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viddie\Desktop\git\RustInfos\"/>
    </mc:Choice>
  </mc:AlternateContent>
  <xr:revisionPtr revIDLastSave="0" documentId="13_ncr:1_{FE8E6D23-42E6-44E1-8012-D22AC7C10060}" xr6:coauthVersionLast="46" xr6:coauthVersionMax="46" xr10:uidLastSave="{00000000-0000-0000-0000-000000000000}"/>
  <bookViews>
    <workbookView xWindow="-120" yWindow="-120" windowWidth="29040" windowHeight="15840" xr2:uid="{00000000-000D-0000-FFFF-FFFF00000000}"/>
  </bookViews>
  <sheets>
    <sheet name="Tabelle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476" i="1" l="1"/>
  <c r="W473" i="1"/>
  <c r="T462" i="1"/>
  <c r="S462" i="1"/>
  <c r="T461" i="1"/>
  <c r="S461" i="1"/>
  <c r="T460" i="1"/>
  <c r="S460" i="1"/>
  <c r="T459" i="1"/>
  <c r="S459" i="1"/>
  <c r="T458" i="1"/>
  <c r="S458" i="1"/>
  <c r="T457" i="1"/>
  <c r="S457" i="1"/>
  <c r="T456" i="1"/>
  <c r="S456" i="1"/>
  <c r="T455" i="1"/>
  <c r="S455" i="1"/>
  <c r="T454" i="1"/>
  <c r="S454" i="1"/>
  <c r="T453" i="1"/>
  <c r="S453" i="1"/>
  <c r="T452" i="1"/>
  <c r="S452" i="1"/>
  <c r="T451" i="1"/>
  <c r="S451" i="1"/>
  <c r="T450" i="1"/>
  <c r="S450" i="1"/>
  <c r="T449" i="1"/>
  <c r="S449" i="1"/>
  <c r="T448" i="1"/>
  <c r="S448" i="1"/>
  <c r="T447" i="1"/>
  <c r="S447" i="1"/>
  <c r="T446" i="1"/>
  <c r="S446" i="1"/>
  <c r="I476" i="1"/>
  <c r="I473" i="1"/>
  <c r="E447" i="1"/>
  <c r="F447" i="1"/>
  <c r="E448" i="1"/>
  <c r="F448" i="1"/>
  <c r="E449" i="1"/>
  <c r="F449" i="1"/>
  <c r="E450" i="1"/>
  <c r="F450" i="1"/>
  <c r="E451" i="1"/>
  <c r="F451" i="1"/>
  <c r="E452" i="1"/>
  <c r="F452" i="1"/>
  <c r="E453" i="1"/>
  <c r="F453" i="1"/>
  <c r="E454" i="1"/>
  <c r="F454" i="1"/>
  <c r="E455" i="1"/>
  <c r="F455" i="1"/>
  <c r="E456" i="1"/>
  <c r="F456" i="1"/>
  <c r="E457" i="1"/>
  <c r="F457" i="1"/>
  <c r="E458" i="1"/>
  <c r="F458" i="1"/>
  <c r="E459" i="1"/>
  <c r="F459" i="1"/>
  <c r="E460" i="1"/>
  <c r="F460" i="1"/>
  <c r="E461" i="1"/>
  <c r="F461" i="1"/>
  <c r="E462" i="1"/>
  <c r="F462" i="1"/>
  <c r="E463" i="1"/>
  <c r="F463" i="1"/>
  <c r="E464" i="1"/>
  <c r="F464" i="1"/>
  <c r="E465" i="1"/>
  <c r="F465" i="1"/>
  <c r="E466" i="1"/>
  <c r="F466" i="1"/>
  <c r="F446" i="1"/>
  <c r="E446" i="1"/>
  <c r="Q15" i="1"/>
  <c r="Q18" i="1" s="1"/>
  <c r="AO15" i="1"/>
  <c r="AO51" i="1" s="1"/>
  <c r="AO119" i="1" s="1"/>
  <c r="AH204" i="1"/>
  <c r="AI204" i="1"/>
  <c r="AG213" i="1"/>
  <c r="I15" i="1"/>
  <c r="K15" i="1"/>
  <c r="M15" i="1"/>
  <c r="O15" i="1"/>
  <c r="O26" i="1" s="1"/>
  <c r="S15" i="1"/>
  <c r="S28" i="1" s="1"/>
  <c r="S96" i="1" s="1"/>
  <c r="U15" i="1"/>
  <c r="U20" i="1" s="1"/>
  <c r="W15" i="1"/>
  <c r="W21" i="1" s="1"/>
  <c r="Y15" i="1"/>
  <c r="Y22" i="1" s="1"/>
  <c r="Y90" i="1" s="1"/>
  <c r="AA15" i="1"/>
  <c r="AA22" i="1" s="1"/>
  <c r="AC15" i="1"/>
  <c r="AC22" i="1" s="1"/>
  <c r="AC56" i="1" s="1"/>
  <c r="AC124" i="1" s="1"/>
  <c r="AE15" i="1"/>
  <c r="AE21" i="1" s="1"/>
  <c r="AE89" i="1" s="1"/>
  <c r="AG15" i="1"/>
  <c r="AG19" i="1" s="1"/>
  <c r="AI15" i="1"/>
  <c r="AK15" i="1"/>
  <c r="AK37" i="1" s="1"/>
  <c r="AM15" i="1"/>
  <c r="AM21" i="1" s="1"/>
  <c r="AM89" i="1" s="1"/>
  <c r="AQ15" i="1"/>
  <c r="AQ20" i="1" s="1"/>
  <c r="AQ88" i="1" s="1"/>
  <c r="AS15" i="1"/>
  <c r="AS23" i="1" s="1"/>
  <c r="AS91" i="1" s="1"/>
  <c r="BJ419" i="1"/>
  <c r="BI419" i="1"/>
  <c r="BJ418" i="1"/>
  <c r="BI418" i="1"/>
  <c r="BJ417" i="1"/>
  <c r="BI417" i="1"/>
  <c r="BJ416" i="1"/>
  <c r="BI416" i="1"/>
  <c r="BJ415" i="1"/>
  <c r="BI415" i="1"/>
  <c r="BJ414" i="1"/>
  <c r="BI414" i="1"/>
  <c r="BJ413" i="1"/>
  <c r="BI413" i="1"/>
  <c r="BJ412" i="1"/>
  <c r="BI412" i="1"/>
  <c r="BJ411" i="1"/>
  <c r="BI411" i="1"/>
  <c r="BJ410" i="1"/>
  <c r="BI410" i="1"/>
  <c r="BJ409" i="1"/>
  <c r="BI409" i="1"/>
  <c r="BJ408" i="1"/>
  <c r="BI408" i="1"/>
  <c r="BJ407" i="1"/>
  <c r="BI407" i="1"/>
  <c r="BJ406" i="1"/>
  <c r="BI406" i="1"/>
  <c r="BM405" i="1"/>
  <c r="BJ405" i="1"/>
  <c r="BI405" i="1"/>
  <c r="BJ404" i="1"/>
  <c r="BI404" i="1"/>
  <c r="BJ403" i="1"/>
  <c r="BI403" i="1"/>
  <c r="BM402" i="1"/>
  <c r="BJ402" i="1"/>
  <c r="BI402" i="1"/>
  <c r="BJ401" i="1"/>
  <c r="BI401" i="1"/>
  <c r="BJ400" i="1"/>
  <c r="BI400" i="1"/>
  <c r="BJ399" i="1"/>
  <c r="BI399" i="1"/>
  <c r="BJ398" i="1"/>
  <c r="BI398" i="1"/>
  <c r="BJ397" i="1"/>
  <c r="BI397" i="1"/>
  <c r="BJ396" i="1"/>
  <c r="BI396" i="1"/>
  <c r="BJ395" i="1"/>
  <c r="BI395" i="1"/>
  <c r="BJ394" i="1"/>
  <c r="BI394" i="1"/>
  <c r="BJ393" i="1"/>
  <c r="BI393" i="1"/>
  <c r="BJ392" i="1"/>
  <c r="BI392" i="1"/>
  <c r="BJ391" i="1"/>
  <c r="BI391" i="1"/>
  <c r="BJ390" i="1"/>
  <c r="BI390" i="1"/>
  <c r="BJ389" i="1"/>
  <c r="BI389" i="1"/>
  <c r="BJ388" i="1"/>
  <c r="BI388" i="1"/>
  <c r="BJ387" i="1"/>
  <c r="BI387" i="1"/>
  <c r="BJ386" i="1"/>
  <c r="BI386" i="1"/>
  <c r="BJ385" i="1"/>
  <c r="BI385" i="1"/>
  <c r="BJ384" i="1"/>
  <c r="BI384" i="1"/>
  <c r="BJ383" i="1"/>
  <c r="BI383" i="1"/>
  <c r="BJ382" i="1"/>
  <c r="BI382" i="1"/>
  <c r="BJ381" i="1"/>
  <c r="BI381" i="1"/>
  <c r="BJ380" i="1"/>
  <c r="BI380" i="1"/>
  <c r="BJ379" i="1"/>
  <c r="BI379" i="1"/>
  <c r="BJ378" i="1"/>
  <c r="BI378" i="1"/>
  <c r="BJ377" i="1"/>
  <c r="BI377" i="1"/>
  <c r="BJ376" i="1"/>
  <c r="BI376" i="1"/>
  <c r="BJ375" i="1"/>
  <c r="BI375" i="1"/>
  <c r="AU422" i="1"/>
  <c r="AV422" i="1"/>
  <c r="AU423" i="1"/>
  <c r="AV423" i="1"/>
  <c r="AU424" i="1"/>
  <c r="AV424" i="1"/>
  <c r="AU425" i="1"/>
  <c r="AV425" i="1"/>
  <c r="AU426" i="1"/>
  <c r="AV426" i="1"/>
  <c r="AU427" i="1"/>
  <c r="AV427" i="1"/>
  <c r="AU428" i="1"/>
  <c r="AV428" i="1"/>
  <c r="AU429" i="1"/>
  <c r="AV429" i="1"/>
  <c r="AU430" i="1"/>
  <c r="AV430" i="1"/>
  <c r="AU431" i="1"/>
  <c r="AV431" i="1"/>
  <c r="AU432" i="1"/>
  <c r="AV432" i="1"/>
  <c r="AU433" i="1"/>
  <c r="AV433" i="1"/>
  <c r="AU434" i="1"/>
  <c r="AV434" i="1"/>
  <c r="AV421" i="1"/>
  <c r="AU421" i="1"/>
  <c r="AV420" i="1"/>
  <c r="AU420" i="1"/>
  <c r="AV419" i="1"/>
  <c r="AU419" i="1"/>
  <c r="AV418" i="1"/>
  <c r="AU418" i="1"/>
  <c r="AV417" i="1"/>
  <c r="AU417" i="1"/>
  <c r="AV416" i="1"/>
  <c r="AU416" i="1"/>
  <c r="AV415" i="1"/>
  <c r="AU415" i="1"/>
  <c r="AV414" i="1"/>
  <c r="AU414" i="1"/>
  <c r="AV413" i="1"/>
  <c r="AU413" i="1"/>
  <c r="AV412" i="1"/>
  <c r="AU412" i="1"/>
  <c r="AV411" i="1"/>
  <c r="AU411" i="1"/>
  <c r="AV410" i="1"/>
  <c r="AU410" i="1"/>
  <c r="AV409" i="1"/>
  <c r="AU409" i="1"/>
  <c r="AV408" i="1"/>
  <c r="AU408" i="1"/>
  <c r="AV407" i="1"/>
  <c r="AU407" i="1"/>
  <c r="AV406" i="1"/>
  <c r="AU406" i="1"/>
  <c r="AY405" i="1"/>
  <c r="AV405" i="1"/>
  <c r="AU405" i="1"/>
  <c r="AV404" i="1"/>
  <c r="AU404" i="1"/>
  <c r="AV403" i="1"/>
  <c r="AU403" i="1"/>
  <c r="AY402" i="1"/>
  <c r="AV402" i="1"/>
  <c r="AU402" i="1"/>
  <c r="AV401" i="1"/>
  <c r="AU401" i="1"/>
  <c r="AV400" i="1"/>
  <c r="AU400" i="1"/>
  <c r="AV399" i="1"/>
  <c r="AU399" i="1"/>
  <c r="AV398" i="1"/>
  <c r="AU398" i="1"/>
  <c r="AV397" i="1"/>
  <c r="AU397" i="1"/>
  <c r="AV396" i="1"/>
  <c r="AU396" i="1"/>
  <c r="AV395" i="1"/>
  <c r="AU395" i="1"/>
  <c r="AV394" i="1"/>
  <c r="AU394" i="1"/>
  <c r="AV393" i="1"/>
  <c r="AU393" i="1"/>
  <c r="AV392" i="1"/>
  <c r="AU392" i="1"/>
  <c r="AV391" i="1"/>
  <c r="AU391" i="1"/>
  <c r="AV390" i="1"/>
  <c r="AU390" i="1"/>
  <c r="AV389" i="1"/>
  <c r="AU389" i="1"/>
  <c r="AV388" i="1"/>
  <c r="AU388" i="1"/>
  <c r="AV387" i="1"/>
  <c r="AU387" i="1"/>
  <c r="AV386" i="1"/>
  <c r="AU386" i="1"/>
  <c r="AV385" i="1"/>
  <c r="AU385" i="1"/>
  <c r="AV384" i="1"/>
  <c r="AU384" i="1"/>
  <c r="AV383" i="1"/>
  <c r="AU383" i="1"/>
  <c r="AV382" i="1"/>
  <c r="AU382" i="1"/>
  <c r="AV381" i="1"/>
  <c r="AU381" i="1"/>
  <c r="AV380" i="1"/>
  <c r="AU380" i="1"/>
  <c r="AV379" i="1"/>
  <c r="AU379" i="1"/>
  <c r="AV378" i="1"/>
  <c r="AU378" i="1"/>
  <c r="AV377" i="1"/>
  <c r="AU377" i="1"/>
  <c r="AV376" i="1"/>
  <c r="AU376" i="1"/>
  <c r="AV375" i="1"/>
  <c r="AU375" i="1"/>
  <c r="AG415" i="1"/>
  <c r="AH415" i="1"/>
  <c r="AG416" i="1"/>
  <c r="AH416" i="1"/>
  <c r="AG417" i="1"/>
  <c r="AH417" i="1"/>
  <c r="AG418" i="1"/>
  <c r="AH418" i="1"/>
  <c r="AG419" i="1"/>
  <c r="AH419" i="1"/>
  <c r="AG420" i="1"/>
  <c r="AH420" i="1"/>
  <c r="AG421" i="1"/>
  <c r="AH421" i="1"/>
  <c r="AG375" i="1"/>
  <c r="AH414" i="1"/>
  <c r="AG414" i="1"/>
  <c r="AH413" i="1"/>
  <c r="AG413" i="1"/>
  <c r="AH412" i="1"/>
  <c r="AG412" i="1"/>
  <c r="AH411" i="1"/>
  <c r="AG411" i="1"/>
  <c r="AH410" i="1"/>
  <c r="AG410" i="1"/>
  <c r="AH409" i="1"/>
  <c r="AG409" i="1"/>
  <c r="AH408" i="1"/>
  <c r="AG408" i="1"/>
  <c r="AH407" i="1"/>
  <c r="AG407" i="1"/>
  <c r="AH406" i="1"/>
  <c r="AG406" i="1"/>
  <c r="AH405" i="1"/>
  <c r="AG405" i="1"/>
  <c r="AH404" i="1"/>
  <c r="AG404" i="1"/>
  <c r="AH403" i="1"/>
  <c r="AG403" i="1"/>
  <c r="AK402" i="1"/>
  <c r="AK405" i="1" s="1"/>
  <c r="AH402" i="1"/>
  <c r="AG402" i="1"/>
  <c r="AH401" i="1"/>
  <c r="AG401" i="1"/>
  <c r="AH400" i="1"/>
  <c r="AG400" i="1"/>
  <c r="AH399" i="1"/>
  <c r="AG399" i="1"/>
  <c r="AH398" i="1"/>
  <c r="AG398" i="1"/>
  <c r="AH397" i="1"/>
  <c r="AG397" i="1"/>
  <c r="AH396" i="1"/>
  <c r="AG396" i="1"/>
  <c r="AH395" i="1"/>
  <c r="AG395" i="1"/>
  <c r="AH394" i="1"/>
  <c r="AG394" i="1"/>
  <c r="AH393" i="1"/>
  <c r="AG393" i="1"/>
  <c r="AH392" i="1"/>
  <c r="AG392" i="1"/>
  <c r="AH391" i="1"/>
  <c r="AG391" i="1"/>
  <c r="AH390" i="1"/>
  <c r="AG390" i="1"/>
  <c r="AH389" i="1"/>
  <c r="AG389" i="1"/>
  <c r="AH388" i="1"/>
  <c r="AG388" i="1"/>
  <c r="AH387" i="1"/>
  <c r="AG387" i="1"/>
  <c r="AH386" i="1"/>
  <c r="AG386" i="1"/>
  <c r="AH385" i="1"/>
  <c r="AG385" i="1"/>
  <c r="AH384" i="1"/>
  <c r="AG384" i="1"/>
  <c r="AH383" i="1"/>
  <c r="AG383" i="1"/>
  <c r="AH382" i="1"/>
  <c r="AG382" i="1"/>
  <c r="AH381" i="1"/>
  <c r="AG381" i="1"/>
  <c r="AH380" i="1"/>
  <c r="AG380" i="1"/>
  <c r="AH379" i="1"/>
  <c r="AG379" i="1"/>
  <c r="AH378" i="1"/>
  <c r="AG378" i="1"/>
  <c r="AH377" i="1"/>
  <c r="AG377" i="1"/>
  <c r="AH376" i="1"/>
  <c r="AG376" i="1"/>
  <c r="AH375" i="1"/>
  <c r="T375" i="1"/>
  <c r="S375" i="1"/>
  <c r="T421" i="1"/>
  <c r="S421" i="1"/>
  <c r="T420" i="1"/>
  <c r="S420" i="1"/>
  <c r="T419" i="1"/>
  <c r="S419" i="1"/>
  <c r="T418" i="1"/>
  <c r="S418" i="1"/>
  <c r="T417" i="1"/>
  <c r="S417" i="1"/>
  <c r="T416" i="1"/>
  <c r="S416" i="1"/>
  <c r="T415" i="1"/>
  <c r="S415" i="1"/>
  <c r="T414" i="1"/>
  <c r="S414" i="1"/>
  <c r="T413" i="1"/>
  <c r="S413" i="1"/>
  <c r="T412" i="1"/>
  <c r="S412" i="1"/>
  <c r="T411" i="1"/>
  <c r="S411" i="1"/>
  <c r="T410" i="1"/>
  <c r="S410" i="1"/>
  <c r="T409" i="1"/>
  <c r="S409" i="1"/>
  <c r="T408" i="1"/>
  <c r="S408" i="1"/>
  <c r="T407" i="1"/>
  <c r="S407" i="1"/>
  <c r="T406" i="1"/>
  <c r="S406" i="1"/>
  <c r="T405" i="1"/>
  <c r="S405" i="1"/>
  <c r="T404" i="1"/>
  <c r="S404" i="1"/>
  <c r="T403" i="1"/>
  <c r="S403" i="1"/>
  <c r="W402" i="1"/>
  <c r="W405" i="1" s="1"/>
  <c r="T402" i="1"/>
  <c r="S402" i="1"/>
  <c r="T401" i="1"/>
  <c r="S401" i="1"/>
  <c r="T400" i="1"/>
  <c r="S400" i="1"/>
  <c r="T399" i="1"/>
  <c r="S399" i="1"/>
  <c r="T398" i="1"/>
  <c r="S398" i="1"/>
  <c r="T397" i="1"/>
  <c r="S397" i="1"/>
  <c r="T396" i="1"/>
  <c r="S396" i="1"/>
  <c r="T395" i="1"/>
  <c r="S395" i="1"/>
  <c r="T394" i="1"/>
  <c r="S394" i="1"/>
  <c r="T393" i="1"/>
  <c r="S393" i="1"/>
  <c r="T392" i="1"/>
  <c r="S392" i="1"/>
  <c r="T391" i="1"/>
  <c r="S391" i="1"/>
  <c r="T390" i="1"/>
  <c r="S390" i="1"/>
  <c r="T389" i="1"/>
  <c r="S389" i="1"/>
  <c r="T388" i="1"/>
  <c r="S388" i="1"/>
  <c r="T387" i="1"/>
  <c r="S387" i="1"/>
  <c r="T386" i="1"/>
  <c r="S386" i="1"/>
  <c r="T385" i="1"/>
  <c r="S385" i="1"/>
  <c r="T384" i="1"/>
  <c r="S384" i="1"/>
  <c r="T383" i="1"/>
  <c r="S383" i="1"/>
  <c r="T382" i="1"/>
  <c r="S382" i="1"/>
  <c r="T381" i="1"/>
  <c r="S381" i="1"/>
  <c r="T380" i="1"/>
  <c r="S380" i="1"/>
  <c r="T379" i="1"/>
  <c r="S379" i="1"/>
  <c r="T378" i="1"/>
  <c r="S378" i="1"/>
  <c r="T377" i="1"/>
  <c r="S377" i="1"/>
  <c r="T376" i="1"/>
  <c r="S376" i="1"/>
  <c r="E427" i="1"/>
  <c r="F427" i="1"/>
  <c r="E428" i="1"/>
  <c r="F428" i="1"/>
  <c r="E429" i="1"/>
  <c r="F429" i="1"/>
  <c r="E430" i="1"/>
  <c r="F430" i="1"/>
  <c r="E431" i="1"/>
  <c r="F431" i="1"/>
  <c r="E432" i="1"/>
  <c r="F432" i="1"/>
  <c r="E433" i="1"/>
  <c r="F433" i="1"/>
  <c r="E434" i="1"/>
  <c r="F434" i="1"/>
  <c r="E376" i="1"/>
  <c r="F376" i="1"/>
  <c r="E377" i="1"/>
  <c r="F377" i="1"/>
  <c r="E378" i="1"/>
  <c r="F378" i="1"/>
  <c r="E379" i="1"/>
  <c r="F379" i="1"/>
  <c r="E380" i="1"/>
  <c r="F380" i="1"/>
  <c r="E381" i="1"/>
  <c r="F381" i="1"/>
  <c r="E382" i="1"/>
  <c r="F382" i="1"/>
  <c r="E383" i="1"/>
  <c r="F383" i="1"/>
  <c r="E384" i="1"/>
  <c r="F384" i="1"/>
  <c r="E385" i="1"/>
  <c r="F385" i="1"/>
  <c r="E386" i="1"/>
  <c r="F386" i="1"/>
  <c r="E387" i="1"/>
  <c r="F387" i="1"/>
  <c r="E388" i="1"/>
  <c r="F388" i="1"/>
  <c r="E389" i="1"/>
  <c r="F389" i="1"/>
  <c r="E390" i="1"/>
  <c r="F390" i="1"/>
  <c r="E391" i="1"/>
  <c r="F391" i="1"/>
  <c r="E392" i="1"/>
  <c r="F392" i="1"/>
  <c r="E393" i="1"/>
  <c r="F393" i="1"/>
  <c r="E394" i="1"/>
  <c r="F394" i="1"/>
  <c r="E395" i="1"/>
  <c r="F395" i="1"/>
  <c r="E396" i="1"/>
  <c r="F396" i="1"/>
  <c r="E397" i="1"/>
  <c r="F397" i="1"/>
  <c r="E398" i="1"/>
  <c r="F398" i="1"/>
  <c r="E399" i="1"/>
  <c r="F399" i="1"/>
  <c r="E400" i="1"/>
  <c r="F400" i="1"/>
  <c r="E401" i="1"/>
  <c r="F401" i="1"/>
  <c r="E402" i="1"/>
  <c r="F402" i="1"/>
  <c r="E403" i="1"/>
  <c r="F403" i="1"/>
  <c r="E404" i="1"/>
  <c r="F404" i="1"/>
  <c r="E405" i="1"/>
  <c r="F405" i="1"/>
  <c r="E406" i="1"/>
  <c r="F406" i="1"/>
  <c r="E407" i="1"/>
  <c r="F407" i="1"/>
  <c r="E408" i="1"/>
  <c r="F408" i="1"/>
  <c r="E409" i="1"/>
  <c r="F409" i="1"/>
  <c r="E410" i="1"/>
  <c r="F410" i="1"/>
  <c r="E411" i="1"/>
  <c r="F411" i="1"/>
  <c r="E412" i="1"/>
  <c r="F412" i="1"/>
  <c r="E413" i="1"/>
  <c r="F413" i="1"/>
  <c r="E414" i="1"/>
  <c r="F414" i="1"/>
  <c r="E415" i="1"/>
  <c r="F415" i="1"/>
  <c r="E416" i="1"/>
  <c r="F416" i="1"/>
  <c r="E417" i="1"/>
  <c r="F417" i="1"/>
  <c r="E418" i="1"/>
  <c r="F418" i="1"/>
  <c r="E419" i="1"/>
  <c r="F419" i="1"/>
  <c r="E420" i="1"/>
  <c r="F420" i="1"/>
  <c r="E421" i="1"/>
  <c r="F421" i="1"/>
  <c r="E422" i="1"/>
  <c r="F422" i="1"/>
  <c r="E423" i="1"/>
  <c r="F423" i="1"/>
  <c r="E424" i="1"/>
  <c r="F424" i="1"/>
  <c r="E425" i="1"/>
  <c r="F425" i="1"/>
  <c r="E426" i="1"/>
  <c r="F426" i="1"/>
  <c r="F375" i="1"/>
  <c r="E375" i="1"/>
  <c r="I402" i="1"/>
  <c r="I405" i="1" s="1"/>
  <c r="AG299" i="1"/>
  <c r="AH299" i="1"/>
  <c r="AG300" i="1"/>
  <c r="AH300" i="1"/>
  <c r="AG301" i="1"/>
  <c r="AH301" i="1"/>
  <c r="AG302" i="1"/>
  <c r="AH302" i="1"/>
  <c r="AG303" i="1"/>
  <c r="AH303" i="1"/>
  <c r="AG304" i="1"/>
  <c r="AH304" i="1"/>
  <c r="AG305" i="1"/>
  <c r="AH305" i="1"/>
  <c r="AG306" i="1"/>
  <c r="AH306" i="1"/>
  <c r="AG307" i="1"/>
  <c r="AH307" i="1"/>
  <c r="AG308" i="1"/>
  <c r="AH308" i="1"/>
  <c r="AG309" i="1"/>
  <c r="AH309" i="1"/>
  <c r="AG310" i="1"/>
  <c r="AH310" i="1"/>
  <c r="AG311" i="1"/>
  <c r="AH311" i="1"/>
  <c r="AG312" i="1"/>
  <c r="AH312" i="1"/>
  <c r="AG313" i="1"/>
  <c r="AH313" i="1"/>
  <c r="AG314" i="1"/>
  <c r="AH314" i="1"/>
  <c r="AG315" i="1"/>
  <c r="AH315" i="1"/>
  <c r="AG316" i="1"/>
  <c r="AH316" i="1"/>
  <c r="AG317" i="1"/>
  <c r="AH317" i="1"/>
  <c r="AG318" i="1"/>
  <c r="AH318" i="1"/>
  <c r="AG319" i="1"/>
  <c r="AH319" i="1"/>
  <c r="AG320" i="1"/>
  <c r="AH320" i="1"/>
  <c r="AG321" i="1"/>
  <c r="AH321" i="1"/>
  <c r="AG322" i="1"/>
  <c r="AH322" i="1"/>
  <c r="AG323" i="1"/>
  <c r="AH323" i="1"/>
  <c r="AG324" i="1"/>
  <c r="AH324" i="1"/>
  <c r="AG325" i="1"/>
  <c r="AH325" i="1"/>
  <c r="AG326" i="1"/>
  <c r="AH326" i="1"/>
  <c r="AG327" i="1"/>
  <c r="AH327" i="1"/>
  <c r="AG328" i="1"/>
  <c r="AH328" i="1"/>
  <c r="AG329" i="1"/>
  <c r="AH329" i="1"/>
  <c r="AG330" i="1"/>
  <c r="AH330" i="1"/>
  <c r="AG331" i="1"/>
  <c r="AH331" i="1"/>
  <c r="AG332" i="1"/>
  <c r="AH332" i="1"/>
  <c r="AG333" i="1"/>
  <c r="AH333" i="1"/>
  <c r="AG334" i="1"/>
  <c r="AH334" i="1"/>
  <c r="AG335" i="1"/>
  <c r="AH335" i="1"/>
  <c r="AG336" i="1"/>
  <c r="AH336" i="1"/>
  <c r="AG337" i="1"/>
  <c r="AH337" i="1"/>
  <c r="AG338" i="1"/>
  <c r="AH338" i="1"/>
  <c r="AG339" i="1"/>
  <c r="AH339" i="1"/>
  <c r="AG340" i="1"/>
  <c r="AH340" i="1"/>
  <c r="AG341" i="1"/>
  <c r="AH341" i="1"/>
  <c r="AG342" i="1"/>
  <c r="AH342" i="1"/>
  <c r="AG343" i="1"/>
  <c r="AH343" i="1"/>
  <c r="AG344" i="1"/>
  <c r="AH344" i="1"/>
  <c r="AG345" i="1"/>
  <c r="AH345" i="1"/>
  <c r="AG346" i="1"/>
  <c r="AH346" i="1"/>
  <c r="AG347" i="1"/>
  <c r="AH347" i="1"/>
  <c r="AG348" i="1"/>
  <c r="AH348" i="1"/>
  <c r="AG349" i="1"/>
  <c r="AH349" i="1"/>
  <c r="AG350" i="1"/>
  <c r="AH350" i="1"/>
  <c r="AG351" i="1"/>
  <c r="AH351" i="1"/>
  <c r="AG352" i="1"/>
  <c r="AH352" i="1"/>
  <c r="AG353" i="1"/>
  <c r="AH353" i="1"/>
  <c r="AG354" i="1"/>
  <c r="AH354" i="1"/>
  <c r="AG355" i="1"/>
  <c r="AH355" i="1"/>
  <c r="AH298" i="1"/>
  <c r="AG298" i="1"/>
  <c r="S299" i="1"/>
  <c r="T299" i="1"/>
  <c r="S300" i="1"/>
  <c r="T300" i="1"/>
  <c r="S301" i="1"/>
  <c r="T301" i="1"/>
  <c r="S302" i="1"/>
  <c r="T302" i="1"/>
  <c r="S303" i="1"/>
  <c r="T303" i="1"/>
  <c r="S304" i="1"/>
  <c r="T304" i="1"/>
  <c r="S305" i="1"/>
  <c r="T305" i="1"/>
  <c r="S306" i="1"/>
  <c r="T306" i="1"/>
  <c r="S307" i="1"/>
  <c r="T307" i="1"/>
  <c r="S308" i="1"/>
  <c r="T308" i="1"/>
  <c r="S309" i="1"/>
  <c r="T309" i="1"/>
  <c r="S310" i="1"/>
  <c r="T310" i="1"/>
  <c r="S311" i="1"/>
  <c r="T311" i="1"/>
  <c r="S312" i="1"/>
  <c r="T312" i="1"/>
  <c r="S313" i="1"/>
  <c r="T313" i="1"/>
  <c r="S314" i="1"/>
  <c r="T314" i="1"/>
  <c r="S315" i="1"/>
  <c r="T315" i="1"/>
  <c r="S316" i="1"/>
  <c r="T316" i="1"/>
  <c r="S317" i="1"/>
  <c r="T317" i="1"/>
  <c r="S318" i="1"/>
  <c r="T318" i="1"/>
  <c r="S319" i="1"/>
  <c r="T319" i="1"/>
  <c r="S320" i="1"/>
  <c r="T320" i="1"/>
  <c r="S321" i="1"/>
  <c r="T321" i="1"/>
  <c r="S322" i="1"/>
  <c r="T322" i="1"/>
  <c r="S323" i="1"/>
  <c r="T323" i="1"/>
  <c r="S324" i="1"/>
  <c r="T324" i="1"/>
  <c r="S325" i="1"/>
  <c r="T325" i="1"/>
  <c r="S326" i="1"/>
  <c r="T326" i="1"/>
  <c r="S327" i="1"/>
  <c r="T327" i="1"/>
  <c r="S328" i="1"/>
  <c r="T328" i="1"/>
  <c r="S329" i="1"/>
  <c r="T329" i="1"/>
  <c r="S330" i="1"/>
  <c r="T330" i="1"/>
  <c r="S331" i="1"/>
  <c r="T331" i="1"/>
  <c r="S332" i="1"/>
  <c r="T332" i="1"/>
  <c r="S333" i="1"/>
  <c r="T333" i="1"/>
  <c r="S334" i="1"/>
  <c r="T334" i="1"/>
  <c r="S335" i="1"/>
  <c r="T335" i="1"/>
  <c r="S336" i="1"/>
  <c r="T336" i="1"/>
  <c r="S337" i="1"/>
  <c r="T337" i="1"/>
  <c r="S338" i="1"/>
  <c r="T338" i="1"/>
  <c r="S339" i="1"/>
  <c r="T339" i="1"/>
  <c r="S340" i="1"/>
  <c r="T340" i="1"/>
  <c r="S341" i="1"/>
  <c r="T341" i="1"/>
  <c r="S342" i="1"/>
  <c r="T342" i="1"/>
  <c r="S343" i="1"/>
  <c r="T343" i="1"/>
  <c r="S344" i="1"/>
  <c r="T344" i="1"/>
  <c r="S345" i="1"/>
  <c r="T345" i="1"/>
  <c r="S346" i="1"/>
  <c r="T346" i="1"/>
  <c r="S347" i="1"/>
  <c r="T347" i="1"/>
  <c r="S348" i="1"/>
  <c r="T348" i="1"/>
  <c r="S349" i="1"/>
  <c r="T349" i="1"/>
  <c r="S350" i="1"/>
  <c r="T350" i="1"/>
  <c r="S351" i="1"/>
  <c r="T351" i="1"/>
  <c r="S352" i="1"/>
  <c r="T352" i="1"/>
  <c r="S353" i="1"/>
  <c r="T353" i="1"/>
  <c r="S354" i="1"/>
  <c r="T354" i="1"/>
  <c r="S355" i="1"/>
  <c r="T355" i="1"/>
  <c r="S356" i="1"/>
  <c r="T356" i="1"/>
  <c r="S357" i="1"/>
  <c r="T357" i="1"/>
  <c r="T298" i="1"/>
  <c r="S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298" i="1"/>
  <c r="AK325" i="1"/>
  <c r="AK328" i="1" s="1"/>
  <c r="W325" i="1"/>
  <c r="W328" i="1" s="1"/>
  <c r="I325" i="1"/>
  <c r="I328" i="1" s="1"/>
  <c r="AU258" i="1"/>
  <c r="AT258" i="1"/>
  <c r="AU257" i="1"/>
  <c r="AT257" i="1"/>
  <c r="AU256" i="1"/>
  <c r="AT256" i="1"/>
  <c r="AU255" i="1"/>
  <c r="AT255" i="1"/>
  <c r="AU254" i="1"/>
  <c r="AT254" i="1"/>
  <c r="AU253" i="1"/>
  <c r="AT253" i="1"/>
  <c r="AU252" i="1"/>
  <c r="AT252" i="1"/>
  <c r="AU251" i="1"/>
  <c r="AT251" i="1"/>
  <c r="AU250" i="1"/>
  <c r="AT250" i="1"/>
  <c r="AU249" i="1"/>
  <c r="AT249" i="1"/>
  <c r="AU248" i="1"/>
  <c r="AT248" i="1"/>
  <c r="AU247" i="1"/>
  <c r="AT247" i="1"/>
  <c r="AU246" i="1"/>
  <c r="AT246" i="1"/>
  <c r="AU245" i="1"/>
  <c r="AT245" i="1"/>
  <c r="AU244" i="1"/>
  <c r="AT244" i="1"/>
  <c r="AU243" i="1"/>
  <c r="AT243" i="1"/>
  <c r="AU242" i="1"/>
  <c r="AT242" i="1"/>
  <c r="AU241" i="1"/>
  <c r="AT241" i="1"/>
  <c r="AX240" i="1"/>
  <c r="AX243" i="1" s="1"/>
  <c r="AU240" i="1"/>
  <c r="AT240" i="1"/>
  <c r="AU239" i="1"/>
  <c r="AT239" i="1"/>
  <c r="AU238" i="1"/>
  <c r="AT238" i="1"/>
  <c r="AU237" i="1"/>
  <c r="AT237" i="1"/>
  <c r="AU236" i="1"/>
  <c r="AT236" i="1"/>
  <c r="AU235" i="1"/>
  <c r="AT235" i="1"/>
  <c r="AU234" i="1"/>
  <c r="AT234" i="1"/>
  <c r="AU233" i="1"/>
  <c r="AT233" i="1"/>
  <c r="AU232" i="1"/>
  <c r="AT232" i="1"/>
  <c r="AU231" i="1"/>
  <c r="AT231" i="1"/>
  <c r="AU230" i="1"/>
  <c r="AT230" i="1"/>
  <c r="AU229" i="1"/>
  <c r="AT229" i="1"/>
  <c r="AU228" i="1"/>
  <c r="AT228" i="1"/>
  <c r="AU227" i="1"/>
  <c r="AT227" i="1"/>
  <c r="AU226" i="1"/>
  <c r="AT226" i="1"/>
  <c r="AU225" i="1"/>
  <c r="AT225" i="1"/>
  <c r="AU224" i="1"/>
  <c r="AT224" i="1"/>
  <c r="AU223" i="1"/>
  <c r="AT223" i="1"/>
  <c r="AU222" i="1"/>
  <c r="AT222" i="1"/>
  <c r="AU221" i="1"/>
  <c r="AT221" i="1"/>
  <c r="AU220" i="1"/>
  <c r="AT220" i="1"/>
  <c r="AU219" i="1"/>
  <c r="AT219" i="1"/>
  <c r="AU218" i="1"/>
  <c r="AT218" i="1"/>
  <c r="AU217" i="1"/>
  <c r="AT217" i="1"/>
  <c r="AU216" i="1"/>
  <c r="AT216" i="1"/>
  <c r="AU215" i="1"/>
  <c r="AT215" i="1"/>
  <c r="AU214" i="1"/>
  <c r="AT214" i="1"/>
  <c r="AU213" i="1"/>
  <c r="AT213" i="1"/>
  <c r="AG285" i="1"/>
  <c r="AH285" i="1"/>
  <c r="AG286" i="1"/>
  <c r="AH286" i="1"/>
  <c r="AG287" i="1"/>
  <c r="AH287" i="1"/>
  <c r="AG288" i="1"/>
  <c r="AH288" i="1"/>
  <c r="AH284" i="1"/>
  <c r="AG284" i="1"/>
  <c r="AH283" i="1"/>
  <c r="AG283" i="1"/>
  <c r="AH282" i="1"/>
  <c r="AG282" i="1"/>
  <c r="AH281" i="1"/>
  <c r="AG281" i="1"/>
  <c r="AH280" i="1"/>
  <c r="AG280" i="1"/>
  <c r="AH279" i="1"/>
  <c r="AG279" i="1"/>
  <c r="AH278" i="1"/>
  <c r="AG278" i="1"/>
  <c r="AH277" i="1"/>
  <c r="AG277" i="1"/>
  <c r="AH276" i="1"/>
  <c r="AG276" i="1"/>
  <c r="AH275" i="1"/>
  <c r="AG275" i="1"/>
  <c r="AH274" i="1"/>
  <c r="AG274" i="1"/>
  <c r="AH273" i="1"/>
  <c r="AG273" i="1"/>
  <c r="AH272" i="1"/>
  <c r="AG272" i="1"/>
  <c r="AH271" i="1"/>
  <c r="AG271" i="1"/>
  <c r="AH270" i="1"/>
  <c r="AG270" i="1"/>
  <c r="AH269" i="1"/>
  <c r="AG269" i="1"/>
  <c r="AH268" i="1"/>
  <c r="AG268" i="1"/>
  <c r="AH267" i="1"/>
  <c r="AG267" i="1"/>
  <c r="AH266" i="1"/>
  <c r="AG266" i="1"/>
  <c r="AH265" i="1"/>
  <c r="AG265" i="1"/>
  <c r="AH264" i="1"/>
  <c r="AG264" i="1"/>
  <c r="AH263" i="1"/>
  <c r="AG263" i="1"/>
  <c r="AH262" i="1"/>
  <c r="AG262" i="1"/>
  <c r="AH261" i="1"/>
  <c r="AG261" i="1"/>
  <c r="AH260" i="1"/>
  <c r="AG260" i="1"/>
  <c r="AH259" i="1"/>
  <c r="AG259" i="1"/>
  <c r="AH258" i="1"/>
  <c r="AG258" i="1"/>
  <c r="AH257" i="1"/>
  <c r="AG257" i="1"/>
  <c r="AH256" i="1"/>
  <c r="AG256" i="1"/>
  <c r="AH255" i="1"/>
  <c r="AG255" i="1"/>
  <c r="AH254" i="1"/>
  <c r="AG254" i="1"/>
  <c r="AH253" i="1"/>
  <c r="AG253" i="1"/>
  <c r="AH252" i="1"/>
  <c r="AG252" i="1"/>
  <c r="AH251" i="1"/>
  <c r="AG251" i="1"/>
  <c r="AH250" i="1"/>
  <c r="AG250" i="1"/>
  <c r="AH249" i="1"/>
  <c r="AG249" i="1"/>
  <c r="AH248" i="1"/>
  <c r="AG248" i="1"/>
  <c r="AH247" i="1"/>
  <c r="AG247" i="1"/>
  <c r="AH246" i="1"/>
  <c r="AG246" i="1"/>
  <c r="AH245" i="1"/>
  <c r="AG245" i="1"/>
  <c r="AH244" i="1"/>
  <c r="AG244" i="1"/>
  <c r="AH243" i="1"/>
  <c r="AG243" i="1"/>
  <c r="AH242" i="1"/>
  <c r="AG242" i="1"/>
  <c r="AH241" i="1"/>
  <c r="AG241" i="1"/>
  <c r="AK240" i="1"/>
  <c r="AK243" i="1" s="1"/>
  <c r="AH240" i="1"/>
  <c r="AG240" i="1"/>
  <c r="AH239" i="1"/>
  <c r="AG239" i="1"/>
  <c r="AH238" i="1"/>
  <c r="AG238" i="1"/>
  <c r="AH237" i="1"/>
  <c r="AG237" i="1"/>
  <c r="AH236" i="1"/>
  <c r="AG236" i="1"/>
  <c r="AH235" i="1"/>
  <c r="AG235" i="1"/>
  <c r="AH234" i="1"/>
  <c r="AG234" i="1"/>
  <c r="AH233" i="1"/>
  <c r="AG233" i="1"/>
  <c r="AH232" i="1"/>
  <c r="AG232" i="1"/>
  <c r="AH231" i="1"/>
  <c r="AG231" i="1"/>
  <c r="AH230" i="1"/>
  <c r="AG230" i="1"/>
  <c r="AH229" i="1"/>
  <c r="AG229" i="1"/>
  <c r="AH228" i="1"/>
  <c r="AG228" i="1"/>
  <c r="AH227" i="1"/>
  <c r="AG227" i="1"/>
  <c r="AH226" i="1"/>
  <c r="AG226" i="1"/>
  <c r="AH225" i="1"/>
  <c r="AG225" i="1"/>
  <c r="AH224" i="1"/>
  <c r="AG224" i="1"/>
  <c r="AH223" i="1"/>
  <c r="AG223" i="1"/>
  <c r="AH222" i="1"/>
  <c r="AG222" i="1"/>
  <c r="AH221" i="1"/>
  <c r="AG221" i="1"/>
  <c r="AH220" i="1"/>
  <c r="AG220" i="1"/>
  <c r="AH219" i="1"/>
  <c r="AG219" i="1"/>
  <c r="AH218" i="1"/>
  <c r="AG218" i="1"/>
  <c r="AH217" i="1"/>
  <c r="AG217" i="1"/>
  <c r="AH216" i="1"/>
  <c r="AG216" i="1"/>
  <c r="AH215" i="1"/>
  <c r="AG215" i="1"/>
  <c r="AH214" i="1"/>
  <c r="AG214" i="1"/>
  <c r="AH213" i="1"/>
  <c r="S283" i="1"/>
  <c r="T283" i="1"/>
  <c r="S284" i="1"/>
  <c r="T284" i="1"/>
  <c r="S248" i="1"/>
  <c r="T248" i="1"/>
  <c r="S249" i="1"/>
  <c r="T249" i="1"/>
  <c r="S250" i="1"/>
  <c r="T250" i="1"/>
  <c r="S251" i="1"/>
  <c r="T251" i="1"/>
  <c r="S252" i="1"/>
  <c r="T252" i="1"/>
  <c r="S253" i="1"/>
  <c r="T253" i="1"/>
  <c r="S254" i="1"/>
  <c r="T254" i="1"/>
  <c r="S255" i="1"/>
  <c r="T255" i="1"/>
  <c r="S256" i="1"/>
  <c r="T256" i="1"/>
  <c r="S257" i="1"/>
  <c r="T257" i="1"/>
  <c r="S258" i="1"/>
  <c r="T258" i="1"/>
  <c r="S259" i="1"/>
  <c r="T259" i="1"/>
  <c r="S260" i="1"/>
  <c r="T260" i="1"/>
  <c r="S261" i="1"/>
  <c r="T261" i="1"/>
  <c r="S262" i="1"/>
  <c r="T262" i="1"/>
  <c r="S263" i="1"/>
  <c r="T263" i="1"/>
  <c r="S264" i="1"/>
  <c r="T264" i="1"/>
  <c r="S265" i="1"/>
  <c r="T265" i="1"/>
  <c r="S266" i="1"/>
  <c r="T266" i="1"/>
  <c r="S267" i="1"/>
  <c r="T267" i="1"/>
  <c r="S268" i="1"/>
  <c r="T268" i="1"/>
  <c r="S269" i="1"/>
  <c r="T269" i="1"/>
  <c r="S270" i="1"/>
  <c r="T270" i="1"/>
  <c r="S271" i="1"/>
  <c r="T271" i="1"/>
  <c r="S272" i="1"/>
  <c r="T272" i="1"/>
  <c r="S273" i="1"/>
  <c r="T273" i="1"/>
  <c r="S274" i="1"/>
  <c r="T274" i="1"/>
  <c r="S275" i="1"/>
  <c r="T275" i="1"/>
  <c r="S276" i="1"/>
  <c r="T276" i="1"/>
  <c r="S277" i="1"/>
  <c r="T277" i="1"/>
  <c r="S278" i="1"/>
  <c r="T278" i="1"/>
  <c r="S279" i="1"/>
  <c r="T279" i="1"/>
  <c r="S280" i="1"/>
  <c r="T280" i="1"/>
  <c r="S281" i="1"/>
  <c r="T281" i="1"/>
  <c r="S282" i="1"/>
  <c r="T282" i="1"/>
  <c r="T247" i="1"/>
  <c r="S247" i="1"/>
  <c r="T246" i="1"/>
  <c r="S246" i="1"/>
  <c r="T245" i="1"/>
  <c r="S245" i="1"/>
  <c r="T244" i="1"/>
  <c r="S244" i="1"/>
  <c r="T243" i="1"/>
  <c r="S243" i="1"/>
  <c r="T242" i="1"/>
  <c r="S242" i="1"/>
  <c r="T241" i="1"/>
  <c r="S241" i="1"/>
  <c r="W240" i="1"/>
  <c r="W243" i="1" s="1"/>
  <c r="T240" i="1"/>
  <c r="S240" i="1"/>
  <c r="T239" i="1"/>
  <c r="S239" i="1"/>
  <c r="T238" i="1"/>
  <c r="S238" i="1"/>
  <c r="T237" i="1"/>
  <c r="S237" i="1"/>
  <c r="T236" i="1"/>
  <c r="S236" i="1"/>
  <c r="T235" i="1"/>
  <c r="S235" i="1"/>
  <c r="T234" i="1"/>
  <c r="S234" i="1"/>
  <c r="T233" i="1"/>
  <c r="S233" i="1"/>
  <c r="T232" i="1"/>
  <c r="S232" i="1"/>
  <c r="T231" i="1"/>
  <c r="S231" i="1"/>
  <c r="T230" i="1"/>
  <c r="S230" i="1"/>
  <c r="T229" i="1"/>
  <c r="S229" i="1"/>
  <c r="T228" i="1"/>
  <c r="S228" i="1"/>
  <c r="T227" i="1"/>
  <c r="S227" i="1"/>
  <c r="T226" i="1"/>
  <c r="S226" i="1"/>
  <c r="T225" i="1"/>
  <c r="S225" i="1"/>
  <c r="T224" i="1"/>
  <c r="S224" i="1"/>
  <c r="T223" i="1"/>
  <c r="S223" i="1"/>
  <c r="T222" i="1"/>
  <c r="S222" i="1"/>
  <c r="T221" i="1"/>
  <c r="S221" i="1"/>
  <c r="T220" i="1"/>
  <c r="S220" i="1"/>
  <c r="T219" i="1"/>
  <c r="S219" i="1"/>
  <c r="T218" i="1"/>
  <c r="S218" i="1"/>
  <c r="T217" i="1"/>
  <c r="S217" i="1"/>
  <c r="T216" i="1"/>
  <c r="S216" i="1"/>
  <c r="T215" i="1"/>
  <c r="S215" i="1"/>
  <c r="T214" i="1"/>
  <c r="S214" i="1"/>
  <c r="T213" i="1"/>
  <c r="S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13" i="1"/>
  <c r="I240" i="1"/>
  <c r="I243" i="1" s="1"/>
  <c r="AI18" i="1"/>
  <c r="S19" i="1"/>
  <c r="S87" i="1" s="1"/>
  <c r="AI19" i="1"/>
  <c r="AI87" i="1" s="1"/>
  <c r="AI20" i="1"/>
  <c r="AI88" i="1" s="1"/>
  <c r="AG21" i="1"/>
  <c r="AI21" i="1"/>
  <c r="AI89" i="1" s="1"/>
  <c r="AI22" i="1"/>
  <c r="AK22" i="1"/>
  <c r="AK90" i="1" s="1"/>
  <c r="AI23" i="1"/>
  <c r="AI91" i="1" s="1"/>
  <c r="AM23" i="1"/>
  <c r="AM91" i="1" s="1"/>
  <c r="AI24" i="1"/>
  <c r="AI58" i="1" s="1"/>
  <c r="AI126" i="1" s="1"/>
  <c r="AG25" i="1"/>
  <c r="AI25" i="1"/>
  <c r="AI59" i="1" s="1"/>
  <c r="AI127" i="1" s="1"/>
  <c r="AI26" i="1"/>
  <c r="AI27" i="1"/>
  <c r="AI95" i="1" s="1"/>
  <c r="O20" i="1"/>
  <c r="O21" i="1"/>
  <c r="O22" i="1"/>
  <c r="O23" i="1"/>
  <c r="O24" i="1"/>
  <c r="O25" i="1"/>
  <c r="O27" i="1"/>
  <c r="O19" i="1"/>
  <c r="O18" i="1"/>
  <c r="M11" i="1"/>
  <c r="M16" i="1"/>
  <c r="AI28" i="1"/>
  <c r="AI96" i="1" s="1"/>
  <c r="AM28" i="1"/>
  <c r="AQ28" i="1"/>
  <c r="AQ96" i="1" s="1"/>
  <c r="AI29" i="1"/>
  <c r="AI63" i="1" s="1"/>
  <c r="AI131" i="1" s="1"/>
  <c r="AK29" i="1"/>
  <c r="AQ29" i="1"/>
  <c r="AQ97" i="1" s="1"/>
  <c r="AA30" i="1"/>
  <c r="AI30" i="1"/>
  <c r="AI64" i="1" s="1"/>
  <c r="AI132" i="1" s="1"/>
  <c r="AI31" i="1"/>
  <c r="AI99" i="1" s="1"/>
  <c r="AQ31" i="1"/>
  <c r="AI32" i="1"/>
  <c r="AI100" i="1" s="1"/>
  <c r="AI33" i="1"/>
  <c r="AI101" i="1" s="1"/>
  <c r="AQ33" i="1"/>
  <c r="AQ101" i="1" s="1"/>
  <c r="AI34" i="1"/>
  <c r="AK34" i="1"/>
  <c r="AK102" i="1" s="1"/>
  <c r="AI35" i="1"/>
  <c r="AI103" i="1" s="1"/>
  <c r="AI36" i="1"/>
  <c r="AI70" i="1" s="1"/>
  <c r="AI138" i="1" s="1"/>
  <c r="AM36" i="1"/>
  <c r="AQ36" i="1"/>
  <c r="AQ104" i="1" s="1"/>
  <c r="AI37" i="1"/>
  <c r="AI71" i="1" s="1"/>
  <c r="AI139" i="1" s="1"/>
  <c r="AM37" i="1"/>
  <c r="AM105" i="1" s="1"/>
  <c r="AA38" i="1"/>
  <c r="AI38" i="1"/>
  <c r="AQ38" i="1"/>
  <c r="AQ106" i="1" s="1"/>
  <c r="S39" i="1"/>
  <c r="S107" i="1" s="1"/>
  <c r="AI39" i="1"/>
  <c r="AI107" i="1" s="1"/>
  <c r="AQ39" i="1"/>
  <c r="AI40" i="1"/>
  <c r="AI108" i="1" s="1"/>
  <c r="AM40" i="1"/>
  <c r="AQ40" i="1"/>
  <c r="AQ108" i="1" s="1"/>
  <c r="AI41" i="1"/>
  <c r="AI109" i="1" s="1"/>
  <c r="AQ41" i="1"/>
  <c r="AQ75" i="1" s="1"/>
  <c r="AQ143" i="1" s="1"/>
  <c r="AI42" i="1"/>
  <c r="AK42" i="1"/>
  <c r="AK110" i="1" s="1"/>
  <c r="AM42" i="1"/>
  <c r="AM110" i="1" s="1"/>
  <c r="AQ42" i="1"/>
  <c r="AQ76" i="1" s="1"/>
  <c r="AQ144" i="1" s="1"/>
  <c r="AI43" i="1"/>
  <c r="AQ43" i="1"/>
  <c r="AI44" i="1"/>
  <c r="AI112" i="1" s="1"/>
  <c r="AM44" i="1"/>
  <c r="AI45" i="1"/>
  <c r="AI113" i="1" s="1"/>
  <c r="AK45" i="1"/>
  <c r="AK113" i="1" s="1"/>
  <c r="AQ45" i="1"/>
  <c r="AI46" i="1"/>
  <c r="AI47" i="1"/>
  <c r="AK47" i="1"/>
  <c r="AM47" i="1"/>
  <c r="AM115" i="1" s="1"/>
  <c r="AQ47" i="1"/>
  <c r="AQ115" i="1" s="1"/>
  <c r="AI48" i="1"/>
  <c r="AI116" i="1" s="1"/>
  <c r="AM48" i="1"/>
  <c r="AI49" i="1"/>
  <c r="AI83" i="1" s="1"/>
  <c r="AI151" i="1" s="1"/>
  <c r="AM49" i="1"/>
  <c r="AQ49" i="1"/>
  <c r="AI50" i="1"/>
  <c r="AK50" i="1"/>
  <c r="AK118" i="1" s="1"/>
  <c r="AM50" i="1"/>
  <c r="AM118" i="1" s="1"/>
  <c r="AQ50" i="1"/>
  <c r="AI51" i="1"/>
  <c r="AM51" i="1"/>
  <c r="AM119" i="1" s="1"/>
  <c r="AQ51" i="1"/>
  <c r="K16" i="1"/>
  <c r="G16" i="1"/>
  <c r="BN215" i="1"/>
  <c r="BM215" i="1"/>
  <c r="BN214" i="1"/>
  <c r="BM214" i="1"/>
  <c r="BN213" i="1"/>
  <c r="BM213" i="1"/>
  <c r="BN212" i="1"/>
  <c r="BM212" i="1"/>
  <c r="BN211" i="1"/>
  <c r="BM211" i="1"/>
  <c r="BN210" i="1"/>
  <c r="BM210" i="1"/>
  <c r="BN209" i="1"/>
  <c r="BM209" i="1"/>
  <c r="BN208" i="1"/>
  <c r="BM208" i="1"/>
  <c r="BN207" i="1"/>
  <c r="BM207" i="1"/>
  <c r="BN206" i="1"/>
  <c r="BM206" i="1"/>
  <c r="BN205" i="1"/>
  <c r="BM205" i="1"/>
  <c r="BN204" i="1"/>
  <c r="BM204" i="1"/>
  <c r="L204" i="1"/>
  <c r="BN203" i="1"/>
  <c r="BM203" i="1"/>
  <c r="AI203" i="1"/>
  <c r="AH203" i="1"/>
  <c r="BN202" i="1"/>
  <c r="BM202" i="1"/>
  <c r="AI202" i="1"/>
  <c r="AH202" i="1"/>
  <c r="BN201" i="1"/>
  <c r="BM201" i="1"/>
  <c r="AI201" i="1"/>
  <c r="AH201" i="1"/>
  <c r="BQ200" i="1"/>
  <c r="BN200" i="1"/>
  <c r="BM200" i="1"/>
  <c r="AI200" i="1"/>
  <c r="AH200" i="1"/>
  <c r="F200" i="1"/>
  <c r="E200" i="1"/>
  <c r="BN199" i="1"/>
  <c r="BM199" i="1"/>
  <c r="AI199" i="1"/>
  <c r="AH199" i="1"/>
  <c r="F199" i="1"/>
  <c r="E199" i="1"/>
  <c r="BN198" i="1"/>
  <c r="BM198" i="1"/>
  <c r="AI198" i="1"/>
  <c r="AH198" i="1"/>
  <c r="F198" i="1"/>
  <c r="E198" i="1"/>
  <c r="BQ197" i="1"/>
  <c r="BN197" i="1"/>
  <c r="BM197" i="1"/>
  <c r="BB197" i="1"/>
  <c r="BB200" i="1" s="1"/>
  <c r="AL197" i="1"/>
  <c r="AL200" i="1" s="1"/>
  <c r="AI197" i="1"/>
  <c r="AH197" i="1"/>
  <c r="I197" i="1"/>
  <c r="I200" i="1" s="1"/>
  <c r="F197" i="1"/>
  <c r="E197" i="1"/>
  <c r="BN196" i="1"/>
  <c r="BM196" i="1"/>
  <c r="AI196" i="1"/>
  <c r="AH196" i="1"/>
  <c r="W196" i="1"/>
  <c r="W197" i="1" s="1"/>
  <c r="F196" i="1"/>
  <c r="E196" i="1"/>
  <c r="BN195" i="1"/>
  <c r="BM195" i="1"/>
  <c r="AI195" i="1"/>
  <c r="AH195" i="1"/>
  <c r="W195" i="1"/>
  <c r="F195" i="1"/>
  <c r="E195" i="1"/>
  <c r="BN194" i="1"/>
  <c r="BM194" i="1"/>
  <c r="AI194" i="1"/>
  <c r="AH194" i="1"/>
  <c r="F194" i="1"/>
  <c r="E194" i="1"/>
  <c r="BN193" i="1"/>
  <c r="BM193" i="1"/>
  <c r="AI193" i="1"/>
  <c r="AH193" i="1"/>
  <c r="T193" i="1"/>
  <c r="S193" i="1"/>
  <c r="F193" i="1"/>
  <c r="E193" i="1"/>
  <c r="BN192" i="1"/>
  <c r="BM192" i="1"/>
  <c r="AY192" i="1"/>
  <c r="AX192" i="1"/>
  <c r="AI192" i="1"/>
  <c r="AH192" i="1"/>
  <c r="T192" i="1"/>
  <c r="S192" i="1"/>
  <c r="F192" i="1"/>
  <c r="E192" i="1"/>
  <c r="BN191" i="1"/>
  <c r="BM191" i="1"/>
  <c r="AY191" i="1"/>
  <c r="AX191" i="1"/>
  <c r="AI191" i="1"/>
  <c r="AH191" i="1"/>
  <c r="T191" i="1"/>
  <c r="S191" i="1"/>
  <c r="F191" i="1"/>
  <c r="E191" i="1"/>
  <c r="BN190" i="1"/>
  <c r="BM190" i="1"/>
  <c r="AY190" i="1"/>
  <c r="AX190" i="1"/>
  <c r="AI190" i="1"/>
  <c r="AH190" i="1"/>
  <c r="T190" i="1"/>
  <c r="S190" i="1"/>
  <c r="F190" i="1"/>
  <c r="E190" i="1"/>
  <c r="BN189" i="1"/>
  <c r="BM189" i="1"/>
  <c r="AY189" i="1"/>
  <c r="AX189" i="1"/>
  <c r="AI189" i="1"/>
  <c r="AH189" i="1"/>
  <c r="T189" i="1"/>
  <c r="S189" i="1"/>
  <c r="F189" i="1"/>
  <c r="E189" i="1"/>
  <c r="BN188" i="1"/>
  <c r="BM188" i="1"/>
  <c r="AY188" i="1"/>
  <c r="AX188" i="1"/>
  <c r="AI188" i="1"/>
  <c r="AH188" i="1"/>
  <c r="T188" i="1"/>
  <c r="S188" i="1"/>
  <c r="F188" i="1"/>
  <c r="E188" i="1"/>
  <c r="BN187" i="1"/>
  <c r="BM187" i="1"/>
  <c r="AY187" i="1"/>
  <c r="AX187" i="1"/>
  <c r="AI187" i="1"/>
  <c r="AH187" i="1"/>
  <c r="T187" i="1"/>
  <c r="S187" i="1"/>
  <c r="F187" i="1"/>
  <c r="E187" i="1"/>
  <c r="BN186" i="1"/>
  <c r="BM186" i="1"/>
  <c r="AY186" i="1"/>
  <c r="AX186" i="1"/>
  <c r="AI186" i="1"/>
  <c r="AH186" i="1"/>
  <c r="T186" i="1"/>
  <c r="S186" i="1"/>
  <c r="F186" i="1"/>
  <c r="E186" i="1"/>
  <c r="BN185" i="1"/>
  <c r="BM185" i="1"/>
  <c r="AY185" i="1"/>
  <c r="AX185" i="1"/>
  <c r="AI185" i="1"/>
  <c r="AH185" i="1"/>
  <c r="T185" i="1"/>
  <c r="S185" i="1"/>
  <c r="F185" i="1"/>
  <c r="E185" i="1"/>
  <c r="BN184" i="1"/>
  <c r="BM184" i="1"/>
  <c r="AY184" i="1"/>
  <c r="AX184" i="1"/>
  <c r="AI184" i="1"/>
  <c r="AH184" i="1"/>
  <c r="T184" i="1"/>
  <c r="S184" i="1"/>
  <c r="F184" i="1"/>
  <c r="E184" i="1"/>
  <c r="BN183" i="1"/>
  <c r="BM183" i="1"/>
  <c r="AY183" i="1"/>
  <c r="AX183" i="1"/>
  <c r="AI183" i="1"/>
  <c r="AH183" i="1"/>
  <c r="T183" i="1"/>
  <c r="S183" i="1"/>
  <c r="F183" i="1"/>
  <c r="E183" i="1"/>
  <c r="BN182" i="1"/>
  <c r="BM182" i="1"/>
  <c r="AY182" i="1"/>
  <c r="AX182" i="1"/>
  <c r="AI182" i="1"/>
  <c r="AH182" i="1"/>
  <c r="T182" i="1"/>
  <c r="S182" i="1"/>
  <c r="F182" i="1"/>
  <c r="E182" i="1"/>
  <c r="BN181" i="1"/>
  <c r="BM181" i="1"/>
  <c r="AY181" i="1"/>
  <c r="AX181" i="1"/>
  <c r="AI181" i="1"/>
  <c r="AH181" i="1"/>
  <c r="T181" i="1"/>
  <c r="S181" i="1"/>
  <c r="F181" i="1"/>
  <c r="E181" i="1"/>
  <c r="BN180" i="1"/>
  <c r="BM180" i="1"/>
  <c r="AY180" i="1"/>
  <c r="AX180" i="1"/>
  <c r="AI180" i="1"/>
  <c r="AH180" i="1"/>
  <c r="T180" i="1"/>
  <c r="S180" i="1"/>
  <c r="F180" i="1"/>
  <c r="E180" i="1"/>
  <c r="BN179" i="1"/>
  <c r="BM179" i="1"/>
  <c r="AY179" i="1"/>
  <c r="AX179" i="1"/>
  <c r="AI179" i="1"/>
  <c r="AH179" i="1"/>
  <c r="T179" i="1"/>
  <c r="S179" i="1"/>
  <c r="F179" i="1"/>
  <c r="E179" i="1"/>
  <c r="BN178" i="1"/>
  <c r="BM178" i="1"/>
  <c r="AY178" i="1"/>
  <c r="AX178" i="1"/>
  <c r="AI178" i="1"/>
  <c r="AH178" i="1"/>
  <c r="T178" i="1"/>
  <c r="S178" i="1"/>
  <c r="F178" i="1"/>
  <c r="E178" i="1"/>
  <c r="BN177" i="1"/>
  <c r="BM177" i="1"/>
  <c r="AY177" i="1"/>
  <c r="AX177" i="1"/>
  <c r="AI177" i="1"/>
  <c r="AH177" i="1"/>
  <c r="T177" i="1"/>
  <c r="S177" i="1"/>
  <c r="F177" i="1"/>
  <c r="E177" i="1"/>
  <c r="BN176" i="1"/>
  <c r="BM176" i="1"/>
  <c r="AY176" i="1"/>
  <c r="AX176" i="1"/>
  <c r="AI176" i="1"/>
  <c r="AH176" i="1"/>
  <c r="T176" i="1"/>
  <c r="S176" i="1"/>
  <c r="F176" i="1"/>
  <c r="E176" i="1"/>
  <c r="BN175" i="1"/>
  <c r="BM175" i="1"/>
  <c r="AY175" i="1"/>
  <c r="AX175" i="1"/>
  <c r="AI175" i="1"/>
  <c r="AH175" i="1"/>
  <c r="T175" i="1"/>
  <c r="S175" i="1"/>
  <c r="F175" i="1"/>
  <c r="E175" i="1"/>
  <c r="BN174" i="1"/>
  <c r="BM174" i="1"/>
  <c r="AY174" i="1"/>
  <c r="AX174" i="1"/>
  <c r="AI174" i="1"/>
  <c r="AH174" i="1"/>
  <c r="T174" i="1"/>
  <c r="S174" i="1"/>
  <c r="F174" i="1"/>
  <c r="E174" i="1"/>
  <c r="BN173" i="1"/>
  <c r="BM173" i="1"/>
  <c r="AY173" i="1"/>
  <c r="AX173" i="1"/>
  <c r="AI173" i="1"/>
  <c r="AH173" i="1"/>
  <c r="T173" i="1"/>
  <c r="S173" i="1"/>
  <c r="F173" i="1"/>
  <c r="E173" i="1"/>
  <c r="BN172" i="1"/>
  <c r="BM172" i="1"/>
  <c r="AY172" i="1"/>
  <c r="AX172" i="1"/>
  <c r="AI172" i="1"/>
  <c r="AH172" i="1"/>
  <c r="T172" i="1"/>
  <c r="S172" i="1"/>
  <c r="F172" i="1"/>
  <c r="E172" i="1"/>
  <c r="BN171" i="1"/>
  <c r="BM171" i="1"/>
  <c r="AY171" i="1"/>
  <c r="AX171" i="1"/>
  <c r="AI171" i="1"/>
  <c r="AH171" i="1"/>
  <c r="T171" i="1"/>
  <c r="S171" i="1"/>
  <c r="F171" i="1"/>
  <c r="E171" i="1"/>
  <c r="BN170" i="1"/>
  <c r="BM170" i="1"/>
  <c r="AY170" i="1"/>
  <c r="AX170" i="1"/>
  <c r="AI170" i="1"/>
  <c r="AH170" i="1"/>
  <c r="T170" i="1"/>
  <c r="S170" i="1"/>
  <c r="F170" i="1"/>
  <c r="E170" i="1"/>
  <c r="O33" i="1"/>
  <c r="I49" i="1"/>
  <c r="G15" i="1"/>
  <c r="AQ48" i="1" l="1"/>
  <c r="AQ116" i="1" s="1"/>
  <c r="AQ44" i="1"/>
  <c r="AQ112" i="1" s="1"/>
  <c r="AQ34" i="1"/>
  <c r="AQ102" i="1" s="1"/>
  <c r="W200" i="1"/>
  <c r="AQ46" i="1"/>
  <c r="AQ37" i="1"/>
  <c r="AQ32" i="1"/>
  <c r="AQ100" i="1" s="1"/>
  <c r="AQ26" i="1"/>
  <c r="AQ94" i="1" s="1"/>
  <c r="AA48" i="1"/>
  <c r="AA45" i="1"/>
  <c r="AA113" i="1" s="1"/>
  <c r="AA42" i="1"/>
  <c r="AA76" i="1" s="1"/>
  <c r="AA144" i="1" s="1"/>
  <c r="AA35" i="1"/>
  <c r="AA103" i="1" s="1"/>
  <c r="AA31" i="1"/>
  <c r="AA99" i="1" s="1"/>
  <c r="AA41" i="1"/>
  <c r="AA109" i="1" s="1"/>
  <c r="AA50" i="1"/>
  <c r="AA118" i="1" s="1"/>
  <c r="AA44" i="1"/>
  <c r="AA78" i="1" s="1"/>
  <c r="AA146" i="1" s="1"/>
  <c r="AA34" i="1"/>
  <c r="AA102" i="1" s="1"/>
  <c r="AA47" i="1"/>
  <c r="AA115" i="1" s="1"/>
  <c r="AA37" i="1"/>
  <c r="AA105" i="1" s="1"/>
  <c r="AA43" i="1"/>
  <c r="AA77" i="1" s="1"/>
  <c r="AA145" i="1" s="1"/>
  <c r="AA40" i="1"/>
  <c r="AA108" i="1" s="1"/>
  <c r="AA49" i="1"/>
  <c r="AA117" i="1" s="1"/>
  <c r="AA46" i="1"/>
  <c r="AA114" i="1" s="1"/>
  <c r="AA32" i="1"/>
  <c r="AA100" i="1" s="1"/>
  <c r="AA28" i="1"/>
  <c r="AA96" i="1" s="1"/>
  <c r="AA39" i="1"/>
  <c r="AA36" i="1"/>
  <c r="AA104" i="1" s="1"/>
  <c r="AA51" i="1"/>
  <c r="Y25" i="1"/>
  <c r="Y93" i="1" s="1"/>
  <c r="Y39" i="1"/>
  <c r="Y107" i="1" s="1"/>
  <c r="AC44" i="1"/>
  <c r="AC78" i="1" s="1"/>
  <c r="AC146" i="1" s="1"/>
  <c r="AA33" i="1"/>
  <c r="AA101" i="1" s="1"/>
  <c r="AG23" i="1"/>
  <c r="AG18" i="1"/>
  <c r="AG86" i="1" s="1"/>
  <c r="AG27" i="1"/>
  <c r="AG95" i="1" s="1"/>
  <c r="AS38" i="1"/>
  <c r="AS106" i="1" s="1"/>
  <c r="AG22" i="1"/>
  <c r="AG56" i="1" s="1"/>
  <c r="AG124" i="1" s="1"/>
  <c r="AG26" i="1"/>
  <c r="AG20" i="1"/>
  <c r="AG54" i="1" s="1"/>
  <c r="AG122" i="1" s="1"/>
  <c r="AG24" i="1"/>
  <c r="AG92" i="1" s="1"/>
  <c r="AC49" i="1"/>
  <c r="AC117" i="1" s="1"/>
  <c r="AC31" i="1"/>
  <c r="AC99" i="1" s="1"/>
  <c r="AC18" i="1"/>
  <c r="AC86" i="1" s="1"/>
  <c r="AC51" i="1"/>
  <c r="AC119" i="1" s="1"/>
  <c r="AC34" i="1"/>
  <c r="AC102" i="1" s="1"/>
  <c r="AC37" i="1"/>
  <c r="AC105" i="1" s="1"/>
  <c r="AC39" i="1"/>
  <c r="AC107" i="1" s="1"/>
  <c r="AC28" i="1"/>
  <c r="AC96" i="1" s="1"/>
  <c r="AC21" i="1"/>
  <c r="AC89" i="1" s="1"/>
  <c r="AC46" i="1"/>
  <c r="AC114" i="1" s="1"/>
  <c r="AC41" i="1"/>
  <c r="AC75" i="1" s="1"/>
  <c r="AC143" i="1" s="1"/>
  <c r="AC24" i="1"/>
  <c r="AC92" i="1" s="1"/>
  <c r="AC30" i="1"/>
  <c r="AC98" i="1" s="1"/>
  <c r="AC27" i="1"/>
  <c r="AC61" i="1" s="1"/>
  <c r="AC129" i="1" s="1"/>
  <c r="AC48" i="1"/>
  <c r="AC116" i="1" s="1"/>
  <c r="AC43" i="1"/>
  <c r="AC111" i="1" s="1"/>
  <c r="AC36" i="1"/>
  <c r="AC104" i="1" s="1"/>
  <c r="AC33" i="1"/>
  <c r="AC101" i="1" s="1"/>
  <c r="AC20" i="1"/>
  <c r="AC88" i="1" s="1"/>
  <c r="AC50" i="1"/>
  <c r="AC118" i="1" s="1"/>
  <c r="AC38" i="1"/>
  <c r="AC106" i="1" s="1"/>
  <c r="AC23" i="1"/>
  <c r="AC57" i="1" s="1"/>
  <c r="AC125" i="1" s="1"/>
  <c r="AC45" i="1"/>
  <c r="AC113" i="1" s="1"/>
  <c r="AC40" i="1"/>
  <c r="AC74" i="1" s="1"/>
  <c r="AC142" i="1" s="1"/>
  <c r="AC35" i="1"/>
  <c r="AC69" i="1" s="1"/>
  <c r="AC137" i="1" s="1"/>
  <c r="AC26" i="1"/>
  <c r="AC60" i="1" s="1"/>
  <c r="AC128" i="1" s="1"/>
  <c r="AC19" i="1"/>
  <c r="AC87" i="1" s="1"/>
  <c r="AC32" i="1"/>
  <c r="AC100" i="1" s="1"/>
  <c r="AC29" i="1"/>
  <c r="AC97" i="1" s="1"/>
  <c r="AC47" i="1"/>
  <c r="AC81" i="1" s="1"/>
  <c r="AC149" i="1" s="1"/>
  <c r="AC42" i="1"/>
  <c r="AC110" i="1" s="1"/>
  <c r="AC25" i="1"/>
  <c r="AC93" i="1" s="1"/>
  <c r="AE47" i="1"/>
  <c r="AE115" i="1" s="1"/>
  <c r="AE32" i="1"/>
  <c r="AE27" i="1"/>
  <c r="AE95" i="1" s="1"/>
  <c r="AE34" i="1"/>
  <c r="AE102" i="1" s="1"/>
  <c r="AE40" i="1"/>
  <c r="AE108" i="1" s="1"/>
  <c r="AE29" i="1"/>
  <c r="AE97" i="1" s="1"/>
  <c r="AE50" i="1"/>
  <c r="AE84" i="1" s="1"/>
  <c r="AE152" i="1" s="1"/>
  <c r="AE48" i="1"/>
  <c r="AE116" i="1" s="1"/>
  <c r="AE46" i="1"/>
  <c r="AE114" i="1" s="1"/>
  <c r="AE44" i="1"/>
  <c r="AE112" i="1" s="1"/>
  <c r="AE42" i="1"/>
  <c r="AE110" i="1" s="1"/>
  <c r="AE38" i="1"/>
  <c r="AE106" i="1" s="1"/>
  <c r="AE36" i="1"/>
  <c r="AE70" i="1" s="1"/>
  <c r="AE138" i="1" s="1"/>
  <c r="AE23" i="1"/>
  <c r="AE57" i="1" s="1"/>
  <c r="AE125" i="1" s="1"/>
  <c r="AE31" i="1"/>
  <c r="AE99" i="1" s="1"/>
  <c r="AE19" i="1"/>
  <c r="AE87" i="1" s="1"/>
  <c r="AE33" i="1"/>
  <c r="AE67" i="1" s="1"/>
  <c r="AE135" i="1" s="1"/>
  <c r="AE39" i="1"/>
  <c r="AE107" i="1" s="1"/>
  <c r="AE35" i="1"/>
  <c r="AE69" i="1" s="1"/>
  <c r="AE137" i="1" s="1"/>
  <c r="AE28" i="1"/>
  <c r="AE62" i="1" s="1"/>
  <c r="AE130" i="1" s="1"/>
  <c r="AE51" i="1"/>
  <c r="AE119" i="1" s="1"/>
  <c r="AE43" i="1"/>
  <c r="AE111" i="1" s="1"/>
  <c r="AE41" i="1"/>
  <c r="AE109" i="1" s="1"/>
  <c r="AE30" i="1"/>
  <c r="AE98" i="1" s="1"/>
  <c r="AE49" i="1"/>
  <c r="AE117" i="1" s="1"/>
  <c r="AE45" i="1"/>
  <c r="AE79" i="1" s="1"/>
  <c r="AE147" i="1" s="1"/>
  <c r="AE37" i="1"/>
  <c r="AE71" i="1" s="1"/>
  <c r="AE139" i="1" s="1"/>
  <c r="Q35" i="1"/>
  <c r="Q69" i="1" s="1"/>
  <c r="Q34" i="1"/>
  <c r="Q68" i="1" s="1"/>
  <c r="Q29" i="1"/>
  <c r="Q63" i="1" s="1"/>
  <c r="AA27" i="1"/>
  <c r="AA95" i="1" s="1"/>
  <c r="AA21" i="1"/>
  <c r="AA55" i="1" s="1"/>
  <c r="AA123" i="1" s="1"/>
  <c r="Y51" i="1"/>
  <c r="Y119" i="1" s="1"/>
  <c r="Y46" i="1"/>
  <c r="Y114" i="1" s="1"/>
  <c r="Y44" i="1"/>
  <c r="Y112" i="1" s="1"/>
  <c r="Y37" i="1"/>
  <c r="Y105" i="1" s="1"/>
  <c r="Y35" i="1"/>
  <c r="Y69" i="1" s="1"/>
  <c r="Y137" i="1" s="1"/>
  <c r="Y29" i="1"/>
  <c r="Y97" i="1" s="1"/>
  <c r="Y27" i="1"/>
  <c r="Y95" i="1" s="1"/>
  <c r="Y49" i="1"/>
  <c r="Y117" i="1" s="1"/>
  <c r="Y33" i="1"/>
  <c r="Y101" i="1" s="1"/>
  <c r="Y31" i="1"/>
  <c r="Y99" i="1" s="1"/>
  <c r="Y24" i="1"/>
  <c r="Y58" i="1" s="1"/>
  <c r="Y126" i="1" s="1"/>
  <c r="Y19" i="1"/>
  <c r="Y87" i="1" s="1"/>
  <c r="Y42" i="1"/>
  <c r="Y76" i="1" s="1"/>
  <c r="Y144" i="1" s="1"/>
  <c r="Y40" i="1"/>
  <c r="Y108" i="1" s="1"/>
  <c r="Y47" i="1"/>
  <c r="Y115" i="1" s="1"/>
  <c r="Y21" i="1"/>
  <c r="Y89" i="1" s="1"/>
  <c r="Y45" i="1"/>
  <c r="Y113" i="1" s="1"/>
  <c r="Y38" i="1"/>
  <c r="Y26" i="1"/>
  <c r="Y94" i="1" s="1"/>
  <c r="Y50" i="1"/>
  <c r="Y118" i="1" s="1"/>
  <c r="Y43" i="1"/>
  <c r="Y77" i="1" s="1"/>
  <c r="Y145" i="1" s="1"/>
  <c r="Y30" i="1"/>
  <c r="Y98" i="1" s="1"/>
  <c r="Y18" i="1"/>
  <c r="Y86" i="1" s="1"/>
  <c r="Y36" i="1"/>
  <c r="Y104" i="1" s="1"/>
  <c r="Y34" i="1"/>
  <c r="Y102" i="1" s="1"/>
  <c r="Y32" i="1"/>
  <c r="Y100" i="1" s="1"/>
  <c r="Y28" i="1"/>
  <c r="Y96" i="1" s="1"/>
  <c r="Y23" i="1"/>
  <c r="Y91" i="1" s="1"/>
  <c r="Y48" i="1"/>
  <c r="Y116" i="1" s="1"/>
  <c r="Y41" i="1"/>
  <c r="Y75" i="1" s="1"/>
  <c r="Y143" i="1" s="1"/>
  <c r="Y20" i="1"/>
  <c r="Y54" i="1" s="1"/>
  <c r="Y122" i="1" s="1"/>
  <c r="Q50" i="1"/>
  <c r="Q84" i="1" s="1"/>
  <c r="Q49" i="1"/>
  <c r="Q83" i="1" s="1"/>
  <c r="Q48" i="1"/>
  <c r="Q82" i="1" s="1"/>
  <c r="Q45" i="1"/>
  <c r="Q43" i="1"/>
  <c r="Q42" i="1"/>
  <c r="Q76" i="1" s="1"/>
  <c r="Q41" i="1"/>
  <c r="Q75" i="1" s="1"/>
  <c r="Q36" i="1"/>
  <c r="Q70" i="1" s="1"/>
  <c r="AK43" i="1"/>
  <c r="AK111" i="1" s="1"/>
  <c r="AK32" i="1"/>
  <c r="AK100" i="1" s="1"/>
  <c r="AK27" i="1"/>
  <c r="AK95" i="1" s="1"/>
  <c r="Q31" i="1"/>
  <c r="AQ35" i="1"/>
  <c r="AQ103" i="1" s="1"/>
  <c r="AM30" i="1"/>
  <c r="AM98" i="1" s="1"/>
  <c r="AA29" i="1"/>
  <c r="AA97" i="1" s="1"/>
  <c r="AQ25" i="1"/>
  <c r="AQ93" i="1" s="1"/>
  <c r="AQ23" i="1"/>
  <c r="AQ57" i="1" s="1"/>
  <c r="AQ125" i="1" s="1"/>
  <c r="AK19" i="1"/>
  <c r="AK87" i="1" s="1"/>
  <c r="Q44" i="1"/>
  <c r="Q30" i="1"/>
  <c r="Q64" i="1" s="1"/>
  <c r="AK46" i="1"/>
  <c r="AK114" i="1" s="1"/>
  <c r="AK35" i="1"/>
  <c r="AK103" i="1" s="1"/>
  <c r="AK30" i="1"/>
  <c r="AK98" i="1" s="1"/>
  <c r="AK25" i="1"/>
  <c r="AK59" i="1" s="1"/>
  <c r="AK127" i="1" s="1"/>
  <c r="AK21" i="1"/>
  <c r="AK89" i="1" s="1"/>
  <c r="AO85" i="1"/>
  <c r="AO153" i="1" s="1"/>
  <c r="AK49" i="1"/>
  <c r="AK83" i="1" s="1"/>
  <c r="AK151" i="1" s="1"/>
  <c r="AK41" i="1"/>
  <c r="AK109" i="1" s="1"/>
  <c r="AK38" i="1"/>
  <c r="AK106" i="1" s="1"/>
  <c r="AK23" i="1"/>
  <c r="AK91" i="1" s="1"/>
  <c r="AK33" i="1"/>
  <c r="AK101" i="1" s="1"/>
  <c r="AK44" i="1"/>
  <c r="AK112" i="1" s="1"/>
  <c r="AK28" i="1"/>
  <c r="AK96" i="1" s="1"/>
  <c r="Q40" i="1"/>
  <c r="AK39" i="1"/>
  <c r="AK73" i="1" s="1"/>
  <c r="AK141" i="1" s="1"/>
  <c r="Q51" i="1"/>
  <c r="Q85" i="1" s="1"/>
  <c r="Q37" i="1"/>
  <c r="Q71" i="1" s="1"/>
  <c r="AK36" i="1"/>
  <c r="AK104" i="1" s="1"/>
  <c r="AK31" i="1"/>
  <c r="AK65" i="1" s="1"/>
  <c r="AK133" i="1" s="1"/>
  <c r="AK24" i="1"/>
  <c r="AK92" i="1" s="1"/>
  <c r="AK26" i="1"/>
  <c r="AK94" i="1" s="1"/>
  <c r="AK20" i="1"/>
  <c r="AK88" i="1" s="1"/>
  <c r="AK18" i="1"/>
  <c r="AK86" i="1" s="1"/>
  <c r="Q47" i="1"/>
  <c r="Q81" i="1" s="1"/>
  <c r="Q33" i="1"/>
  <c r="AK51" i="1"/>
  <c r="AK85" i="1" s="1"/>
  <c r="AK153" i="1" s="1"/>
  <c r="AK48" i="1"/>
  <c r="AK40" i="1"/>
  <c r="AK108" i="1" s="1"/>
  <c r="AM32" i="1"/>
  <c r="AM100" i="1" s="1"/>
  <c r="AM27" i="1"/>
  <c r="AM95" i="1" s="1"/>
  <c r="AA24" i="1"/>
  <c r="AA92" i="1" s="1"/>
  <c r="Q46" i="1"/>
  <c r="Q32" i="1"/>
  <c r="AO18" i="1"/>
  <c r="AO20" i="1"/>
  <c r="AO30" i="1"/>
  <c r="AO32" i="1"/>
  <c r="AO42" i="1"/>
  <c r="AO44" i="1"/>
  <c r="AO28" i="1"/>
  <c r="AO40" i="1"/>
  <c r="AO29" i="1"/>
  <c r="AO41" i="1"/>
  <c r="AO19" i="1"/>
  <c r="AO31" i="1"/>
  <c r="AO43" i="1"/>
  <c r="AO21" i="1"/>
  <c r="AO33" i="1"/>
  <c r="AO45" i="1"/>
  <c r="AO22" i="1"/>
  <c r="AO34" i="1"/>
  <c r="AO46" i="1"/>
  <c r="AO23" i="1"/>
  <c r="AO35" i="1"/>
  <c r="AO47" i="1"/>
  <c r="AO24" i="1"/>
  <c r="AO36" i="1"/>
  <c r="AO48" i="1"/>
  <c r="AO25" i="1"/>
  <c r="AO37" i="1"/>
  <c r="AO49" i="1"/>
  <c r="AO26" i="1"/>
  <c r="AO38" i="1"/>
  <c r="AO50" i="1"/>
  <c r="AO27" i="1"/>
  <c r="AO39" i="1"/>
  <c r="Q28" i="1"/>
  <c r="Q39" i="1"/>
  <c r="Q73" i="1" s="1"/>
  <c r="Q27" i="1"/>
  <c r="Q38" i="1"/>
  <c r="Q26" i="1"/>
  <c r="Q25" i="1"/>
  <c r="Q24" i="1"/>
  <c r="Q23" i="1"/>
  <c r="Q22" i="1"/>
  <c r="Q21" i="1"/>
  <c r="Q20" i="1"/>
  <c r="Q19" i="1"/>
  <c r="Q52" i="1"/>
  <c r="S51" i="1"/>
  <c r="S119" i="1" s="1"/>
  <c r="S30" i="1"/>
  <c r="S98" i="1" s="1"/>
  <c r="AS24" i="1"/>
  <c r="AS92" i="1" s="1"/>
  <c r="S45" i="1"/>
  <c r="S113" i="1" s="1"/>
  <c r="AS18" i="1"/>
  <c r="AS86" i="1" s="1"/>
  <c r="AS33" i="1"/>
  <c r="AS101" i="1" s="1"/>
  <c r="AS28" i="1"/>
  <c r="AS96" i="1" s="1"/>
  <c r="S22" i="1"/>
  <c r="S90" i="1" s="1"/>
  <c r="S50" i="1"/>
  <c r="S118" i="1" s="1"/>
  <c r="AS21" i="1"/>
  <c r="AS89" i="1" s="1"/>
  <c r="AS49" i="1"/>
  <c r="AS117" i="1" s="1"/>
  <c r="S44" i="1"/>
  <c r="S112" i="1" s="1"/>
  <c r="S41" i="1"/>
  <c r="S109" i="1" s="1"/>
  <c r="S35" i="1"/>
  <c r="S103" i="1" s="1"/>
  <c r="AS43" i="1"/>
  <c r="AS111" i="1" s="1"/>
  <c r="S25" i="1"/>
  <c r="S93" i="1" s="1"/>
  <c r="U40" i="1"/>
  <c r="U74" i="1" s="1"/>
  <c r="U142" i="1" s="1"/>
  <c r="S49" i="1"/>
  <c r="S117" i="1" s="1"/>
  <c r="AS47" i="1"/>
  <c r="AS115" i="1" s="1"/>
  <c r="AS42" i="1"/>
  <c r="AS110" i="1" s="1"/>
  <c r="AS37" i="1"/>
  <c r="AS105" i="1" s="1"/>
  <c r="AS32" i="1"/>
  <c r="AS100" i="1" s="1"/>
  <c r="AS27" i="1"/>
  <c r="AS95" i="1" s="1"/>
  <c r="S21" i="1"/>
  <c r="S89" i="1" s="1"/>
  <c r="AS48" i="1"/>
  <c r="AS116" i="1" s="1"/>
  <c r="S34" i="1"/>
  <c r="S102" i="1" s="1"/>
  <c r="S29" i="1"/>
  <c r="S97" i="1" s="1"/>
  <c r="U25" i="1"/>
  <c r="U93" i="1" s="1"/>
  <c r="AS20" i="1"/>
  <c r="AS88" i="1" s="1"/>
  <c r="AS50" i="1"/>
  <c r="AS118" i="1" s="1"/>
  <c r="AS44" i="1"/>
  <c r="AS112" i="1" s="1"/>
  <c r="S40" i="1"/>
  <c r="S74" i="1" s="1"/>
  <c r="S142" i="1" s="1"/>
  <c r="AS34" i="1"/>
  <c r="AS102" i="1" s="1"/>
  <c r="AS29" i="1"/>
  <c r="AS97" i="1" s="1"/>
  <c r="S26" i="1"/>
  <c r="S60" i="1" s="1"/>
  <c r="S128" i="1" s="1"/>
  <c r="AS39" i="1"/>
  <c r="AS107" i="1" s="1"/>
  <c r="AS51" i="1"/>
  <c r="AS119" i="1" s="1"/>
  <c r="S46" i="1"/>
  <c r="S114" i="1" s="1"/>
  <c r="AS40" i="1"/>
  <c r="AS108" i="1" s="1"/>
  <c r="S36" i="1"/>
  <c r="S104" i="1" s="1"/>
  <c r="S31" i="1"/>
  <c r="S99" i="1" s="1"/>
  <c r="S20" i="1"/>
  <c r="S88" i="1" s="1"/>
  <c r="AS35" i="1"/>
  <c r="AS103" i="1" s="1"/>
  <c r="AS30" i="1"/>
  <c r="AS98" i="1" s="1"/>
  <c r="S23" i="1"/>
  <c r="S91" i="1" s="1"/>
  <c r="AS19" i="1"/>
  <c r="AS87" i="1" s="1"/>
  <c r="U47" i="1"/>
  <c r="U115" i="1" s="1"/>
  <c r="S42" i="1"/>
  <c r="S110" i="1" s="1"/>
  <c r="S37" i="1"/>
  <c r="S71" i="1" s="1"/>
  <c r="S139" i="1" s="1"/>
  <c r="U32" i="1"/>
  <c r="U66" i="1" s="1"/>
  <c r="U134" i="1" s="1"/>
  <c r="S27" i="1"/>
  <c r="S95" i="1" s="1"/>
  <c r="AS22" i="1"/>
  <c r="AS90" i="1" s="1"/>
  <c r="AS25" i="1"/>
  <c r="AS93" i="1" s="1"/>
  <c r="U48" i="1"/>
  <c r="U116" i="1" s="1"/>
  <c r="S47" i="1"/>
  <c r="S115" i="1" s="1"/>
  <c r="AS41" i="1"/>
  <c r="AS109" i="1" s="1"/>
  <c r="AS36" i="1"/>
  <c r="AS104" i="1" s="1"/>
  <c r="U33" i="1"/>
  <c r="U101" i="1" s="1"/>
  <c r="S32" i="1"/>
  <c r="S66" i="1" s="1"/>
  <c r="S134" i="1" s="1"/>
  <c r="AS26" i="1"/>
  <c r="AS94" i="1" s="1"/>
  <c r="S24" i="1"/>
  <c r="S92" i="1" s="1"/>
  <c r="S18" i="1"/>
  <c r="S86" i="1" s="1"/>
  <c r="AS45" i="1"/>
  <c r="AS113" i="1" s="1"/>
  <c r="S48" i="1"/>
  <c r="S116" i="1" s="1"/>
  <c r="AS46" i="1"/>
  <c r="AS114" i="1" s="1"/>
  <c r="S43" i="1"/>
  <c r="S111" i="1" s="1"/>
  <c r="S38" i="1"/>
  <c r="S72" i="1" s="1"/>
  <c r="S140" i="1" s="1"/>
  <c r="S33" i="1"/>
  <c r="S101" i="1" s="1"/>
  <c r="AS31" i="1"/>
  <c r="AS99" i="1" s="1"/>
  <c r="U21" i="1"/>
  <c r="U89" i="1" s="1"/>
  <c r="U49" i="1"/>
  <c r="U117" i="1" s="1"/>
  <c r="U46" i="1"/>
  <c r="U80" i="1" s="1"/>
  <c r="U148" i="1" s="1"/>
  <c r="U31" i="1"/>
  <c r="U99" i="1" s="1"/>
  <c r="U39" i="1"/>
  <c r="U107" i="1" s="1"/>
  <c r="U50" i="1"/>
  <c r="U84" i="1" s="1"/>
  <c r="U152" i="1" s="1"/>
  <c r="U34" i="1"/>
  <c r="U68" i="1" s="1"/>
  <c r="U136" i="1" s="1"/>
  <c r="U26" i="1"/>
  <c r="U94" i="1" s="1"/>
  <c r="U18" i="1"/>
  <c r="U86" i="1" s="1"/>
  <c r="U51" i="1"/>
  <c r="U119" i="1" s="1"/>
  <c r="U42" i="1"/>
  <c r="U110" i="1" s="1"/>
  <c r="U22" i="1"/>
  <c r="U90" i="1" s="1"/>
  <c r="U43" i="1"/>
  <c r="U111" i="1" s="1"/>
  <c r="U35" i="1"/>
  <c r="U103" i="1" s="1"/>
  <c r="U28" i="1"/>
  <c r="U96" i="1" s="1"/>
  <c r="W27" i="1"/>
  <c r="W61" i="1" s="1"/>
  <c r="U41" i="1"/>
  <c r="U75" i="1" s="1"/>
  <c r="U143" i="1" s="1"/>
  <c r="U29" i="1"/>
  <c r="U97" i="1" s="1"/>
  <c r="U27" i="1"/>
  <c r="U95" i="1" s="1"/>
  <c r="W19" i="1"/>
  <c r="W53" i="1" s="1"/>
  <c r="U44" i="1"/>
  <c r="U112" i="1" s="1"/>
  <c r="U36" i="1"/>
  <c r="U104" i="1" s="1"/>
  <c r="U19" i="1"/>
  <c r="U53" i="1" s="1"/>
  <c r="U121" i="1" s="1"/>
  <c r="U45" i="1"/>
  <c r="U113" i="1" s="1"/>
  <c r="U37" i="1"/>
  <c r="U105" i="1" s="1"/>
  <c r="U30" i="1"/>
  <c r="U98" i="1" s="1"/>
  <c r="U23" i="1"/>
  <c r="U57" i="1" s="1"/>
  <c r="U125" i="1" s="1"/>
  <c r="U38" i="1"/>
  <c r="U106" i="1" s="1"/>
  <c r="U24" i="1"/>
  <c r="U92" i="1" s="1"/>
  <c r="AQ24" i="1"/>
  <c r="AQ92" i="1" s="1"/>
  <c r="AA23" i="1"/>
  <c r="AA91" i="1" s="1"/>
  <c r="AA25" i="1"/>
  <c r="AA59" i="1" s="1"/>
  <c r="AA127" i="1" s="1"/>
  <c r="AA20" i="1"/>
  <c r="AA88" i="1" s="1"/>
  <c r="AA26" i="1"/>
  <c r="AA94" i="1" s="1"/>
  <c r="AQ22" i="1"/>
  <c r="AQ90" i="1" s="1"/>
  <c r="AM46" i="1"/>
  <c r="AM114" i="1" s="1"/>
  <c r="AM34" i="1"/>
  <c r="AM102" i="1" s="1"/>
  <c r="AM35" i="1"/>
  <c r="AM103" i="1" s="1"/>
  <c r="AQ21" i="1"/>
  <c r="AQ89" i="1" s="1"/>
  <c r="AA18" i="1"/>
  <c r="AA86" i="1" s="1"/>
  <c r="AM38" i="1"/>
  <c r="AM106" i="1" s="1"/>
  <c r="AA19" i="1"/>
  <c r="AA87" i="1" s="1"/>
  <c r="AM39" i="1"/>
  <c r="AM107" i="1" s="1"/>
  <c r="M20" i="1"/>
  <c r="M88" i="1" s="1"/>
  <c r="AM41" i="1"/>
  <c r="AM109" i="1" s="1"/>
  <c r="AQ30" i="1"/>
  <c r="AQ98" i="1" s="1"/>
  <c r="AM29" i="1"/>
  <c r="AM97" i="1" s="1"/>
  <c r="AQ27" i="1"/>
  <c r="AQ95" i="1" s="1"/>
  <c r="AM43" i="1"/>
  <c r="AM111" i="1" s="1"/>
  <c r="AM31" i="1"/>
  <c r="AM99" i="1" s="1"/>
  <c r="AQ19" i="1"/>
  <c r="AQ53" i="1" s="1"/>
  <c r="AQ121" i="1" s="1"/>
  <c r="AM19" i="1"/>
  <c r="AM87" i="1" s="1"/>
  <c r="AQ18" i="1"/>
  <c r="AQ86" i="1" s="1"/>
  <c r="AM45" i="1"/>
  <c r="AM113" i="1" s="1"/>
  <c r="AM33" i="1"/>
  <c r="AM101" i="1" s="1"/>
  <c r="W23" i="1"/>
  <c r="W57" i="1" s="1"/>
  <c r="AM24" i="1"/>
  <c r="AM92" i="1" s="1"/>
  <c r="AE24" i="1"/>
  <c r="AE58" i="1" s="1"/>
  <c r="AE126" i="1" s="1"/>
  <c r="W24" i="1"/>
  <c r="W58" i="1" s="1"/>
  <c r="AM20" i="1"/>
  <c r="AM88" i="1" s="1"/>
  <c r="AE20" i="1"/>
  <c r="AE88" i="1" s="1"/>
  <c r="W20" i="1"/>
  <c r="W54" i="1" s="1"/>
  <c r="AM26" i="1"/>
  <c r="AM94" i="1" s="1"/>
  <c r="AE26" i="1"/>
  <c r="AE94" i="1" s="1"/>
  <c r="W26" i="1"/>
  <c r="W60" i="1" s="1"/>
  <c r="AM22" i="1"/>
  <c r="AM56" i="1" s="1"/>
  <c r="AM124" i="1" s="1"/>
  <c r="AE22" i="1"/>
  <c r="AE90" i="1" s="1"/>
  <c r="W22" i="1"/>
  <c r="W56" i="1" s="1"/>
  <c r="AM18" i="1"/>
  <c r="AM52" i="1" s="1"/>
  <c r="AM120" i="1" s="1"/>
  <c r="AE18" i="1"/>
  <c r="AE86" i="1" s="1"/>
  <c r="W18" i="1"/>
  <c r="W52" i="1" s="1"/>
  <c r="AM25" i="1"/>
  <c r="AM93" i="1" s="1"/>
  <c r="AE25" i="1"/>
  <c r="AE93" i="1" s="1"/>
  <c r="W25" i="1"/>
  <c r="W59" i="1" s="1"/>
  <c r="O42" i="1"/>
  <c r="O110" i="1" s="1"/>
  <c r="O48" i="1"/>
  <c r="O116" i="1" s="1"/>
  <c r="O44" i="1"/>
  <c r="O78" i="1" s="1"/>
  <c r="O146" i="1" s="1"/>
  <c r="W51" i="1"/>
  <c r="AG50" i="1"/>
  <c r="AG84" i="1" s="1"/>
  <c r="AG152" i="1" s="1"/>
  <c r="W47" i="1"/>
  <c r="AG46" i="1"/>
  <c r="AG80" i="1" s="1"/>
  <c r="AG148" i="1" s="1"/>
  <c r="W43" i="1"/>
  <c r="AG42" i="1"/>
  <c r="AG76" i="1" s="1"/>
  <c r="AG144" i="1" s="1"/>
  <c r="W39" i="1"/>
  <c r="AG38" i="1"/>
  <c r="AG72" i="1" s="1"/>
  <c r="AG140" i="1" s="1"/>
  <c r="W35" i="1"/>
  <c r="AG34" i="1"/>
  <c r="AG68" i="1" s="1"/>
  <c r="AG136" i="1" s="1"/>
  <c r="W31" i="1"/>
  <c r="W65" i="1" s="1"/>
  <c r="AG30" i="1"/>
  <c r="AG98" i="1" s="1"/>
  <c r="O51" i="1"/>
  <c r="O119" i="1" s="1"/>
  <c r="O47" i="1"/>
  <c r="O115" i="1" s="1"/>
  <c r="O43" i="1"/>
  <c r="O111" i="1" s="1"/>
  <c r="W50" i="1"/>
  <c r="AG49" i="1"/>
  <c r="AG117" i="1" s="1"/>
  <c r="W46" i="1"/>
  <c r="AG45" i="1"/>
  <c r="AG79" i="1" s="1"/>
  <c r="AG147" i="1" s="1"/>
  <c r="W42" i="1"/>
  <c r="AG41" i="1"/>
  <c r="AG75" i="1" s="1"/>
  <c r="AG143" i="1" s="1"/>
  <c r="W38" i="1"/>
  <c r="AG37" i="1"/>
  <c r="AG71" i="1" s="1"/>
  <c r="AG139" i="1" s="1"/>
  <c r="W34" i="1"/>
  <c r="AG33" i="1"/>
  <c r="AG67" i="1" s="1"/>
  <c r="AG135" i="1" s="1"/>
  <c r="W30" i="1"/>
  <c r="W64" i="1" s="1"/>
  <c r="AG29" i="1"/>
  <c r="AG63" i="1" s="1"/>
  <c r="AG131" i="1" s="1"/>
  <c r="AG55" i="1"/>
  <c r="AG123" i="1" s="1"/>
  <c r="O50" i="1"/>
  <c r="O118" i="1" s="1"/>
  <c r="O46" i="1"/>
  <c r="O114" i="1" s="1"/>
  <c r="W49" i="1"/>
  <c r="AG48" i="1"/>
  <c r="AG116" i="1" s="1"/>
  <c r="W45" i="1"/>
  <c r="AG44" i="1"/>
  <c r="AG112" i="1" s="1"/>
  <c r="W41" i="1"/>
  <c r="AG40" i="1"/>
  <c r="AG108" i="1" s="1"/>
  <c r="W37" i="1"/>
  <c r="AG36" i="1"/>
  <c r="AG104" i="1" s="1"/>
  <c r="W33" i="1"/>
  <c r="W67" i="1" s="1"/>
  <c r="AG32" i="1"/>
  <c r="AG100" i="1" s="1"/>
  <c r="W29" i="1"/>
  <c r="W63" i="1" s="1"/>
  <c r="AG28" i="1"/>
  <c r="AG96" i="1" s="1"/>
  <c r="O41" i="1"/>
  <c r="O109" i="1" s="1"/>
  <c r="O49" i="1"/>
  <c r="O117" i="1" s="1"/>
  <c r="O45" i="1"/>
  <c r="O113" i="1" s="1"/>
  <c r="AG51" i="1"/>
  <c r="AG119" i="1" s="1"/>
  <c r="W48" i="1"/>
  <c r="AG47" i="1"/>
  <c r="AG81" i="1" s="1"/>
  <c r="AG149" i="1" s="1"/>
  <c r="W44" i="1"/>
  <c r="AG43" i="1"/>
  <c r="AG111" i="1" s="1"/>
  <c r="W40" i="1"/>
  <c r="AG39" i="1"/>
  <c r="AG73" i="1" s="1"/>
  <c r="AG141" i="1" s="1"/>
  <c r="W36" i="1"/>
  <c r="W70" i="1" s="1"/>
  <c r="W138" i="1" s="1"/>
  <c r="AG35" i="1"/>
  <c r="AG103" i="1" s="1"/>
  <c r="W32" i="1"/>
  <c r="W66" i="1" s="1"/>
  <c r="AG31" i="1"/>
  <c r="AG99" i="1" s="1"/>
  <c r="W28" i="1"/>
  <c r="W62" i="1" s="1"/>
  <c r="AG91" i="1"/>
  <c r="O60" i="1"/>
  <c r="O128" i="1" s="1"/>
  <c r="O29" i="1"/>
  <c r="O63" i="1" s="1"/>
  <c r="O131" i="1" s="1"/>
  <c r="O37" i="1"/>
  <c r="O71" i="1" s="1"/>
  <c r="O139" i="1" s="1"/>
  <c r="O86" i="1"/>
  <c r="O93" i="1"/>
  <c r="O89" i="1"/>
  <c r="O40" i="1"/>
  <c r="O108" i="1" s="1"/>
  <c r="O36" i="1"/>
  <c r="O104" i="1" s="1"/>
  <c r="O32" i="1"/>
  <c r="O100" i="1" s="1"/>
  <c r="O87" i="1"/>
  <c r="O92" i="1"/>
  <c r="O54" i="1"/>
  <c r="O122" i="1" s="1"/>
  <c r="O39" i="1"/>
  <c r="O107" i="1" s="1"/>
  <c r="O35" i="1"/>
  <c r="O103" i="1" s="1"/>
  <c r="O31" i="1"/>
  <c r="O65" i="1" s="1"/>
  <c r="O133" i="1" s="1"/>
  <c r="O95" i="1"/>
  <c r="O91" i="1"/>
  <c r="O28" i="1"/>
  <c r="O62" i="1" s="1"/>
  <c r="O130" i="1" s="1"/>
  <c r="O38" i="1"/>
  <c r="O106" i="1" s="1"/>
  <c r="O34" i="1"/>
  <c r="O68" i="1" s="1"/>
  <c r="O136" i="1" s="1"/>
  <c r="O30" i="1"/>
  <c r="O64" i="1" s="1"/>
  <c r="O132" i="1" s="1"/>
  <c r="W55" i="1"/>
  <c r="I18" i="1"/>
  <c r="I86" i="1" s="1"/>
  <c r="I22" i="1"/>
  <c r="I56" i="1" s="1"/>
  <c r="I124" i="1" s="1"/>
  <c r="I26" i="1"/>
  <c r="I60" i="1" s="1"/>
  <c r="I128" i="1" s="1"/>
  <c r="I30" i="1"/>
  <c r="I98" i="1" s="1"/>
  <c r="I34" i="1"/>
  <c r="I68" i="1" s="1"/>
  <c r="I136" i="1" s="1"/>
  <c r="I38" i="1"/>
  <c r="I106" i="1" s="1"/>
  <c r="I42" i="1"/>
  <c r="I110" i="1" s="1"/>
  <c r="I46" i="1"/>
  <c r="I114" i="1" s="1"/>
  <c r="I50" i="1"/>
  <c r="I118" i="1" s="1"/>
  <c r="I19" i="1"/>
  <c r="I87" i="1" s="1"/>
  <c r="I23" i="1"/>
  <c r="I57" i="1" s="1"/>
  <c r="I125" i="1" s="1"/>
  <c r="I27" i="1"/>
  <c r="I61" i="1" s="1"/>
  <c r="I129" i="1" s="1"/>
  <c r="I31" i="1"/>
  <c r="I99" i="1" s="1"/>
  <c r="I35" i="1"/>
  <c r="I103" i="1" s="1"/>
  <c r="I39" i="1"/>
  <c r="I107" i="1" s="1"/>
  <c r="I43" i="1"/>
  <c r="I111" i="1" s="1"/>
  <c r="I47" i="1"/>
  <c r="I115" i="1" s="1"/>
  <c r="I51" i="1"/>
  <c r="I119" i="1" s="1"/>
  <c r="AG59" i="1"/>
  <c r="AG127" i="1" s="1"/>
  <c r="AG87" i="1"/>
  <c r="G19" i="1"/>
  <c r="G87" i="1" s="1"/>
  <c r="I20" i="1"/>
  <c r="I88" i="1" s="1"/>
  <c r="I24" i="1"/>
  <c r="I92" i="1" s="1"/>
  <c r="I28" i="1"/>
  <c r="I96" i="1" s="1"/>
  <c r="I32" i="1"/>
  <c r="I100" i="1" s="1"/>
  <c r="I36" i="1"/>
  <c r="I104" i="1" s="1"/>
  <c r="I40" i="1"/>
  <c r="I108" i="1" s="1"/>
  <c r="I44" i="1"/>
  <c r="I78" i="1" s="1"/>
  <c r="I146" i="1" s="1"/>
  <c r="I48" i="1"/>
  <c r="I82" i="1" s="1"/>
  <c r="I150" i="1" s="1"/>
  <c r="K30" i="1"/>
  <c r="K98" i="1" s="1"/>
  <c r="I21" i="1"/>
  <c r="I89" i="1" s="1"/>
  <c r="I25" i="1"/>
  <c r="I93" i="1" s="1"/>
  <c r="I29" i="1"/>
  <c r="I97" i="1" s="1"/>
  <c r="I33" i="1"/>
  <c r="I101" i="1" s="1"/>
  <c r="I37" i="1"/>
  <c r="I105" i="1" s="1"/>
  <c r="I41" i="1"/>
  <c r="I109" i="1" s="1"/>
  <c r="I45" i="1"/>
  <c r="I113" i="1" s="1"/>
  <c r="O67" i="1"/>
  <c r="O135" i="1" s="1"/>
  <c r="O59" i="1"/>
  <c r="O127" i="1" s="1"/>
  <c r="AG60" i="1"/>
  <c r="AG128" i="1" s="1"/>
  <c r="G41" i="1"/>
  <c r="G109" i="1" s="1"/>
  <c r="G49" i="1"/>
  <c r="G117" i="1" s="1"/>
  <c r="G45" i="1"/>
  <c r="G113" i="1" s="1"/>
  <c r="M51" i="1"/>
  <c r="M85" i="1" s="1"/>
  <c r="M153" i="1" s="1"/>
  <c r="K48" i="1"/>
  <c r="K116" i="1" s="1"/>
  <c r="K46" i="1"/>
  <c r="K114" i="1" s="1"/>
  <c r="K44" i="1"/>
  <c r="K112" i="1" s="1"/>
  <c r="M42" i="1"/>
  <c r="M76" i="1" s="1"/>
  <c r="M144" i="1" s="1"/>
  <c r="M40" i="1"/>
  <c r="M108" i="1" s="1"/>
  <c r="M38" i="1"/>
  <c r="M106" i="1" s="1"/>
  <c r="K37" i="1"/>
  <c r="K105" i="1" s="1"/>
  <c r="K35" i="1"/>
  <c r="K69" i="1" s="1"/>
  <c r="K137" i="1" s="1"/>
  <c r="K33" i="1"/>
  <c r="K101" i="1" s="1"/>
  <c r="K31" i="1"/>
  <c r="K99" i="1" s="1"/>
  <c r="M29" i="1"/>
  <c r="M63" i="1" s="1"/>
  <c r="M131" i="1" s="1"/>
  <c r="K28" i="1"/>
  <c r="K62" i="1" s="1"/>
  <c r="K130" i="1" s="1"/>
  <c r="K26" i="1"/>
  <c r="K94" i="1" s="1"/>
  <c r="K24" i="1"/>
  <c r="K58" i="1" s="1"/>
  <c r="K126" i="1" s="1"/>
  <c r="K22" i="1"/>
  <c r="K90" i="1" s="1"/>
  <c r="K20" i="1"/>
  <c r="K88" i="1" s="1"/>
  <c r="M18" i="1"/>
  <c r="M52" i="1" s="1"/>
  <c r="M120" i="1" s="1"/>
  <c r="G42" i="1"/>
  <c r="G76" i="1" s="1"/>
  <c r="G144" i="1" s="1"/>
  <c r="G48" i="1"/>
  <c r="G116" i="1" s="1"/>
  <c r="G44" i="1"/>
  <c r="G78" i="1" s="1"/>
  <c r="G146" i="1" s="1"/>
  <c r="K51" i="1"/>
  <c r="K119" i="1" s="1"/>
  <c r="M49" i="1"/>
  <c r="M117" i="1" s="1"/>
  <c r="M47" i="1"/>
  <c r="M115" i="1" s="1"/>
  <c r="M45" i="1"/>
  <c r="M113" i="1" s="1"/>
  <c r="M43" i="1"/>
  <c r="M77" i="1" s="1"/>
  <c r="M145" i="1" s="1"/>
  <c r="K42" i="1"/>
  <c r="K110" i="1" s="1"/>
  <c r="K40" i="1"/>
  <c r="K108" i="1" s="1"/>
  <c r="K38" i="1"/>
  <c r="K106" i="1" s="1"/>
  <c r="M36" i="1"/>
  <c r="M70" i="1" s="1"/>
  <c r="M138" i="1" s="1"/>
  <c r="M34" i="1"/>
  <c r="M102" i="1" s="1"/>
  <c r="M32" i="1"/>
  <c r="M100" i="1" s="1"/>
  <c r="K29" i="1"/>
  <c r="K97" i="1" s="1"/>
  <c r="M27" i="1"/>
  <c r="M95" i="1" s="1"/>
  <c r="M25" i="1"/>
  <c r="M59" i="1" s="1"/>
  <c r="M127" i="1" s="1"/>
  <c r="M23" i="1"/>
  <c r="M91" i="1" s="1"/>
  <c r="M21" i="1"/>
  <c r="M89" i="1" s="1"/>
  <c r="M19" i="1"/>
  <c r="M87" i="1" s="1"/>
  <c r="K18" i="1"/>
  <c r="K52" i="1" s="1"/>
  <c r="K120" i="1" s="1"/>
  <c r="G18" i="1"/>
  <c r="G86" i="1" s="1"/>
  <c r="G51" i="1"/>
  <c r="G85" i="1" s="1"/>
  <c r="G153" i="1" s="1"/>
  <c r="G47" i="1"/>
  <c r="G115" i="1" s="1"/>
  <c r="G43" i="1"/>
  <c r="G77" i="1" s="1"/>
  <c r="G145" i="1" s="1"/>
  <c r="M50" i="1"/>
  <c r="M84" i="1" s="1"/>
  <c r="M152" i="1" s="1"/>
  <c r="K49" i="1"/>
  <c r="K83" i="1" s="1"/>
  <c r="K151" i="1" s="1"/>
  <c r="K47" i="1"/>
  <c r="K115" i="1" s="1"/>
  <c r="K45" i="1"/>
  <c r="K79" i="1" s="1"/>
  <c r="K147" i="1" s="1"/>
  <c r="K43" i="1"/>
  <c r="K111" i="1" s="1"/>
  <c r="M41" i="1"/>
  <c r="M109" i="1" s="1"/>
  <c r="M39" i="1"/>
  <c r="M73" i="1" s="1"/>
  <c r="M141" i="1" s="1"/>
  <c r="K36" i="1"/>
  <c r="K104" i="1" s="1"/>
  <c r="K34" i="1"/>
  <c r="K102" i="1" s="1"/>
  <c r="K32" i="1"/>
  <c r="K100" i="1" s="1"/>
  <c r="M30" i="1"/>
  <c r="M98" i="1" s="1"/>
  <c r="K27" i="1"/>
  <c r="K95" i="1" s="1"/>
  <c r="K25" i="1"/>
  <c r="K93" i="1" s="1"/>
  <c r="K23" i="1"/>
  <c r="K57" i="1" s="1"/>
  <c r="K125" i="1" s="1"/>
  <c r="K21" i="1"/>
  <c r="K89" i="1" s="1"/>
  <c r="K19" i="1"/>
  <c r="K87" i="1" s="1"/>
  <c r="G28" i="1"/>
  <c r="G62" i="1" s="1"/>
  <c r="G130" i="1" s="1"/>
  <c r="G50" i="1"/>
  <c r="G118" i="1" s="1"/>
  <c r="G46" i="1"/>
  <c r="G114" i="1" s="1"/>
  <c r="K50" i="1"/>
  <c r="K84" i="1" s="1"/>
  <c r="K152" i="1" s="1"/>
  <c r="M48" i="1"/>
  <c r="M116" i="1" s="1"/>
  <c r="M46" i="1"/>
  <c r="M114" i="1" s="1"/>
  <c r="M44" i="1"/>
  <c r="M112" i="1" s="1"/>
  <c r="K41" i="1"/>
  <c r="K109" i="1" s="1"/>
  <c r="K39" i="1"/>
  <c r="K107" i="1" s="1"/>
  <c r="M37" i="1"/>
  <c r="M105" i="1" s="1"/>
  <c r="M35" i="1"/>
  <c r="M103" i="1" s="1"/>
  <c r="M33" i="1"/>
  <c r="M101" i="1" s="1"/>
  <c r="M31" i="1"/>
  <c r="M99" i="1" s="1"/>
  <c r="M28" i="1"/>
  <c r="M96" i="1" s="1"/>
  <c r="M26" i="1"/>
  <c r="M94" i="1" s="1"/>
  <c r="M24" i="1"/>
  <c r="M58" i="1" s="1"/>
  <c r="M126" i="1" s="1"/>
  <c r="M22" i="1"/>
  <c r="M90" i="1" s="1"/>
  <c r="G38" i="1"/>
  <c r="G106" i="1" s="1"/>
  <c r="G34" i="1"/>
  <c r="G102" i="1" s="1"/>
  <c r="G30" i="1"/>
  <c r="G64" i="1" s="1"/>
  <c r="G132" i="1" s="1"/>
  <c r="G40" i="1"/>
  <c r="G108" i="1" s="1"/>
  <c r="G27" i="1"/>
  <c r="G95" i="1" s="1"/>
  <c r="G37" i="1"/>
  <c r="G105" i="1" s="1"/>
  <c r="G33" i="1"/>
  <c r="G67" i="1" s="1"/>
  <c r="G135" i="1" s="1"/>
  <c r="G29" i="1"/>
  <c r="G97" i="1" s="1"/>
  <c r="G36" i="1"/>
  <c r="G104" i="1" s="1"/>
  <c r="G32" i="1"/>
  <c r="G100" i="1" s="1"/>
  <c r="G39" i="1"/>
  <c r="G73" i="1" s="1"/>
  <c r="G141" i="1" s="1"/>
  <c r="G35" i="1"/>
  <c r="G103" i="1" s="1"/>
  <c r="G31" i="1"/>
  <c r="G99" i="1" s="1"/>
  <c r="G23" i="1"/>
  <c r="G91" i="1" s="1"/>
  <c r="G26" i="1"/>
  <c r="G94" i="1" s="1"/>
  <c r="G22" i="1"/>
  <c r="G90" i="1" s="1"/>
  <c r="G25" i="1"/>
  <c r="G93" i="1" s="1"/>
  <c r="G21" i="1"/>
  <c r="G55" i="1" s="1"/>
  <c r="G123" i="1" s="1"/>
  <c r="G24" i="1"/>
  <c r="G92" i="1" s="1"/>
  <c r="G20" i="1"/>
  <c r="G88" i="1" s="1"/>
  <c r="S84" i="1"/>
  <c r="S152" i="1" s="1"/>
  <c r="AI53" i="1"/>
  <c r="AI121" i="1" s="1"/>
  <c r="AI61" i="1"/>
  <c r="AI129" i="1" s="1"/>
  <c r="AQ72" i="1"/>
  <c r="AQ140" i="1" s="1"/>
  <c r="AI74" i="1"/>
  <c r="AI142" i="1" s="1"/>
  <c r="AC112" i="1"/>
  <c r="AM55" i="1"/>
  <c r="AM123" i="1" s="1"/>
  <c r="AI69" i="1"/>
  <c r="AI137" i="1" s="1"/>
  <c r="S73" i="1"/>
  <c r="S141" i="1" s="1"/>
  <c r="AA75" i="1"/>
  <c r="AA143" i="1" s="1"/>
  <c r="AI57" i="1"/>
  <c r="AI125" i="1" s="1"/>
  <c r="AI65" i="1"/>
  <c r="AI133" i="1" s="1"/>
  <c r="AM71" i="1"/>
  <c r="AM139" i="1" s="1"/>
  <c r="AI97" i="1"/>
  <c r="Y109" i="1"/>
  <c r="AI117" i="1"/>
  <c r="AQ60" i="1"/>
  <c r="AQ128" i="1" s="1"/>
  <c r="AA62" i="1"/>
  <c r="AA130" i="1" s="1"/>
  <c r="AI78" i="1"/>
  <c r="AI146" i="1" s="1"/>
  <c r="AI98" i="1"/>
  <c r="U88" i="1"/>
  <c r="U54" i="1"/>
  <c r="U122" i="1" s="1"/>
  <c r="AA90" i="1"/>
  <c r="AA56" i="1"/>
  <c r="AA124" i="1" s="1"/>
  <c r="AC63" i="1"/>
  <c r="AC131" i="1" s="1"/>
  <c r="AK79" i="1"/>
  <c r="AK147" i="1" s="1"/>
  <c r="AQ81" i="1"/>
  <c r="AQ149" i="1" s="1"/>
  <c r="AI86" i="1"/>
  <c r="AI52" i="1"/>
  <c r="AI120" i="1" s="1"/>
  <c r="O90" i="1"/>
  <c r="O56" i="1"/>
  <c r="O124" i="1" s="1"/>
  <c r="AI90" i="1"/>
  <c r="AI56" i="1"/>
  <c r="AI124" i="1" s="1"/>
  <c r="AI94" i="1"/>
  <c r="AI60" i="1"/>
  <c r="AI128" i="1" s="1"/>
  <c r="AM96" i="1"/>
  <c r="AM62" i="1"/>
  <c r="AM130" i="1" s="1"/>
  <c r="AK97" i="1"/>
  <c r="AK63" i="1"/>
  <c r="AK131" i="1" s="1"/>
  <c r="AA98" i="1"/>
  <c r="AA64" i="1"/>
  <c r="AA132" i="1" s="1"/>
  <c r="AQ99" i="1"/>
  <c r="AQ65" i="1"/>
  <c r="AQ133" i="1" s="1"/>
  <c r="AE100" i="1"/>
  <c r="AE66" i="1"/>
  <c r="AE134" i="1" s="1"/>
  <c r="AI102" i="1"/>
  <c r="AI68" i="1"/>
  <c r="AI136" i="1" s="1"/>
  <c r="AM104" i="1"/>
  <c r="AM70" i="1"/>
  <c r="AM138" i="1" s="1"/>
  <c r="AK71" i="1"/>
  <c r="AK139" i="1" s="1"/>
  <c r="AK105" i="1"/>
  <c r="AA106" i="1"/>
  <c r="AA72" i="1"/>
  <c r="AA140" i="1" s="1"/>
  <c r="AI72" i="1"/>
  <c r="AI140" i="1" s="1"/>
  <c r="AI106" i="1"/>
  <c r="Y73" i="1"/>
  <c r="Y141" i="1" s="1"/>
  <c r="AQ107" i="1"/>
  <c r="AQ73" i="1"/>
  <c r="AQ141" i="1" s="1"/>
  <c r="AM74" i="1"/>
  <c r="AM142" i="1" s="1"/>
  <c r="AM108" i="1"/>
  <c r="AI110" i="1"/>
  <c r="AI76" i="1"/>
  <c r="AI144" i="1" s="1"/>
  <c r="AQ111" i="1"/>
  <c r="AQ77" i="1"/>
  <c r="AQ145" i="1" s="1"/>
  <c r="AM112" i="1"/>
  <c r="AM78" i="1"/>
  <c r="AM146" i="1" s="1"/>
  <c r="AI114" i="1"/>
  <c r="AI80" i="1"/>
  <c r="AI148" i="1" s="1"/>
  <c r="AM116" i="1"/>
  <c r="AM82" i="1"/>
  <c r="AM150" i="1" s="1"/>
  <c r="I117" i="1"/>
  <c r="I83" i="1"/>
  <c r="I151" i="1" s="1"/>
  <c r="AI84" i="1"/>
  <c r="AI152" i="1" s="1"/>
  <c r="AI118" i="1"/>
  <c r="AQ119" i="1"/>
  <c r="AQ85" i="1"/>
  <c r="AQ153" i="1" s="1"/>
  <c r="AA73" i="1"/>
  <c r="AA141" i="1" s="1"/>
  <c r="AA107" i="1"/>
  <c r="AI111" i="1"/>
  <c r="AI77" i="1"/>
  <c r="AI145" i="1" s="1"/>
  <c r="AI115" i="1"/>
  <c r="AI81" i="1"/>
  <c r="AI149" i="1" s="1"/>
  <c r="AM117" i="1"/>
  <c r="AM83" i="1"/>
  <c r="AM151" i="1" s="1"/>
  <c r="AA119" i="1"/>
  <c r="AA85" i="1"/>
  <c r="AA153" i="1" s="1"/>
  <c r="AI119" i="1"/>
  <c r="AI85" i="1"/>
  <c r="AI153" i="1" s="1"/>
  <c r="AE55" i="1"/>
  <c r="AE123" i="1" s="1"/>
  <c r="Y56" i="1"/>
  <c r="Y124" i="1" s="1"/>
  <c r="AK61" i="1"/>
  <c r="AK129" i="1" s="1"/>
  <c r="S62" i="1"/>
  <c r="S130" i="1" s="1"/>
  <c r="AQ63" i="1"/>
  <c r="AQ131" i="1" s="1"/>
  <c r="AA65" i="1"/>
  <c r="AA133" i="1" s="1"/>
  <c r="AQ67" i="1"/>
  <c r="AQ135" i="1" s="1"/>
  <c r="Y68" i="1"/>
  <c r="Y136" i="1" s="1"/>
  <c r="AK68" i="1"/>
  <c r="AK136" i="1" s="1"/>
  <c r="AQ70" i="1"/>
  <c r="AQ138" i="1" s="1"/>
  <c r="AI73" i="1"/>
  <c r="AI141" i="1" s="1"/>
  <c r="AI75" i="1"/>
  <c r="AI143" i="1" s="1"/>
  <c r="AK76" i="1"/>
  <c r="AK144" i="1" s="1"/>
  <c r="AQ78" i="1"/>
  <c r="AQ146" i="1" s="1"/>
  <c r="AK84" i="1"/>
  <c r="AK152" i="1" s="1"/>
  <c r="AM85" i="1"/>
  <c r="AM153" i="1" s="1"/>
  <c r="AC90" i="1"/>
  <c r="AC91" i="1"/>
  <c r="AI93" i="1"/>
  <c r="AI105" i="1"/>
  <c r="AK107" i="1"/>
  <c r="AQ109" i="1"/>
  <c r="AQ110" i="1"/>
  <c r="AQ105" i="1"/>
  <c r="AQ71" i="1"/>
  <c r="AQ139" i="1" s="1"/>
  <c r="AQ113" i="1"/>
  <c r="AQ79" i="1"/>
  <c r="AQ147" i="1" s="1"/>
  <c r="AE80" i="1"/>
  <c r="AE148" i="1" s="1"/>
  <c r="AK115" i="1"/>
  <c r="AK81" i="1"/>
  <c r="AK149" i="1" s="1"/>
  <c r="AA116" i="1"/>
  <c r="AA82" i="1"/>
  <c r="AA150" i="1" s="1"/>
  <c r="AQ117" i="1"/>
  <c r="AQ83" i="1"/>
  <c r="AQ151" i="1" s="1"/>
  <c r="S53" i="1"/>
  <c r="S121" i="1" s="1"/>
  <c r="AQ54" i="1"/>
  <c r="AQ122" i="1" s="1"/>
  <c r="AI55" i="1"/>
  <c r="AI123" i="1" s="1"/>
  <c r="AK56" i="1"/>
  <c r="AK124" i="1" s="1"/>
  <c r="AM57" i="1"/>
  <c r="AM125" i="1" s="1"/>
  <c r="AQ62" i="1"/>
  <c r="AQ130" i="1" s="1"/>
  <c r="Y63" i="1"/>
  <c r="Y131" i="1" s="1"/>
  <c r="AK64" i="1"/>
  <c r="AK132" i="1" s="1"/>
  <c r="AQ66" i="1"/>
  <c r="AQ134" i="1" s="1"/>
  <c r="AI67" i="1"/>
  <c r="AI135" i="1" s="1"/>
  <c r="AA74" i="1"/>
  <c r="AA142" i="1" s="1"/>
  <c r="AQ74" i="1"/>
  <c r="AQ142" i="1" s="1"/>
  <c r="AM76" i="1"/>
  <c r="AM144" i="1" s="1"/>
  <c r="AC80" i="1"/>
  <c r="AC148" i="1" s="1"/>
  <c r="AI82" i="1"/>
  <c r="AI150" i="1" s="1"/>
  <c r="AM84" i="1"/>
  <c r="AM152" i="1" s="1"/>
  <c r="AE91" i="1"/>
  <c r="AI92" i="1"/>
  <c r="AI104" i="1"/>
  <c r="Y106" i="1"/>
  <c r="Y72" i="1"/>
  <c r="Y140" i="1" s="1"/>
  <c r="AQ114" i="1"/>
  <c r="AQ80" i="1"/>
  <c r="AQ148" i="1" s="1"/>
  <c r="AK116" i="1"/>
  <c r="AK82" i="1"/>
  <c r="AK150" i="1" s="1"/>
  <c r="AQ118" i="1"/>
  <c r="AQ84" i="1"/>
  <c r="AQ152" i="1" s="1"/>
  <c r="AI54" i="1"/>
  <c r="AI122" i="1" s="1"/>
  <c r="O55" i="1"/>
  <c r="O123" i="1" s="1"/>
  <c r="AI62" i="1"/>
  <c r="AI130" i="1" s="1"/>
  <c r="AI66" i="1"/>
  <c r="AI134" i="1" s="1"/>
  <c r="AC68" i="1"/>
  <c r="AC136" i="1" s="1"/>
  <c r="AQ68" i="1"/>
  <c r="AQ136" i="1" s="1"/>
  <c r="AI79" i="1"/>
  <c r="AI147" i="1" s="1"/>
  <c r="AM81" i="1"/>
  <c r="AM149" i="1" s="1"/>
  <c r="AQ82" i="1"/>
  <c r="AQ150" i="1" s="1"/>
  <c r="AA112" i="1"/>
  <c r="AE113" i="1"/>
  <c r="AG57" i="1"/>
  <c r="AG125" i="1" s="1"/>
  <c r="AG53" i="1"/>
  <c r="AG121" i="1" s="1"/>
  <c r="AS57" i="1"/>
  <c r="AS125" i="1" s="1"/>
  <c r="AA83" i="1" l="1"/>
  <c r="AA151" i="1" s="1"/>
  <c r="AC67" i="1"/>
  <c r="AC135" i="1" s="1"/>
  <c r="AG52" i="1"/>
  <c r="AG120" i="1" s="1"/>
  <c r="AC71" i="1"/>
  <c r="AC139" i="1" s="1"/>
  <c r="AA79" i="1"/>
  <c r="AA147" i="1" s="1"/>
  <c r="AA110" i="1"/>
  <c r="AC73" i="1"/>
  <c r="AC141" i="1" s="1"/>
  <c r="AA80" i="1"/>
  <c r="AA148" i="1" s="1"/>
  <c r="AA66" i="1"/>
  <c r="AA134" i="1" s="1"/>
  <c r="AA69" i="1"/>
  <c r="AA137" i="1" s="1"/>
  <c r="Y111" i="1"/>
  <c r="Y59" i="1"/>
  <c r="Y127" i="1" s="1"/>
  <c r="S69" i="1"/>
  <c r="S137" i="1" s="1"/>
  <c r="U58" i="1"/>
  <c r="U126" i="1" s="1"/>
  <c r="U100" i="1"/>
  <c r="S64" i="1"/>
  <c r="S132" i="1" s="1"/>
  <c r="AA81" i="1"/>
  <c r="AA149" i="1" s="1"/>
  <c r="AK117" i="1"/>
  <c r="AE118" i="1"/>
  <c r="AA68" i="1"/>
  <c r="AA136" i="1" s="1"/>
  <c r="Y67" i="1"/>
  <c r="Y135" i="1" s="1"/>
  <c r="AE103" i="1"/>
  <c r="AA70" i="1"/>
  <c r="AA138" i="1" s="1"/>
  <c r="AC52" i="1"/>
  <c r="AC120" i="1" s="1"/>
  <c r="AA111" i="1"/>
  <c r="AA71" i="1"/>
  <c r="AA139" i="1" s="1"/>
  <c r="AA67" i="1"/>
  <c r="AA135" i="1" s="1"/>
  <c r="AA84" i="1"/>
  <c r="AA152" i="1" s="1"/>
  <c r="AC53" i="1"/>
  <c r="AC121" i="1" s="1"/>
  <c r="AE105" i="1"/>
  <c r="S65" i="1"/>
  <c r="S133" i="1" s="1"/>
  <c r="AC55" i="1"/>
  <c r="AC123" i="1" s="1"/>
  <c r="AG88" i="1"/>
  <c r="AS72" i="1"/>
  <c r="AS140" i="1" s="1"/>
  <c r="AC109" i="1"/>
  <c r="AC62" i="1"/>
  <c r="AC130" i="1" s="1"/>
  <c r="AE65" i="1"/>
  <c r="AE133" i="1" s="1"/>
  <c r="Y64" i="1"/>
  <c r="Y132" i="1" s="1"/>
  <c r="AA58" i="1"/>
  <c r="AA126" i="1" s="1"/>
  <c r="AC94" i="1"/>
  <c r="AA63" i="1"/>
  <c r="AA131" i="1" s="1"/>
  <c r="AE63" i="1"/>
  <c r="AE131" i="1" s="1"/>
  <c r="Y65" i="1"/>
  <c r="Y133" i="1" s="1"/>
  <c r="AE73" i="1"/>
  <c r="AE141" i="1" s="1"/>
  <c r="AC95" i="1"/>
  <c r="AC65" i="1"/>
  <c r="AC133" i="1" s="1"/>
  <c r="AE82" i="1"/>
  <c r="AE150" i="1" s="1"/>
  <c r="S75" i="1"/>
  <c r="S143" i="1" s="1"/>
  <c r="AS82" i="1"/>
  <c r="AS150" i="1" s="1"/>
  <c r="AS85" i="1"/>
  <c r="AS153" i="1" s="1"/>
  <c r="S105" i="1"/>
  <c r="AE60" i="1"/>
  <c r="AE128" i="1" s="1"/>
  <c r="U65" i="1"/>
  <c r="U133" i="1" s="1"/>
  <c r="AA89" i="1"/>
  <c r="AC85" i="1"/>
  <c r="AC153" i="1" s="1"/>
  <c r="AE101" i="1"/>
  <c r="AM80" i="1"/>
  <c r="AM148" i="1" s="1"/>
  <c r="AS68" i="1"/>
  <c r="AS136" i="1" s="1"/>
  <c r="AC64" i="1"/>
  <c r="AC132" i="1" s="1"/>
  <c r="AC82" i="1"/>
  <c r="AC150" i="1" s="1"/>
  <c r="AC83" i="1"/>
  <c r="AC151" i="1" s="1"/>
  <c r="AC79" i="1"/>
  <c r="AC147" i="1" s="1"/>
  <c r="Y53" i="1"/>
  <c r="Y121" i="1" s="1"/>
  <c r="AK99" i="1"/>
  <c r="AM61" i="1"/>
  <c r="AM129" i="1" s="1"/>
  <c r="AK70" i="1"/>
  <c r="AK138" i="1" s="1"/>
  <c r="AC77" i="1"/>
  <c r="AC145" i="1" s="1"/>
  <c r="AE96" i="1"/>
  <c r="AS71" i="1"/>
  <c r="AS139" i="1" s="1"/>
  <c r="AS65" i="1"/>
  <c r="AS133" i="1" s="1"/>
  <c r="AC103" i="1"/>
  <c r="AA61" i="1"/>
  <c r="AA129" i="1" s="1"/>
  <c r="AE61" i="1"/>
  <c r="AE129" i="1" s="1"/>
  <c r="S57" i="1"/>
  <c r="S125" i="1" s="1"/>
  <c r="U79" i="1"/>
  <c r="U147" i="1" s="1"/>
  <c r="AE74" i="1"/>
  <c r="AE142" i="1" s="1"/>
  <c r="U56" i="1"/>
  <c r="U124" i="1" s="1"/>
  <c r="AC66" i="1"/>
  <c r="AC134" i="1" s="1"/>
  <c r="AS70" i="1"/>
  <c r="AS138" i="1" s="1"/>
  <c r="AM64" i="1"/>
  <c r="AM132" i="1" s="1"/>
  <c r="AC108" i="1"/>
  <c r="Y84" i="1"/>
  <c r="Y152" i="1" s="1"/>
  <c r="AE68" i="1"/>
  <c r="AE136" i="1" s="1"/>
  <c r="AQ69" i="1"/>
  <c r="AQ137" i="1" s="1"/>
  <c r="AK55" i="1"/>
  <c r="AK123" i="1" s="1"/>
  <c r="AE53" i="1"/>
  <c r="AE121" i="1" s="1"/>
  <c r="AC58" i="1"/>
  <c r="AC126" i="1" s="1"/>
  <c r="AM66" i="1"/>
  <c r="AM134" i="1" s="1"/>
  <c r="Y83" i="1"/>
  <c r="Y151" i="1" s="1"/>
  <c r="S61" i="1"/>
  <c r="S129" i="1" s="1"/>
  <c r="U118" i="1"/>
  <c r="AM90" i="1"/>
  <c r="AM79" i="1"/>
  <c r="AM147" i="1" s="1"/>
  <c r="AE81" i="1"/>
  <c r="AE149" i="1" s="1"/>
  <c r="AA53" i="1"/>
  <c r="AA121" i="1" s="1"/>
  <c r="S63" i="1"/>
  <c r="S131" i="1" s="1"/>
  <c r="U63" i="1"/>
  <c r="U131" i="1" s="1"/>
  <c r="AC72" i="1"/>
  <c r="AC140" i="1" s="1"/>
  <c r="Y85" i="1"/>
  <c r="Y153" i="1" s="1"/>
  <c r="AK57" i="1"/>
  <c r="AK125" i="1" s="1"/>
  <c r="Y110" i="1"/>
  <c r="AK53" i="1"/>
  <c r="AK121" i="1" s="1"/>
  <c r="AE85" i="1"/>
  <c r="AE153" i="1" s="1"/>
  <c r="AC70" i="1"/>
  <c r="AC138" i="1" s="1"/>
  <c r="AK54" i="1"/>
  <c r="AK122" i="1" s="1"/>
  <c r="AC115" i="1"/>
  <c r="Y74" i="1"/>
  <c r="Y142" i="1" s="1"/>
  <c r="AE77" i="1"/>
  <c r="AE145" i="1" s="1"/>
  <c r="AE78" i="1"/>
  <c r="AE146" i="1" s="1"/>
  <c r="Y80" i="1"/>
  <c r="Y148" i="1" s="1"/>
  <c r="Y66" i="1"/>
  <c r="Y134" i="1" s="1"/>
  <c r="AK52" i="1"/>
  <c r="AK120" i="1" s="1"/>
  <c r="AC59" i="1"/>
  <c r="AC127" i="1" s="1"/>
  <c r="AC84" i="1"/>
  <c r="AC152" i="1" s="1"/>
  <c r="AC54" i="1"/>
  <c r="AC122" i="1" s="1"/>
  <c r="AC76" i="1"/>
  <c r="AC144" i="1" s="1"/>
  <c r="AE75" i="1"/>
  <c r="AE143" i="1" s="1"/>
  <c r="Y78" i="1"/>
  <c r="Y146" i="1" s="1"/>
  <c r="AE76" i="1"/>
  <c r="AE144" i="1" s="1"/>
  <c r="Y62" i="1"/>
  <c r="Y130" i="1" s="1"/>
  <c r="Y81" i="1"/>
  <c r="Y149" i="1" s="1"/>
  <c r="AE64" i="1"/>
  <c r="AE132" i="1" s="1"/>
  <c r="Y103" i="1"/>
  <c r="U87" i="1"/>
  <c r="Y71" i="1"/>
  <c r="Y139" i="1" s="1"/>
  <c r="AE72" i="1"/>
  <c r="AE140" i="1" s="1"/>
  <c r="AK62" i="1"/>
  <c r="AK130" i="1" s="1"/>
  <c r="AK77" i="1"/>
  <c r="AK145" i="1" s="1"/>
  <c r="AS62" i="1"/>
  <c r="AS130" i="1" s="1"/>
  <c r="Y57" i="1"/>
  <c r="Y125" i="1" s="1"/>
  <c r="Y55" i="1"/>
  <c r="Y123" i="1" s="1"/>
  <c r="AK80" i="1"/>
  <c r="AK148" i="1" s="1"/>
  <c r="Q67" i="1"/>
  <c r="AK66" i="1"/>
  <c r="AK134" i="1" s="1"/>
  <c r="Y82" i="1"/>
  <c r="Y150" i="1" s="1"/>
  <c r="AE104" i="1"/>
  <c r="AK119" i="1"/>
  <c r="AK69" i="1"/>
  <c r="AK137" i="1" s="1"/>
  <c r="AE83" i="1"/>
  <c r="AE151" i="1" s="1"/>
  <c r="Q74" i="1"/>
  <c r="Y79" i="1"/>
  <c r="Y147" i="1" s="1"/>
  <c r="U85" i="1"/>
  <c r="U153" i="1" s="1"/>
  <c r="S81" i="1"/>
  <c r="S149" i="1" s="1"/>
  <c r="Y88" i="1"/>
  <c r="Y60" i="1"/>
  <c r="Y128" i="1" s="1"/>
  <c r="AK93" i="1"/>
  <c r="Q60" i="1"/>
  <c r="AK74" i="1"/>
  <c r="AK142" i="1" s="1"/>
  <c r="Y61" i="1"/>
  <c r="Y129" i="1" s="1"/>
  <c r="AS63" i="1"/>
  <c r="AS131" i="1" s="1"/>
  <c r="AS55" i="1"/>
  <c r="AS123" i="1" s="1"/>
  <c r="AS66" i="1"/>
  <c r="AS134" i="1" s="1"/>
  <c r="U67" i="1"/>
  <c r="U135" i="1" s="1"/>
  <c r="AS53" i="1"/>
  <c r="AS121" i="1" s="1"/>
  <c r="AK75" i="1"/>
  <c r="AK143" i="1" s="1"/>
  <c r="Q80" i="1"/>
  <c r="U55" i="1"/>
  <c r="U123" i="1" s="1"/>
  <c r="AQ59" i="1"/>
  <c r="AQ127" i="1" s="1"/>
  <c r="O69" i="1"/>
  <c r="O137" i="1" s="1"/>
  <c r="AK60" i="1"/>
  <c r="AK128" i="1" s="1"/>
  <c r="AQ91" i="1"/>
  <c r="S106" i="1"/>
  <c r="AK72" i="1"/>
  <c r="AK140" i="1" s="1"/>
  <c r="AA60" i="1"/>
  <c r="AA128" i="1" s="1"/>
  <c r="AK58" i="1"/>
  <c r="AK126" i="1" s="1"/>
  <c r="Y92" i="1"/>
  <c r="Q79" i="1"/>
  <c r="U70" i="1"/>
  <c r="U138" i="1" s="1"/>
  <c r="Q72" i="1"/>
  <c r="Q77" i="1"/>
  <c r="Y52" i="1"/>
  <c r="Y120" i="1" s="1"/>
  <c r="Y70" i="1"/>
  <c r="Y138" i="1" s="1"/>
  <c r="AM53" i="1"/>
  <c r="AM121" i="1" s="1"/>
  <c r="S85" i="1"/>
  <c r="S153" i="1" s="1"/>
  <c r="AA52" i="1"/>
  <c r="AA120" i="1" s="1"/>
  <c r="U72" i="1"/>
  <c r="U140" i="1" s="1"/>
  <c r="S58" i="1"/>
  <c r="S126" i="1" s="1"/>
  <c r="AO89" i="1"/>
  <c r="AO55" i="1"/>
  <c r="AO123" i="1" s="1"/>
  <c r="AO88" i="1"/>
  <c r="AO54" i="1"/>
  <c r="AO122" i="1" s="1"/>
  <c r="Q78" i="1"/>
  <c r="U108" i="1"/>
  <c r="AO116" i="1"/>
  <c r="AO82" i="1"/>
  <c r="AO150" i="1" s="1"/>
  <c r="AO77" i="1"/>
  <c r="AO145" i="1" s="1"/>
  <c r="AO111" i="1"/>
  <c r="AO52" i="1"/>
  <c r="AO120" i="1" s="1"/>
  <c r="AO86" i="1"/>
  <c r="AO93" i="1"/>
  <c r="AO59" i="1"/>
  <c r="AO127" i="1" s="1"/>
  <c r="AS67" i="1"/>
  <c r="AS135" i="1" s="1"/>
  <c r="AM86" i="1"/>
  <c r="U82" i="1"/>
  <c r="U150" i="1" s="1"/>
  <c r="AK67" i="1"/>
  <c r="AK135" i="1" s="1"/>
  <c r="U60" i="1"/>
  <c r="U128" i="1" s="1"/>
  <c r="AO104" i="1"/>
  <c r="AO70" i="1"/>
  <c r="AO138" i="1" s="1"/>
  <c r="AO65" i="1"/>
  <c r="AO133" i="1" s="1"/>
  <c r="AO99" i="1"/>
  <c r="Q66" i="1"/>
  <c r="AM75" i="1"/>
  <c r="AM143" i="1" s="1"/>
  <c r="AA54" i="1"/>
  <c r="AA122" i="1" s="1"/>
  <c r="AO92" i="1"/>
  <c r="AO58" i="1"/>
  <c r="AO126" i="1" s="1"/>
  <c r="AO53" i="1"/>
  <c r="AO121" i="1" s="1"/>
  <c r="AO87" i="1"/>
  <c r="S54" i="1"/>
  <c r="S122" i="1" s="1"/>
  <c r="U78" i="1"/>
  <c r="U146" i="1" s="1"/>
  <c r="AO115" i="1"/>
  <c r="AO81" i="1"/>
  <c r="AO149" i="1" s="1"/>
  <c r="AO109" i="1"/>
  <c r="AO75" i="1"/>
  <c r="AO143" i="1" s="1"/>
  <c r="AO105" i="1"/>
  <c r="AO71" i="1"/>
  <c r="AO139" i="1" s="1"/>
  <c r="U52" i="1"/>
  <c r="U120" i="1" s="1"/>
  <c r="AO107" i="1"/>
  <c r="AO73" i="1"/>
  <c r="AO141" i="1" s="1"/>
  <c r="AO103" i="1"/>
  <c r="AO69" i="1"/>
  <c r="AO137" i="1" s="1"/>
  <c r="AO97" i="1"/>
  <c r="AO63" i="1"/>
  <c r="AO131" i="1" s="1"/>
  <c r="S83" i="1"/>
  <c r="S151" i="1" s="1"/>
  <c r="AO95" i="1"/>
  <c r="AO61" i="1"/>
  <c r="AO129" i="1" s="1"/>
  <c r="AO91" i="1"/>
  <c r="AO57" i="1"/>
  <c r="AO125" i="1" s="1"/>
  <c r="AO108" i="1"/>
  <c r="AO74" i="1"/>
  <c r="AO142" i="1" s="1"/>
  <c r="AO101" i="1"/>
  <c r="AO67" i="1"/>
  <c r="AO135" i="1" s="1"/>
  <c r="AS84" i="1"/>
  <c r="AS152" i="1" s="1"/>
  <c r="AK78" i="1"/>
  <c r="AK146" i="1" s="1"/>
  <c r="AO118" i="1"/>
  <c r="AO84" i="1"/>
  <c r="AO152" i="1" s="1"/>
  <c r="AO114" i="1"/>
  <c r="AO80" i="1"/>
  <c r="AO148" i="1" s="1"/>
  <c r="AO96" i="1"/>
  <c r="AO62" i="1"/>
  <c r="AO130" i="1" s="1"/>
  <c r="Q65" i="1"/>
  <c r="O85" i="1"/>
  <c r="O153" i="1" s="1"/>
  <c r="S77" i="1"/>
  <c r="S145" i="1" s="1"/>
  <c r="AO106" i="1"/>
  <c r="AO72" i="1"/>
  <c r="AO140" i="1" s="1"/>
  <c r="AO102" i="1"/>
  <c r="AO68" i="1"/>
  <c r="AO136" i="1" s="1"/>
  <c r="AO112" i="1"/>
  <c r="AO78" i="1"/>
  <c r="AO146" i="1" s="1"/>
  <c r="AO64" i="1"/>
  <c r="AO132" i="1" s="1"/>
  <c r="AO98" i="1"/>
  <c r="AM58" i="1"/>
  <c r="AM126" i="1" s="1"/>
  <c r="AO94" i="1"/>
  <c r="AO60" i="1"/>
  <c r="AO128" i="1" s="1"/>
  <c r="AO90" i="1"/>
  <c r="AO56" i="1"/>
  <c r="AO124" i="1" s="1"/>
  <c r="AO76" i="1"/>
  <c r="AO144" i="1" s="1"/>
  <c r="AO110" i="1"/>
  <c r="AA93" i="1"/>
  <c r="Q62" i="1"/>
  <c r="AO117" i="1"/>
  <c r="AO83" i="1"/>
  <c r="AO151" i="1" s="1"/>
  <c r="AO113" i="1"/>
  <c r="AO79" i="1"/>
  <c r="AO147" i="1" s="1"/>
  <c r="AO100" i="1"/>
  <c r="AO66" i="1"/>
  <c r="AO134" i="1" s="1"/>
  <c r="AS74" i="1"/>
  <c r="AS142" i="1" s="1"/>
  <c r="AQ58" i="1"/>
  <c r="AQ126" i="1" s="1"/>
  <c r="AS58" i="1"/>
  <c r="AS126" i="1" s="1"/>
  <c r="AS79" i="1"/>
  <c r="AS147" i="1" s="1"/>
  <c r="AS77" i="1"/>
  <c r="AS145" i="1" s="1"/>
  <c r="AS69" i="1"/>
  <c r="AS137" i="1" s="1"/>
  <c r="AS59" i="1"/>
  <c r="AS127" i="1" s="1"/>
  <c r="AS54" i="1"/>
  <c r="AS122" i="1" s="1"/>
  <c r="AS52" i="1"/>
  <c r="AS120" i="1" s="1"/>
  <c r="AQ61" i="1"/>
  <c r="AQ129" i="1" s="1"/>
  <c r="AS81" i="1"/>
  <c r="AS149" i="1" s="1"/>
  <c r="AS78" i="1"/>
  <c r="AS146" i="1" s="1"/>
  <c r="AS80" i="1"/>
  <c r="AS148" i="1" s="1"/>
  <c r="S56" i="1"/>
  <c r="S124" i="1" s="1"/>
  <c r="S67" i="1"/>
  <c r="S135" i="1" s="1"/>
  <c r="AS76" i="1"/>
  <c r="AS144" i="1" s="1"/>
  <c r="AQ56" i="1"/>
  <c r="AQ124" i="1" s="1"/>
  <c r="AS64" i="1"/>
  <c r="AS132" i="1" s="1"/>
  <c r="AS75" i="1"/>
  <c r="AS143" i="1" s="1"/>
  <c r="S108" i="1"/>
  <c r="U76" i="1"/>
  <c r="U144" i="1" s="1"/>
  <c r="Q59" i="1"/>
  <c r="Q61" i="1"/>
  <c r="S79" i="1"/>
  <c r="S147" i="1" s="1"/>
  <c r="AG115" i="1"/>
  <c r="S59" i="1"/>
  <c r="S127" i="1" s="1"/>
  <c r="Q57" i="1"/>
  <c r="Q58" i="1"/>
  <c r="Q54" i="1"/>
  <c r="Q55" i="1"/>
  <c r="Q56" i="1"/>
  <c r="Q53" i="1"/>
  <c r="AS83" i="1"/>
  <c r="AS151" i="1" s="1"/>
  <c r="S78" i="1"/>
  <c r="S146" i="1" s="1"/>
  <c r="U81" i="1"/>
  <c r="U149" i="1" s="1"/>
  <c r="S55" i="1"/>
  <c r="S123" i="1" s="1"/>
  <c r="AM69" i="1"/>
  <c r="AM137" i="1" s="1"/>
  <c r="S100" i="1"/>
  <c r="U73" i="1"/>
  <c r="U141" i="1" s="1"/>
  <c r="S68" i="1"/>
  <c r="S136" i="1" s="1"/>
  <c r="S80" i="1"/>
  <c r="S148" i="1" s="1"/>
  <c r="AQ52" i="1"/>
  <c r="AQ120" i="1" s="1"/>
  <c r="AG65" i="1"/>
  <c r="AG133" i="1" s="1"/>
  <c r="S82" i="1"/>
  <c r="S150" i="1" s="1"/>
  <c r="S52" i="1"/>
  <c r="S120" i="1" s="1"/>
  <c r="S70" i="1"/>
  <c r="S138" i="1" s="1"/>
  <c r="AS56" i="1"/>
  <c r="AS124" i="1" s="1"/>
  <c r="AM72" i="1"/>
  <c r="AM140" i="1" s="1"/>
  <c r="U109" i="1"/>
  <c r="AM67" i="1"/>
  <c r="AM135" i="1" s="1"/>
  <c r="AG64" i="1"/>
  <c r="AG132" i="1" s="1"/>
  <c r="AA57" i="1"/>
  <c r="AA125" i="1" s="1"/>
  <c r="U62" i="1"/>
  <c r="U130" i="1" s="1"/>
  <c r="U114" i="1"/>
  <c r="AS61" i="1"/>
  <c r="AS129" i="1" s="1"/>
  <c r="AQ55" i="1"/>
  <c r="AQ123" i="1" s="1"/>
  <c r="U69" i="1"/>
  <c r="U137" i="1" s="1"/>
  <c r="U91" i="1"/>
  <c r="U64" i="1"/>
  <c r="U132" i="1" s="1"/>
  <c r="S76" i="1"/>
  <c r="S144" i="1" s="1"/>
  <c r="U102" i="1"/>
  <c r="AE56" i="1"/>
  <c r="AE124" i="1" s="1"/>
  <c r="S94" i="1"/>
  <c r="U83" i="1"/>
  <c r="U151" i="1" s="1"/>
  <c r="U61" i="1"/>
  <c r="U129" i="1" s="1"/>
  <c r="AS73" i="1"/>
  <c r="AS141" i="1" s="1"/>
  <c r="AM60" i="1"/>
  <c r="AM128" i="1" s="1"/>
  <c r="U59" i="1"/>
  <c r="U127" i="1" s="1"/>
  <c r="AM73" i="1"/>
  <c r="AM141" i="1" s="1"/>
  <c r="AS60" i="1"/>
  <c r="AS128" i="1" s="1"/>
  <c r="U77" i="1"/>
  <c r="U145" i="1" s="1"/>
  <c r="AM77" i="1"/>
  <c r="AM145" i="1" s="1"/>
  <c r="U71" i="1"/>
  <c r="U139" i="1" s="1"/>
  <c r="O97" i="1"/>
  <c r="AE59" i="1"/>
  <c r="AE127" i="1" s="1"/>
  <c r="AE54" i="1"/>
  <c r="AE122" i="1" s="1"/>
  <c r="O84" i="1"/>
  <c r="O152" i="1" s="1"/>
  <c r="AM68" i="1"/>
  <c r="AM136" i="1" s="1"/>
  <c r="AG83" i="1"/>
  <c r="AG151" i="1" s="1"/>
  <c r="AM65" i="1"/>
  <c r="AM133" i="1" s="1"/>
  <c r="AG102" i="1"/>
  <c r="AQ87" i="1"/>
  <c r="AE52" i="1"/>
  <c r="AE120" i="1" s="1"/>
  <c r="AE92" i="1"/>
  <c r="AQ64" i="1"/>
  <c r="AQ132" i="1" s="1"/>
  <c r="AM63" i="1"/>
  <c r="AM131" i="1" s="1"/>
  <c r="I53" i="1"/>
  <c r="I121" i="1" s="1"/>
  <c r="I85" i="1"/>
  <c r="I153" i="1" s="1"/>
  <c r="I79" i="1"/>
  <c r="I147" i="1" s="1"/>
  <c r="AM54" i="1"/>
  <c r="AM122" i="1" s="1"/>
  <c r="O80" i="1"/>
  <c r="O148" i="1" s="1"/>
  <c r="W104" i="1"/>
  <c r="O82" i="1"/>
  <c r="O150" i="1" s="1"/>
  <c r="AM59" i="1"/>
  <c r="AM127" i="1" s="1"/>
  <c r="O79" i="1"/>
  <c r="O147" i="1" s="1"/>
  <c r="O66" i="1"/>
  <c r="O134" i="1" s="1"/>
  <c r="O112" i="1"/>
  <c r="O81" i="1"/>
  <c r="O149" i="1" s="1"/>
  <c r="I70" i="1"/>
  <c r="I138" i="1" s="1"/>
  <c r="O57" i="1"/>
  <c r="O125" i="1" s="1"/>
  <c r="AG107" i="1"/>
  <c r="O73" i="1"/>
  <c r="O141" i="1" s="1"/>
  <c r="I75" i="1"/>
  <c r="I143" i="1" s="1"/>
  <c r="I69" i="1"/>
  <c r="I137" i="1" s="1"/>
  <c r="O88" i="1"/>
  <c r="I64" i="1"/>
  <c r="I132" i="1" s="1"/>
  <c r="I59" i="1"/>
  <c r="I127" i="1" s="1"/>
  <c r="AG97" i="1"/>
  <c r="O75" i="1"/>
  <c r="O143" i="1" s="1"/>
  <c r="I90" i="1"/>
  <c r="I81" i="1"/>
  <c r="I149" i="1" s="1"/>
  <c r="O102" i="1"/>
  <c r="O52" i="1"/>
  <c r="O120" i="1" s="1"/>
  <c r="I73" i="1"/>
  <c r="I141" i="1" s="1"/>
  <c r="AG89" i="1"/>
  <c r="I74" i="1"/>
  <c r="I142" i="1" s="1"/>
  <c r="I80" i="1"/>
  <c r="I148" i="1" s="1"/>
  <c r="O70" i="1"/>
  <c r="O138" i="1" s="1"/>
  <c r="O61" i="1"/>
  <c r="O129" i="1" s="1"/>
  <c r="AG78" i="1"/>
  <c r="AG146" i="1" s="1"/>
  <c r="AG114" i="1"/>
  <c r="AG106" i="1"/>
  <c r="AG70" i="1"/>
  <c r="AG138" i="1" s="1"/>
  <c r="AG90" i="1"/>
  <c r="I58" i="1"/>
  <c r="I126" i="1" s="1"/>
  <c r="O72" i="1"/>
  <c r="O140" i="1" s="1"/>
  <c r="I76" i="1"/>
  <c r="I144" i="1" s="1"/>
  <c r="I94" i="1"/>
  <c r="AG62" i="1"/>
  <c r="AG130" i="1" s="1"/>
  <c r="I91" i="1"/>
  <c r="I63" i="1"/>
  <c r="I131" i="1" s="1"/>
  <c r="AG109" i="1"/>
  <c r="O83" i="1"/>
  <c r="O151" i="1" s="1"/>
  <c r="I72" i="1"/>
  <c r="I140" i="1" s="1"/>
  <c r="G96" i="1"/>
  <c r="AG101" i="1"/>
  <c r="I65" i="1"/>
  <c r="I133" i="1" s="1"/>
  <c r="O77" i="1"/>
  <c r="O145" i="1" s="1"/>
  <c r="O96" i="1"/>
  <c r="AG93" i="1"/>
  <c r="I54" i="1"/>
  <c r="I122" i="1" s="1"/>
  <c r="O99" i="1"/>
  <c r="AG85" i="1"/>
  <c r="AG153" i="1" s="1"/>
  <c r="AG113" i="1"/>
  <c r="AG82" i="1"/>
  <c r="AG150" i="1" s="1"/>
  <c r="AG118" i="1"/>
  <c r="AG110" i="1"/>
  <c r="AG94" i="1"/>
  <c r="I112" i="1"/>
  <c r="O53" i="1"/>
  <c r="O121" i="1" s="1"/>
  <c r="I67" i="1"/>
  <c r="I135" i="1" s="1"/>
  <c r="AG69" i="1"/>
  <c r="AG137" i="1" s="1"/>
  <c r="AG105" i="1"/>
  <c r="I52" i="1"/>
  <c r="I120" i="1" s="1"/>
  <c r="I62" i="1"/>
  <c r="I130" i="1" s="1"/>
  <c r="O98" i="1"/>
  <c r="O76" i="1"/>
  <c r="O144" i="1" s="1"/>
  <c r="O105" i="1"/>
  <c r="K86" i="1"/>
  <c r="AG74" i="1"/>
  <c r="AG142" i="1" s="1"/>
  <c r="I102" i="1"/>
  <c r="I66" i="1"/>
  <c r="I134" i="1" s="1"/>
  <c r="G53" i="1"/>
  <c r="G121" i="1" s="1"/>
  <c r="I95" i="1"/>
  <c r="I84" i="1"/>
  <c r="I152" i="1" s="1"/>
  <c r="I77" i="1"/>
  <c r="I145" i="1" s="1"/>
  <c r="AG77" i="1"/>
  <c r="AG145" i="1" s="1"/>
  <c r="AG61" i="1"/>
  <c r="AG129" i="1" s="1"/>
  <c r="AG66" i="1"/>
  <c r="AG134" i="1" s="1"/>
  <c r="O74" i="1"/>
  <c r="O142" i="1" s="1"/>
  <c r="I116" i="1"/>
  <c r="I71" i="1"/>
  <c r="I139" i="1" s="1"/>
  <c r="O94" i="1"/>
  <c r="I55" i="1"/>
  <c r="I123" i="1" s="1"/>
  <c r="O58" i="1"/>
  <c r="O126" i="1" s="1"/>
  <c r="G107" i="1"/>
  <c r="AG58" i="1"/>
  <c r="AG126" i="1" s="1"/>
  <c r="O101" i="1"/>
  <c r="G69" i="1"/>
  <c r="G137" i="1" s="1"/>
  <c r="M81" i="1"/>
  <c r="M149" i="1" s="1"/>
  <c r="K117" i="1"/>
  <c r="G119" i="1"/>
  <c r="G82" i="1"/>
  <c r="G150" i="1" s="1"/>
  <c r="G112" i="1"/>
  <c r="G111" i="1"/>
  <c r="G101" i="1"/>
  <c r="M118" i="1"/>
  <c r="G59" i="1"/>
  <c r="G127" i="1" s="1"/>
  <c r="G81" i="1"/>
  <c r="G149" i="1" s="1"/>
  <c r="G65" i="1"/>
  <c r="G133" i="1" s="1"/>
  <c r="G57" i="1"/>
  <c r="G125" i="1" s="1"/>
  <c r="M72" i="1"/>
  <c r="M140" i="1" s="1"/>
  <c r="M56" i="1"/>
  <c r="M124" i="1" s="1"/>
  <c r="K73" i="1"/>
  <c r="K141" i="1" s="1"/>
  <c r="K118" i="1"/>
  <c r="G98" i="1"/>
  <c r="G61" i="1"/>
  <c r="G129" i="1" s="1"/>
  <c r="G72" i="1"/>
  <c r="G140" i="1" s="1"/>
  <c r="G75" i="1"/>
  <c r="G143" i="1" s="1"/>
  <c r="M75" i="1"/>
  <c r="M143" i="1" s="1"/>
  <c r="M68" i="1"/>
  <c r="M136" i="1" s="1"/>
  <c r="M64" i="1"/>
  <c r="M132" i="1" s="1"/>
  <c r="K63" i="1"/>
  <c r="K131" i="1" s="1"/>
  <c r="G79" i="1"/>
  <c r="G147" i="1" s="1"/>
  <c r="K55" i="1"/>
  <c r="K123" i="1" s="1"/>
  <c r="M104" i="1"/>
  <c r="G89" i="1"/>
  <c r="G52" i="1"/>
  <c r="G120" i="1" s="1"/>
  <c r="K96" i="1"/>
  <c r="G80" i="1"/>
  <c r="G148" i="1" s="1"/>
  <c r="G60" i="1"/>
  <c r="G128" i="1" s="1"/>
  <c r="K54" i="1"/>
  <c r="K122" i="1" s="1"/>
  <c r="M67" i="1"/>
  <c r="M135" i="1" s="1"/>
  <c r="K76" i="1"/>
  <c r="K144" i="1" s="1"/>
  <c r="G68" i="1"/>
  <c r="G136" i="1" s="1"/>
  <c r="M69" i="1"/>
  <c r="M137" i="1" s="1"/>
  <c r="M79" i="1"/>
  <c r="M147" i="1" s="1"/>
  <c r="M60" i="1"/>
  <c r="M128" i="1" s="1"/>
  <c r="G58" i="1"/>
  <c r="G126" i="1" s="1"/>
  <c r="K78" i="1"/>
  <c r="K146" i="1" s="1"/>
  <c r="G56" i="1"/>
  <c r="G124" i="1" s="1"/>
  <c r="M86" i="1"/>
  <c r="G71" i="1"/>
  <c r="G139" i="1" s="1"/>
  <c r="M55" i="1"/>
  <c r="M123" i="1" s="1"/>
  <c r="M65" i="1"/>
  <c r="M133" i="1" s="1"/>
  <c r="M97" i="1"/>
  <c r="K60" i="1"/>
  <c r="K128" i="1" s="1"/>
  <c r="M83" i="1"/>
  <c r="M151" i="1" s="1"/>
  <c r="G74" i="1"/>
  <c r="G142" i="1" s="1"/>
  <c r="K80" i="1"/>
  <c r="K148" i="1" s="1"/>
  <c r="K92" i="1"/>
  <c r="M119" i="1"/>
  <c r="K59" i="1"/>
  <c r="K127" i="1" s="1"/>
  <c r="G83" i="1"/>
  <c r="G151" i="1" s="1"/>
  <c r="G70" i="1"/>
  <c r="G138" i="1" s="1"/>
  <c r="G84" i="1"/>
  <c r="G152" i="1" s="1"/>
  <c r="G54" i="1"/>
  <c r="G122" i="1" s="1"/>
  <c r="G110" i="1"/>
  <c r="G63" i="1"/>
  <c r="G131" i="1" s="1"/>
  <c r="G66" i="1"/>
  <c r="G134" i="1" s="1"/>
  <c r="M110" i="1"/>
  <c r="K91" i="1"/>
  <c r="K71" i="1"/>
  <c r="K139" i="1" s="1"/>
  <c r="K74" i="1"/>
  <c r="K142" i="1" s="1"/>
  <c r="K66" i="1"/>
  <c r="K134" i="1" s="1"/>
  <c r="K56" i="1"/>
  <c r="K124" i="1" s="1"/>
  <c r="K68" i="1"/>
  <c r="K136" i="1" s="1"/>
  <c r="M74" i="1"/>
  <c r="M142" i="1" s="1"/>
  <c r="K75" i="1"/>
  <c r="K143" i="1" s="1"/>
  <c r="K70" i="1"/>
  <c r="K138" i="1" s="1"/>
  <c r="K82" i="1"/>
  <c r="K150" i="1" s="1"/>
  <c r="K77" i="1"/>
  <c r="K145" i="1" s="1"/>
  <c r="K61" i="1"/>
  <c r="K129" i="1" s="1"/>
  <c r="M92" i="1"/>
  <c r="M107" i="1"/>
  <c r="K64" i="1"/>
  <c r="K132" i="1" s="1"/>
  <c r="K72" i="1"/>
  <c r="K140" i="1" s="1"/>
  <c r="M93" i="1"/>
  <c r="M111" i="1"/>
  <c r="K81" i="1"/>
  <c r="K149" i="1" s="1"/>
  <c r="M78" i="1"/>
  <c r="M146" i="1" s="1"/>
  <c r="M80" i="1"/>
  <c r="M148" i="1" s="1"/>
  <c r="M53" i="1"/>
  <c r="M121" i="1" s="1"/>
  <c r="M82" i="1"/>
  <c r="M150" i="1" s="1"/>
  <c r="M66" i="1"/>
  <c r="M134" i="1" s="1"/>
  <c r="M62" i="1"/>
  <c r="M130" i="1" s="1"/>
  <c r="M54" i="1"/>
  <c r="M122" i="1" s="1"/>
  <c r="M61" i="1"/>
  <c r="M129" i="1" s="1"/>
  <c r="M71" i="1"/>
  <c r="M139" i="1" s="1"/>
  <c r="M57" i="1"/>
  <c r="M125" i="1" s="1"/>
  <c r="K65" i="1"/>
  <c r="K133" i="1" s="1"/>
  <c r="K53" i="1"/>
  <c r="K121" i="1" s="1"/>
  <c r="K113" i="1"/>
  <c r="K67" i="1"/>
  <c r="K135" i="1" s="1"/>
  <c r="K85" i="1"/>
  <c r="K153" i="1" s="1"/>
  <c r="K103" i="1"/>
  <c r="W94" i="1"/>
  <c r="W128" i="1"/>
  <c r="W90" i="1"/>
  <c r="W124" i="1"/>
  <c r="W118" i="1"/>
  <c r="W84" i="1"/>
  <c r="W152" i="1" s="1"/>
  <c r="W110" i="1"/>
  <c r="W76" i="1"/>
  <c r="W144" i="1" s="1"/>
  <c r="W100" i="1"/>
  <c r="W134" i="1"/>
  <c r="W85" i="1"/>
  <c r="W153" i="1" s="1"/>
  <c r="W119" i="1"/>
  <c r="W77" i="1"/>
  <c r="W145" i="1" s="1"/>
  <c r="W111" i="1"/>
  <c r="W69" i="1"/>
  <c r="W137" i="1" s="1"/>
  <c r="W103" i="1"/>
  <c r="W129" i="1"/>
  <c r="W95" i="1"/>
  <c r="W98" i="1"/>
  <c r="W132" i="1"/>
  <c r="W86" i="1"/>
  <c r="W120" i="1"/>
  <c r="W116" i="1"/>
  <c r="W82" i="1"/>
  <c r="W150" i="1" s="1"/>
  <c r="W108" i="1"/>
  <c r="W74" i="1"/>
  <c r="W142" i="1" s="1"/>
  <c r="W92" i="1"/>
  <c r="W126" i="1"/>
  <c r="W117" i="1"/>
  <c r="W83" i="1"/>
  <c r="W151" i="1" s="1"/>
  <c r="W109" i="1"/>
  <c r="W75" i="1"/>
  <c r="W143" i="1" s="1"/>
  <c r="W101" i="1"/>
  <c r="W135" i="1"/>
  <c r="W91" i="1"/>
  <c r="W125" i="1"/>
  <c r="W130" i="1"/>
  <c r="W96" i="1"/>
  <c r="W93" i="1"/>
  <c r="W127" i="1"/>
  <c r="W114" i="1"/>
  <c r="W80" i="1"/>
  <c r="W148" i="1" s="1"/>
  <c r="W106" i="1"/>
  <c r="W72" i="1"/>
  <c r="W140" i="1" s="1"/>
  <c r="W122" i="1"/>
  <c r="W88" i="1"/>
  <c r="W115" i="1"/>
  <c r="W81" i="1"/>
  <c r="W149" i="1" s="1"/>
  <c r="W107" i="1"/>
  <c r="W73" i="1"/>
  <c r="W141" i="1" s="1"/>
  <c r="W99" i="1"/>
  <c r="W133" i="1"/>
  <c r="W121" i="1"/>
  <c r="W87" i="1"/>
  <c r="W78" i="1"/>
  <c r="W146" i="1" s="1"/>
  <c r="W112" i="1"/>
  <c r="W102" i="1"/>
  <c r="W68" i="1"/>
  <c r="W136" i="1" s="1"/>
  <c r="W89" i="1"/>
  <c r="W123" i="1"/>
  <c r="W113" i="1"/>
  <c r="W79" i="1"/>
  <c r="W147" i="1" s="1"/>
  <c r="W105" i="1"/>
  <c r="W71" i="1"/>
  <c r="W139" i="1" s="1"/>
  <c r="W97" i="1"/>
  <c r="W1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viddie</author>
  </authors>
  <commentList>
    <comment ref="Q4" authorId="0" shapeId="0" xr:uid="{A62240CA-4225-4A7B-9182-08FDEF6D92E8}">
      <text>
        <r>
          <rPr>
            <b/>
            <sz val="9"/>
            <color indexed="81"/>
            <rFont val="Segoe UI"/>
            <charset val="1"/>
          </rPr>
          <t>viddie:</t>
        </r>
        <r>
          <rPr>
            <sz val="9"/>
            <color indexed="81"/>
            <rFont val="Segoe UI"/>
            <charset val="1"/>
          </rPr>
          <t xml:space="preserve">
Fire 5.56 &amp; 9mm deals 12% of the weapons damage additionally as fire damage.  Fire arrows deal 20 fire damage flat, but also reduces base damage by 20%. "1" to enable, "0" to disable</t>
        </r>
      </text>
    </comment>
    <comment ref="V5" authorId="0" shapeId="0" xr:uid="{44849F77-3EA0-400A-9F37-03574E6D1E26}">
      <text>
        <r>
          <rPr>
            <b/>
            <sz val="9"/>
            <color indexed="81"/>
            <rFont val="Segoe UI"/>
            <charset val="1"/>
          </rPr>
          <t>viddie:</t>
        </r>
        <r>
          <rPr>
            <sz val="9"/>
            <color indexed="81"/>
            <rFont val="Segoe UI"/>
            <charset val="1"/>
          </rPr>
          <t xml:space="preserve">
Fire damage ignores armor and deals 2x damage if the body part hit was covered in heavy plate armor.</t>
        </r>
      </text>
    </comment>
    <comment ref="Q7" authorId="0" shapeId="0" xr:uid="{22024E77-33C2-41F1-9A71-2CA6FE4A2EFC}">
      <text>
        <r>
          <rPr>
            <b/>
            <sz val="9"/>
            <color indexed="81"/>
            <rFont val="Segoe UI"/>
            <charset val="1"/>
          </rPr>
          <t>viddie:</t>
        </r>
        <r>
          <rPr>
            <sz val="9"/>
            <color indexed="81"/>
            <rFont val="Segoe UI"/>
            <charset val="1"/>
          </rPr>
          <t xml:space="preserve">
Reduces damage by 20%. "1" to enable, "0" to disable</t>
        </r>
      </text>
    </comment>
  </commentList>
</comments>
</file>

<file path=xl/sharedStrings.xml><?xml version="1.0" encoding="utf-8"?>
<sst xmlns="http://schemas.openxmlformats.org/spreadsheetml/2006/main" count="478" uniqueCount="98">
  <si>
    <t>Head</t>
  </si>
  <si>
    <t>Chest</t>
  </si>
  <si>
    <t>Legs</t>
  </si>
  <si>
    <t>SAR</t>
  </si>
  <si>
    <t>Weapon</t>
  </si>
  <si>
    <t>DMG</t>
  </si>
  <si>
    <t>Headshot</t>
  </si>
  <si>
    <t>Leg Damage</t>
  </si>
  <si>
    <t>Bow</t>
  </si>
  <si>
    <t>Crossbow</t>
  </si>
  <si>
    <t>Revolver</t>
  </si>
  <si>
    <t>Bolt</t>
  </si>
  <si>
    <t>AK</t>
  </si>
  <si>
    <t>L96</t>
  </si>
  <si>
    <t>M39</t>
  </si>
  <si>
    <t>RPM</t>
  </si>
  <si>
    <t>M92</t>
  </si>
  <si>
    <t>MP5</t>
  </si>
  <si>
    <t>M249</t>
  </si>
  <si>
    <t>Python</t>
  </si>
  <si>
    <t>Thompson</t>
  </si>
  <si>
    <t>LR</t>
  </si>
  <si>
    <t>Damage Per Hit</t>
  </si>
  <si>
    <t>Nailgun</t>
  </si>
  <si>
    <t>Tier 0</t>
  </si>
  <si>
    <t>Tier 1</t>
  </si>
  <si>
    <t>Custom</t>
  </si>
  <si>
    <t>Tier 2</t>
  </si>
  <si>
    <t>Range</t>
  </si>
  <si>
    <t>Distance</t>
  </si>
  <si>
    <t>Compound B. (Full)</t>
  </si>
  <si>
    <t>SAP</t>
  </si>
  <si>
    <t>Tier 3</t>
  </si>
  <si>
    <t xml:space="preserve">Fastest Time to Kill </t>
  </si>
  <si>
    <t>Damage</t>
  </si>
  <si>
    <t>% Dist</t>
  </si>
  <si>
    <t>% DMG</t>
  </si>
  <si>
    <t>Hypothesis:</t>
  </si>
  <si>
    <t>1/3 of range = 2% damage falloff, starting at 2/3 of range</t>
  </si>
  <si>
    <t>1/9 of range = 4% damage falloff, starting at 1/9 of range</t>
  </si>
  <si>
    <t>Max: 4 times the range</t>
  </si>
  <si>
    <t>Max: 6/9 of range</t>
  </si>
  <si>
    <t>1/9 of range = 5% damage falloff, starting at 1/9 of range</t>
  </si>
  <si>
    <t>Max: 5/9 of range</t>
  </si>
  <si>
    <t>Offset</t>
  </si>
  <si>
    <t>Max</t>
  </si>
  <si>
    <t>%/m loss</t>
  </si>
  <si>
    <t>Input</t>
  </si>
  <si>
    <t>Out DMG</t>
  </si>
  <si>
    <t>35m = 5% damage falloff, starting at 35m</t>
  </si>
  <si>
    <t>Max: 175m</t>
  </si>
  <si>
    <t>Damage Per Second</t>
  </si>
  <si>
    <t>Hits To Kill</t>
  </si>
  <si>
    <t>a</t>
  </si>
  <si>
    <t>1.5x the stats of the Bow</t>
  </si>
  <si>
    <t>Test Setup</t>
  </si>
  <si>
    <t>Drop Offs.</t>
  </si>
  <si>
    <t>Drop Max.</t>
  </si>
  <si>
    <t>Multiplier</t>
  </si>
  <si>
    <t>Decimal Places</t>
  </si>
  <si>
    <t>Max HP</t>
  </si>
  <si>
    <t>Settings</t>
  </si>
  <si>
    <t>Military</t>
  </si>
  <si>
    <t>Damage Falloff Tests</t>
  </si>
  <si>
    <t>Use Fire Ammo</t>
  </si>
  <si>
    <t>Fire Ammo Damage</t>
  </si>
  <si>
    <t>Use Bone/HV Arrow</t>
  </si>
  <si>
    <t>Fire Arrow Damage Flat</t>
  </si>
  <si>
    <t>Fire Arrow Multiplier to Heavy</t>
  </si>
  <si>
    <t>Fire Ammo Multiplier to Heavy</t>
  </si>
  <si>
    <t>Compound Bow Charge</t>
  </si>
  <si>
    <t>Intoxicated creative server. Build a shooting range ~150 meters long. Place Horses on one side (no armor, high HP). Take various weapons and shoot the horses from different distances. Check combat log for distance and damage (introduces imprecision of max. 0.05 meters or HP). Extract the damagelog via the console command "console.copy". Paste into a tool I wrote "Rust-DMG-Drop-Tester" to extract the values and calculate damages. Paste values into Excel</t>
  </si>
  <si>
    <t>Compound Bow</t>
  </si>
  <si>
    <t>2x the stats of the Bow</t>
  </si>
  <si>
    <t>New Hypothesis:</t>
  </si>
  <si>
    <t>Ammo types have a max range and a min range. All weapons have a multiplier</t>
  </si>
  <si>
    <t>Multiplier: 40%</t>
  </si>
  <si>
    <t>Multiplier: 100%</t>
  </si>
  <si>
    <t>Ammo Types</t>
  </si>
  <si>
    <t>Arrows</t>
  </si>
  <si>
    <t>Nails</t>
  </si>
  <si>
    <t>9mm</t>
  </si>
  <si>
    <t>5.56</t>
  </si>
  <si>
    <t>Ammo</t>
  </si>
  <si>
    <t>Min Range</t>
  </si>
  <si>
    <t>Max range</t>
  </si>
  <si>
    <t>Multiplier: 175%</t>
  </si>
  <si>
    <t>Multiplier: 150%</t>
  </si>
  <si>
    <t>Multiplier: 200%</t>
  </si>
  <si>
    <t>Multiplier: 70%</t>
  </si>
  <si>
    <t>Multiplier: 80%</t>
  </si>
  <si>
    <t>Multiplier: 50%</t>
  </si>
  <si>
    <t>Multiplier: 130%</t>
  </si>
  <si>
    <t>Spas-12 (Slug)</t>
  </si>
  <si>
    <t>Shotguns (Slug)</t>
  </si>
  <si>
    <t>Shotguns</t>
  </si>
  <si>
    <t>Spas (Slug)</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</si>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</sst>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s"/>
    <numFmt numFmtId="165" formatCode="#,###\ \m"/>
  </numFmts>
  <fonts count="9" x14ac:knownFonts="1">
    <font>
      <sz val="11"/>
      <color theme="1"/>
      <name val="Calibri"/>
      <family val="2"/>
      <scheme val="minor"/>
    </font>
    <font>
      <sz val="11"/>
      <color theme="1"/>
      <name val="Calibri"/>
      <family val="2"/>
      <scheme val="minor"/>
    </font>
    <font>
      <b/>
      <sz val="15"/>
      <color theme="3"/>
      <name val="Calibri"/>
      <family val="2"/>
      <scheme val="minor"/>
    </font>
    <font>
      <sz val="11"/>
      <color rgb="FF3F3F76"/>
      <name val="Calibri"/>
      <family val="2"/>
      <scheme val="minor"/>
    </font>
    <font>
      <sz val="11"/>
      <color theme="0"/>
      <name val="Calibri"/>
      <family val="2"/>
      <scheme val="minor"/>
    </font>
    <font>
      <b/>
      <sz val="11"/>
      <color rgb="FF3F3F3F"/>
      <name val="Calibri"/>
      <family val="2"/>
      <scheme val="minor"/>
    </font>
    <font>
      <b/>
      <sz val="11"/>
      <color theme="3"/>
      <name val="Calibri"/>
      <family val="2"/>
      <scheme val="minor"/>
    </font>
    <font>
      <sz val="9"/>
      <color indexed="81"/>
      <name val="Segoe UI"/>
      <charset val="1"/>
    </font>
    <font>
      <b/>
      <sz val="9"/>
      <color indexed="81"/>
      <name val="Segoe UI"/>
      <charset val="1"/>
    </font>
  </fonts>
  <fills count="6">
    <fill>
      <patternFill patternType="none"/>
    </fill>
    <fill>
      <patternFill patternType="gray125"/>
    </fill>
    <fill>
      <patternFill patternType="solid">
        <fgColor rgb="FFFFCC99"/>
      </patternFill>
    </fill>
    <fill>
      <patternFill patternType="solid">
        <fgColor theme="4"/>
      </patternFill>
    </fill>
    <fill>
      <patternFill patternType="solid">
        <fgColor theme="9"/>
      </patternFill>
    </fill>
    <fill>
      <patternFill patternType="solid">
        <fgColor rgb="FFF2F2F2"/>
      </patternFill>
    </fill>
  </fills>
  <borders count="42">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medium">
        <color indexed="64"/>
      </right>
      <top/>
      <bottom style="thick">
        <color indexed="64"/>
      </bottom>
      <diagonal/>
    </border>
    <border>
      <left/>
      <right/>
      <top/>
      <bottom style="thick">
        <color indexed="64"/>
      </bottom>
      <diagonal/>
    </border>
    <border>
      <left style="thin">
        <color indexed="64"/>
      </left>
      <right/>
      <top style="thin">
        <color indexed="64"/>
      </top>
      <bottom style="thick">
        <color indexed="64"/>
      </bottom>
      <diagonal/>
    </border>
    <border>
      <left style="medium">
        <color indexed="64"/>
      </left>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ck">
        <color indexed="64"/>
      </bottom>
      <diagonal/>
    </border>
    <border>
      <left/>
      <right style="medium">
        <color indexed="64"/>
      </right>
      <top style="thin">
        <color indexed="64"/>
      </top>
      <bottom style="thick">
        <color indexed="64"/>
      </bottom>
      <diagonal/>
    </border>
    <border>
      <left style="medium">
        <color indexed="64"/>
      </left>
      <right/>
      <top style="thick">
        <color indexed="64"/>
      </top>
      <bottom/>
      <diagonal/>
    </border>
    <border>
      <left/>
      <right style="medium">
        <color indexed="64"/>
      </right>
      <top style="thick">
        <color indexed="64"/>
      </top>
      <bottom/>
      <diagonal/>
    </border>
    <border>
      <left style="thin">
        <color rgb="FF3F3F3F"/>
      </left>
      <right style="thin">
        <color rgb="FF3F3F3F"/>
      </right>
      <top style="thin">
        <color rgb="FF3F3F3F"/>
      </top>
      <bottom style="thin">
        <color rgb="FF3F3F3F"/>
      </bottom>
      <diagonal/>
    </border>
    <border>
      <left/>
      <right/>
      <top/>
      <bottom style="medium">
        <color theme="4" tint="0.39997558519241921"/>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8">
    <xf numFmtId="0" fontId="0" fillId="0" borderId="0"/>
    <xf numFmtId="9" fontId="1" fillId="0" borderId="0" applyFont="0" applyFill="0" applyBorder="0" applyAlignment="0" applyProtection="0"/>
    <xf numFmtId="0" fontId="2" fillId="0" borderId="1" applyNumberFormat="0" applyFill="0" applyAlignment="0" applyProtection="0"/>
    <xf numFmtId="0" fontId="4" fillId="3" borderId="0" applyNumberFormat="0" applyBorder="0" applyAlignment="0" applyProtection="0"/>
    <xf numFmtId="0" fontId="4" fillId="4" borderId="0" applyNumberFormat="0" applyBorder="0" applyAlignment="0" applyProtection="0"/>
    <xf numFmtId="0" fontId="3" fillId="2" borderId="2" applyNumberFormat="0" applyAlignment="0" applyProtection="0"/>
    <xf numFmtId="0" fontId="5" fillId="5" borderId="35" applyNumberFormat="0" applyAlignment="0" applyProtection="0"/>
    <xf numFmtId="0" fontId="6" fillId="0" borderId="36" applyNumberFormat="0" applyFill="0" applyAlignment="0" applyProtection="0"/>
  </cellStyleXfs>
  <cellXfs count="90">
    <xf numFmtId="0" fontId="0" fillId="0" borderId="0" xfId="0"/>
    <xf numFmtId="0" fontId="0" fillId="0" borderId="3" xfId="0" applyBorder="1"/>
    <xf numFmtId="0" fontId="4" fillId="3" borderId="4" xfId="3" applyBorder="1"/>
    <xf numFmtId="0" fontId="0" fillId="0" borderId="5" xfId="0" applyBorder="1"/>
    <xf numFmtId="9" fontId="3" fillId="2" borderId="2" xfId="1" applyFont="1" applyFill="1" applyBorder="1"/>
    <xf numFmtId="9" fontId="0" fillId="0" borderId="11" xfId="1" applyFont="1" applyBorder="1"/>
    <xf numFmtId="9" fontId="0" fillId="0" borderId="12" xfId="1" applyFont="1" applyBorder="1"/>
    <xf numFmtId="9" fontId="0" fillId="0" borderId="13" xfId="1" applyFont="1" applyBorder="1"/>
    <xf numFmtId="0" fontId="0" fillId="0" borderId="16" xfId="0" applyBorder="1"/>
    <xf numFmtId="0" fontId="4" fillId="3" borderId="18" xfId="3" applyBorder="1"/>
    <xf numFmtId="0" fontId="0" fillId="0" borderId="20" xfId="0" applyBorder="1"/>
    <xf numFmtId="9" fontId="0" fillId="0" borderId="21" xfId="1" applyFont="1" applyBorder="1"/>
    <xf numFmtId="0" fontId="0" fillId="0" borderId="23" xfId="0" applyBorder="1"/>
    <xf numFmtId="10" fontId="0" fillId="0" borderId="16" xfId="1" applyNumberFormat="1" applyFont="1" applyBorder="1"/>
    <xf numFmtId="9" fontId="0" fillId="0" borderId="0" xfId="0" applyNumberFormat="1"/>
    <xf numFmtId="0" fontId="0" fillId="0" borderId="0" xfId="0" applyNumberFormat="1"/>
    <xf numFmtId="12" fontId="0" fillId="0" borderId="0" xfId="0" applyNumberFormat="1"/>
    <xf numFmtId="0" fontId="0" fillId="0" borderId="16" xfId="0" applyFill="1" applyBorder="1"/>
    <xf numFmtId="10" fontId="0" fillId="0" borderId="16" xfId="1" applyNumberFormat="1" applyFont="1" applyFill="1" applyBorder="1"/>
    <xf numFmtId="0" fontId="3" fillId="2" borderId="2" xfId="5"/>
    <xf numFmtId="0" fontId="5" fillId="5" borderId="35" xfId="6"/>
    <xf numFmtId="0" fontId="0" fillId="0" borderId="0" xfId="0" applyBorder="1"/>
    <xf numFmtId="0" fontId="0" fillId="0" borderId="0" xfId="0"/>
    <xf numFmtId="0" fontId="0" fillId="0" borderId="0" xfId="0"/>
    <xf numFmtId="0" fontId="0" fillId="0" borderId="0" xfId="0"/>
    <xf numFmtId="0" fontId="3" fillId="2" borderId="2" xfId="1" applyNumberFormat="1" applyFont="1" applyFill="1" applyBorder="1"/>
    <xf numFmtId="0" fontId="0" fillId="0" borderId="38" xfId="0" applyBorder="1" applyAlignment="1"/>
    <xf numFmtId="9" fontId="5" fillId="5" borderId="35" xfId="6" applyNumberFormat="1"/>
    <xf numFmtId="0" fontId="5" fillId="5" borderId="35" xfId="6" applyNumberFormat="1"/>
    <xf numFmtId="0" fontId="0" fillId="0" borderId="0" xfId="0"/>
    <xf numFmtId="0" fontId="0" fillId="0" borderId="39" xfId="0" applyBorder="1"/>
    <xf numFmtId="49" fontId="0" fillId="0" borderId="4" xfId="0" applyNumberFormat="1" applyBorder="1"/>
    <xf numFmtId="0" fontId="0" fillId="0" borderId="0" xfId="0" applyAlignment="1"/>
    <xf numFmtId="0" fontId="0" fillId="0" borderId="16" xfId="0" applyBorder="1"/>
    <xf numFmtId="10" fontId="0" fillId="0" borderId="0" xfId="0" applyNumberFormat="1"/>
    <xf numFmtId="165" fontId="3" fillId="2" borderId="2" xfId="1" applyNumberFormat="1" applyFont="1" applyFill="1" applyBorder="1"/>
    <xf numFmtId="164" fontId="0" fillId="0" borderId="14" xfId="0" applyNumberFormat="1" applyBorder="1" applyAlignment="1">
      <alignment horizontal="center"/>
    </xf>
    <xf numFmtId="164" fontId="0" fillId="0" borderId="8" xfId="0" applyNumberFormat="1" applyBorder="1" applyAlignment="1">
      <alignment horizontal="center"/>
    </xf>
    <xf numFmtId="164" fontId="0" fillId="0" borderId="22" xfId="0" applyNumberFormat="1" applyBorder="1" applyAlignment="1">
      <alignment horizontal="center"/>
    </xf>
    <xf numFmtId="164" fontId="0" fillId="0" borderId="19" xfId="0" applyNumberFormat="1" applyBorder="1" applyAlignment="1">
      <alignment horizontal="center"/>
    </xf>
    <xf numFmtId="164" fontId="0" fillId="0" borderId="15" xfId="0" applyNumberFormat="1" applyBorder="1" applyAlignment="1">
      <alignment horizontal="center"/>
    </xf>
    <xf numFmtId="164" fontId="0" fillId="0" borderId="9" xfId="0" applyNumberFormat="1" applyBorder="1" applyAlignment="1">
      <alignment horizontal="center"/>
    </xf>
    <xf numFmtId="164" fontId="0" fillId="0" borderId="10" xfId="0" applyNumberFormat="1" applyBorder="1" applyAlignment="1">
      <alignment horizontal="center"/>
    </xf>
    <xf numFmtId="164" fontId="0" fillId="0" borderId="7" xfId="0" applyNumberFormat="1" applyBorder="1" applyAlignment="1">
      <alignment horizontal="center"/>
    </xf>
    <xf numFmtId="0" fontId="0" fillId="0" borderId="14" xfId="0" applyBorder="1" applyAlignment="1">
      <alignment horizontal="center"/>
    </xf>
    <xf numFmtId="0" fontId="0" fillId="0" borderId="8" xfId="0" applyBorder="1" applyAlignment="1">
      <alignment horizontal="center"/>
    </xf>
    <xf numFmtId="0" fontId="0" fillId="0" borderId="22" xfId="0" applyBorder="1" applyAlignment="1">
      <alignment horizontal="center"/>
    </xf>
    <xf numFmtId="0" fontId="0" fillId="0" borderId="19" xfId="0" applyBorder="1" applyAlignment="1">
      <alignment horizontal="center"/>
    </xf>
    <xf numFmtId="164" fontId="0" fillId="0" borderId="33" xfId="0" applyNumberFormat="1" applyBorder="1" applyAlignment="1">
      <alignment horizontal="center"/>
    </xf>
    <xf numFmtId="164" fontId="0" fillId="0" borderId="34" xfId="0" applyNumberFormat="1" applyBorder="1" applyAlignment="1">
      <alignment horizontal="center"/>
    </xf>
    <xf numFmtId="0" fontId="0" fillId="0" borderId="15"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4" fillId="3" borderId="3" xfId="3" applyBorder="1" applyAlignment="1">
      <alignment horizontal="center"/>
    </xf>
    <xf numFmtId="0" fontId="4" fillId="3" borderId="12" xfId="3" applyBorder="1" applyAlignment="1">
      <alignment horizontal="center"/>
    </xf>
    <xf numFmtId="0" fontId="4" fillId="3" borderId="3" xfId="3" applyBorder="1" applyAlignment="1">
      <alignment horizontal="center" vertical="center" wrapText="1"/>
    </xf>
    <xf numFmtId="0" fontId="0" fillId="0" borderId="0" xfId="0"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4" xfId="0" applyBorder="1" applyAlignment="1">
      <alignment horizontal="center"/>
    </xf>
    <xf numFmtId="0" fontId="0" fillId="0" borderId="25"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9" fontId="0" fillId="0" borderId="3" xfId="1" applyFont="1" applyBorder="1" applyAlignment="1">
      <alignment horizontal="center"/>
    </xf>
    <xf numFmtId="9" fontId="0" fillId="0" borderId="6" xfId="1" applyFont="1" applyBorder="1" applyAlignment="1">
      <alignment horizontal="center"/>
    </xf>
    <xf numFmtId="9" fontId="0" fillId="0" borderId="23" xfId="1" applyFont="1" applyBorder="1" applyAlignment="1">
      <alignment horizontal="center"/>
    </xf>
    <xf numFmtId="9" fontId="0" fillId="0" borderId="24" xfId="1" applyFont="1" applyBorder="1" applyAlignment="1">
      <alignment horizontal="center"/>
    </xf>
    <xf numFmtId="0" fontId="0" fillId="0" borderId="26" xfId="0" applyBorder="1" applyAlignment="1">
      <alignment horizontal="center"/>
    </xf>
    <xf numFmtId="0" fontId="0" fillId="0" borderId="28" xfId="0" applyBorder="1" applyAlignment="1">
      <alignment horizontal="center"/>
    </xf>
    <xf numFmtId="0" fontId="0" fillId="0" borderId="27" xfId="0" applyBorder="1" applyAlignment="1">
      <alignment horizontal="center"/>
    </xf>
    <xf numFmtId="9" fontId="0" fillId="0" borderId="29" xfId="1" applyFont="1" applyBorder="1" applyAlignment="1">
      <alignment horizontal="center"/>
    </xf>
    <xf numFmtId="9" fontId="0" fillId="0" borderId="30" xfId="1" applyFont="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9" fontId="0" fillId="0" borderId="31" xfId="1" applyFont="1" applyBorder="1" applyAlignment="1">
      <alignment horizontal="center"/>
    </xf>
    <xf numFmtId="9" fontId="0" fillId="0" borderId="32" xfId="1" applyFont="1" applyBorder="1" applyAlignment="1">
      <alignment horizontal="center"/>
    </xf>
    <xf numFmtId="0" fontId="0" fillId="0" borderId="12" xfId="0" applyBorder="1" applyAlignment="1">
      <alignment horizontal="center"/>
    </xf>
    <xf numFmtId="0" fontId="0" fillId="0" borderId="37" xfId="0" applyBorder="1" applyAlignment="1">
      <alignment horizontal="center"/>
    </xf>
    <xf numFmtId="0" fontId="0" fillId="0" borderId="17" xfId="0" applyBorder="1" applyAlignment="1">
      <alignment horizontal="center"/>
    </xf>
    <xf numFmtId="0" fontId="2" fillId="0" borderId="1" xfId="2" applyAlignment="1">
      <alignment horizontal="center"/>
    </xf>
    <xf numFmtId="0" fontId="4" fillId="4" borderId="4" xfId="4" applyBorder="1" applyAlignment="1">
      <alignment horizontal="center" vertical="center"/>
    </xf>
    <xf numFmtId="0" fontId="4" fillId="4" borderId="3" xfId="4" applyBorder="1" applyAlignment="1">
      <alignment horizontal="center" vertical="center"/>
    </xf>
    <xf numFmtId="0" fontId="6" fillId="0" borderId="36" xfId="7" applyAlignment="1">
      <alignment horizontal="center"/>
    </xf>
    <xf numFmtId="0" fontId="0" fillId="0" borderId="0" xfId="0" applyAlignment="1">
      <alignment horizontal="center" vertical="center" wrapText="1"/>
    </xf>
    <xf numFmtId="0" fontId="0" fillId="0" borderId="39" xfId="0" applyBorder="1"/>
    <xf numFmtId="0" fontId="0" fillId="0" borderId="16" xfId="0" applyBorder="1"/>
    <xf numFmtId="0" fontId="0" fillId="0" borderId="4" xfId="0" applyBorder="1"/>
  </cellXfs>
  <cellStyles count="8">
    <cellStyle name="Akzent1" xfId="3" builtinId="29"/>
    <cellStyle name="Akzent6" xfId="4" builtinId="49"/>
    <cellStyle name="Ausgabe" xfId="6" builtinId="21"/>
    <cellStyle name="Eingabe" xfId="5" builtinId="20"/>
    <cellStyle name="Prozent" xfId="1" builtinId="5"/>
    <cellStyle name="Standard" xfId="0" builtinId="0"/>
    <cellStyle name="Überschrift 1" xfId="2" builtinId="16"/>
    <cellStyle name="Überschrift 3" xfId="7" builtin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Tabelle1!$D$169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Tabelle1!$C$170:$C$200</c:f>
              <c:numCache>
                <c:formatCode>General</c:formatCode>
                <c:ptCount val="31"/>
                <c:pt idx="0">
                  <c:v>9.3000000000000007</c:v>
                </c:pt>
                <c:pt idx="1">
                  <c:v>10.1</c:v>
                </c:pt>
                <c:pt idx="2">
                  <c:v>10.3</c:v>
                </c:pt>
                <c:pt idx="3">
                  <c:v>11.2</c:v>
                </c:pt>
                <c:pt idx="4">
                  <c:v>11.5</c:v>
                </c:pt>
                <c:pt idx="5">
                  <c:v>11.7</c:v>
                </c:pt>
                <c:pt idx="6">
                  <c:v>12.4</c:v>
                </c:pt>
                <c:pt idx="7">
                  <c:v>12.8</c:v>
                </c:pt>
                <c:pt idx="8">
                  <c:v>13.3</c:v>
                </c:pt>
                <c:pt idx="9">
                  <c:v>13.5</c:v>
                </c:pt>
                <c:pt idx="10">
                  <c:v>13.7</c:v>
                </c:pt>
                <c:pt idx="11">
                  <c:v>13.8</c:v>
                </c:pt>
                <c:pt idx="12">
                  <c:v>14.1</c:v>
                </c:pt>
                <c:pt idx="13">
                  <c:v>14.3</c:v>
                </c:pt>
                <c:pt idx="14">
                  <c:v>14.4</c:v>
                </c:pt>
                <c:pt idx="15">
                  <c:v>14.7</c:v>
                </c:pt>
                <c:pt idx="16">
                  <c:v>14.9</c:v>
                </c:pt>
                <c:pt idx="17">
                  <c:v>15</c:v>
                </c:pt>
                <c:pt idx="18">
                  <c:v>19.3</c:v>
                </c:pt>
                <c:pt idx="19">
                  <c:v>22.7</c:v>
                </c:pt>
                <c:pt idx="20">
                  <c:v>24.9</c:v>
                </c:pt>
                <c:pt idx="21">
                  <c:v>25.5</c:v>
                </c:pt>
                <c:pt idx="22">
                  <c:v>29.3</c:v>
                </c:pt>
                <c:pt idx="23">
                  <c:v>32.9</c:v>
                </c:pt>
                <c:pt idx="24">
                  <c:v>47.8</c:v>
                </c:pt>
                <c:pt idx="25">
                  <c:v>48</c:v>
                </c:pt>
                <c:pt idx="26">
                  <c:v>57.4</c:v>
                </c:pt>
                <c:pt idx="27">
                  <c:v>60.3</c:v>
                </c:pt>
                <c:pt idx="28">
                  <c:v>67.2</c:v>
                </c:pt>
                <c:pt idx="29">
                  <c:v>82.4</c:v>
                </c:pt>
                <c:pt idx="30">
                  <c:v>98.1</c:v>
                </c:pt>
              </c:numCache>
            </c:numRef>
          </c:xVal>
          <c:yVal>
            <c:numRef>
              <c:f>Tabelle1!$D$170:$D$200</c:f>
              <c:numCache>
                <c:formatCode>General</c:formatCode>
                <c:ptCount val="31"/>
                <c:pt idx="0">
                  <c:v>50</c:v>
                </c:pt>
                <c:pt idx="1">
                  <c:v>50</c:v>
                </c:pt>
                <c:pt idx="2">
                  <c:v>49.9</c:v>
                </c:pt>
                <c:pt idx="3">
                  <c:v>49.8</c:v>
                </c:pt>
                <c:pt idx="4">
                  <c:v>49.7</c:v>
                </c:pt>
                <c:pt idx="5">
                  <c:v>49.6</c:v>
                </c:pt>
                <c:pt idx="6">
                  <c:v>49.6</c:v>
                </c:pt>
                <c:pt idx="7">
                  <c:v>49.5</c:v>
                </c:pt>
                <c:pt idx="8">
                  <c:v>49.3</c:v>
                </c:pt>
                <c:pt idx="9">
                  <c:v>49.3</c:v>
                </c:pt>
                <c:pt idx="10">
                  <c:v>49.3</c:v>
                </c:pt>
                <c:pt idx="11">
                  <c:v>49.2</c:v>
                </c:pt>
                <c:pt idx="12">
                  <c:v>49.2</c:v>
                </c:pt>
                <c:pt idx="13">
                  <c:v>49.1</c:v>
                </c:pt>
                <c:pt idx="14">
                  <c:v>49.1</c:v>
                </c:pt>
                <c:pt idx="15">
                  <c:v>49.1</c:v>
                </c:pt>
                <c:pt idx="16">
                  <c:v>49</c:v>
                </c:pt>
                <c:pt idx="17">
                  <c:v>49</c:v>
                </c:pt>
                <c:pt idx="18">
                  <c:v>48.1</c:v>
                </c:pt>
                <c:pt idx="19">
                  <c:v>47.5</c:v>
                </c:pt>
                <c:pt idx="20">
                  <c:v>47</c:v>
                </c:pt>
                <c:pt idx="21">
                  <c:v>46.9</c:v>
                </c:pt>
                <c:pt idx="22">
                  <c:v>46.2</c:v>
                </c:pt>
                <c:pt idx="23">
                  <c:v>45.4</c:v>
                </c:pt>
                <c:pt idx="24">
                  <c:v>42.4</c:v>
                </c:pt>
                <c:pt idx="25">
                  <c:v>42.4</c:v>
                </c:pt>
                <c:pt idx="26">
                  <c:v>40.5</c:v>
                </c:pt>
                <c:pt idx="27">
                  <c:v>40</c:v>
                </c:pt>
                <c:pt idx="28">
                  <c:v>40</c:v>
                </c:pt>
                <c:pt idx="29">
                  <c:v>40</c:v>
                </c:pt>
                <c:pt idx="30">
                  <c:v>40</c:v>
                </c:pt>
              </c:numCache>
            </c:numRef>
          </c:yVal>
          <c:smooth val="0"/>
          <c:extLst>
            <c:ext xmlns:c16="http://schemas.microsoft.com/office/drawing/2014/chart" uri="{C3380CC4-5D6E-409C-BE32-E72D297353CC}">
              <c16:uniqueId val="{00000000-3F2E-4B6F-AE5A-B6C8803314AB}"/>
            </c:ext>
          </c:extLst>
        </c:ser>
        <c:dLbls>
          <c:showLegendKey val="0"/>
          <c:showVal val="0"/>
          <c:showCatName val="0"/>
          <c:showSerName val="0"/>
          <c:showPercent val="0"/>
          <c:showBubbleSize val="0"/>
        </c:dLbls>
        <c:axId val="703279344"/>
        <c:axId val="703280984"/>
      </c:scatterChart>
      <c:valAx>
        <c:axId val="703279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55"/>
          <c:min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Semi-Automatic</a:t>
            </a:r>
            <a:r>
              <a:rPr lang="en-US" baseline="0"/>
              <a:t> Pistol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Tabelle1!$C$298:$C$365</c:f>
              <c:numCache>
                <c:formatCode>General</c:formatCode>
                <c:ptCount val="68"/>
                <c:pt idx="0">
                  <c:v>4.5999999999999996</c:v>
                </c:pt>
                <c:pt idx="1">
                  <c:v>4.8</c:v>
                </c:pt>
                <c:pt idx="2">
                  <c:v>4.9000000000000004</c:v>
                </c:pt>
                <c:pt idx="3">
                  <c:v>4.9000000000000004</c:v>
                </c:pt>
                <c:pt idx="4">
                  <c:v>5.2</c:v>
                </c:pt>
                <c:pt idx="5">
                  <c:v>5.2</c:v>
                </c:pt>
                <c:pt idx="6">
                  <c:v>5.2</c:v>
                </c:pt>
                <c:pt idx="7">
                  <c:v>5.3</c:v>
                </c:pt>
                <c:pt idx="8">
                  <c:v>5.5</c:v>
                </c:pt>
                <c:pt idx="9">
                  <c:v>5.6</c:v>
                </c:pt>
                <c:pt idx="10">
                  <c:v>5.7</c:v>
                </c:pt>
                <c:pt idx="11">
                  <c:v>5.7</c:v>
                </c:pt>
                <c:pt idx="12">
                  <c:v>5.8</c:v>
                </c:pt>
                <c:pt idx="13">
                  <c:v>6.8</c:v>
                </c:pt>
                <c:pt idx="14">
                  <c:v>7</c:v>
                </c:pt>
                <c:pt idx="15">
                  <c:v>7.9</c:v>
                </c:pt>
                <c:pt idx="16">
                  <c:v>8.1999999999999993</c:v>
                </c:pt>
                <c:pt idx="17">
                  <c:v>8.5</c:v>
                </c:pt>
                <c:pt idx="18">
                  <c:v>8.6</c:v>
                </c:pt>
                <c:pt idx="19">
                  <c:v>9.8000000000000007</c:v>
                </c:pt>
                <c:pt idx="20">
                  <c:v>9.9</c:v>
                </c:pt>
                <c:pt idx="21">
                  <c:v>12.5</c:v>
                </c:pt>
                <c:pt idx="22">
                  <c:v>13</c:v>
                </c:pt>
                <c:pt idx="23">
                  <c:v>13.5</c:v>
                </c:pt>
                <c:pt idx="24">
                  <c:v>14.1</c:v>
                </c:pt>
                <c:pt idx="25">
                  <c:v>14.6</c:v>
                </c:pt>
                <c:pt idx="26">
                  <c:v>15.5</c:v>
                </c:pt>
                <c:pt idx="27">
                  <c:v>15.9</c:v>
                </c:pt>
                <c:pt idx="28">
                  <c:v>16.100000000000001</c:v>
                </c:pt>
                <c:pt idx="29">
                  <c:v>16.5</c:v>
                </c:pt>
                <c:pt idx="30">
                  <c:v>17.2</c:v>
                </c:pt>
                <c:pt idx="31">
                  <c:v>17.600000000000001</c:v>
                </c:pt>
                <c:pt idx="32">
                  <c:v>18</c:v>
                </c:pt>
                <c:pt idx="33">
                  <c:v>18.399999999999999</c:v>
                </c:pt>
                <c:pt idx="34">
                  <c:v>18.8</c:v>
                </c:pt>
                <c:pt idx="35">
                  <c:v>19.8</c:v>
                </c:pt>
                <c:pt idx="36">
                  <c:v>20.2</c:v>
                </c:pt>
                <c:pt idx="37">
                  <c:v>21.4</c:v>
                </c:pt>
                <c:pt idx="38">
                  <c:v>21.4</c:v>
                </c:pt>
                <c:pt idx="39">
                  <c:v>21.7</c:v>
                </c:pt>
                <c:pt idx="40">
                  <c:v>23.4</c:v>
                </c:pt>
                <c:pt idx="41">
                  <c:v>24.4</c:v>
                </c:pt>
                <c:pt idx="42">
                  <c:v>25.2</c:v>
                </c:pt>
                <c:pt idx="43">
                  <c:v>25.5</c:v>
                </c:pt>
                <c:pt idx="44">
                  <c:v>26</c:v>
                </c:pt>
                <c:pt idx="45">
                  <c:v>26.4</c:v>
                </c:pt>
                <c:pt idx="46">
                  <c:v>27.4</c:v>
                </c:pt>
                <c:pt idx="47">
                  <c:v>27.4</c:v>
                </c:pt>
                <c:pt idx="48">
                  <c:v>27.9</c:v>
                </c:pt>
                <c:pt idx="49">
                  <c:v>28.2</c:v>
                </c:pt>
                <c:pt idx="50">
                  <c:v>28.4</c:v>
                </c:pt>
                <c:pt idx="51">
                  <c:v>28.7</c:v>
                </c:pt>
                <c:pt idx="52">
                  <c:v>29.1</c:v>
                </c:pt>
                <c:pt idx="53">
                  <c:v>29.3</c:v>
                </c:pt>
                <c:pt idx="54">
                  <c:v>29.4</c:v>
                </c:pt>
                <c:pt idx="55">
                  <c:v>29.8</c:v>
                </c:pt>
                <c:pt idx="56">
                  <c:v>30.2</c:v>
                </c:pt>
                <c:pt idx="57">
                  <c:v>30.3</c:v>
                </c:pt>
                <c:pt idx="58">
                  <c:v>30.6</c:v>
                </c:pt>
                <c:pt idx="59">
                  <c:v>30.9</c:v>
                </c:pt>
                <c:pt idx="60">
                  <c:v>31.4</c:v>
                </c:pt>
                <c:pt idx="61">
                  <c:v>31.5</c:v>
                </c:pt>
                <c:pt idx="62">
                  <c:v>34.5</c:v>
                </c:pt>
                <c:pt idx="63">
                  <c:v>37.4</c:v>
                </c:pt>
                <c:pt idx="64">
                  <c:v>40</c:v>
                </c:pt>
                <c:pt idx="65">
                  <c:v>41.8</c:v>
                </c:pt>
                <c:pt idx="66">
                  <c:v>44.1</c:v>
                </c:pt>
                <c:pt idx="67">
                  <c:v>45.6</c:v>
                </c:pt>
              </c:numCache>
            </c:numRef>
          </c:xVal>
          <c:yVal>
            <c:numRef>
              <c:f>Tabelle1!$D$298:$D$365</c:f>
              <c:numCache>
                <c:formatCode>General</c:formatCode>
                <c:ptCount val="68"/>
                <c:pt idx="0">
                  <c:v>40</c:v>
                </c:pt>
                <c:pt idx="1">
                  <c:v>40</c:v>
                </c:pt>
                <c:pt idx="2">
                  <c:v>40</c:v>
                </c:pt>
                <c:pt idx="3">
                  <c:v>40</c:v>
                </c:pt>
                <c:pt idx="4">
                  <c:v>39.9</c:v>
                </c:pt>
                <c:pt idx="5">
                  <c:v>40</c:v>
                </c:pt>
                <c:pt idx="6">
                  <c:v>39.9</c:v>
                </c:pt>
                <c:pt idx="7">
                  <c:v>39.9</c:v>
                </c:pt>
                <c:pt idx="8">
                  <c:v>39.799999999999997</c:v>
                </c:pt>
                <c:pt idx="9">
                  <c:v>39.799999999999997</c:v>
                </c:pt>
                <c:pt idx="10">
                  <c:v>39.799999999999997</c:v>
                </c:pt>
                <c:pt idx="11">
                  <c:v>39.799999999999997</c:v>
                </c:pt>
                <c:pt idx="12">
                  <c:v>39.799999999999997</c:v>
                </c:pt>
                <c:pt idx="13">
                  <c:v>39.4</c:v>
                </c:pt>
                <c:pt idx="14">
                  <c:v>39.4</c:v>
                </c:pt>
                <c:pt idx="15">
                  <c:v>39</c:v>
                </c:pt>
                <c:pt idx="16">
                  <c:v>39</c:v>
                </c:pt>
                <c:pt idx="17">
                  <c:v>38.9</c:v>
                </c:pt>
                <c:pt idx="18">
                  <c:v>38.799999999999997</c:v>
                </c:pt>
                <c:pt idx="19">
                  <c:v>38.5</c:v>
                </c:pt>
                <c:pt idx="20">
                  <c:v>38.4</c:v>
                </c:pt>
                <c:pt idx="21">
                  <c:v>37.6</c:v>
                </c:pt>
                <c:pt idx="22">
                  <c:v>37.5</c:v>
                </c:pt>
                <c:pt idx="23">
                  <c:v>37.200000000000003</c:v>
                </c:pt>
                <c:pt idx="24">
                  <c:v>37.1</c:v>
                </c:pt>
                <c:pt idx="25">
                  <c:v>37</c:v>
                </c:pt>
                <c:pt idx="26">
                  <c:v>36.6</c:v>
                </c:pt>
                <c:pt idx="27">
                  <c:v>36.5</c:v>
                </c:pt>
                <c:pt idx="28">
                  <c:v>36.5</c:v>
                </c:pt>
                <c:pt idx="29">
                  <c:v>36.299999999999997</c:v>
                </c:pt>
                <c:pt idx="30">
                  <c:v>36.1</c:v>
                </c:pt>
                <c:pt idx="31">
                  <c:v>36</c:v>
                </c:pt>
                <c:pt idx="32">
                  <c:v>35.799999999999997</c:v>
                </c:pt>
                <c:pt idx="33">
                  <c:v>35.700000000000003</c:v>
                </c:pt>
                <c:pt idx="34">
                  <c:v>35.6</c:v>
                </c:pt>
                <c:pt idx="35">
                  <c:v>35.299999999999997</c:v>
                </c:pt>
                <c:pt idx="36">
                  <c:v>35.1</c:v>
                </c:pt>
                <c:pt idx="37">
                  <c:v>34.700000000000003</c:v>
                </c:pt>
                <c:pt idx="38">
                  <c:v>34.799999999999997</c:v>
                </c:pt>
                <c:pt idx="39">
                  <c:v>34.6</c:v>
                </c:pt>
                <c:pt idx="40">
                  <c:v>34.1</c:v>
                </c:pt>
                <c:pt idx="41">
                  <c:v>33.799999999999997</c:v>
                </c:pt>
                <c:pt idx="42">
                  <c:v>33.6</c:v>
                </c:pt>
                <c:pt idx="43">
                  <c:v>33.4</c:v>
                </c:pt>
                <c:pt idx="44">
                  <c:v>33.299999999999997</c:v>
                </c:pt>
                <c:pt idx="45">
                  <c:v>33.1</c:v>
                </c:pt>
                <c:pt idx="46">
                  <c:v>32.9</c:v>
                </c:pt>
                <c:pt idx="47">
                  <c:v>32.799999999999997</c:v>
                </c:pt>
                <c:pt idx="48">
                  <c:v>32.700000000000003</c:v>
                </c:pt>
                <c:pt idx="49">
                  <c:v>32.6</c:v>
                </c:pt>
                <c:pt idx="50">
                  <c:v>32.5</c:v>
                </c:pt>
                <c:pt idx="51">
                  <c:v>32.4</c:v>
                </c:pt>
                <c:pt idx="52">
                  <c:v>32.299999999999997</c:v>
                </c:pt>
                <c:pt idx="53">
                  <c:v>32.200000000000003</c:v>
                </c:pt>
                <c:pt idx="54">
                  <c:v>32.200000000000003</c:v>
                </c:pt>
                <c:pt idx="55">
                  <c:v>32</c:v>
                </c:pt>
                <c:pt idx="56">
                  <c:v>32</c:v>
                </c:pt>
                <c:pt idx="57">
                  <c:v>32</c:v>
                </c:pt>
                <c:pt idx="58">
                  <c:v>32</c:v>
                </c:pt>
                <c:pt idx="59">
                  <c:v>32</c:v>
                </c:pt>
                <c:pt idx="60">
                  <c:v>32</c:v>
                </c:pt>
                <c:pt idx="61">
                  <c:v>32</c:v>
                </c:pt>
                <c:pt idx="62">
                  <c:v>32</c:v>
                </c:pt>
                <c:pt idx="63">
                  <c:v>32</c:v>
                </c:pt>
                <c:pt idx="64">
                  <c:v>32</c:v>
                </c:pt>
                <c:pt idx="65">
                  <c:v>32</c:v>
                </c:pt>
                <c:pt idx="66">
                  <c:v>32</c:v>
                </c:pt>
                <c:pt idx="67">
                  <c:v>32</c:v>
                </c:pt>
              </c:numCache>
            </c:numRef>
          </c:yVal>
          <c:smooth val="0"/>
          <c:extLst>
            <c:ext xmlns:c16="http://schemas.microsoft.com/office/drawing/2014/chart" uri="{C3380CC4-5D6E-409C-BE32-E72D297353CC}">
              <c16:uniqueId val="{00000000-0757-4068-A98B-DCA05BA7F13C}"/>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46"/>
          <c:min val="2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MP5A4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Tabelle1!$Q$298:$Q$357</c:f>
              <c:numCache>
                <c:formatCode>General</c:formatCode>
                <c:ptCount val="60"/>
                <c:pt idx="0">
                  <c:v>2.2000000000000002</c:v>
                </c:pt>
                <c:pt idx="1">
                  <c:v>3.2</c:v>
                </c:pt>
                <c:pt idx="2">
                  <c:v>4.5</c:v>
                </c:pt>
                <c:pt idx="3">
                  <c:v>5.6</c:v>
                </c:pt>
                <c:pt idx="4">
                  <c:v>6.8</c:v>
                </c:pt>
                <c:pt idx="5">
                  <c:v>8.1</c:v>
                </c:pt>
                <c:pt idx="6">
                  <c:v>9.1999999999999993</c:v>
                </c:pt>
                <c:pt idx="7">
                  <c:v>10.3</c:v>
                </c:pt>
                <c:pt idx="8">
                  <c:v>11.4</c:v>
                </c:pt>
                <c:pt idx="9">
                  <c:v>12.5</c:v>
                </c:pt>
                <c:pt idx="10">
                  <c:v>13.7</c:v>
                </c:pt>
                <c:pt idx="11">
                  <c:v>16.5</c:v>
                </c:pt>
                <c:pt idx="12">
                  <c:v>17.600000000000001</c:v>
                </c:pt>
                <c:pt idx="13">
                  <c:v>18.5</c:v>
                </c:pt>
                <c:pt idx="14">
                  <c:v>19.600000000000001</c:v>
                </c:pt>
                <c:pt idx="15">
                  <c:v>20.6</c:v>
                </c:pt>
                <c:pt idx="16">
                  <c:v>21.7</c:v>
                </c:pt>
                <c:pt idx="17">
                  <c:v>24.8</c:v>
                </c:pt>
                <c:pt idx="18">
                  <c:v>26.3</c:v>
                </c:pt>
                <c:pt idx="19">
                  <c:v>28.4</c:v>
                </c:pt>
                <c:pt idx="20">
                  <c:v>30</c:v>
                </c:pt>
                <c:pt idx="21">
                  <c:v>31.6</c:v>
                </c:pt>
                <c:pt idx="22">
                  <c:v>35.200000000000003</c:v>
                </c:pt>
                <c:pt idx="23">
                  <c:v>37.299999999999997</c:v>
                </c:pt>
                <c:pt idx="24">
                  <c:v>39.5</c:v>
                </c:pt>
                <c:pt idx="25">
                  <c:v>41.5</c:v>
                </c:pt>
                <c:pt idx="26">
                  <c:v>43</c:v>
                </c:pt>
                <c:pt idx="27">
                  <c:v>44.6</c:v>
                </c:pt>
                <c:pt idx="28">
                  <c:v>46.2</c:v>
                </c:pt>
                <c:pt idx="29">
                  <c:v>48</c:v>
                </c:pt>
                <c:pt idx="30">
                  <c:v>50.2</c:v>
                </c:pt>
                <c:pt idx="31">
                  <c:v>52.1</c:v>
                </c:pt>
                <c:pt idx="32">
                  <c:v>53.1</c:v>
                </c:pt>
                <c:pt idx="33">
                  <c:v>54.4</c:v>
                </c:pt>
                <c:pt idx="34">
                  <c:v>55.4</c:v>
                </c:pt>
                <c:pt idx="35">
                  <c:v>56.5</c:v>
                </c:pt>
                <c:pt idx="36">
                  <c:v>57.6</c:v>
                </c:pt>
                <c:pt idx="37">
                  <c:v>58.3</c:v>
                </c:pt>
                <c:pt idx="38">
                  <c:v>58.4</c:v>
                </c:pt>
                <c:pt idx="39">
                  <c:v>58.5</c:v>
                </c:pt>
                <c:pt idx="40">
                  <c:v>58.7</c:v>
                </c:pt>
                <c:pt idx="41">
                  <c:v>58.9</c:v>
                </c:pt>
                <c:pt idx="42">
                  <c:v>59</c:v>
                </c:pt>
                <c:pt idx="43">
                  <c:v>59.1</c:v>
                </c:pt>
                <c:pt idx="44">
                  <c:v>59.2</c:v>
                </c:pt>
                <c:pt idx="45">
                  <c:v>59.5</c:v>
                </c:pt>
                <c:pt idx="46">
                  <c:v>59.7</c:v>
                </c:pt>
                <c:pt idx="47">
                  <c:v>59.7</c:v>
                </c:pt>
                <c:pt idx="48">
                  <c:v>60.1</c:v>
                </c:pt>
                <c:pt idx="49">
                  <c:v>60.1</c:v>
                </c:pt>
                <c:pt idx="50">
                  <c:v>60.2</c:v>
                </c:pt>
                <c:pt idx="51">
                  <c:v>60.7</c:v>
                </c:pt>
                <c:pt idx="52">
                  <c:v>63.5</c:v>
                </c:pt>
                <c:pt idx="53">
                  <c:v>68.5</c:v>
                </c:pt>
                <c:pt idx="54">
                  <c:v>75.5</c:v>
                </c:pt>
                <c:pt idx="55">
                  <c:v>76.400000000000006</c:v>
                </c:pt>
                <c:pt idx="56">
                  <c:v>77.599999999999994</c:v>
                </c:pt>
                <c:pt idx="57">
                  <c:v>82.8</c:v>
                </c:pt>
                <c:pt idx="58">
                  <c:v>93.4</c:v>
                </c:pt>
                <c:pt idx="59">
                  <c:v>96.4</c:v>
                </c:pt>
              </c:numCache>
            </c:numRef>
          </c:xVal>
          <c:yVal>
            <c:numRef>
              <c:f>Tabelle1!$R$298:$R$357</c:f>
              <c:numCache>
                <c:formatCode>General</c:formatCode>
                <c:ptCount val="60"/>
                <c:pt idx="0">
                  <c:v>35</c:v>
                </c:pt>
                <c:pt idx="1">
                  <c:v>35</c:v>
                </c:pt>
                <c:pt idx="2">
                  <c:v>35</c:v>
                </c:pt>
                <c:pt idx="3">
                  <c:v>35</c:v>
                </c:pt>
                <c:pt idx="4">
                  <c:v>35</c:v>
                </c:pt>
                <c:pt idx="5">
                  <c:v>35</c:v>
                </c:pt>
                <c:pt idx="6">
                  <c:v>35</c:v>
                </c:pt>
                <c:pt idx="7">
                  <c:v>35</c:v>
                </c:pt>
                <c:pt idx="8">
                  <c:v>34.799999999999997</c:v>
                </c:pt>
                <c:pt idx="9">
                  <c:v>34.6</c:v>
                </c:pt>
                <c:pt idx="10">
                  <c:v>34.5</c:v>
                </c:pt>
                <c:pt idx="11">
                  <c:v>34.1</c:v>
                </c:pt>
                <c:pt idx="12">
                  <c:v>33.9</c:v>
                </c:pt>
                <c:pt idx="13">
                  <c:v>33.799999999999997</c:v>
                </c:pt>
                <c:pt idx="14">
                  <c:v>33.700000000000003</c:v>
                </c:pt>
                <c:pt idx="15">
                  <c:v>33.5</c:v>
                </c:pt>
                <c:pt idx="16">
                  <c:v>33.4</c:v>
                </c:pt>
                <c:pt idx="17">
                  <c:v>32.9</c:v>
                </c:pt>
                <c:pt idx="18">
                  <c:v>32.700000000000003</c:v>
                </c:pt>
                <c:pt idx="19">
                  <c:v>32.5</c:v>
                </c:pt>
                <c:pt idx="20">
                  <c:v>32.200000000000003</c:v>
                </c:pt>
                <c:pt idx="21">
                  <c:v>31.9</c:v>
                </c:pt>
                <c:pt idx="22">
                  <c:v>31.5</c:v>
                </c:pt>
                <c:pt idx="23">
                  <c:v>31.2</c:v>
                </c:pt>
                <c:pt idx="24">
                  <c:v>30.9</c:v>
                </c:pt>
                <c:pt idx="25">
                  <c:v>30.6</c:v>
                </c:pt>
                <c:pt idx="26">
                  <c:v>30.4</c:v>
                </c:pt>
                <c:pt idx="27">
                  <c:v>30.1</c:v>
                </c:pt>
                <c:pt idx="28">
                  <c:v>30</c:v>
                </c:pt>
                <c:pt idx="29">
                  <c:v>29.6</c:v>
                </c:pt>
                <c:pt idx="30">
                  <c:v>29.4</c:v>
                </c:pt>
                <c:pt idx="31">
                  <c:v>29.1</c:v>
                </c:pt>
                <c:pt idx="32">
                  <c:v>29</c:v>
                </c:pt>
                <c:pt idx="33">
                  <c:v>28.8</c:v>
                </c:pt>
                <c:pt idx="34">
                  <c:v>28.6</c:v>
                </c:pt>
                <c:pt idx="35">
                  <c:v>28.5</c:v>
                </c:pt>
                <c:pt idx="36">
                  <c:v>28.3</c:v>
                </c:pt>
                <c:pt idx="37">
                  <c:v>28.2</c:v>
                </c:pt>
                <c:pt idx="38">
                  <c:v>28.3</c:v>
                </c:pt>
                <c:pt idx="39">
                  <c:v>28.2</c:v>
                </c:pt>
                <c:pt idx="40">
                  <c:v>28.2</c:v>
                </c:pt>
                <c:pt idx="41">
                  <c:v>28.2</c:v>
                </c:pt>
                <c:pt idx="42">
                  <c:v>28.1</c:v>
                </c:pt>
                <c:pt idx="43">
                  <c:v>28.1</c:v>
                </c:pt>
                <c:pt idx="44">
                  <c:v>28.1</c:v>
                </c:pt>
                <c:pt idx="45">
                  <c:v>28.1</c:v>
                </c:pt>
                <c:pt idx="46">
                  <c:v>28.1</c:v>
                </c:pt>
                <c:pt idx="47">
                  <c:v>28</c:v>
                </c:pt>
                <c:pt idx="48">
                  <c:v>28</c:v>
                </c:pt>
                <c:pt idx="49">
                  <c:v>28</c:v>
                </c:pt>
                <c:pt idx="50">
                  <c:v>28</c:v>
                </c:pt>
                <c:pt idx="51">
                  <c:v>28</c:v>
                </c:pt>
                <c:pt idx="52">
                  <c:v>28</c:v>
                </c:pt>
                <c:pt idx="53">
                  <c:v>28</c:v>
                </c:pt>
                <c:pt idx="54">
                  <c:v>28</c:v>
                </c:pt>
                <c:pt idx="55">
                  <c:v>28</c:v>
                </c:pt>
                <c:pt idx="56">
                  <c:v>28</c:v>
                </c:pt>
                <c:pt idx="57">
                  <c:v>28</c:v>
                </c:pt>
                <c:pt idx="58">
                  <c:v>28</c:v>
                </c:pt>
                <c:pt idx="59">
                  <c:v>28</c:v>
                </c:pt>
              </c:numCache>
            </c:numRef>
          </c:yVal>
          <c:smooth val="0"/>
          <c:extLst>
            <c:ext xmlns:c16="http://schemas.microsoft.com/office/drawing/2014/chart" uri="{C3380CC4-5D6E-409C-BE32-E72D297353CC}">
              <c16:uniqueId val="{00000000-90F4-4E1C-9CA6-6366FF95E16D}"/>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42"/>
          <c:min val="2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M92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Tabelle1!$AE$298:$AE$355</c:f>
              <c:numCache>
                <c:formatCode>General</c:formatCode>
                <c:ptCount val="58"/>
                <c:pt idx="0">
                  <c:v>3</c:v>
                </c:pt>
                <c:pt idx="1">
                  <c:v>4.0999999999999996</c:v>
                </c:pt>
                <c:pt idx="2">
                  <c:v>4.7</c:v>
                </c:pt>
                <c:pt idx="3">
                  <c:v>5.0999999999999996</c:v>
                </c:pt>
                <c:pt idx="4">
                  <c:v>5.6</c:v>
                </c:pt>
                <c:pt idx="5">
                  <c:v>6.4</c:v>
                </c:pt>
                <c:pt idx="6">
                  <c:v>7</c:v>
                </c:pt>
                <c:pt idx="7">
                  <c:v>7</c:v>
                </c:pt>
                <c:pt idx="8">
                  <c:v>7.6</c:v>
                </c:pt>
                <c:pt idx="9">
                  <c:v>9.1999999999999993</c:v>
                </c:pt>
                <c:pt idx="10">
                  <c:v>9.3000000000000007</c:v>
                </c:pt>
                <c:pt idx="11">
                  <c:v>9.5</c:v>
                </c:pt>
                <c:pt idx="12">
                  <c:v>9.6999999999999993</c:v>
                </c:pt>
                <c:pt idx="13">
                  <c:v>9.9</c:v>
                </c:pt>
                <c:pt idx="14">
                  <c:v>10</c:v>
                </c:pt>
                <c:pt idx="15">
                  <c:v>10.1</c:v>
                </c:pt>
                <c:pt idx="16">
                  <c:v>10.199999999999999</c:v>
                </c:pt>
                <c:pt idx="17">
                  <c:v>10.7</c:v>
                </c:pt>
                <c:pt idx="18">
                  <c:v>10.9</c:v>
                </c:pt>
                <c:pt idx="19">
                  <c:v>11.4</c:v>
                </c:pt>
                <c:pt idx="20">
                  <c:v>14.4</c:v>
                </c:pt>
                <c:pt idx="21">
                  <c:v>15.2</c:v>
                </c:pt>
                <c:pt idx="22">
                  <c:v>16.2</c:v>
                </c:pt>
                <c:pt idx="23">
                  <c:v>17.100000000000001</c:v>
                </c:pt>
                <c:pt idx="24">
                  <c:v>18.2</c:v>
                </c:pt>
                <c:pt idx="25">
                  <c:v>20.6</c:v>
                </c:pt>
                <c:pt idx="26">
                  <c:v>22.7</c:v>
                </c:pt>
                <c:pt idx="27">
                  <c:v>24.5</c:v>
                </c:pt>
                <c:pt idx="28">
                  <c:v>26.2</c:v>
                </c:pt>
                <c:pt idx="29">
                  <c:v>28.4</c:v>
                </c:pt>
                <c:pt idx="30">
                  <c:v>29.2</c:v>
                </c:pt>
                <c:pt idx="31">
                  <c:v>30.8</c:v>
                </c:pt>
                <c:pt idx="32">
                  <c:v>32.1</c:v>
                </c:pt>
                <c:pt idx="33">
                  <c:v>33.299999999999997</c:v>
                </c:pt>
                <c:pt idx="34">
                  <c:v>33.9</c:v>
                </c:pt>
                <c:pt idx="35">
                  <c:v>36.299999999999997</c:v>
                </c:pt>
                <c:pt idx="36">
                  <c:v>37.5</c:v>
                </c:pt>
                <c:pt idx="37">
                  <c:v>38.700000000000003</c:v>
                </c:pt>
                <c:pt idx="38">
                  <c:v>39.5</c:v>
                </c:pt>
                <c:pt idx="39">
                  <c:v>40.799999999999997</c:v>
                </c:pt>
                <c:pt idx="40">
                  <c:v>42.2</c:v>
                </c:pt>
                <c:pt idx="41">
                  <c:v>43.2</c:v>
                </c:pt>
                <c:pt idx="42">
                  <c:v>43.7</c:v>
                </c:pt>
                <c:pt idx="43">
                  <c:v>47.3</c:v>
                </c:pt>
                <c:pt idx="44">
                  <c:v>49.1</c:v>
                </c:pt>
                <c:pt idx="45">
                  <c:v>51.6</c:v>
                </c:pt>
                <c:pt idx="46">
                  <c:v>52.5</c:v>
                </c:pt>
                <c:pt idx="47">
                  <c:v>53.9</c:v>
                </c:pt>
                <c:pt idx="48">
                  <c:v>56.8</c:v>
                </c:pt>
                <c:pt idx="49">
                  <c:v>57.9</c:v>
                </c:pt>
                <c:pt idx="50">
                  <c:v>59</c:v>
                </c:pt>
                <c:pt idx="51">
                  <c:v>59.6</c:v>
                </c:pt>
                <c:pt idx="52">
                  <c:v>60.6</c:v>
                </c:pt>
                <c:pt idx="53">
                  <c:v>61.4</c:v>
                </c:pt>
                <c:pt idx="54">
                  <c:v>66.7</c:v>
                </c:pt>
                <c:pt idx="55">
                  <c:v>70</c:v>
                </c:pt>
                <c:pt idx="56">
                  <c:v>84.7</c:v>
                </c:pt>
                <c:pt idx="57">
                  <c:v>91.7</c:v>
                </c:pt>
              </c:numCache>
            </c:numRef>
          </c:xVal>
          <c:yVal>
            <c:numRef>
              <c:f>Tabelle1!$AF$298:$AF$355</c:f>
              <c:numCache>
                <c:formatCode>General</c:formatCode>
                <c:ptCount val="58"/>
                <c:pt idx="0">
                  <c:v>45</c:v>
                </c:pt>
                <c:pt idx="1">
                  <c:v>45</c:v>
                </c:pt>
                <c:pt idx="2">
                  <c:v>45</c:v>
                </c:pt>
                <c:pt idx="3">
                  <c:v>45</c:v>
                </c:pt>
                <c:pt idx="4">
                  <c:v>45</c:v>
                </c:pt>
                <c:pt idx="5">
                  <c:v>45</c:v>
                </c:pt>
                <c:pt idx="6">
                  <c:v>45</c:v>
                </c:pt>
                <c:pt idx="7">
                  <c:v>45</c:v>
                </c:pt>
                <c:pt idx="8">
                  <c:v>45</c:v>
                </c:pt>
                <c:pt idx="9">
                  <c:v>45</c:v>
                </c:pt>
                <c:pt idx="10">
                  <c:v>45</c:v>
                </c:pt>
                <c:pt idx="11">
                  <c:v>45</c:v>
                </c:pt>
                <c:pt idx="12">
                  <c:v>45</c:v>
                </c:pt>
                <c:pt idx="13">
                  <c:v>45</c:v>
                </c:pt>
                <c:pt idx="14">
                  <c:v>45</c:v>
                </c:pt>
                <c:pt idx="15">
                  <c:v>44.9</c:v>
                </c:pt>
                <c:pt idx="16">
                  <c:v>45</c:v>
                </c:pt>
                <c:pt idx="17">
                  <c:v>44.8</c:v>
                </c:pt>
                <c:pt idx="18">
                  <c:v>44.8</c:v>
                </c:pt>
                <c:pt idx="19">
                  <c:v>44.8</c:v>
                </c:pt>
                <c:pt idx="20">
                  <c:v>44.2</c:v>
                </c:pt>
                <c:pt idx="21">
                  <c:v>44.1</c:v>
                </c:pt>
                <c:pt idx="22">
                  <c:v>43.9</c:v>
                </c:pt>
                <c:pt idx="23">
                  <c:v>43.7</c:v>
                </c:pt>
                <c:pt idx="24">
                  <c:v>43.5</c:v>
                </c:pt>
                <c:pt idx="25">
                  <c:v>43.1</c:v>
                </c:pt>
                <c:pt idx="26">
                  <c:v>42.7</c:v>
                </c:pt>
                <c:pt idx="27">
                  <c:v>42.4</c:v>
                </c:pt>
                <c:pt idx="28">
                  <c:v>42.1</c:v>
                </c:pt>
                <c:pt idx="29">
                  <c:v>41.7</c:v>
                </c:pt>
                <c:pt idx="30">
                  <c:v>41.5</c:v>
                </c:pt>
                <c:pt idx="31">
                  <c:v>41.3</c:v>
                </c:pt>
                <c:pt idx="32">
                  <c:v>41</c:v>
                </c:pt>
                <c:pt idx="33">
                  <c:v>40.799999999999997</c:v>
                </c:pt>
                <c:pt idx="34">
                  <c:v>40.700000000000003</c:v>
                </c:pt>
                <c:pt idx="35">
                  <c:v>40.299999999999997</c:v>
                </c:pt>
                <c:pt idx="36">
                  <c:v>40</c:v>
                </c:pt>
                <c:pt idx="37">
                  <c:v>39.9</c:v>
                </c:pt>
                <c:pt idx="38">
                  <c:v>39.6</c:v>
                </c:pt>
                <c:pt idx="39">
                  <c:v>39.5</c:v>
                </c:pt>
                <c:pt idx="40">
                  <c:v>39.200000000000003</c:v>
                </c:pt>
                <c:pt idx="41">
                  <c:v>39</c:v>
                </c:pt>
                <c:pt idx="42">
                  <c:v>39</c:v>
                </c:pt>
                <c:pt idx="43">
                  <c:v>38.299999999999997</c:v>
                </c:pt>
                <c:pt idx="44">
                  <c:v>37.9</c:v>
                </c:pt>
                <c:pt idx="45">
                  <c:v>37.5</c:v>
                </c:pt>
                <c:pt idx="46">
                  <c:v>37.4</c:v>
                </c:pt>
                <c:pt idx="47">
                  <c:v>37.1</c:v>
                </c:pt>
                <c:pt idx="48">
                  <c:v>36.6</c:v>
                </c:pt>
                <c:pt idx="49">
                  <c:v>36.4</c:v>
                </c:pt>
                <c:pt idx="50">
                  <c:v>36.200000000000003</c:v>
                </c:pt>
                <c:pt idx="51">
                  <c:v>36</c:v>
                </c:pt>
                <c:pt idx="52">
                  <c:v>36</c:v>
                </c:pt>
                <c:pt idx="53">
                  <c:v>36</c:v>
                </c:pt>
                <c:pt idx="54">
                  <c:v>36</c:v>
                </c:pt>
                <c:pt idx="55">
                  <c:v>36</c:v>
                </c:pt>
                <c:pt idx="56">
                  <c:v>36</c:v>
                </c:pt>
                <c:pt idx="57">
                  <c:v>36</c:v>
                </c:pt>
              </c:numCache>
            </c:numRef>
          </c:yVal>
          <c:smooth val="0"/>
          <c:extLst>
            <c:ext xmlns:c16="http://schemas.microsoft.com/office/drawing/2014/chart" uri="{C3380CC4-5D6E-409C-BE32-E72D297353CC}">
              <c16:uniqueId val="{00000000-33F3-48AA-865E-45A1F23D04A6}"/>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51"/>
          <c:min val="3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Assault Rifle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Tabelle1!$C$375:$C$434</c:f>
              <c:numCache>
                <c:formatCode>General</c:formatCode>
                <c:ptCount val="60"/>
                <c:pt idx="0">
                  <c:v>14.3</c:v>
                </c:pt>
                <c:pt idx="1">
                  <c:v>16.8</c:v>
                </c:pt>
                <c:pt idx="2">
                  <c:v>16.899999999999999</c:v>
                </c:pt>
                <c:pt idx="3">
                  <c:v>16.899999999999999</c:v>
                </c:pt>
                <c:pt idx="4">
                  <c:v>16.899999999999999</c:v>
                </c:pt>
                <c:pt idx="5">
                  <c:v>17.600000000000001</c:v>
                </c:pt>
                <c:pt idx="6">
                  <c:v>18.100000000000001</c:v>
                </c:pt>
                <c:pt idx="7">
                  <c:v>18.5</c:v>
                </c:pt>
                <c:pt idx="8">
                  <c:v>19.100000000000001</c:v>
                </c:pt>
                <c:pt idx="9">
                  <c:v>19.2</c:v>
                </c:pt>
                <c:pt idx="10">
                  <c:v>19.600000000000001</c:v>
                </c:pt>
                <c:pt idx="11">
                  <c:v>19.600000000000001</c:v>
                </c:pt>
                <c:pt idx="12">
                  <c:v>19.899999999999999</c:v>
                </c:pt>
                <c:pt idx="13">
                  <c:v>20.100000000000001</c:v>
                </c:pt>
                <c:pt idx="14">
                  <c:v>20.3</c:v>
                </c:pt>
                <c:pt idx="15">
                  <c:v>20.3</c:v>
                </c:pt>
                <c:pt idx="16">
                  <c:v>20.399999999999999</c:v>
                </c:pt>
                <c:pt idx="17">
                  <c:v>20.7</c:v>
                </c:pt>
                <c:pt idx="18">
                  <c:v>20.7</c:v>
                </c:pt>
                <c:pt idx="19">
                  <c:v>20.8</c:v>
                </c:pt>
                <c:pt idx="20">
                  <c:v>20.9</c:v>
                </c:pt>
                <c:pt idx="21">
                  <c:v>20.9</c:v>
                </c:pt>
                <c:pt idx="22">
                  <c:v>21.7</c:v>
                </c:pt>
                <c:pt idx="23">
                  <c:v>22.8</c:v>
                </c:pt>
                <c:pt idx="24">
                  <c:v>23.7</c:v>
                </c:pt>
                <c:pt idx="25">
                  <c:v>25.7</c:v>
                </c:pt>
                <c:pt idx="26">
                  <c:v>27.8</c:v>
                </c:pt>
                <c:pt idx="27">
                  <c:v>29.2</c:v>
                </c:pt>
                <c:pt idx="28">
                  <c:v>31.6</c:v>
                </c:pt>
                <c:pt idx="29">
                  <c:v>34</c:v>
                </c:pt>
                <c:pt idx="30">
                  <c:v>35.799999999999997</c:v>
                </c:pt>
                <c:pt idx="31">
                  <c:v>36.799999999999997</c:v>
                </c:pt>
                <c:pt idx="32">
                  <c:v>37.6</c:v>
                </c:pt>
                <c:pt idx="33">
                  <c:v>42.3</c:v>
                </c:pt>
                <c:pt idx="34">
                  <c:v>48.1</c:v>
                </c:pt>
                <c:pt idx="35">
                  <c:v>52.2</c:v>
                </c:pt>
                <c:pt idx="36">
                  <c:v>57</c:v>
                </c:pt>
                <c:pt idx="37">
                  <c:v>60.9</c:v>
                </c:pt>
                <c:pt idx="38">
                  <c:v>64.7</c:v>
                </c:pt>
                <c:pt idx="39">
                  <c:v>69.2</c:v>
                </c:pt>
                <c:pt idx="40">
                  <c:v>73.3</c:v>
                </c:pt>
                <c:pt idx="41">
                  <c:v>76.5</c:v>
                </c:pt>
                <c:pt idx="42">
                  <c:v>76.5</c:v>
                </c:pt>
                <c:pt idx="43">
                  <c:v>81.3</c:v>
                </c:pt>
                <c:pt idx="44">
                  <c:v>81.3</c:v>
                </c:pt>
                <c:pt idx="45">
                  <c:v>85.1</c:v>
                </c:pt>
                <c:pt idx="46">
                  <c:v>85.1</c:v>
                </c:pt>
                <c:pt idx="47">
                  <c:v>89.1</c:v>
                </c:pt>
                <c:pt idx="48">
                  <c:v>89.1</c:v>
                </c:pt>
                <c:pt idx="49">
                  <c:v>92.7</c:v>
                </c:pt>
                <c:pt idx="50">
                  <c:v>92.7</c:v>
                </c:pt>
                <c:pt idx="51">
                  <c:v>95.5</c:v>
                </c:pt>
                <c:pt idx="52">
                  <c:v>95.5</c:v>
                </c:pt>
                <c:pt idx="53">
                  <c:v>99.4</c:v>
                </c:pt>
                <c:pt idx="54">
                  <c:v>100.4</c:v>
                </c:pt>
                <c:pt idx="55">
                  <c:v>101.7</c:v>
                </c:pt>
                <c:pt idx="56">
                  <c:v>102.8</c:v>
                </c:pt>
                <c:pt idx="57">
                  <c:v>109.4</c:v>
                </c:pt>
                <c:pt idx="58">
                  <c:v>120.2</c:v>
                </c:pt>
                <c:pt idx="59">
                  <c:v>124.1</c:v>
                </c:pt>
              </c:numCache>
            </c:numRef>
          </c:xVal>
          <c:yVal>
            <c:numRef>
              <c:f>Tabelle1!$D$375:$D$434</c:f>
              <c:numCache>
                <c:formatCode>General</c:formatCode>
                <c:ptCount val="60"/>
                <c:pt idx="0">
                  <c:v>50</c:v>
                </c:pt>
                <c:pt idx="1">
                  <c:v>50</c:v>
                </c:pt>
                <c:pt idx="2">
                  <c:v>50</c:v>
                </c:pt>
                <c:pt idx="3">
                  <c:v>50</c:v>
                </c:pt>
                <c:pt idx="4">
                  <c:v>25</c:v>
                </c:pt>
                <c:pt idx="5">
                  <c:v>50</c:v>
                </c:pt>
                <c:pt idx="6">
                  <c:v>50</c:v>
                </c:pt>
                <c:pt idx="7">
                  <c:v>50</c:v>
                </c:pt>
                <c:pt idx="8">
                  <c:v>50</c:v>
                </c:pt>
                <c:pt idx="9">
                  <c:v>50</c:v>
                </c:pt>
                <c:pt idx="10">
                  <c:v>50</c:v>
                </c:pt>
                <c:pt idx="11">
                  <c:v>50</c:v>
                </c:pt>
                <c:pt idx="12">
                  <c:v>25</c:v>
                </c:pt>
                <c:pt idx="13">
                  <c:v>50</c:v>
                </c:pt>
                <c:pt idx="14">
                  <c:v>50</c:v>
                </c:pt>
                <c:pt idx="15">
                  <c:v>49.9</c:v>
                </c:pt>
                <c:pt idx="16">
                  <c:v>49.9</c:v>
                </c:pt>
                <c:pt idx="17">
                  <c:v>49.9</c:v>
                </c:pt>
                <c:pt idx="18">
                  <c:v>49.9</c:v>
                </c:pt>
                <c:pt idx="19">
                  <c:v>49.9</c:v>
                </c:pt>
                <c:pt idx="20">
                  <c:v>49.9</c:v>
                </c:pt>
                <c:pt idx="21">
                  <c:v>49.9</c:v>
                </c:pt>
                <c:pt idx="22">
                  <c:v>49.8</c:v>
                </c:pt>
                <c:pt idx="23">
                  <c:v>49.6</c:v>
                </c:pt>
                <c:pt idx="24">
                  <c:v>49.5</c:v>
                </c:pt>
                <c:pt idx="25">
                  <c:v>49.3</c:v>
                </c:pt>
                <c:pt idx="26">
                  <c:v>49.1</c:v>
                </c:pt>
                <c:pt idx="27">
                  <c:v>48.8</c:v>
                </c:pt>
                <c:pt idx="28">
                  <c:v>48.5</c:v>
                </c:pt>
                <c:pt idx="29">
                  <c:v>48.3</c:v>
                </c:pt>
                <c:pt idx="30">
                  <c:v>48</c:v>
                </c:pt>
                <c:pt idx="31">
                  <c:v>47.9</c:v>
                </c:pt>
                <c:pt idx="32">
                  <c:v>47.8</c:v>
                </c:pt>
                <c:pt idx="33">
                  <c:v>47.2</c:v>
                </c:pt>
                <c:pt idx="34">
                  <c:v>46.5</c:v>
                </c:pt>
                <c:pt idx="35">
                  <c:v>46</c:v>
                </c:pt>
                <c:pt idx="36">
                  <c:v>45.4</c:v>
                </c:pt>
                <c:pt idx="37">
                  <c:v>44.9</c:v>
                </c:pt>
                <c:pt idx="38">
                  <c:v>44.4</c:v>
                </c:pt>
                <c:pt idx="39">
                  <c:v>43.9</c:v>
                </c:pt>
                <c:pt idx="40">
                  <c:v>43.3</c:v>
                </c:pt>
                <c:pt idx="41">
                  <c:v>43</c:v>
                </c:pt>
                <c:pt idx="42">
                  <c:v>21.4</c:v>
                </c:pt>
                <c:pt idx="43">
                  <c:v>42.4</c:v>
                </c:pt>
                <c:pt idx="44">
                  <c:v>42.4</c:v>
                </c:pt>
                <c:pt idx="45">
                  <c:v>41.9</c:v>
                </c:pt>
                <c:pt idx="46">
                  <c:v>41.9</c:v>
                </c:pt>
                <c:pt idx="47">
                  <c:v>41.4</c:v>
                </c:pt>
                <c:pt idx="48">
                  <c:v>41.4</c:v>
                </c:pt>
                <c:pt idx="49">
                  <c:v>40.9</c:v>
                </c:pt>
                <c:pt idx="50">
                  <c:v>40.9</c:v>
                </c:pt>
                <c:pt idx="51">
                  <c:v>40.6</c:v>
                </c:pt>
                <c:pt idx="52">
                  <c:v>40.6</c:v>
                </c:pt>
                <c:pt idx="53">
                  <c:v>40.1</c:v>
                </c:pt>
                <c:pt idx="54">
                  <c:v>40</c:v>
                </c:pt>
                <c:pt idx="55">
                  <c:v>40</c:v>
                </c:pt>
                <c:pt idx="56">
                  <c:v>40</c:v>
                </c:pt>
                <c:pt idx="57">
                  <c:v>40</c:v>
                </c:pt>
                <c:pt idx="58">
                  <c:v>40</c:v>
                </c:pt>
                <c:pt idx="59">
                  <c:v>40</c:v>
                </c:pt>
              </c:numCache>
            </c:numRef>
          </c:yVal>
          <c:smooth val="0"/>
          <c:extLst>
            <c:ext xmlns:c16="http://schemas.microsoft.com/office/drawing/2014/chart" uri="{C3380CC4-5D6E-409C-BE32-E72D297353CC}">
              <c16:uniqueId val="{00000000-7E82-46B5-A8A5-34FB5CD6B210}"/>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55"/>
          <c:min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LR-300</a:t>
            </a:r>
            <a:r>
              <a:rPr lang="en-US" baseline="0"/>
              <a:t> Assault Rifle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Tabelle1!$Q$375:$Q$421</c:f>
              <c:numCache>
                <c:formatCode>General</c:formatCode>
                <c:ptCount val="47"/>
                <c:pt idx="0">
                  <c:v>6.7</c:v>
                </c:pt>
                <c:pt idx="1">
                  <c:v>8.6</c:v>
                </c:pt>
                <c:pt idx="2">
                  <c:v>10.6</c:v>
                </c:pt>
                <c:pt idx="3">
                  <c:v>12</c:v>
                </c:pt>
                <c:pt idx="4">
                  <c:v>15.5</c:v>
                </c:pt>
                <c:pt idx="5">
                  <c:v>17.5</c:v>
                </c:pt>
                <c:pt idx="6">
                  <c:v>18.899999999999999</c:v>
                </c:pt>
                <c:pt idx="7">
                  <c:v>20.3</c:v>
                </c:pt>
                <c:pt idx="8">
                  <c:v>21.4</c:v>
                </c:pt>
                <c:pt idx="9">
                  <c:v>22.9</c:v>
                </c:pt>
                <c:pt idx="10">
                  <c:v>26.8</c:v>
                </c:pt>
                <c:pt idx="11">
                  <c:v>30.2</c:v>
                </c:pt>
                <c:pt idx="12">
                  <c:v>33</c:v>
                </c:pt>
                <c:pt idx="13">
                  <c:v>37.5</c:v>
                </c:pt>
                <c:pt idx="14">
                  <c:v>41.5</c:v>
                </c:pt>
                <c:pt idx="15">
                  <c:v>45</c:v>
                </c:pt>
                <c:pt idx="16">
                  <c:v>48.5</c:v>
                </c:pt>
                <c:pt idx="17">
                  <c:v>51.3</c:v>
                </c:pt>
                <c:pt idx="18">
                  <c:v>54.2</c:v>
                </c:pt>
                <c:pt idx="19">
                  <c:v>58.8</c:v>
                </c:pt>
                <c:pt idx="20">
                  <c:v>61.4</c:v>
                </c:pt>
                <c:pt idx="21">
                  <c:v>67.099999999999994</c:v>
                </c:pt>
                <c:pt idx="22">
                  <c:v>68.900000000000006</c:v>
                </c:pt>
                <c:pt idx="23">
                  <c:v>73.5</c:v>
                </c:pt>
                <c:pt idx="24">
                  <c:v>77.900000000000006</c:v>
                </c:pt>
                <c:pt idx="25">
                  <c:v>81.8</c:v>
                </c:pt>
                <c:pt idx="26">
                  <c:v>85.9</c:v>
                </c:pt>
                <c:pt idx="27">
                  <c:v>89</c:v>
                </c:pt>
                <c:pt idx="28">
                  <c:v>92.5</c:v>
                </c:pt>
                <c:pt idx="29">
                  <c:v>93.9</c:v>
                </c:pt>
                <c:pt idx="30">
                  <c:v>95.6</c:v>
                </c:pt>
                <c:pt idx="31">
                  <c:v>97.1</c:v>
                </c:pt>
                <c:pt idx="32">
                  <c:v>98.2</c:v>
                </c:pt>
                <c:pt idx="33">
                  <c:v>99.3</c:v>
                </c:pt>
                <c:pt idx="34">
                  <c:v>100.3</c:v>
                </c:pt>
                <c:pt idx="35">
                  <c:v>101.8</c:v>
                </c:pt>
                <c:pt idx="36">
                  <c:v>105.7</c:v>
                </c:pt>
                <c:pt idx="37">
                  <c:v>109.5</c:v>
                </c:pt>
                <c:pt idx="38">
                  <c:v>111.8</c:v>
                </c:pt>
                <c:pt idx="39">
                  <c:v>115.1</c:v>
                </c:pt>
                <c:pt idx="40">
                  <c:v>118.5</c:v>
                </c:pt>
                <c:pt idx="41">
                  <c:v>121.9</c:v>
                </c:pt>
                <c:pt idx="42">
                  <c:v>124.7</c:v>
                </c:pt>
                <c:pt idx="43">
                  <c:v>129.1</c:v>
                </c:pt>
                <c:pt idx="44">
                  <c:v>131.4</c:v>
                </c:pt>
                <c:pt idx="45">
                  <c:v>134.30000000000001</c:v>
                </c:pt>
                <c:pt idx="46">
                  <c:v>136.4</c:v>
                </c:pt>
              </c:numCache>
            </c:numRef>
          </c:xVal>
          <c:yVal>
            <c:numRef>
              <c:f>Tabelle1!$R$375:$R$421</c:f>
              <c:numCache>
                <c:formatCode>General</c:formatCode>
                <c:ptCount val="47"/>
                <c:pt idx="0">
                  <c:v>40</c:v>
                </c:pt>
                <c:pt idx="1">
                  <c:v>40</c:v>
                </c:pt>
                <c:pt idx="2">
                  <c:v>40</c:v>
                </c:pt>
                <c:pt idx="3">
                  <c:v>40</c:v>
                </c:pt>
                <c:pt idx="4">
                  <c:v>40</c:v>
                </c:pt>
                <c:pt idx="5">
                  <c:v>40</c:v>
                </c:pt>
                <c:pt idx="6">
                  <c:v>40</c:v>
                </c:pt>
                <c:pt idx="7">
                  <c:v>40</c:v>
                </c:pt>
                <c:pt idx="8">
                  <c:v>39.799999999999997</c:v>
                </c:pt>
                <c:pt idx="9">
                  <c:v>39.700000000000003</c:v>
                </c:pt>
                <c:pt idx="10">
                  <c:v>39.299999999999997</c:v>
                </c:pt>
                <c:pt idx="11">
                  <c:v>39</c:v>
                </c:pt>
                <c:pt idx="12">
                  <c:v>38.700000000000003</c:v>
                </c:pt>
                <c:pt idx="13">
                  <c:v>38.299999999999997</c:v>
                </c:pt>
                <c:pt idx="14">
                  <c:v>37.799999999999997</c:v>
                </c:pt>
                <c:pt idx="15">
                  <c:v>37.5</c:v>
                </c:pt>
                <c:pt idx="16">
                  <c:v>37.1</c:v>
                </c:pt>
                <c:pt idx="17">
                  <c:v>36.9</c:v>
                </c:pt>
                <c:pt idx="18">
                  <c:v>36.6</c:v>
                </c:pt>
                <c:pt idx="19">
                  <c:v>36.1</c:v>
                </c:pt>
                <c:pt idx="20">
                  <c:v>35.799999999999997</c:v>
                </c:pt>
                <c:pt idx="21">
                  <c:v>35.299999999999997</c:v>
                </c:pt>
                <c:pt idx="22">
                  <c:v>35.1</c:v>
                </c:pt>
                <c:pt idx="23">
                  <c:v>34.700000000000003</c:v>
                </c:pt>
                <c:pt idx="24">
                  <c:v>34.200000000000003</c:v>
                </c:pt>
                <c:pt idx="25">
                  <c:v>33.799999999999997</c:v>
                </c:pt>
                <c:pt idx="26">
                  <c:v>33.4</c:v>
                </c:pt>
                <c:pt idx="27">
                  <c:v>33.1</c:v>
                </c:pt>
                <c:pt idx="28">
                  <c:v>32.700000000000003</c:v>
                </c:pt>
                <c:pt idx="29">
                  <c:v>32.6</c:v>
                </c:pt>
                <c:pt idx="30">
                  <c:v>32.5</c:v>
                </c:pt>
                <c:pt idx="31">
                  <c:v>32.299999999999997</c:v>
                </c:pt>
                <c:pt idx="32">
                  <c:v>32.200000000000003</c:v>
                </c:pt>
                <c:pt idx="33">
                  <c:v>32.1</c:v>
                </c:pt>
                <c:pt idx="34">
                  <c:v>32</c:v>
                </c:pt>
                <c:pt idx="35">
                  <c:v>32</c:v>
                </c:pt>
                <c:pt idx="36">
                  <c:v>32</c:v>
                </c:pt>
                <c:pt idx="37">
                  <c:v>32</c:v>
                </c:pt>
                <c:pt idx="38">
                  <c:v>32</c:v>
                </c:pt>
                <c:pt idx="39">
                  <c:v>32</c:v>
                </c:pt>
                <c:pt idx="40">
                  <c:v>32</c:v>
                </c:pt>
                <c:pt idx="41">
                  <c:v>32</c:v>
                </c:pt>
                <c:pt idx="42">
                  <c:v>32</c:v>
                </c:pt>
                <c:pt idx="43">
                  <c:v>32</c:v>
                </c:pt>
                <c:pt idx="44">
                  <c:v>32</c:v>
                </c:pt>
                <c:pt idx="45">
                  <c:v>32</c:v>
                </c:pt>
                <c:pt idx="46">
                  <c:v>32</c:v>
                </c:pt>
              </c:numCache>
            </c:numRef>
          </c:yVal>
          <c:smooth val="0"/>
          <c:extLst>
            <c:ext xmlns:c16="http://schemas.microsoft.com/office/drawing/2014/chart" uri="{C3380CC4-5D6E-409C-BE32-E72D297353CC}">
              <c16:uniqueId val="{00000000-1417-4EFD-8536-00DE26AABA25}"/>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46"/>
          <c:min val="2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M39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Tabelle1!$AE$375:$AE$421</c:f>
              <c:numCache>
                <c:formatCode>General</c:formatCode>
                <c:ptCount val="47"/>
                <c:pt idx="0">
                  <c:v>6.1</c:v>
                </c:pt>
                <c:pt idx="1">
                  <c:v>10.1</c:v>
                </c:pt>
                <c:pt idx="2">
                  <c:v>13.8</c:v>
                </c:pt>
                <c:pt idx="3">
                  <c:v>16</c:v>
                </c:pt>
                <c:pt idx="4">
                  <c:v>19.2</c:v>
                </c:pt>
                <c:pt idx="5">
                  <c:v>21.7</c:v>
                </c:pt>
                <c:pt idx="6">
                  <c:v>23.9</c:v>
                </c:pt>
                <c:pt idx="7">
                  <c:v>26.2</c:v>
                </c:pt>
                <c:pt idx="8">
                  <c:v>28.1</c:v>
                </c:pt>
                <c:pt idx="9">
                  <c:v>30.4</c:v>
                </c:pt>
                <c:pt idx="10">
                  <c:v>33</c:v>
                </c:pt>
                <c:pt idx="11">
                  <c:v>35.1</c:v>
                </c:pt>
                <c:pt idx="12">
                  <c:v>42.7</c:v>
                </c:pt>
                <c:pt idx="13">
                  <c:v>47.8</c:v>
                </c:pt>
                <c:pt idx="14">
                  <c:v>55.9</c:v>
                </c:pt>
                <c:pt idx="15">
                  <c:v>60</c:v>
                </c:pt>
                <c:pt idx="16">
                  <c:v>65.099999999999994</c:v>
                </c:pt>
                <c:pt idx="17">
                  <c:v>69.8</c:v>
                </c:pt>
                <c:pt idx="18">
                  <c:v>75.7</c:v>
                </c:pt>
                <c:pt idx="19">
                  <c:v>80.7</c:v>
                </c:pt>
                <c:pt idx="20">
                  <c:v>84.7</c:v>
                </c:pt>
                <c:pt idx="21">
                  <c:v>88.3</c:v>
                </c:pt>
                <c:pt idx="22">
                  <c:v>91.3</c:v>
                </c:pt>
                <c:pt idx="23">
                  <c:v>93.9</c:v>
                </c:pt>
                <c:pt idx="24">
                  <c:v>96.9</c:v>
                </c:pt>
                <c:pt idx="25">
                  <c:v>99.8</c:v>
                </c:pt>
                <c:pt idx="26">
                  <c:v>103</c:v>
                </c:pt>
                <c:pt idx="27">
                  <c:v>105.8</c:v>
                </c:pt>
                <c:pt idx="28">
                  <c:v>111.9</c:v>
                </c:pt>
                <c:pt idx="29">
                  <c:v>114.3</c:v>
                </c:pt>
                <c:pt idx="30">
                  <c:v>121.3</c:v>
                </c:pt>
                <c:pt idx="31">
                  <c:v>123.5</c:v>
                </c:pt>
                <c:pt idx="32">
                  <c:v>126.5</c:v>
                </c:pt>
                <c:pt idx="33">
                  <c:v>135</c:v>
                </c:pt>
                <c:pt idx="34">
                  <c:v>138.4</c:v>
                </c:pt>
                <c:pt idx="35">
                  <c:v>140.9</c:v>
                </c:pt>
                <c:pt idx="36">
                  <c:v>146.4</c:v>
                </c:pt>
                <c:pt idx="37">
                  <c:v>149.5</c:v>
                </c:pt>
                <c:pt idx="38">
                  <c:v>149.80000000000001</c:v>
                </c:pt>
                <c:pt idx="39">
                  <c:v>152.19999999999999</c:v>
                </c:pt>
                <c:pt idx="40">
                  <c:v>163.30000000000001</c:v>
                </c:pt>
                <c:pt idx="41">
                  <c:v>170.9</c:v>
                </c:pt>
                <c:pt idx="42">
                  <c:v>171.8</c:v>
                </c:pt>
                <c:pt idx="43">
                  <c:v>178.3</c:v>
                </c:pt>
                <c:pt idx="44">
                  <c:v>193</c:v>
                </c:pt>
                <c:pt idx="45">
                  <c:v>201.3</c:v>
                </c:pt>
                <c:pt idx="46">
                  <c:v>201.6</c:v>
                </c:pt>
              </c:numCache>
            </c:numRef>
          </c:xVal>
          <c:yVal>
            <c:numRef>
              <c:f>Tabelle1!$AF$375:$AF$421</c:f>
              <c:numCache>
                <c:formatCode>General</c:formatCode>
                <c:ptCount val="47"/>
                <c:pt idx="0">
                  <c:v>50</c:v>
                </c:pt>
                <c:pt idx="1">
                  <c:v>50</c:v>
                </c:pt>
                <c:pt idx="2">
                  <c:v>50</c:v>
                </c:pt>
                <c:pt idx="3">
                  <c:v>50</c:v>
                </c:pt>
                <c:pt idx="4">
                  <c:v>50</c:v>
                </c:pt>
                <c:pt idx="5">
                  <c:v>50</c:v>
                </c:pt>
                <c:pt idx="6">
                  <c:v>50</c:v>
                </c:pt>
                <c:pt idx="7">
                  <c:v>50</c:v>
                </c:pt>
                <c:pt idx="8">
                  <c:v>50</c:v>
                </c:pt>
                <c:pt idx="9">
                  <c:v>50</c:v>
                </c:pt>
                <c:pt idx="10">
                  <c:v>49.8</c:v>
                </c:pt>
                <c:pt idx="11">
                  <c:v>49.5</c:v>
                </c:pt>
                <c:pt idx="12">
                  <c:v>49</c:v>
                </c:pt>
                <c:pt idx="13">
                  <c:v>48.5</c:v>
                </c:pt>
                <c:pt idx="14">
                  <c:v>47.8</c:v>
                </c:pt>
                <c:pt idx="15">
                  <c:v>47.5</c:v>
                </c:pt>
                <c:pt idx="16">
                  <c:v>47.1</c:v>
                </c:pt>
                <c:pt idx="17">
                  <c:v>46.6</c:v>
                </c:pt>
                <c:pt idx="18">
                  <c:v>46.2</c:v>
                </c:pt>
                <c:pt idx="19">
                  <c:v>45.8</c:v>
                </c:pt>
                <c:pt idx="20">
                  <c:v>45.5</c:v>
                </c:pt>
                <c:pt idx="21">
                  <c:v>45.2</c:v>
                </c:pt>
                <c:pt idx="22">
                  <c:v>44.9</c:v>
                </c:pt>
                <c:pt idx="23">
                  <c:v>44.7</c:v>
                </c:pt>
                <c:pt idx="24">
                  <c:v>44.4</c:v>
                </c:pt>
                <c:pt idx="25">
                  <c:v>44.2</c:v>
                </c:pt>
                <c:pt idx="26">
                  <c:v>43.9</c:v>
                </c:pt>
                <c:pt idx="27">
                  <c:v>43.7</c:v>
                </c:pt>
                <c:pt idx="28">
                  <c:v>43.2</c:v>
                </c:pt>
                <c:pt idx="29">
                  <c:v>42.9</c:v>
                </c:pt>
                <c:pt idx="30">
                  <c:v>42.4</c:v>
                </c:pt>
                <c:pt idx="31">
                  <c:v>42.2</c:v>
                </c:pt>
                <c:pt idx="32">
                  <c:v>42</c:v>
                </c:pt>
                <c:pt idx="33">
                  <c:v>41.3</c:v>
                </c:pt>
                <c:pt idx="34">
                  <c:v>41</c:v>
                </c:pt>
                <c:pt idx="35">
                  <c:v>40.700000000000003</c:v>
                </c:pt>
                <c:pt idx="36">
                  <c:v>40.299999999999997</c:v>
                </c:pt>
                <c:pt idx="37">
                  <c:v>40.1</c:v>
                </c:pt>
                <c:pt idx="38">
                  <c:v>40</c:v>
                </c:pt>
                <c:pt idx="39">
                  <c:v>40</c:v>
                </c:pt>
                <c:pt idx="40">
                  <c:v>40</c:v>
                </c:pt>
                <c:pt idx="41">
                  <c:v>40</c:v>
                </c:pt>
                <c:pt idx="42">
                  <c:v>40</c:v>
                </c:pt>
                <c:pt idx="43">
                  <c:v>40</c:v>
                </c:pt>
                <c:pt idx="44">
                  <c:v>40</c:v>
                </c:pt>
                <c:pt idx="45">
                  <c:v>40</c:v>
                </c:pt>
                <c:pt idx="46">
                  <c:v>40</c:v>
                </c:pt>
              </c:numCache>
            </c:numRef>
          </c:yVal>
          <c:smooth val="0"/>
          <c:extLst>
            <c:ext xmlns:c16="http://schemas.microsoft.com/office/drawing/2014/chart" uri="{C3380CC4-5D6E-409C-BE32-E72D297353CC}">
              <c16:uniqueId val="{00000000-97CA-4287-A376-5A7695CEC5C3}"/>
            </c:ext>
          </c:extLst>
        </c:ser>
        <c:dLbls>
          <c:showLegendKey val="0"/>
          <c:showVal val="0"/>
          <c:showCatName val="0"/>
          <c:showSerName val="0"/>
          <c:showPercent val="0"/>
          <c:showBubbleSize val="0"/>
        </c:dLbls>
        <c:axId val="703279344"/>
        <c:axId val="703280984"/>
      </c:scatterChart>
      <c:valAx>
        <c:axId val="703279344"/>
        <c:scaling>
          <c:orientation val="minMax"/>
          <c:max val="2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55"/>
          <c:min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M249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Tabelle1!$AS$375:$AS$434</c:f>
              <c:numCache>
                <c:formatCode>General</c:formatCode>
                <c:ptCount val="60"/>
                <c:pt idx="0">
                  <c:v>5.8</c:v>
                </c:pt>
                <c:pt idx="1">
                  <c:v>8.3000000000000007</c:v>
                </c:pt>
                <c:pt idx="2">
                  <c:v>13.7</c:v>
                </c:pt>
                <c:pt idx="3">
                  <c:v>18.399999999999999</c:v>
                </c:pt>
                <c:pt idx="4">
                  <c:v>22</c:v>
                </c:pt>
                <c:pt idx="5">
                  <c:v>22.4</c:v>
                </c:pt>
                <c:pt idx="6">
                  <c:v>24</c:v>
                </c:pt>
                <c:pt idx="7">
                  <c:v>24.5</c:v>
                </c:pt>
                <c:pt idx="8">
                  <c:v>24.8</c:v>
                </c:pt>
                <c:pt idx="9">
                  <c:v>25.5</c:v>
                </c:pt>
                <c:pt idx="10">
                  <c:v>25.7</c:v>
                </c:pt>
                <c:pt idx="11">
                  <c:v>26</c:v>
                </c:pt>
                <c:pt idx="12">
                  <c:v>26</c:v>
                </c:pt>
                <c:pt idx="13">
                  <c:v>26</c:v>
                </c:pt>
                <c:pt idx="14">
                  <c:v>26</c:v>
                </c:pt>
                <c:pt idx="15">
                  <c:v>26.1</c:v>
                </c:pt>
                <c:pt idx="16">
                  <c:v>26.1</c:v>
                </c:pt>
                <c:pt idx="17">
                  <c:v>26.3</c:v>
                </c:pt>
                <c:pt idx="18">
                  <c:v>26.4</c:v>
                </c:pt>
                <c:pt idx="19">
                  <c:v>26.9</c:v>
                </c:pt>
                <c:pt idx="20">
                  <c:v>27.8</c:v>
                </c:pt>
                <c:pt idx="21">
                  <c:v>28.5</c:v>
                </c:pt>
                <c:pt idx="22">
                  <c:v>28.9</c:v>
                </c:pt>
                <c:pt idx="23">
                  <c:v>30.1</c:v>
                </c:pt>
                <c:pt idx="24">
                  <c:v>30.7</c:v>
                </c:pt>
                <c:pt idx="25">
                  <c:v>31.3</c:v>
                </c:pt>
                <c:pt idx="26">
                  <c:v>37.799999999999997</c:v>
                </c:pt>
                <c:pt idx="27">
                  <c:v>40.6</c:v>
                </c:pt>
                <c:pt idx="28">
                  <c:v>47.6</c:v>
                </c:pt>
                <c:pt idx="29">
                  <c:v>53.3</c:v>
                </c:pt>
                <c:pt idx="30">
                  <c:v>61.8</c:v>
                </c:pt>
                <c:pt idx="31">
                  <c:v>64.900000000000006</c:v>
                </c:pt>
                <c:pt idx="32">
                  <c:v>68.400000000000006</c:v>
                </c:pt>
                <c:pt idx="33">
                  <c:v>72.3</c:v>
                </c:pt>
                <c:pt idx="34">
                  <c:v>75.900000000000006</c:v>
                </c:pt>
                <c:pt idx="35">
                  <c:v>79.3</c:v>
                </c:pt>
                <c:pt idx="36">
                  <c:v>82.8</c:v>
                </c:pt>
                <c:pt idx="37">
                  <c:v>87.5</c:v>
                </c:pt>
                <c:pt idx="38">
                  <c:v>92.1</c:v>
                </c:pt>
                <c:pt idx="39">
                  <c:v>95.5</c:v>
                </c:pt>
                <c:pt idx="40">
                  <c:v>98.9</c:v>
                </c:pt>
                <c:pt idx="41">
                  <c:v>103.2</c:v>
                </c:pt>
                <c:pt idx="42">
                  <c:v>106.9</c:v>
                </c:pt>
                <c:pt idx="43">
                  <c:v>110.1</c:v>
                </c:pt>
                <c:pt idx="44">
                  <c:v>113.1</c:v>
                </c:pt>
                <c:pt idx="45">
                  <c:v>114.9</c:v>
                </c:pt>
                <c:pt idx="46">
                  <c:v>116.8</c:v>
                </c:pt>
                <c:pt idx="47">
                  <c:v>119.3</c:v>
                </c:pt>
                <c:pt idx="48">
                  <c:v>122.6</c:v>
                </c:pt>
                <c:pt idx="49">
                  <c:v>122.6</c:v>
                </c:pt>
                <c:pt idx="50">
                  <c:v>125</c:v>
                </c:pt>
                <c:pt idx="51">
                  <c:v>125.2</c:v>
                </c:pt>
                <c:pt idx="52">
                  <c:v>125.6</c:v>
                </c:pt>
                <c:pt idx="53">
                  <c:v>127.6</c:v>
                </c:pt>
                <c:pt idx="54">
                  <c:v>133.4</c:v>
                </c:pt>
                <c:pt idx="55">
                  <c:v>148</c:v>
                </c:pt>
                <c:pt idx="56">
                  <c:v>151.4</c:v>
                </c:pt>
                <c:pt idx="57">
                  <c:v>159.5</c:v>
                </c:pt>
                <c:pt idx="58">
                  <c:v>177.9</c:v>
                </c:pt>
                <c:pt idx="59">
                  <c:v>197.9</c:v>
                </c:pt>
              </c:numCache>
            </c:numRef>
          </c:xVal>
          <c:yVal>
            <c:numRef>
              <c:f>Tabelle1!$AT$375:$AT$434</c:f>
              <c:numCache>
                <c:formatCode>General</c:formatCode>
                <c:ptCount val="60"/>
                <c:pt idx="0">
                  <c:v>65</c:v>
                </c:pt>
                <c:pt idx="1">
                  <c:v>65</c:v>
                </c:pt>
                <c:pt idx="2">
                  <c:v>65</c:v>
                </c:pt>
                <c:pt idx="3">
                  <c:v>65</c:v>
                </c:pt>
                <c:pt idx="4">
                  <c:v>65</c:v>
                </c:pt>
                <c:pt idx="5">
                  <c:v>65</c:v>
                </c:pt>
                <c:pt idx="6">
                  <c:v>65</c:v>
                </c:pt>
                <c:pt idx="7">
                  <c:v>65</c:v>
                </c:pt>
                <c:pt idx="8">
                  <c:v>65</c:v>
                </c:pt>
                <c:pt idx="9">
                  <c:v>65</c:v>
                </c:pt>
                <c:pt idx="10">
                  <c:v>65</c:v>
                </c:pt>
                <c:pt idx="11">
                  <c:v>65</c:v>
                </c:pt>
                <c:pt idx="12">
                  <c:v>65</c:v>
                </c:pt>
                <c:pt idx="13">
                  <c:v>65</c:v>
                </c:pt>
                <c:pt idx="14">
                  <c:v>65</c:v>
                </c:pt>
                <c:pt idx="15">
                  <c:v>65</c:v>
                </c:pt>
                <c:pt idx="16">
                  <c:v>65</c:v>
                </c:pt>
                <c:pt idx="17">
                  <c:v>65</c:v>
                </c:pt>
                <c:pt idx="18">
                  <c:v>64.900000000000006</c:v>
                </c:pt>
                <c:pt idx="19">
                  <c:v>64.900000000000006</c:v>
                </c:pt>
                <c:pt idx="20">
                  <c:v>64.8</c:v>
                </c:pt>
                <c:pt idx="21">
                  <c:v>64.7</c:v>
                </c:pt>
                <c:pt idx="22">
                  <c:v>64.599999999999994</c:v>
                </c:pt>
                <c:pt idx="23">
                  <c:v>64.5</c:v>
                </c:pt>
                <c:pt idx="24">
                  <c:v>64.5</c:v>
                </c:pt>
                <c:pt idx="25">
                  <c:v>64.400000000000006</c:v>
                </c:pt>
                <c:pt idx="26">
                  <c:v>63.5</c:v>
                </c:pt>
                <c:pt idx="27">
                  <c:v>63.2</c:v>
                </c:pt>
                <c:pt idx="28">
                  <c:v>62.3</c:v>
                </c:pt>
                <c:pt idx="29">
                  <c:v>61.5</c:v>
                </c:pt>
                <c:pt idx="30">
                  <c:v>60.5</c:v>
                </c:pt>
                <c:pt idx="31">
                  <c:v>60.1</c:v>
                </c:pt>
                <c:pt idx="32">
                  <c:v>59.7</c:v>
                </c:pt>
                <c:pt idx="33">
                  <c:v>59.3</c:v>
                </c:pt>
                <c:pt idx="34">
                  <c:v>58.8</c:v>
                </c:pt>
                <c:pt idx="35">
                  <c:v>58.4</c:v>
                </c:pt>
                <c:pt idx="36">
                  <c:v>57.9</c:v>
                </c:pt>
                <c:pt idx="37">
                  <c:v>57.3</c:v>
                </c:pt>
                <c:pt idx="38">
                  <c:v>56.7</c:v>
                </c:pt>
                <c:pt idx="39">
                  <c:v>56.3</c:v>
                </c:pt>
                <c:pt idx="40">
                  <c:v>55.8</c:v>
                </c:pt>
                <c:pt idx="41">
                  <c:v>27.7</c:v>
                </c:pt>
                <c:pt idx="42">
                  <c:v>54.8</c:v>
                </c:pt>
                <c:pt idx="43">
                  <c:v>54.5</c:v>
                </c:pt>
                <c:pt idx="44">
                  <c:v>54.1</c:v>
                </c:pt>
                <c:pt idx="45">
                  <c:v>53.8</c:v>
                </c:pt>
                <c:pt idx="46">
                  <c:v>53.6</c:v>
                </c:pt>
                <c:pt idx="47">
                  <c:v>53.3</c:v>
                </c:pt>
                <c:pt idx="48">
                  <c:v>52.9</c:v>
                </c:pt>
                <c:pt idx="49">
                  <c:v>52.9</c:v>
                </c:pt>
                <c:pt idx="50">
                  <c:v>52.6</c:v>
                </c:pt>
                <c:pt idx="51">
                  <c:v>52.6</c:v>
                </c:pt>
                <c:pt idx="52">
                  <c:v>52.5</c:v>
                </c:pt>
                <c:pt idx="53">
                  <c:v>52.3</c:v>
                </c:pt>
                <c:pt idx="54">
                  <c:v>52</c:v>
                </c:pt>
                <c:pt idx="55">
                  <c:v>52</c:v>
                </c:pt>
                <c:pt idx="56">
                  <c:v>52</c:v>
                </c:pt>
                <c:pt idx="57">
                  <c:v>52</c:v>
                </c:pt>
                <c:pt idx="58">
                  <c:v>52</c:v>
                </c:pt>
                <c:pt idx="59">
                  <c:v>52</c:v>
                </c:pt>
              </c:numCache>
            </c:numRef>
          </c:yVal>
          <c:smooth val="0"/>
          <c:extLst>
            <c:ext xmlns:c16="http://schemas.microsoft.com/office/drawing/2014/chart" uri="{C3380CC4-5D6E-409C-BE32-E72D297353CC}">
              <c16:uniqueId val="{00000000-18A3-45C9-96FF-1853C148B466}"/>
            </c:ext>
          </c:extLst>
        </c:ser>
        <c:dLbls>
          <c:showLegendKey val="0"/>
          <c:showVal val="0"/>
          <c:showCatName val="0"/>
          <c:showSerName val="0"/>
          <c:showPercent val="0"/>
          <c:showBubbleSize val="0"/>
        </c:dLbls>
        <c:axId val="703279344"/>
        <c:axId val="703280984"/>
      </c:scatterChart>
      <c:valAx>
        <c:axId val="703279344"/>
        <c:scaling>
          <c:orientation val="minMax"/>
          <c:max val="2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69"/>
          <c:min val="4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L96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Tabelle1!$BG$375:$BG$419</c:f>
              <c:numCache>
                <c:formatCode>General</c:formatCode>
                <c:ptCount val="45"/>
                <c:pt idx="0">
                  <c:v>7</c:v>
                </c:pt>
                <c:pt idx="1">
                  <c:v>16.2</c:v>
                </c:pt>
                <c:pt idx="2">
                  <c:v>23.6</c:v>
                </c:pt>
                <c:pt idx="3">
                  <c:v>29.9</c:v>
                </c:pt>
                <c:pt idx="4">
                  <c:v>34.9</c:v>
                </c:pt>
                <c:pt idx="5">
                  <c:v>38.200000000000003</c:v>
                </c:pt>
                <c:pt idx="6">
                  <c:v>40.1</c:v>
                </c:pt>
                <c:pt idx="7">
                  <c:v>40.1</c:v>
                </c:pt>
                <c:pt idx="8">
                  <c:v>40.1</c:v>
                </c:pt>
                <c:pt idx="9">
                  <c:v>40.200000000000003</c:v>
                </c:pt>
                <c:pt idx="10">
                  <c:v>40.200000000000003</c:v>
                </c:pt>
                <c:pt idx="11">
                  <c:v>40.799999999999997</c:v>
                </c:pt>
                <c:pt idx="12">
                  <c:v>42.8</c:v>
                </c:pt>
                <c:pt idx="13">
                  <c:v>46</c:v>
                </c:pt>
                <c:pt idx="14">
                  <c:v>48.7</c:v>
                </c:pt>
                <c:pt idx="15">
                  <c:v>52.5</c:v>
                </c:pt>
                <c:pt idx="16">
                  <c:v>56.9</c:v>
                </c:pt>
                <c:pt idx="17">
                  <c:v>60.9</c:v>
                </c:pt>
                <c:pt idx="18">
                  <c:v>65.099999999999994</c:v>
                </c:pt>
                <c:pt idx="19">
                  <c:v>67.8</c:v>
                </c:pt>
                <c:pt idx="20">
                  <c:v>71.2</c:v>
                </c:pt>
                <c:pt idx="21">
                  <c:v>76.599999999999994</c:v>
                </c:pt>
                <c:pt idx="22">
                  <c:v>81.099999999999994</c:v>
                </c:pt>
                <c:pt idx="23">
                  <c:v>85.5</c:v>
                </c:pt>
                <c:pt idx="24">
                  <c:v>90</c:v>
                </c:pt>
                <c:pt idx="25">
                  <c:v>95</c:v>
                </c:pt>
                <c:pt idx="26">
                  <c:v>100.5</c:v>
                </c:pt>
                <c:pt idx="27">
                  <c:v>104.7</c:v>
                </c:pt>
                <c:pt idx="28">
                  <c:v>110.3</c:v>
                </c:pt>
                <c:pt idx="29">
                  <c:v>115.8</c:v>
                </c:pt>
                <c:pt idx="30">
                  <c:v>120.8</c:v>
                </c:pt>
                <c:pt idx="31">
                  <c:v>126.8</c:v>
                </c:pt>
                <c:pt idx="32">
                  <c:v>131.4</c:v>
                </c:pt>
                <c:pt idx="33">
                  <c:v>138.4</c:v>
                </c:pt>
                <c:pt idx="34">
                  <c:v>145.80000000000001</c:v>
                </c:pt>
                <c:pt idx="35">
                  <c:v>150.6</c:v>
                </c:pt>
                <c:pt idx="36">
                  <c:v>165.7</c:v>
                </c:pt>
                <c:pt idx="37">
                  <c:v>181.1</c:v>
                </c:pt>
                <c:pt idx="38">
                  <c:v>198.9</c:v>
                </c:pt>
                <c:pt idx="39">
                  <c:v>200</c:v>
                </c:pt>
                <c:pt idx="40">
                  <c:v>200.3</c:v>
                </c:pt>
                <c:pt idx="41">
                  <c:v>203.8</c:v>
                </c:pt>
                <c:pt idx="42">
                  <c:v>205.4</c:v>
                </c:pt>
                <c:pt idx="43">
                  <c:v>209.6</c:v>
                </c:pt>
                <c:pt idx="44">
                  <c:v>214</c:v>
                </c:pt>
              </c:numCache>
            </c:numRef>
          </c:xVal>
          <c:yVal>
            <c:numRef>
              <c:f>Tabelle1!$BH$375:$BH$419</c:f>
              <c:numCache>
                <c:formatCode>General</c:formatCode>
                <c:ptCount val="45"/>
                <c:pt idx="0">
                  <c:v>80</c:v>
                </c:pt>
                <c:pt idx="1">
                  <c:v>80</c:v>
                </c:pt>
                <c:pt idx="2">
                  <c:v>80</c:v>
                </c:pt>
                <c:pt idx="3">
                  <c:v>80</c:v>
                </c:pt>
                <c:pt idx="4">
                  <c:v>80</c:v>
                </c:pt>
                <c:pt idx="5">
                  <c:v>80</c:v>
                </c:pt>
                <c:pt idx="6">
                  <c:v>80</c:v>
                </c:pt>
                <c:pt idx="7">
                  <c:v>80</c:v>
                </c:pt>
                <c:pt idx="8">
                  <c:v>80</c:v>
                </c:pt>
                <c:pt idx="9">
                  <c:v>80</c:v>
                </c:pt>
                <c:pt idx="10">
                  <c:v>79.900000000000006</c:v>
                </c:pt>
                <c:pt idx="11">
                  <c:v>79.900000000000006</c:v>
                </c:pt>
                <c:pt idx="12">
                  <c:v>79.7</c:v>
                </c:pt>
                <c:pt idx="13">
                  <c:v>79.400000000000006</c:v>
                </c:pt>
                <c:pt idx="14">
                  <c:v>79.099999999999994</c:v>
                </c:pt>
                <c:pt idx="15">
                  <c:v>78.7</c:v>
                </c:pt>
                <c:pt idx="16">
                  <c:v>78.3</c:v>
                </c:pt>
                <c:pt idx="17">
                  <c:v>77.900000000000006</c:v>
                </c:pt>
                <c:pt idx="18">
                  <c:v>77.400000000000006</c:v>
                </c:pt>
                <c:pt idx="19">
                  <c:v>77.2</c:v>
                </c:pt>
                <c:pt idx="20">
                  <c:v>76.900000000000006</c:v>
                </c:pt>
                <c:pt idx="21">
                  <c:v>76.400000000000006</c:v>
                </c:pt>
                <c:pt idx="22">
                  <c:v>75.900000000000006</c:v>
                </c:pt>
                <c:pt idx="23">
                  <c:v>75.400000000000006</c:v>
                </c:pt>
                <c:pt idx="24">
                  <c:v>75</c:v>
                </c:pt>
                <c:pt idx="25">
                  <c:v>74.5</c:v>
                </c:pt>
                <c:pt idx="26">
                  <c:v>73.900000000000006</c:v>
                </c:pt>
                <c:pt idx="27">
                  <c:v>73.5</c:v>
                </c:pt>
                <c:pt idx="28">
                  <c:v>73</c:v>
                </c:pt>
                <c:pt idx="29">
                  <c:v>72.400000000000006</c:v>
                </c:pt>
                <c:pt idx="30">
                  <c:v>71.900000000000006</c:v>
                </c:pt>
                <c:pt idx="31">
                  <c:v>71.3</c:v>
                </c:pt>
                <c:pt idx="32">
                  <c:v>70.900000000000006</c:v>
                </c:pt>
                <c:pt idx="33">
                  <c:v>70.2</c:v>
                </c:pt>
                <c:pt idx="34">
                  <c:v>69.5</c:v>
                </c:pt>
                <c:pt idx="35">
                  <c:v>68.900000000000006</c:v>
                </c:pt>
                <c:pt idx="36">
                  <c:v>67.400000000000006</c:v>
                </c:pt>
                <c:pt idx="37">
                  <c:v>65.900000000000006</c:v>
                </c:pt>
                <c:pt idx="38">
                  <c:v>64.099999999999994</c:v>
                </c:pt>
                <c:pt idx="39">
                  <c:v>64</c:v>
                </c:pt>
                <c:pt idx="40">
                  <c:v>64</c:v>
                </c:pt>
                <c:pt idx="41">
                  <c:v>64</c:v>
                </c:pt>
                <c:pt idx="42">
                  <c:v>64</c:v>
                </c:pt>
                <c:pt idx="43">
                  <c:v>64</c:v>
                </c:pt>
                <c:pt idx="44">
                  <c:v>64</c:v>
                </c:pt>
              </c:numCache>
            </c:numRef>
          </c:yVal>
          <c:smooth val="0"/>
          <c:extLst>
            <c:ext xmlns:c16="http://schemas.microsoft.com/office/drawing/2014/chart" uri="{C3380CC4-5D6E-409C-BE32-E72D297353CC}">
              <c16:uniqueId val="{00000000-F51A-45A3-8F1B-1225D2519068}"/>
            </c:ext>
          </c:extLst>
        </c:ser>
        <c:dLbls>
          <c:showLegendKey val="0"/>
          <c:showVal val="0"/>
          <c:showCatName val="0"/>
          <c:showSerName val="0"/>
          <c:showPercent val="0"/>
          <c:showBubbleSize val="0"/>
        </c:dLbls>
        <c:axId val="703279344"/>
        <c:axId val="703280984"/>
      </c:scatterChart>
      <c:valAx>
        <c:axId val="703279344"/>
        <c:scaling>
          <c:orientation val="minMax"/>
          <c:max val="2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82"/>
          <c:min val="6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Eoka/Waterpipe/DB/Pump Shotgun (Slug)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Tabelle1!$C$446:$C$466</c:f>
              <c:numCache>
                <c:formatCode>General</c:formatCode>
                <c:ptCount val="21"/>
                <c:pt idx="0">
                  <c:v>2.2999999999999998</c:v>
                </c:pt>
                <c:pt idx="1">
                  <c:v>3.7</c:v>
                </c:pt>
                <c:pt idx="2">
                  <c:v>4.5999999999999996</c:v>
                </c:pt>
                <c:pt idx="3">
                  <c:v>5</c:v>
                </c:pt>
                <c:pt idx="4">
                  <c:v>5.0999999999999996</c:v>
                </c:pt>
                <c:pt idx="5">
                  <c:v>5.2</c:v>
                </c:pt>
                <c:pt idx="6">
                  <c:v>6</c:v>
                </c:pt>
                <c:pt idx="7">
                  <c:v>7.7</c:v>
                </c:pt>
                <c:pt idx="8">
                  <c:v>9.3000000000000007</c:v>
                </c:pt>
                <c:pt idx="9">
                  <c:v>11.8</c:v>
                </c:pt>
                <c:pt idx="10">
                  <c:v>15.2</c:v>
                </c:pt>
                <c:pt idx="11">
                  <c:v>16.7</c:v>
                </c:pt>
                <c:pt idx="12">
                  <c:v>21.1</c:v>
                </c:pt>
                <c:pt idx="13">
                  <c:v>24.4</c:v>
                </c:pt>
                <c:pt idx="14">
                  <c:v>29.5</c:v>
                </c:pt>
                <c:pt idx="15">
                  <c:v>31.6</c:v>
                </c:pt>
                <c:pt idx="16">
                  <c:v>34.299999999999997</c:v>
                </c:pt>
                <c:pt idx="17">
                  <c:v>36.200000000000003</c:v>
                </c:pt>
                <c:pt idx="18">
                  <c:v>39.200000000000003</c:v>
                </c:pt>
                <c:pt idx="19">
                  <c:v>42</c:v>
                </c:pt>
                <c:pt idx="20">
                  <c:v>44.7</c:v>
                </c:pt>
              </c:numCache>
            </c:numRef>
          </c:xVal>
          <c:yVal>
            <c:numRef>
              <c:f>Tabelle1!$D$446:$D$466</c:f>
              <c:numCache>
                <c:formatCode>General</c:formatCode>
                <c:ptCount val="21"/>
                <c:pt idx="0">
                  <c:v>80</c:v>
                </c:pt>
                <c:pt idx="1">
                  <c:v>80</c:v>
                </c:pt>
                <c:pt idx="2">
                  <c:v>80</c:v>
                </c:pt>
                <c:pt idx="3">
                  <c:v>80</c:v>
                </c:pt>
                <c:pt idx="4">
                  <c:v>79.900000000000006</c:v>
                </c:pt>
                <c:pt idx="5">
                  <c:v>79.7</c:v>
                </c:pt>
                <c:pt idx="6">
                  <c:v>78.8</c:v>
                </c:pt>
                <c:pt idx="7">
                  <c:v>76.900000000000006</c:v>
                </c:pt>
                <c:pt idx="8">
                  <c:v>75.099999999999994</c:v>
                </c:pt>
                <c:pt idx="9">
                  <c:v>72.3</c:v>
                </c:pt>
                <c:pt idx="10">
                  <c:v>68.3</c:v>
                </c:pt>
                <c:pt idx="11">
                  <c:v>66.599999999999994</c:v>
                </c:pt>
                <c:pt idx="12">
                  <c:v>61.6</c:v>
                </c:pt>
                <c:pt idx="13">
                  <c:v>57.8</c:v>
                </c:pt>
                <c:pt idx="14">
                  <c:v>52</c:v>
                </c:pt>
                <c:pt idx="15">
                  <c:v>49.6</c:v>
                </c:pt>
                <c:pt idx="16">
                  <c:v>46.5</c:v>
                </c:pt>
                <c:pt idx="17">
                  <c:v>44.4</c:v>
                </c:pt>
                <c:pt idx="18">
                  <c:v>41</c:v>
                </c:pt>
                <c:pt idx="19">
                  <c:v>40</c:v>
                </c:pt>
                <c:pt idx="20">
                  <c:v>40</c:v>
                </c:pt>
              </c:numCache>
            </c:numRef>
          </c:yVal>
          <c:smooth val="0"/>
          <c:extLst>
            <c:ext xmlns:c16="http://schemas.microsoft.com/office/drawing/2014/chart" uri="{C3380CC4-5D6E-409C-BE32-E72D297353CC}">
              <c16:uniqueId val="{00000000-DC13-4B85-8FF3-F1D862836B78}"/>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85"/>
          <c:min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Spas (Slug)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Tabelle1!$Q$446:$Q$462</c:f>
              <c:numCache>
                <c:formatCode>General</c:formatCode>
                <c:ptCount val="17"/>
                <c:pt idx="0">
                  <c:v>1.1000000000000001</c:v>
                </c:pt>
                <c:pt idx="1">
                  <c:v>5.4</c:v>
                </c:pt>
                <c:pt idx="2">
                  <c:v>6.9</c:v>
                </c:pt>
                <c:pt idx="3">
                  <c:v>7.8</c:v>
                </c:pt>
                <c:pt idx="4">
                  <c:v>7.8</c:v>
                </c:pt>
                <c:pt idx="5">
                  <c:v>8.9</c:v>
                </c:pt>
                <c:pt idx="6">
                  <c:v>9.6999999999999993</c:v>
                </c:pt>
                <c:pt idx="7">
                  <c:v>18.600000000000001</c:v>
                </c:pt>
                <c:pt idx="8">
                  <c:v>23.5</c:v>
                </c:pt>
                <c:pt idx="9">
                  <c:v>27.6</c:v>
                </c:pt>
                <c:pt idx="10">
                  <c:v>31.2</c:v>
                </c:pt>
                <c:pt idx="11">
                  <c:v>34.700000000000003</c:v>
                </c:pt>
                <c:pt idx="12">
                  <c:v>38.200000000000003</c:v>
                </c:pt>
                <c:pt idx="13">
                  <c:v>39.6</c:v>
                </c:pt>
                <c:pt idx="14">
                  <c:v>39.6</c:v>
                </c:pt>
                <c:pt idx="15">
                  <c:v>40</c:v>
                </c:pt>
                <c:pt idx="16">
                  <c:v>45.5</c:v>
                </c:pt>
              </c:numCache>
            </c:numRef>
          </c:xVal>
          <c:yVal>
            <c:numRef>
              <c:f>Tabelle1!$R$446:$R$462</c:f>
              <c:numCache>
                <c:formatCode>General</c:formatCode>
                <c:ptCount val="17"/>
                <c:pt idx="0">
                  <c:v>60</c:v>
                </c:pt>
                <c:pt idx="1">
                  <c:v>59.7</c:v>
                </c:pt>
                <c:pt idx="2">
                  <c:v>58.4</c:v>
                </c:pt>
                <c:pt idx="3">
                  <c:v>57.6</c:v>
                </c:pt>
                <c:pt idx="4">
                  <c:v>57.6</c:v>
                </c:pt>
                <c:pt idx="5">
                  <c:v>56.7</c:v>
                </c:pt>
                <c:pt idx="6">
                  <c:v>55.9</c:v>
                </c:pt>
                <c:pt idx="7">
                  <c:v>48.3</c:v>
                </c:pt>
                <c:pt idx="8">
                  <c:v>44.1</c:v>
                </c:pt>
                <c:pt idx="9">
                  <c:v>40.700000000000003</c:v>
                </c:pt>
                <c:pt idx="10">
                  <c:v>37.5</c:v>
                </c:pt>
                <c:pt idx="11">
                  <c:v>34.5</c:v>
                </c:pt>
                <c:pt idx="12">
                  <c:v>31.5</c:v>
                </c:pt>
                <c:pt idx="13">
                  <c:v>30.3</c:v>
                </c:pt>
                <c:pt idx="14">
                  <c:v>30.4</c:v>
                </c:pt>
                <c:pt idx="15">
                  <c:v>30</c:v>
                </c:pt>
                <c:pt idx="16">
                  <c:v>30</c:v>
                </c:pt>
              </c:numCache>
            </c:numRef>
          </c:yVal>
          <c:smooth val="0"/>
          <c:extLst>
            <c:ext xmlns:c16="http://schemas.microsoft.com/office/drawing/2014/chart" uri="{C3380CC4-5D6E-409C-BE32-E72D297353CC}">
              <c16:uniqueId val="{00000000-4630-4FC5-A983-F6BFC8FF6DF8}"/>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65"/>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Revolver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Tabelle1!$R$169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Tabelle1!$Q$170:$Q$193</c:f>
              <c:numCache>
                <c:formatCode>General</c:formatCode>
                <c:ptCount val="24"/>
                <c:pt idx="0">
                  <c:v>2.9</c:v>
                </c:pt>
                <c:pt idx="1">
                  <c:v>4</c:v>
                </c:pt>
                <c:pt idx="2">
                  <c:v>4.0999999999999996</c:v>
                </c:pt>
                <c:pt idx="3">
                  <c:v>5.6</c:v>
                </c:pt>
                <c:pt idx="4">
                  <c:v>7.1</c:v>
                </c:pt>
                <c:pt idx="5">
                  <c:v>7.8</c:v>
                </c:pt>
                <c:pt idx="6">
                  <c:v>8.5</c:v>
                </c:pt>
                <c:pt idx="7">
                  <c:v>9.3000000000000007</c:v>
                </c:pt>
                <c:pt idx="8">
                  <c:v>10</c:v>
                </c:pt>
                <c:pt idx="9">
                  <c:v>11.5</c:v>
                </c:pt>
                <c:pt idx="10">
                  <c:v>14.5</c:v>
                </c:pt>
                <c:pt idx="11">
                  <c:v>17.600000000000001</c:v>
                </c:pt>
                <c:pt idx="12">
                  <c:v>20.399999999999999</c:v>
                </c:pt>
                <c:pt idx="13">
                  <c:v>21.6</c:v>
                </c:pt>
                <c:pt idx="14">
                  <c:v>22.4</c:v>
                </c:pt>
                <c:pt idx="15">
                  <c:v>23.9</c:v>
                </c:pt>
                <c:pt idx="16">
                  <c:v>26.2</c:v>
                </c:pt>
                <c:pt idx="17">
                  <c:v>27.1</c:v>
                </c:pt>
                <c:pt idx="18">
                  <c:v>30.2</c:v>
                </c:pt>
                <c:pt idx="19">
                  <c:v>35.5</c:v>
                </c:pt>
                <c:pt idx="20">
                  <c:v>38.700000000000003</c:v>
                </c:pt>
                <c:pt idx="21">
                  <c:v>58.2</c:v>
                </c:pt>
                <c:pt idx="22">
                  <c:v>82.1</c:v>
                </c:pt>
                <c:pt idx="23">
                  <c:v>97.5</c:v>
                </c:pt>
              </c:numCache>
            </c:numRef>
          </c:xVal>
          <c:yVal>
            <c:numRef>
              <c:f>Tabelle1!$R$170:$R$193</c:f>
              <c:numCache>
                <c:formatCode>General</c:formatCode>
                <c:ptCount val="24"/>
                <c:pt idx="0">
                  <c:v>35</c:v>
                </c:pt>
                <c:pt idx="1">
                  <c:v>35</c:v>
                </c:pt>
                <c:pt idx="2">
                  <c:v>34.9</c:v>
                </c:pt>
                <c:pt idx="3">
                  <c:v>34.299999999999997</c:v>
                </c:pt>
                <c:pt idx="4">
                  <c:v>34</c:v>
                </c:pt>
                <c:pt idx="5">
                  <c:v>33.6</c:v>
                </c:pt>
                <c:pt idx="6">
                  <c:v>33.5</c:v>
                </c:pt>
                <c:pt idx="7">
                  <c:v>33.1</c:v>
                </c:pt>
                <c:pt idx="8">
                  <c:v>32.9</c:v>
                </c:pt>
                <c:pt idx="9">
                  <c:v>32.4</c:v>
                </c:pt>
                <c:pt idx="10">
                  <c:v>31.3</c:v>
                </c:pt>
                <c:pt idx="11">
                  <c:v>30.3</c:v>
                </c:pt>
                <c:pt idx="12">
                  <c:v>29.2</c:v>
                </c:pt>
                <c:pt idx="13">
                  <c:v>28.8</c:v>
                </c:pt>
                <c:pt idx="14">
                  <c:v>28.6</c:v>
                </c:pt>
                <c:pt idx="15">
                  <c:v>28</c:v>
                </c:pt>
                <c:pt idx="16">
                  <c:v>28</c:v>
                </c:pt>
                <c:pt idx="17">
                  <c:v>28</c:v>
                </c:pt>
                <c:pt idx="18">
                  <c:v>28</c:v>
                </c:pt>
                <c:pt idx="19">
                  <c:v>28</c:v>
                </c:pt>
                <c:pt idx="20">
                  <c:v>28</c:v>
                </c:pt>
                <c:pt idx="21">
                  <c:v>28</c:v>
                </c:pt>
                <c:pt idx="22">
                  <c:v>28</c:v>
                </c:pt>
                <c:pt idx="23">
                  <c:v>28</c:v>
                </c:pt>
              </c:numCache>
            </c:numRef>
          </c:yVal>
          <c:smooth val="0"/>
          <c:extLst>
            <c:ext xmlns:c16="http://schemas.microsoft.com/office/drawing/2014/chart" uri="{C3380CC4-5D6E-409C-BE32-E72D297353CC}">
              <c16:uniqueId val="{00000000-8E3D-48DD-822C-7D5BE8263FDE}"/>
            </c:ext>
          </c:extLst>
        </c:ser>
        <c:dLbls>
          <c:showLegendKey val="0"/>
          <c:showVal val="0"/>
          <c:showCatName val="0"/>
          <c:showSerName val="0"/>
          <c:showPercent val="0"/>
          <c:showBubbleSize val="0"/>
        </c:dLbls>
        <c:axId val="628149264"/>
        <c:axId val="628152872"/>
      </c:scatterChart>
      <c:valAx>
        <c:axId val="6281492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8152872"/>
        <c:crosses val="autoZero"/>
        <c:crossBetween val="midCat"/>
      </c:valAx>
      <c:valAx>
        <c:axId val="628152872"/>
        <c:scaling>
          <c:orientation val="minMax"/>
          <c:max val="42"/>
          <c:min val="2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8149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Semi-Automatic Rifle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Tabelle1!$AG$169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Tabelle1!$AF$170:$AF$203</c:f>
              <c:numCache>
                <c:formatCode>General</c:formatCode>
                <c:ptCount val="34"/>
                <c:pt idx="0">
                  <c:v>10.5</c:v>
                </c:pt>
                <c:pt idx="1">
                  <c:v>14</c:v>
                </c:pt>
                <c:pt idx="2">
                  <c:v>16.899999999999999</c:v>
                </c:pt>
                <c:pt idx="3">
                  <c:v>18.899999999999999</c:v>
                </c:pt>
                <c:pt idx="4">
                  <c:v>20</c:v>
                </c:pt>
                <c:pt idx="5">
                  <c:v>20.100000000000001</c:v>
                </c:pt>
                <c:pt idx="6">
                  <c:v>20.3</c:v>
                </c:pt>
                <c:pt idx="7">
                  <c:v>21.3</c:v>
                </c:pt>
                <c:pt idx="8">
                  <c:v>23.7</c:v>
                </c:pt>
                <c:pt idx="9">
                  <c:v>25.5</c:v>
                </c:pt>
                <c:pt idx="10">
                  <c:v>27.4</c:v>
                </c:pt>
                <c:pt idx="11">
                  <c:v>32.5</c:v>
                </c:pt>
                <c:pt idx="12">
                  <c:v>34.1</c:v>
                </c:pt>
                <c:pt idx="13">
                  <c:v>35.700000000000003</c:v>
                </c:pt>
                <c:pt idx="14">
                  <c:v>37.5</c:v>
                </c:pt>
                <c:pt idx="15">
                  <c:v>44.2</c:v>
                </c:pt>
                <c:pt idx="16">
                  <c:v>47.1</c:v>
                </c:pt>
                <c:pt idx="17">
                  <c:v>50</c:v>
                </c:pt>
                <c:pt idx="18">
                  <c:v>56.3</c:v>
                </c:pt>
                <c:pt idx="19">
                  <c:v>58.6</c:v>
                </c:pt>
                <c:pt idx="20">
                  <c:v>67.400000000000006</c:v>
                </c:pt>
                <c:pt idx="21">
                  <c:v>70.3</c:v>
                </c:pt>
                <c:pt idx="22">
                  <c:v>77.3</c:v>
                </c:pt>
                <c:pt idx="23">
                  <c:v>80.8</c:v>
                </c:pt>
                <c:pt idx="24">
                  <c:v>85.7</c:v>
                </c:pt>
                <c:pt idx="25">
                  <c:v>88.1</c:v>
                </c:pt>
                <c:pt idx="26">
                  <c:v>91</c:v>
                </c:pt>
                <c:pt idx="27">
                  <c:v>96.8</c:v>
                </c:pt>
                <c:pt idx="28">
                  <c:v>100</c:v>
                </c:pt>
                <c:pt idx="29">
                  <c:v>100.2</c:v>
                </c:pt>
                <c:pt idx="30">
                  <c:v>103.9</c:v>
                </c:pt>
                <c:pt idx="31">
                  <c:v>104</c:v>
                </c:pt>
                <c:pt idx="32">
                  <c:v>107.9</c:v>
                </c:pt>
                <c:pt idx="33">
                  <c:v>140</c:v>
                </c:pt>
              </c:numCache>
            </c:numRef>
          </c:xVal>
          <c:yVal>
            <c:numRef>
              <c:f>Tabelle1!$AG$170:$AG$203</c:f>
              <c:numCache>
                <c:formatCode>General</c:formatCode>
                <c:ptCount val="34"/>
                <c:pt idx="0">
                  <c:v>40</c:v>
                </c:pt>
                <c:pt idx="1">
                  <c:v>40</c:v>
                </c:pt>
                <c:pt idx="2">
                  <c:v>40</c:v>
                </c:pt>
                <c:pt idx="3">
                  <c:v>40</c:v>
                </c:pt>
                <c:pt idx="4">
                  <c:v>40</c:v>
                </c:pt>
                <c:pt idx="5">
                  <c:v>39.9</c:v>
                </c:pt>
                <c:pt idx="6">
                  <c:v>39.9</c:v>
                </c:pt>
                <c:pt idx="7">
                  <c:v>39.9</c:v>
                </c:pt>
                <c:pt idx="8">
                  <c:v>39.6</c:v>
                </c:pt>
                <c:pt idx="9">
                  <c:v>39.5</c:v>
                </c:pt>
                <c:pt idx="10">
                  <c:v>39.299999999999997</c:v>
                </c:pt>
                <c:pt idx="11">
                  <c:v>38.799999999999997</c:v>
                </c:pt>
                <c:pt idx="12">
                  <c:v>38.6</c:v>
                </c:pt>
                <c:pt idx="13">
                  <c:v>38.4</c:v>
                </c:pt>
                <c:pt idx="14">
                  <c:v>38.299999999999997</c:v>
                </c:pt>
                <c:pt idx="15">
                  <c:v>37.6</c:v>
                </c:pt>
                <c:pt idx="16">
                  <c:v>37.299999999999997</c:v>
                </c:pt>
                <c:pt idx="17">
                  <c:v>37</c:v>
                </c:pt>
                <c:pt idx="18">
                  <c:v>36.4</c:v>
                </c:pt>
                <c:pt idx="19">
                  <c:v>36.1</c:v>
                </c:pt>
                <c:pt idx="20">
                  <c:v>35.200000000000003</c:v>
                </c:pt>
                <c:pt idx="21">
                  <c:v>34.9</c:v>
                </c:pt>
                <c:pt idx="22">
                  <c:v>34.299999999999997</c:v>
                </c:pt>
                <c:pt idx="23">
                  <c:v>33.9</c:v>
                </c:pt>
                <c:pt idx="24">
                  <c:v>33.4</c:v>
                </c:pt>
                <c:pt idx="25">
                  <c:v>33.200000000000003</c:v>
                </c:pt>
                <c:pt idx="26">
                  <c:v>32.9</c:v>
                </c:pt>
                <c:pt idx="27">
                  <c:v>32.299999999999997</c:v>
                </c:pt>
                <c:pt idx="28">
                  <c:v>32</c:v>
                </c:pt>
                <c:pt idx="29">
                  <c:v>32</c:v>
                </c:pt>
                <c:pt idx="30">
                  <c:v>32</c:v>
                </c:pt>
                <c:pt idx="31">
                  <c:v>32</c:v>
                </c:pt>
                <c:pt idx="32">
                  <c:v>32</c:v>
                </c:pt>
                <c:pt idx="33">
                  <c:v>32</c:v>
                </c:pt>
              </c:numCache>
            </c:numRef>
          </c:yVal>
          <c:smooth val="0"/>
          <c:extLst>
            <c:ext xmlns:c16="http://schemas.microsoft.com/office/drawing/2014/chart" uri="{C3380CC4-5D6E-409C-BE32-E72D297353CC}">
              <c16:uniqueId val="{00000000-0744-411C-8A97-F2800D023506}"/>
            </c:ext>
          </c:extLst>
        </c:ser>
        <c:dLbls>
          <c:showLegendKey val="0"/>
          <c:showVal val="0"/>
          <c:showCatName val="0"/>
          <c:showSerName val="0"/>
          <c:showPercent val="0"/>
          <c:showBubbleSize val="0"/>
        </c:dLbls>
        <c:axId val="459215832"/>
        <c:axId val="459216488"/>
      </c:scatterChart>
      <c:valAx>
        <c:axId val="459215832"/>
        <c:scaling>
          <c:orientation val="minMax"/>
          <c:max val="1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16488"/>
        <c:crosses val="autoZero"/>
        <c:crossBetween val="midCat"/>
      </c:valAx>
      <c:valAx>
        <c:axId val="459216488"/>
        <c:scaling>
          <c:orientation val="minMax"/>
          <c:max val="46"/>
          <c:min val="2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15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Bolt Action Rifle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Tabelle1!$AW$169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Tabelle1!$AV$170:$AV$203</c:f>
              <c:numCache>
                <c:formatCode>General</c:formatCode>
                <c:ptCount val="34"/>
                <c:pt idx="0">
                  <c:v>13.7</c:v>
                </c:pt>
                <c:pt idx="1">
                  <c:v>32.200000000000003</c:v>
                </c:pt>
                <c:pt idx="2">
                  <c:v>35</c:v>
                </c:pt>
                <c:pt idx="3">
                  <c:v>35.700000000000003</c:v>
                </c:pt>
                <c:pt idx="4">
                  <c:v>38.9</c:v>
                </c:pt>
                <c:pt idx="5">
                  <c:v>50.7</c:v>
                </c:pt>
                <c:pt idx="6">
                  <c:v>64.900000000000006</c:v>
                </c:pt>
                <c:pt idx="7">
                  <c:v>75.3</c:v>
                </c:pt>
                <c:pt idx="8">
                  <c:v>90.2</c:v>
                </c:pt>
                <c:pt idx="9">
                  <c:v>101.2</c:v>
                </c:pt>
                <c:pt idx="10">
                  <c:v>118.3</c:v>
                </c:pt>
                <c:pt idx="11">
                  <c:v>138.30000000000001</c:v>
                </c:pt>
                <c:pt idx="12">
                  <c:v>146.9</c:v>
                </c:pt>
                <c:pt idx="13">
                  <c:v>154.30000000000001</c:v>
                </c:pt>
                <c:pt idx="14">
                  <c:v>160.9</c:v>
                </c:pt>
                <c:pt idx="15">
                  <c:v>167.8</c:v>
                </c:pt>
                <c:pt idx="16">
                  <c:v>171.1</c:v>
                </c:pt>
                <c:pt idx="17">
                  <c:v>173</c:v>
                </c:pt>
                <c:pt idx="18">
                  <c:v>174.6</c:v>
                </c:pt>
                <c:pt idx="19">
                  <c:v>175</c:v>
                </c:pt>
                <c:pt idx="20">
                  <c:v>177</c:v>
                </c:pt>
                <c:pt idx="21">
                  <c:v>192.6</c:v>
                </c:pt>
                <c:pt idx="22">
                  <c:v>205.8</c:v>
                </c:pt>
              </c:numCache>
            </c:numRef>
          </c:xVal>
          <c:yVal>
            <c:numRef>
              <c:f>Tabelle1!$AW$170:$AW$203</c:f>
              <c:numCache>
                <c:formatCode>General</c:formatCode>
                <c:ptCount val="34"/>
                <c:pt idx="0">
                  <c:v>80</c:v>
                </c:pt>
                <c:pt idx="1">
                  <c:v>80</c:v>
                </c:pt>
                <c:pt idx="2">
                  <c:v>80</c:v>
                </c:pt>
                <c:pt idx="3">
                  <c:v>79.900000000000006</c:v>
                </c:pt>
                <c:pt idx="4">
                  <c:v>79.599999999999994</c:v>
                </c:pt>
                <c:pt idx="5">
                  <c:v>78.2</c:v>
                </c:pt>
                <c:pt idx="6">
                  <c:v>76.5</c:v>
                </c:pt>
                <c:pt idx="7">
                  <c:v>75.400000000000006</c:v>
                </c:pt>
                <c:pt idx="8">
                  <c:v>73.7</c:v>
                </c:pt>
                <c:pt idx="9">
                  <c:v>72.5</c:v>
                </c:pt>
                <c:pt idx="10">
                  <c:v>70.400000000000006</c:v>
                </c:pt>
                <c:pt idx="11">
                  <c:v>68.2</c:v>
                </c:pt>
                <c:pt idx="12">
                  <c:v>67.2</c:v>
                </c:pt>
                <c:pt idx="13">
                  <c:v>66.400000000000006</c:v>
                </c:pt>
                <c:pt idx="14">
                  <c:v>65.599999999999994</c:v>
                </c:pt>
                <c:pt idx="15">
                  <c:v>64.8</c:v>
                </c:pt>
                <c:pt idx="16">
                  <c:v>64.5</c:v>
                </c:pt>
                <c:pt idx="17">
                  <c:v>64.2</c:v>
                </c:pt>
                <c:pt idx="18">
                  <c:v>64.099999999999994</c:v>
                </c:pt>
                <c:pt idx="19">
                  <c:v>64</c:v>
                </c:pt>
                <c:pt idx="20">
                  <c:v>64</c:v>
                </c:pt>
                <c:pt idx="21">
                  <c:v>64</c:v>
                </c:pt>
                <c:pt idx="22">
                  <c:v>64</c:v>
                </c:pt>
              </c:numCache>
            </c:numRef>
          </c:yVal>
          <c:smooth val="0"/>
          <c:extLst>
            <c:ext xmlns:c16="http://schemas.microsoft.com/office/drawing/2014/chart" uri="{C3380CC4-5D6E-409C-BE32-E72D297353CC}">
              <c16:uniqueId val="{00000000-408B-4BA6-A057-DCAD1604CCAB}"/>
            </c:ext>
          </c:extLst>
        </c:ser>
        <c:dLbls>
          <c:showLegendKey val="0"/>
          <c:showVal val="0"/>
          <c:showCatName val="0"/>
          <c:showSerName val="0"/>
          <c:showPercent val="0"/>
          <c:showBubbleSize val="0"/>
        </c:dLbls>
        <c:axId val="459209272"/>
        <c:axId val="459209928"/>
      </c:scatterChart>
      <c:valAx>
        <c:axId val="459209272"/>
        <c:scaling>
          <c:orientation val="minMax"/>
          <c:max val="2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09928"/>
        <c:crosses val="autoZero"/>
        <c:crossBetween val="midCat"/>
      </c:valAx>
      <c:valAx>
        <c:axId val="459209928"/>
        <c:scaling>
          <c:orientation val="minMax"/>
          <c:min val="6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09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Crossbow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Tabelle1!$BL$169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Tabelle1!$BK$170:$BK$215</c:f>
              <c:numCache>
                <c:formatCode>General</c:formatCode>
                <c:ptCount val="46"/>
                <c:pt idx="0">
                  <c:v>4.4000000000000004</c:v>
                </c:pt>
                <c:pt idx="1">
                  <c:v>4.7</c:v>
                </c:pt>
                <c:pt idx="2">
                  <c:v>5.6</c:v>
                </c:pt>
                <c:pt idx="3">
                  <c:v>9</c:v>
                </c:pt>
                <c:pt idx="4">
                  <c:v>10.8</c:v>
                </c:pt>
                <c:pt idx="5">
                  <c:v>11.9</c:v>
                </c:pt>
                <c:pt idx="6">
                  <c:v>13.2</c:v>
                </c:pt>
                <c:pt idx="7">
                  <c:v>14.4</c:v>
                </c:pt>
                <c:pt idx="8">
                  <c:v>14.8</c:v>
                </c:pt>
                <c:pt idx="9">
                  <c:v>14.8</c:v>
                </c:pt>
                <c:pt idx="10">
                  <c:v>15</c:v>
                </c:pt>
                <c:pt idx="11">
                  <c:v>15</c:v>
                </c:pt>
                <c:pt idx="12">
                  <c:v>15.1</c:v>
                </c:pt>
                <c:pt idx="13">
                  <c:v>15.2</c:v>
                </c:pt>
                <c:pt idx="14">
                  <c:v>15.2</c:v>
                </c:pt>
                <c:pt idx="15">
                  <c:v>15.8</c:v>
                </c:pt>
                <c:pt idx="16">
                  <c:v>16.100000000000001</c:v>
                </c:pt>
                <c:pt idx="17">
                  <c:v>16.399999999999999</c:v>
                </c:pt>
                <c:pt idx="18">
                  <c:v>16.8</c:v>
                </c:pt>
                <c:pt idx="19">
                  <c:v>17.100000000000001</c:v>
                </c:pt>
                <c:pt idx="20">
                  <c:v>18.100000000000001</c:v>
                </c:pt>
                <c:pt idx="21">
                  <c:v>19.2</c:v>
                </c:pt>
                <c:pt idx="22">
                  <c:v>20.6</c:v>
                </c:pt>
                <c:pt idx="23">
                  <c:v>21.9</c:v>
                </c:pt>
                <c:pt idx="24">
                  <c:v>24.6</c:v>
                </c:pt>
                <c:pt idx="25">
                  <c:v>29.5</c:v>
                </c:pt>
                <c:pt idx="26">
                  <c:v>37.6</c:v>
                </c:pt>
                <c:pt idx="27">
                  <c:v>42.9</c:v>
                </c:pt>
                <c:pt idx="28">
                  <c:v>49.9</c:v>
                </c:pt>
                <c:pt idx="29">
                  <c:v>59.9</c:v>
                </c:pt>
                <c:pt idx="30">
                  <c:v>60</c:v>
                </c:pt>
                <c:pt idx="31">
                  <c:v>60</c:v>
                </c:pt>
                <c:pt idx="32">
                  <c:v>76.099999999999994</c:v>
                </c:pt>
                <c:pt idx="33">
                  <c:v>80.5</c:v>
                </c:pt>
                <c:pt idx="34">
                  <c:v>83.4</c:v>
                </c:pt>
                <c:pt idx="35">
                  <c:v>83.8</c:v>
                </c:pt>
                <c:pt idx="36">
                  <c:v>83.8</c:v>
                </c:pt>
                <c:pt idx="37">
                  <c:v>86.2</c:v>
                </c:pt>
                <c:pt idx="38">
                  <c:v>86.3</c:v>
                </c:pt>
                <c:pt idx="39">
                  <c:v>88.4</c:v>
                </c:pt>
                <c:pt idx="40">
                  <c:v>88.5</c:v>
                </c:pt>
                <c:pt idx="41">
                  <c:v>89.8</c:v>
                </c:pt>
                <c:pt idx="42">
                  <c:v>89.8</c:v>
                </c:pt>
                <c:pt idx="43">
                  <c:v>89.9</c:v>
                </c:pt>
                <c:pt idx="44">
                  <c:v>90</c:v>
                </c:pt>
                <c:pt idx="45">
                  <c:v>90.9</c:v>
                </c:pt>
              </c:numCache>
            </c:numRef>
          </c:xVal>
          <c:yVal>
            <c:numRef>
              <c:f>Tabelle1!$BL$170:$BL$215</c:f>
              <c:numCache>
                <c:formatCode>General</c:formatCode>
                <c:ptCount val="46"/>
                <c:pt idx="0">
                  <c:v>60</c:v>
                </c:pt>
                <c:pt idx="1">
                  <c:v>60</c:v>
                </c:pt>
                <c:pt idx="2">
                  <c:v>60</c:v>
                </c:pt>
                <c:pt idx="3">
                  <c:v>60</c:v>
                </c:pt>
                <c:pt idx="4">
                  <c:v>60</c:v>
                </c:pt>
                <c:pt idx="5">
                  <c:v>60</c:v>
                </c:pt>
                <c:pt idx="6">
                  <c:v>60</c:v>
                </c:pt>
                <c:pt idx="7">
                  <c:v>60</c:v>
                </c:pt>
                <c:pt idx="8">
                  <c:v>60</c:v>
                </c:pt>
                <c:pt idx="9">
                  <c:v>60</c:v>
                </c:pt>
                <c:pt idx="10">
                  <c:v>60</c:v>
                </c:pt>
                <c:pt idx="11">
                  <c:v>60</c:v>
                </c:pt>
                <c:pt idx="12">
                  <c:v>60</c:v>
                </c:pt>
                <c:pt idx="13">
                  <c:v>59.9</c:v>
                </c:pt>
                <c:pt idx="14">
                  <c:v>59.9</c:v>
                </c:pt>
                <c:pt idx="15">
                  <c:v>59.9</c:v>
                </c:pt>
                <c:pt idx="16">
                  <c:v>59.8</c:v>
                </c:pt>
                <c:pt idx="17">
                  <c:v>59.8</c:v>
                </c:pt>
                <c:pt idx="18">
                  <c:v>59.7</c:v>
                </c:pt>
                <c:pt idx="19">
                  <c:v>59.7</c:v>
                </c:pt>
                <c:pt idx="20">
                  <c:v>59.5</c:v>
                </c:pt>
                <c:pt idx="21">
                  <c:v>59.3</c:v>
                </c:pt>
                <c:pt idx="22">
                  <c:v>59.1</c:v>
                </c:pt>
                <c:pt idx="23">
                  <c:v>58.9</c:v>
                </c:pt>
                <c:pt idx="24">
                  <c:v>58.5</c:v>
                </c:pt>
                <c:pt idx="25">
                  <c:v>57.6</c:v>
                </c:pt>
                <c:pt idx="26">
                  <c:v>56.4</c:v>
                </c:pt>
                <c:pt idx="27">
                  <c:v>55.6</c:v>
                </c:pt>
                <c:pt idx="28">
                  <c:v>54.4</c:v>
                </c:pt>
                <c:pt idx="29">
                  <c:v>52.9</c:v>
                </c:pt>
                <c:pt idx="30">
                  <c:v>52.8</c:v>
                </c:pt>
                <c:pt idx="31">
                  <c:v>52.8</c:v>
                </c:pt>
                <c:pt idx="32">
                  <c:v>50.2</c:v>
                </c:pt>
                <c:pt idx="33">
                  <c:v>49.5</c:v>
                </c:pt>
                <c:pt idx="34">
                  <c:v>49.1</c:v>
                </c:pt>
                <c:pt idx="35">
                  <c:v>49</c:v>
                </c:pt>
                <c:pt idx="36">
                  <c:v>49</c:v>
                </c:pt>
                <c:pt idx="37">
                  <c:v>48.6</c:v>
                </c:pt>
                <c:pt idx="38">
                  <c:v>48.6</c:v>
                </c:pt>
                <c:pt idx="39">
                  <c:v>48.2</c:v>
                </c:pt>
                <c:pt idx="40">
                  <c:v>48.2</c:v>
                </c:pt>
                <c:pt idx="41">
                  <c:v>48</c:v>
                </c:pt>
                <c:pt idx="42">
                  <c:v>48.1</c:v>
                </c:pt>
                <c:pt idx="43">
                  <c:v>48</c:v>
                </c:pt>
                <c:pt idx="44">
                  <c:v>48</c:v>
                </c:pt>
                <c:pt idx="45">
                  <c:v>48</c:v>
                </c:pt>
              </c:numCache>
            </c:numRef>
          </c:yVal>
          <c:smooth val="0"/>
          <c:extLst>
            <c:ext xmlns:c16="http://schemas.microsoft.com/office/drawing/2014/chart" uri="{C3380CC4-5D6E-409C-BE32-E72D297353CC}">
              <c16:uniqueId val="{00000000-A261-48FF-86E4-B94284FB7060}"/>
            </c:ext>
          </c:extLst>
        </c:ser>
        <c:dLbls>
          <c:showLegendKey val="0"/>
          <c:showVal val="0"/>
          <c:showCatName val="0"/>
          <c:showSerName val="0"/>
          <c:showPercent val="0"/>
          <c:showBubbleSize val="0"/>
        </c:dLbls>
        <c:axId val="439000584"/>
        <c:axId val="438998616"/>
      </c:scatterChart>
      <c:valAx>
        <c:axId val="43900058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8998616"/>
        <c:crosses val="autoZero"/>
        <c:crossBetween val="midCat"/>
      </c:valAx>
      <c:valAx>
        <c:axId val="438998616"/>
        <c:scaling>
          <c:orientation val="minMax"/>
          <c:max val="65"/>
          <c:min val="4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9000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Compound Bow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Tabelle1!$C$213:$C$247</c:f>
              <c:numCache>
                <c:formatCode>General</c:formatCode>
                <c:ptCount val="35"/>
                <c:pt idx="0">
                  <c:v>11.7</c:v>
                </c:pt>
                <c:pt idx="1">
                  <c:v>16.2</c:v>
                </c:pt>
                <c:pt idx="2">
                  <c:v>19.399999999999999</c:v>
                </c:pt>
                <c:pt idx="3">
                  <c:v>19.399999999999999</c:v>
                </c:pt>
                <c:pt idx="4">
                  <c:v>19.600000000000001</c:v>
                </c:pt>
                <c:pt idx="5">
                  <c:v>19.8</c:v>
                </c:pt>
                <c:pt idx="6">
                  <c:v>20</c:v>
                </c:pt>
                <c:pt idx="7">
                  <c:v>20</c:v>
                </c:pt>
                <c:pt idx="8">
                  <c:v>20.6</c:v>
                </c:pt>
                <c:pt idx="9">
                  <c:v>21</c:v>
                </c:pt>
                <c:pt idx="10">
                  <c:v>21.3</c:v>
                </c:pt>
                <c:pt idx="11">
                  <c:v>21.4</c:v>
                </c:pt>
                <c:pt idx="12">
                  <c:v>21.4</c:v>
                </c:pt>
                <c:pt idx="13">
                  <c:v>25.9</c:v>
                </c:pt>
                <c:pt idx="14">
                  <c:v>31.6</c:v>
                </c:pt>
                <c:pt idx="15">
                  <c:v>36</c:v>
                </c:pt>
                <c:pt idx="16">
                  <c:v>40.1</c:v>
                </c:pt>
                <c:pt idx="17">
                  <c:v>44.2</c:v>
                </c:pt>
                <c:pt idx="19">
                  <c:v>51.2</c:v>
                </c:pt>
                <c:pt idx="20">
                  <c:v>54.4</c:v>
                </c:pt>
                <c:pt idx="21">
                  <c:v>57.4</c:v>
                </c:pt>
                <c:pt idx="22">
                  <c:v>60.3</c:v>
                </c:pt>
                <c:pt idx="23">
                  <c:v>63</c:v>
                </c:pt>
                <c:pt idx="24">
                  <c:v>65.5</c:v>
                </c:pt>
                <c:pt idx="25">
                  <c:v>69.400000000000006</c:v>
                </c:pt>
                <c:pt idx="26">
                  <c:v>78.599999999999994</c:v>
                </c:pt>
                <c:pt idx="27">
                  <c:v>86.7</c:v>
                </c:pt>
                <c:pt idx="28">
                  <c:v>98.8</c:v>
                </c:pt>
                <c:pt idx="29">
                  <c:v>110.4</c:v>
                </c:pt>
                <c:pt idx="30">
                  <c:v>118.6</c:v>
                </c:pt>
                <c:pt idx="31">
                  <c:v>119</c:v>
                </c:pt>
                <c:pt idx="32">
                  <c:v>120</c:v>
                </c:pt>
                <c:pt idx="33">
                  <c:v>122.3</c:v>
                </c:pt>
                <c:pt idx="34">
                  <c:v>131.6</c:v>
                </c:pt>
              </c:numCache>
            </c:numRef>
          </c:xVal>
          <c:yVal>
            <c:numRef>
              <c:f>Tabelle1!$D$213:$D$247</c:f>
              <c:numCache>
                <c:formatCode>General</c:formatCode>
                <c:ptCount val="35"/>
                <c:pt idx="0">
                  <c:v>100</c:v>
                </c:pt>
                <c:pt idx="1">
                  <c:v>100</c:v>
                </c:pt>
                <c:pt idx="2">
                  <c:v>100</c:v>
                </c:pt>
                <c:pt idx="3">
                  <c:v>100</c:v>
                </c:pt>
                <c:pt idx="4">
                  <c:v>100</c:v>
                </c:pt>
                <c:pt idx="5">
                  <c:v>100</c:v>
                </c:pt>
                <c:pt idx="6">
                  <c:v>100</c:v>
                </c:pt>
                <c:pt idx="7">
                  <c:v>100</c:v>
                </c:pt>
                <c:pt idx="8">
                  <c:v>99.8</c:v>
                </c:pt>
                <c:pt idx="9">
                  <c:v>99.8</c:v>
                </c:pt>
                <c:pt idx="10">
                  <c:v>99.7</c:v>
                </c:pt>
                <c:pt idx="11">
                  <c:v>99.7</c:v>
                </c:pt>
                <c:pt idx="12">
                  <c:v>99.8</c:v>
                </c:pt>
                <c:pt idx="13">
                  <c:v>98.8</c:v>
                </c:pt>
                <c:pt idx="14">
                  <c:v>97.7</c:v>
                </c:pt>
                <c:pt idx="15">
                  <c:v>96.8</c:v>
                </c:pt>
                <c:pt idx="16">
                  <c:v>96</c:v>
                </c:pt>
                <c:pt idx="17">
                  <c:v>95.1</c:v>
                </c:pt>
                <c:pt idx="19">
                  <c:v>93.8</c:v>
                </c:pt>
                <c:pt idx="20">
                  <c:v>93.1</c:v>
                </c:pt>
                <c:pt idx="21">
                  <c:v>92.5</c:v>
                </c:pt>
                <c:pt idx="22">
                  <c:v>91.9</c:v>
                </c:pt>
                <c:pt idx="23">
                  <c:v>91.4</c:v>
                </c:pt>
                <c:pt idx="24">
                  <c:v>90.9</c:v>
                </c:pt>
                <c:pt idx="25">
                  <c:v>90.2</c:v>
                </c:pt>
                <c:pt idx="26">
                  <c:v>88.3</c:v>
                </c:pt>
                <c:pt idx="27">
                  <c:v>86.6</c:v>
                </c:pt>
                <c:pt idx="28">
                  <c:v>84.3</c:v>
                </c:pt>
                <c:pt idx="29">
                  <c:v>81.900000000000006</c:v>
                </c:pt>
                <c:pt idx="30">
                  <c:v>80.3</c:v>
                </c:pt>
                <c:pt idx="31">
                  <c:v>80.2</c:v>
                </c:pt>
                <c:pt idx="32">
                  <c:v>80</c:v>
                </c:pt>
                <c:pt idx="33">
                  <c:v>80</c:v>
                </c:pt>
                <c:pt idx="34">
                  <c:v>80</c:v>
                </c:pt>
              </c:numCache>
            </c:numRef>
          </c:yVal>
          <c:smooth val="0"/>
          <c:extLst>
            <c:ext xmlns:c16="http://schemas.microsoft.com/office/drawing/2014/chart" uri="{C3380CC4-5D6E-409C-BE32-E72D297353CC}">
              <c16:uniqueId val="{00000000-ACBB-4095-AF8C-437E21080EEB}"/>
            </c:ext>
          </c:extLst>
        </c:ser>
        <c:dLbls>
          <c:showLegendKey val="0"/>
          <c:showVal val="0"/>
          <c:showCatName val="0"/>
          <c:showSerName val="0"/>
          <c:showPercent val="0"/>
          <c:showBubbleSize val="0"/>
        </c:dLbls>
        <c:axId val="703279344"/>
        <c:axId val="703280984"/>
      </c:scatterChart>
      <c:valAx>
        <c:axId val="703279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100"/>
          <c:min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 SMG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Tabelle1!$Q$213:$Q$284</c:f>
              <c:numCache>
                <c:formatCode>General</c:formatCode>
                <c:ptCount val="72"/>
                <c:pt idx="0">
                  <c:v>3.8</c:v>
                </c:pt>
                <c:pt idx="1">
                  <c:v>4.2</c:v>
                </c:pt>
                <c:pt idx="2">
                  <c:v>4.9000000000000004</c:v>
                </c:pt>
                <c:pt idx="3">
                  <c:v>5.3</c:v>
                </c:pt>
                <c:pt idx="4">
                  <c:v>5.9</c:v>
                </c:pt>
                <c:pt idx="5">
                  <c:v>6.6</c:v>
                </c:pt>
                <c:pt idx="6">
                  <c:v>7.3</c:v>
                </c:pt>
                <c:pt idx="7">
                  <c:v>7.6</c:v>
                </c:pt>
                <c:pt idx="8">
                  <c:v>8.3000000000000007</c:v>
                </c:pt>
                <c:pt idx="9">
                  <c:v>8.6999999999999993</c:v>
                </c:pt>
                <c:pt idx="10">
                  <c:v>9.1</c:v>
                </c:pt>
                <c:pt idx="11">
                  <c:v>9.6999999999999993</c:v>
                </c:pt>
                <c:pt idx="12">
                  <c:v>10.5</c:v>
                </c:pt>
                <c:pt idx="13">
                  <c:v>12.3</c:v>
                </c:pt>
                <c:pt idx="14">
                  <c:v>13</c:v>
                </c:pt>
                <c:pt idx="15">
                  <c:v>13.5</c:v>
                </c:pt>
                <c:pt idx="16">
                  <c:v>13.8</c:v>
                </c:pt>
                <c:pt idx="17">
                  <c:v>14.3</c:v>
                </c:pt>
                <c:pt idx="18">
                  <c:v>14.9</c:v>
                </c:pt>
                <c:pt idx="19">
                  <c:v>15.6</c:v>
                </c:pt>
                <c:pt idx="20">
                  <c:v>16.2</c:v>
                </c:pt>
                <c:pt idx="21">
                  <c:v>17.600000000000001</c:v>
                </c:pt>
                <c:pt idx="22">
                  <c:v>18.100000000000001</c:v>
                </c:pt>
                <c:pt idx="23">
                  <c:v>18.2</c:v>
                </c:pt>
                <c:pt idx="24">
                  <c:v>18.399999999999999</c:v>
                </c:pt>
                <c:pt idx="25">
                  <c:v>19.399999999999999</c:v>
                </c:pt>
                <c:pt idx="26">
                  <c:v>19.600000000000001</c:v>
                </c:pt>
                <c:pt idx="27">
                  <c:v>19.7</c:v>
                </c:pt>
                <c:pt idx="28">
                  <c:v>20.5</c:v>
                </c:pt>
                <c:pt idx="29">
                  <c:v>20.8</c:v>
                </c:pt>
                <c:pt idx="30">
                  <c:v>20.9</c:v>
                </c:pt>
                <c:pt idx="31">
                  <c:v>21</c:v>
                </c:pt>
                <c:pt idx="32">
                  <c:v>21.4</c:v>
                </c:pt>
                <c:pt idx="33">
                  <c:v>21.6</c:v>
                </c:pt>
                <c:pt idx="34">
                  <c:v>21.7</c:v>
                </c:pt>
                <c:pt idx="35">
                  <c:v>22</c:v>
                </c:pt>
                <c:pt idx="36">
                  <c:v>22.1</c:v>
                </c:pt>
                <c:pt idx="37">
                  <c:v>22.4</c:v>
                </c:pt>
                <c:pt idx="38">
                  <c:v>22.6</c:v>
                </c:pt>
                <c:pt idx="39">
                  <c:v>22.9</c:v>
                </c:pt>
                <c:pt idx="40">
                  <c:v>23.1</c:v>
                </c:pt>
                <c:pt idx="41">
                  <c:v>27.1</c:v>
                </c:pt>
                <c:pt idx="42">
                  <c:v>27.8</c:v>
                </c:pt>
                <c:pt idx="43">
                  <c:v>28.4</c:v>
                </c:pt>
                <c:pt idx="44">
                  <c:v>29.2</c:v>
                </c:pt>
                <c:pt idx="45">
                  <c:v>29.9</c:v>
                </c:pt>
                <c:pt idx="46">
                  <c:v>30.7</c:v>
                </c:pt>
                <c:pt idx="47">
                  <c:v>31.3</c:v>
                </c:pt>
                <c:pt idx="48">
                  <c:v>31.8</c:v>
                </c:pt>
                <c:pt idx="49">
                  <c:v>32.4</c:v>
                </c:pt>
                <c:pt idx="50">
                  <c:v>33.1</c:v>
                </c:pt>
                <c:pt idx="51">
                  <c:v>33.700000000000003</c:v>
                </c:pt>
                <c:pt idx="52">
                  <c:v>34.299999999999997</c:v>
                </c:pt>
                <c:pt idx="53">
                  <c:v>34.799999999999997</c:v>
                </c:pt>
                <c:pt idx="54">
                  <c:v>36.299999999999997</c:v>
                </c:pt>
                <c:pt idx="55">
                  <c:v>36.5</c:v>
                </c:pt>
                <c:pt idx="56">
                  <c:v>37</c:v>
                </c:pt>
                <c:pt idx="57">
                  <c:v>38</c:v>
                </c:pt>
                <c:pt idx="58">
                  <c:v>38.4</c:v>
                </c:pt>
                <c:pt idx="59">
                  <c:v>39</c:v>
                </c:pt>
                <c:pt idx="60">
                  <c:v>39.5</c:v>
                </c:pt>
                <c:pt idx="61">
                  <c:v>40.1</c:v>
                </c:pt>
                <c:pt idx="62">
                  <c:v>40.6</c:v>
                </c:pt>
                <c:pt idx="63">
                  <c:v>41</c:v>
                </c:pt>
                <c:pt idx="64">
                  <c:v>41</c:v>
                </c:pt>
                <c:pt idx="65">
                  <c:v>41.2</c:v>
                </c:pt>
                <c:pt idx="66">
                  <c:v>41.7</c:v>
                </c:pt>
                <c:pt idx="67">
                  <c:v>42.3</c:v>
                </c:pt>
                <c:pt idx="68">
                  <c:v>42.6</c:v>
                </c:pt>
                <c:pt idx="69">
                  <c:v>43.1</c:v>
                </c:pt>
                <c:pt idx="70">
                  <c:v>63.3</c:v>
                </c:pt>
                <c:pt idx="71">
                  <c:v>69.400000000000006</c:v>
                </c:pt>
              </c:numCache>
            </c:numRef>
          </c:xVal>
          <c:yVal>
            <c:numRef>
              <c:f>Tabelle1!$R$213:$R$284</c:f>
              <c:numCache>
                <c:formatCode>General</c:formatCode>
                <c:ptCount val="72"/>
                <c:pt idx="0">
                  <c:v>30</c:v>
                </c:pt>
                <c:pt idx="1">
                  <c:v>30</c:v>
                </c:pt>
                <c:pt idx="2">
                  <c:v>30</c:v>
                </c:pt>
                <c:pt idx="3">
                  <c:v>30</c:v>
                </c:pt>
                <c:pt idx="4">
                  <c:v>30</c:v>
                </c:pt>
                <c:pt idx="5">
                  <c:v>30</c:v>
                </c:pt>
                <c:pt idx="6">
                  <c:v>29.9</c:v>
                </c:pt>
                <c:pt idx="7">
                  <c:v>29.9</c:v>
                </c:pt>
                <c:pt idx="8">
                  <c:v>29.8</c:v>
                </c:pt>
                <c:pt idx="9">
                  <c:v>29.7</c:v>
                </c:pt>
                <c:pt idx="10">
                  <c:v>29.6</c:v>
                </c:pt>
                <c:pt idx="11">
                  <c:v>29.6</c:v>
                </c:pt>
                <c:pt idx="12">
                  <c:v>29.4</c:v>
                </c:pt>
                <c:pt idx="13">
                  <c:v>29.1</c:v>
                </c:pt>
                <c:pt idx="14">
                  <c:v>29</c:v>
                </c:pt>
                <c:pt idx="15">
                  <c:v>28.9</c:v>
                </c:pt>
                <c:pt idx="16">
                  <c:v>28.8</c:v>
                </c:pt>
                <c:pt idx="17">
                  <c:v>28.7</c:v>
                </c:pt>
                <c:pt idx="18">
                  <c:v>28.7</c:v>
                </c:pt>
                <c:pt idx="19">
                  <c:v>28.5</c:v>
                </c:pt>
                <c:pt idx="20">
                  <c:v>28.4</c:v>
                </c:pt>
                <c:pt idx="21">
                  <c:v>28.2</c:v>
                </c:pt>
                <c:pt idx="22">
                  <c:v>28.1</c:v>
                </c:pt>
                <c:pt idx="23">
                  <c:v>28.1</c:v>
                </c:pt>
                <c:pt idx="24">
                  <c:v>28</c:v>
                </c:pt>
                <c:pt idx="25">
                  <c:v>27.9</c:v>
                </c:pt>
                <c:pt idx="26">
                  <c:v>27.8</c:v>
                </c:pt>
                <c:pt idx="27">
                  <c:v>27.9</c:v>
                </c:pt>
                <c:pt idx="28">
                  <c:v>27.7</c:v>
                </c:pt>
                <c:pt idx="29">
                  <c:v>27.6</c:v>
                </c:pt>
                <c:pt idx="30">
                  <c:v>27.6</c:v>
                </c:pt>
                <c:pt idx="31">
                  <c:v>27.6</c:v>
                </c:pt>
                <c:pt idx="32">
                  <c:v>27.6</c:v>
                </c:pt>
                <c:pt idx="33">
                  <c:v>27.5</c:v>
                </c:pt>
                <c:pt idx="34">
                  <c:v>27.5</c:v>
                </c:pt>
                <c:pt idx="35">
                  <c:v>27.4</c:v>
                </c:pt>
                <c:pt idx="36">
                  <c:v>27.4</c:v>
                </c:pt>
                <c:pt idx="37">
                  <c:v>27.4</c:v>
                </c:pt>
                <c:pt idx="38">
                  <c:v>27.3</c:v>
                </c:pt>
                <c:pt idx="39">
                  <c:v>27.3</c:v>
                </c:pt>
                <c:pt idx="40">
                  <c:v>27.2</c:v>
                </c:pt>
                <c:pt idx="41">
                  <c:v>26.6</c:v>
                </c:pt>
                <c:pt idx="42">
                  <c:v>26.4</c:v>
                </c:pt>
                <c:pt idx="43">
                  <c:v>26.3</c:v>
                </c:pt>
                <c:pt idx="44">
                  <c:v>26.2</c:v>
                </c:pt>
                <c:pt idx="45">
                  <c:v>26.1</c:v>
                </c:pt>
                <c:pt idx="46">
                  <c:v>26</c:v>
                </c:pt>
                <c:pt idx="47">
                  <c:v>25.8</c:v>
                </c:pt>
                <c:pt idx="48">
                  <c:v>25.7</c:v>
                </c:pt>
                <c:pt idx="49">
                  <c:v>25.7</c:v>
                </c:pt>
                <c:pt idx="50">
                  <c:v>25.5</c:v>
                </c:pt>
                <c:pt idx="51">
                  <c:v>25.4</c:v>
                </c:pt>
                <c:pt idx="52">
                  <c:v>25.3</c:v>
                </c:pt>
                <c:pt idx="53">
                  <c:v>25.3</c:v>
                </c:pt>
                <c:pt idx="54">
                  <c:v>25</c:v>
                </c:pt>
                <c:pt idx="55">
                  <c:v>24.9</c:v>
                </c:pt>
                <c:pt idx="56">
                  <c:v>24.9</c:v>
                </c:pt>
                <c:pt idx="57">
                  <c:v>24.6</c:v>
                </c:pt>
                <c:pt idx="58">
                  <c:v>24.7</c:v>
                </c:pt>
                <c:pt idx="59">
                  <c:v>24.5</c:v>
                </c:pt>
                <c:pt idx="60">
                  <c:v>24.4</c:v>
                </c:pt>
                <c:pt idx="61">
                  <c:v>24.3</c:v>
                </c:pt>
                <c:pt idx="62">
                  <c:v>24.2</c:v>
                </c:pt>
                <c:pt idx="63">
                  <c:v>24.2</c:v>
                </c:pt>
                <c:pt idx="64">
                  <c:v>24.2</c:v>
                </c:pt>
                <c:pt idx="65">
                  <c:v>24.1</c:v>
                </c:pt>
                <c:pt idx="66">
                  <c:v>24.1</c:v>
                </c:pt>
                <c:pt idx="67">
                  <c:v>24</c:v>
                </c:pt>
                <c:pt idx="68">
                  <c:v>24</c:v>
                </c:pt>
                <c:pt idx="69">
                  <c:v>24</c:v>
                </c:pt>
                <c:pt idx="70">
                  <c:v>24</c:v>
                </c:pt>
                <c:pt idx="71">
                  <c:v>24</c:v>
                </c:pt>
              </c:numCache>
            </c:numRef>
          </c:yVal>
          <c:smooth val="0"/>
          <c:extLst>
            <c:ext xmlns:c16="http://schemas.microsoft.com/office/drawing/2014/chart" uri="{C3380CC4-5D6E-409C-BE32-E72D297353CC}">
              <c16:uniqueId val="{00000000-7B4C-4379-B073-C2C8795D594C}"/>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37"/>
          <c:min val="1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Thompson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Tabelle1!$AE$213:$AE$288</c:f>
              <c:numCache>
                <c:formatCode>General</c:formatCode>
                <c:ptCount val="76"/>
                <c:pt idx="0">
                  <c:v>5.6</c:v>
                </c:pt>
                <c:pt idx="1">
                  <c:v>6.1</c:v>
                </c:pt>
                <c:pt idx="2">
                  <c:v>6.5</c:v>
                </c:pt>
                <c:pt idx="3">
                  <c:v>6.8</c:v>
                </c:pt>
                <c:pt idx="4">
                  <c:v>6.8</c:v>
                </c:pt>
                <c:pt idx="5">
                  <c:v>7</c:v>
                </c:pt>
                <c:pt idx="6">
                  <c:v>7.5</c:v>
                </c:pt>
                <c:pt idx="7">
                  <c:v>7.8</c:v>
                </c:pt>
                <c:pt idx="8">
                  <c:v>8.1</c:v>
                </c:pt>
                <c:pt idx="9">
                  <c:v>8.6999999999999993</c:v>
                </c:pt>
                <c:pt idx="10">
                  <c:v>9</c:v>
                </c:pt>
                <c:pt idx="11">
                  <c:v>9</c:v>
                </c:pt>
                <c:pt idx="12">
                  <c:v>9</c:v>
                </c:pt>
                <c:pt idx="13">
                  <c:v>9.1</c:v>
                </c:pt>
                <c:pt idx="14">
                  <c:v>9.1999999999999993</c:v>
                </c:pt>
                <c:pt idx="15">
                  <c:v>9.3000000000000007</c:v>
                </c:pt>
                <c:pt idx="16">
                  <c:v>9.4</c:v>
                </c:pt>
                <c:pt idx="17">
                  <c:v>9.5</c:v>
                </c:pt>
                <c:pt idx="18">
                  <c:v>9.6</c:v>
                </c:pt>
                <c:pt idx="19">
                  <c:v>9.6999999999999993</c:v>
                </c:pt>
                <c:pt idx="20">
                  <c:v>9.6999999999999993</c:v>
                </c:pt>
                <c:pt idx="21">
                  <c:v>9.9</c:v>
                </c:pt>
                <c:pt idx="22">
                  <c:v>10</c:v>
                </c:pt>
                <c:pt idx="23">
                  <c:v>10</c:v>
                </c:pt>
                <c:pt idx="24">
                  <c:v>10.1</c:v>
                </c:pt>
                <c:pt idx="25">
                  <c:v>10.199999999999999</c:v>
                </c:pt>
                <c:pt idx="26">
                  <c:v>10.199999999999999</c:v>
                </c:pt>
                <c:pt idx="27">
                  <c:v>10.199999999999999</c:v>
                </c:pt>
                <c:pt idx="28">
                  <c:v>10.3</c:v>
                </c:pt>
                <c:pt idx="29">
                  <c:v>10.5</c:v>
                </c:pt>
                <c:pt idx="30">
                  <c:v>10.6</c:v>
                </c:pt>
                <c:pt idx="31">
                  <c:v>10.7</c:v>
                </c:pt>
                <c:pt idx="32">
                  <c:v>10.7</c:v>
                </c:pt>
                <c:pt idx="33">
                  <c:v>10.8</c:v>
                </c:pt>
                <c:pt idx="34">
                  <c:v>10.8</c:v>
                </c:pt>
                <c:pt idx="35">
                  <c:v>10.9</c:v>
                </c:pt>
                <c:pt idx="36">
                  <c:v>11.4</c:v>
                </c:pt>
                <c:pt idx="37">
                  <c:v>12.8</c:v>
                </c:pt>
                <c:pt idx="38">
                  <c:v>14.5</c:v>
                </c:pt>
                <c:pt idx="39">
                  <c:v>16.100000000000001</c:v>
                </c:pt>
                <c:pt idx="40">
                  <c:v>17.8</c:v>
                </c:pt>
                <c:pt idx="41">
                  <c:v>19.5</c:v>
                </c:pt>
                <c:pt idx="42">
                  <c:v>21.2</c:v>
                </c:pt>
                <c:pt idx="43">
                  <c:v>23.2</c:v>
                </c:pt>
                <c:pt idx="44">
                  <c:v>26.9</c:v>
                </c:pt>
                <c:pt idx="45">
                  <c:v>27</c:v>
                </c:pt>
                <c:pt idx="46">
                  <c:v>28.2</c:v>
                </c:pt>
                <c:pt idx="47">
                  <c:v>29.5</c:v>
                </c:pt>
                <c:pt idx="48">
                  <c:v>30.6</c:v>
                </c:pt>
                <c:pt idx="49">
                  <c:v>31.5</c:v>
                </c:pt>
                <c:pt idx="50">
                  <c:v>32.799999999999997</c:v>
                </c:pt>
                <c:pt idx="51">
                  <c:v>34.4</c:v>
                </c:pt>
                <c:pt idx="52">
                  <c:v>36</c:v>
                </c:pt>
                <c:pt idx="53">
                  <c:v>36.5</c:v>
                </c:pt>
                <c:pt idx="54">
                  <c:v>37</c:v>
                </c:pt>
                <c:pt idx="55">
                  <c:v>37.5</c:v>
                </c:pt>
                <c:pt idx="56">
                  <c:v>39.799999999999997</c:v>
                </c:pt>
                <c:pt idx="57">
                  <c:v>41</c:v>
                </c:pt>
                <c:pt idx="58">
                  <c:v>42.2</c:v>
                </c:pt>
                <c:pt idx="59">
                  <c:v>43.6</c:v>
                </c:pt>
                <c:pt idx="60">
                  <c:v>45.1</c:v>
                </c:pt>
                <c:pt idx="61">
                  <c:v>47</c:v>
                </c:pt>
                <c:pt idx="62">
                  <c:v>47.8</c:v>
                </c:pt>
                <c:pt idx="63">
                  <c:v>49</c:v>
                </c:pt>
                <c:pt idx="64">
                  <c:v>50.2</c:v>
                </c:pt>
                <c:pt idx="65">
                  <c:v>53.5</c:v>
                </c:pt>
                <c:pt idx="66">
                  <c:v>53.7</c:v>
                </c:pt>
                <c:pt idx="67">
                  <c:v>54.8</c:v>
                </c:pt>
                <c:pt idx="68">
                  <c:v>56</c:v>
                </c:pt>
                <c:pt idx="69">
                  <c:v>57.2</c:v>
                </c:pt>
                <c:pt idx="70">
                  <c:v>58</c:v>
                </c:pt>
                <c:pt idx="71">
                  <c:v>60.3</c:v>
                </c:pt>
                <c:pt idx="72">
                  <c:v>60.5</c:v>
                </c:pt>
                <c:pt idx="73">
                  <c:v>60.8</c:v>
                </c:pt>
                <c:pt idx="74">
                  <c:v>61.3</c:v>
                </c:pt>
                <c:pt idx="75">
                  <c:v>61.7</c:v>
                </c:pt>
              </c:numCache>
            </c:numRef>
          </c:xVal>
          <c:yVal>
            <c:numRef>
              <c:f>Tabelle1!$AF$213:$AF$288</c:f>
              <c:numCache>
                <c:formatCode>General</c:formatCode>
                <c:ptCount val="76"/>
                <c:pt idx="0">
                  <c:v>37.5</c:v>
                </c:pt>
                <c:pt idx="1">
                  <c:v>37.5</c:v>
                </c:pt>
                <c:pt idx="2">
                  <c:v>37.5</c:v>
                </c:pt>
                <c:pt idx="3">
                  <c:v>37.5</c:v>
                </c:pt>
                <c:pt idx="4">
                  <c:v>37.5</c:v>
                </c:pt>
                <c:pt idx="5">
                  <c:v>37.5</c:v>
                </c:pt>
                <c:pt idx="6">
                  <c:v>37.5</c:v>
                </c:pt>
                <c:pt idx="7">
                  <c:v>37.5</c:v>
                </c:pt>
                <c:pt idx="8">
                  <c:v>37.5</c:v>
                </c:pt>
                <c:pt idx="9">
                  <c:v>37.5</c:v>
                </c:pt>
                <c:pt idx="10">
                  <c:v>37.5</c:v>
                </c:pt>
                <c:pt idx="11">
                  <c:v>37.5</c:v>
                </c:pt>
                <c:pt idx="12">
                  <c:v>37.5</c:v>
                </c:pt>
                <c:pt idx="13">
                  <c:v>37.5</c:v>
                </c:pt>
                <c:pt idx="14">
                  <c:v>37.5</c:v>
                </c:pt>
                <c:pt idx="15">
                  <c:v>37.5</c:v>
                </c:pt>
                <c:pt idx="16">
                  <c:v>37.5</c:v>
                </c:pt>
                <c:pt idx="17">
                  <c:v>37.5</c:v>
                </c:pt>
                <c:pt idx="18">
                  <c:v>37.5</c:v>
                </c:pt>
                <c:pt idx="19">
                  <c:v>37.5</c:v>
                </c:pt>
                <c:pt idx="20">
                  <c:v>37.5</c:v>
                </c:pt>
                <c:pt idx="21">
                  <c:v>37.5</c:v>
                </c:pt>
                <c:pt idx="22">
                  <c:v>37.5</c:v>
                </c:pt>
                <c:pt idx="23">
                  <c:v>37.5</c:v>
                </c:pt>
                <c:pt idx="24">
                  <c:v>37.4</c:v>
                </c:pt>
                <c:pt idx="25">
                  <c:v>37.5</c:v>
                </c:pt>
                <c:pt idx="26">
                  <c:v>37.5</c:v>
                </c:pt>
                <c:pt idx="27">
                  <c:v>37.4</c:v>
                </c:pt>
                <c:pt idx="28">
                  <c:v>37.4</c:v>
                </c:pt>
                <c:pt idx="29">
                  <c:v>37.4</c:v>
                </c:pt>
                <c:pt idx="30">
                  <c:v>37.4</c:v>
                </c:pt>
                <c:pt idx="31">
                  <c:v>37.4</c:v>
                </c:pt>
                <c:pt idx="32">
                  <c:v>37.4</c:v>
                </c:pt>
                <c:pt idx="33">
                  <c:v>37.4</c:v>
                </c:pt>
                <c:pt idx="34">
                  <c:v>37.4</c:v>
                </c:pt>
                <c:pt idx="35">
                  <c:v>37.4</c:v>
                </c:pt>
                <c:pt idx="36">
                  <c:v>37.299999999999997</c:v>
                </c:pt>
                <c:pt idx="37">
                  <c:v>37.1</c:v>
                </c:pt>
                <c:pt idx="38">
                  <c:v>36.799999999999997</c:v>
                </c:pt>
                <c:pt idx="39">
                  <c:v>36.6</c:v>
                </c:pt>
                <c:pt idx="40">
                  <c:v>36.299999999999997</c:v>
                </c:pt>
                <c:pt idx="41">
                  <c:v>36.1</c:v>
                </c:pt>
                <c:pt idx="42">
                  <c:v>35.799999999999997</c:v>
                </c:pt>
                <c:pt idx="43">
                  <c:v>35.5</c:v>
                </c:pt>
                <c:pt idx="44">
                  <c:v>35</c:v>
                </c:pt>
                <c:pt idx="45">
                  <c:v>34.9</c:v>
                </c:pt>
                <c:pt idx="46">
                  <c:v>34.799999999999997</c:v>
                </c:pt>
                <c:pt idx="47">
                  <c:v>34.6</c:v>
                </c:pt>
                <c:pt idx="48">
                  <c:v>34.4</c:v>
                </c:pt>
                <c:pt idx="49">
                  <c:v>34.200000000000003</c:v>
                </c:pt>
                <c:pt idx="50">
                  <c:v>34.1</c:v>
                </c:pt>
                <c:pt idx="51">
                  <c:v>33.9</c:v>
                </c:pt>
                <c:pt idx="52">
                  <c:v>33.6</c:v>
                </c:pt>
                <c:pt idx="53">
                  <c:v>33.5</c:v>
                </c:pt>
                <c:pt idx="54">
                  <c:v>33.5</c:v>
                </c:pt>
                <c:pt idx="55">
                  <c:v>33.299999999999997</c:v>
                </c:pt>
                <c:pt idx="56">
                  <c:v>33.1</c:v>
                </c:pt>
                <c:pt idx="57">
                  <c:v>32.799999999999997</c:v>
                </c:pt>
                <c:pt idx="58">
                  <c:v>32.700000000000003</c:v>
                </c:pt>
                <c:pt idx="59">
                  <c:v>32.5</c:v>
                </c:pt>
                <c:pt idx="60">
                  <c:v>32.200000000000003</c:v>
                </c:pt>
                <c:pt idx="61">
                  <c:v>32</c:v>
                </c:pt>
                <c:pt idx="62">
                  <c:v>31.8</c:v>
                </c:pt>
                <c:pt idx="63">
                  <c:v>31.6</c:v>
                </c:pt>
                <c:pt idx="64">
                  <c:v>31.5</c:v>
                </c:pt>
                <c:pt idx="65">
                  <c:v>31</c:v>
                </c:pt>
                <c:pt idx="66">
                  <c:v>30.9</c:v>
                </c:pt>
                <c:pt idx="67">
                  <c:v>30.8</c:v>
                </c:pt>
                <c:pt idx="68">
                  <c:v>30.6</c:v>
                </c:pt>
                <c:pt idx="69">
                  <c:v>30.4</c:v>
                </c:pt>
                <c:pt idx="70">
                  <c:v>30.3</c:v>
                </c:pt>
                <c:pt idx="71">
                  <c:v>30</c:v>
                </c:pt>
                <c:pt idx="72">
                  <c:v>30</c:v>
                </c:pt>
                <c:pt idx="73">
                  <c:v>30</c:v>
                </c:pt>
                <c:pt idx="74">
                  <c:v>30</c:v>
                </c:pt>
                <c:pt idx="75">
                  <c:v>30</c:v>
                </c:pt>
              </c:numCache>
            </c:numRef>
          </c:yVal>
          <c:smooth val="0"/>
          <c:extLst>
            <c:ext xmlns:c16="http://schemas.microsoft.com/office/drawing/2014/chart" uri="{C3380CC4-5D6E-409C-BE32-E72D297353CC}">
              <c16:uniqueId val="{00000000-DEC0-4877-A996-2113F171C6E0}"/>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44"/>
          <c:min val="2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Python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Tabelle1!$AR$213:$AR$258</c:f>
              <c:numCache>
                <c:formatCode>General</c:formatCode>
                <c:ptCount val="46"/>
                <c:pt idx="0">
                  <c:v>3.2</c:v>
                </c:pt>
                <c:pt idx="1">
                  <c:v>6.5</c:v>
                </c:pt>
                <c:pt idx="2">
                  <c:v>8</c:v>
                </c:pt>
                <c:pt idx="3">
                  <c:v>8.1999999999999993</c:v>
                </c:pt>
                <c:pt idx="4">
                  <c:v>8.5</c:v>
                </c:pt>
                <c:pt idx="5">
                  <c:v>8.8000000000000007</c:v>
                </c:pt>
                <c:pt idx="6">
                  <c:v>8.9</c:v>
                </c:pt>
                <c:pt idx="7">
                  <c:v>8.9</c:v>
                </c:pt>
                <c:pt idx="8">
                  <c:v>9</c:v>
                </c:pt>
                <c:pt idx="9">
                  <c:v>10.4</c:v>
                </c:pt>
                <c:pt idx="10">
                  <c:v>12.7</c:v>
                </c:pt>
                <c:pt idx="11">
                  <c:v>14.5</c:v>
                </c:pt>
                <c:pt idx="12">
                  <c:v>16.100000000000001</c:v>
                </c:pt>
                <c:pt idx="13">
                  <c:v>17.5</c:v>
                </c:pt>
                <c:pt idx="14">
                  <c:v>19.100000000000001</c:v>
                </c:pt>
                <c:pt idx="15">
                  <c:v>20.6</c:v>
                </c:pt>
                <c:pt idx="16">
                  <c:v>22.3</c:v>
                </c:pt>
                <c:pt idx="17">
                  <c:v>23.2</c:v>
                </c:pt>
                <c:pt idx="18">
                  <c:v>24.1</c:v>
                </c:pt>
                <c:pt idx="19">
                  <c:v>24.9</c:v>
                </c:pt>
                <c:pt idx="20">
                  <c:v>27.5</c:v>
                </c:pt>
                <c:pt idx="21">
                  <c:v>29.4</c:v>
                </c:pt>
                <c:pt idx="22">
                  <c:v>29.7</c:v>
                </c:pt>
                <c:pt idx="23">
                  <c:v>30.7</c:v>
                </c:pt>
                <c:pt idx="24">
                  <c:v>31.9</c:v>
                </c:pt>
                <c:pt idx="25">
                  <c:v>33.1</c:v>
                </c:pt>
                <c:pt idx="26">
                  <c:v>35.6</c:v>
                </c:pt>
                <c:pt idx="27">
                  <c:v>35.799999999999997</c:v>
                </c:pt>
                <c:pt idx="28">
                  <c:v>37.9</c:v>
                </c:pt>
                <c:pt idx="29">
                  <c:v>39.200000000000003</c:v>
                </c:pt>
                <c:pt idx="30">
                  <c:v>40.799999999999997</c:v>
                </c:pt>
                <c:pt idx="31">
                  <c:v>42.4</c:v>
                </c:pt>
                <c:pt idx="32">
                  <c:v>44</c:v>
                </c:pt>
                <c:pt idx="33">
                  <c:v>44.9</c:v>
                </c:pt>
                <c:pt idx="34">
                  <c:v>45.7</c:v>
                </c:pt>
                <c:pt idx="35">
                  <c:v>46.6</c:v>
                </c:pt>
                <c:pt idx="36">
                  <c:v>47.5</c:v>
                </c:pt>
                <c:pt idx="37">
                  <c:v>47.7</c:v>
                </c:pt>
                <c:pt idx="38">
                  <c:v>47.8</c:v>
                </c:pt>
                <c:pt idx="39">
                  <c:v>47.9</c:v>
                </c:pt>
                <c:pt idx="40">
                  <c:v>48.2</c:v>
                </c:pt>
                <c:pt idx="41">
                  <c:v>48.5</c:v>
                </c:pt>
                <c:pt idx="42">
                  <c:v>48.8</c:v>
                </c:pt>
                <c:pt idx="43">
                  <c:v>48.9</c:v>
                </c:pt>
                <c:pt idx="44">
                  <c:v>49</c:v>
                </c:pt>
                <c:pt idx="45">
                  <c:v>50.3</c:v>
                </c:pt>
              </c:numCache>
            </c:numRef>
          </c:xVal>
          <c:yVal>
            <c:numRef>
              <c:f>Tabelle1!$AS$213:$AS$258</c:f>
              <c:numCache>
                <c:formatCode>General</c:formatCode>
                <c:ptCount val="46"/>
                <c:pt idx="0">
                  <c:v>55</c:v>
                </c:pt>
                <c:pt idx="1">
                  <c:v>55</c:v>
                </c:pt>
                <c:pt idx="2">
                  <c:v>55</c:v>
                </c:pt>
                <c:pt idx="3">
                  <c:v>54.9</c:v>
                </c:pt>
                <c:pt idx="4">
                  <c:v>54.9</c:v>
                </c:pt>
                <c:pt idx="5">
                  <c:v>54.8</c:v>
                </c:pt>
                <c:pt idx="6">
                  <c:v>54.7</c:v>
                </c:pt>
                <c:pt idx="7">
                  <c:v>54.8</c:v>
                </c:pt>
                <c:pt idx="8">
                  <c:v>54.7</c:v>
                </c:pt>
                <c:pt idx="9">
                  <c:v>54.4</c:v>
                </c:pt>
                <c:pt idx="10">
                  <c:v>53.7</c:v>
                </c:pt>
                <c:pt idx="11">
                  <c:v>53.2</c:v>
                </c:pt>
                <c:pt idx="12">
                  <c:v>52.8</c:v>
                </c:pt>
                <c:pt idx="13">
                  <c:v>52.4</c:v>
                </c:pt>
                <c:pt idx="14">
                  <c:v>51.9</c:v>
                </c:pt>
                <c:pt idx="15">
                  <c:v>51.6</c:v>
                </c:pt>
                <c:pt idx="16">
                  <c:v>51.1</c:v>
                </c:pt>
                <c:pt idx="17">
                  <c:v>50.8</c:v>
                </c:pt>
                <c:pt idx="18">
                  <c:v>50.5</c:v>
                </c:pt>
                <c:pt idx="19">
                  <c:v>50.4</c:v>
                </c:pt>
                <c:pt idx="20">
                  <c:v>49.6</c:v>
                </c:pt>
                <c:pt idx="21">
                  <c:v>49.1</c:v>
                </c:pt>
                <c:pt idx="22">
                  <c:v>49.1</c:v>
                </c:pt>
                <c:pt idx="23">
                  <c:v>48.7</c:v>
                </c:pt>
                <c:pt idx="24">
                  <c:v>48.5</c:v>
                </c:pt>
                <c:pt idx="25">
                  <c:v>48.1</c:v>
                </c:pt>
                <c:pt idx="26">
                  <c:v>47.4</c:v>
                </c:pt>
                <c:pt idx="27">
                  <c:v>47.3</c:v>
                </c:pt>
                <c:pt idx="28">
                  <c:v>46.8</c:v>
                </c:pt>
                <c:pt idx="29">
                  <c:v>46.4</c:v>
                </c:pt>
                <c:pt idx="30">
                  <c:v>46</c:v>
                </c:pt>
                <c:pt idx="31">
                  <c:v>45.6</c:v>
                </c:pt>
                <c:pt idx="32">
                  <c:v>45.1</c:v>
                </c:pt>
                <c:pt idx="33">
                  <c:v>44.8</c:v>
                </c:pt>
                <c:pt idx="34">
                  <c:v>44.7</c:v>
                </c:pt>
                <c:pt idx="35">
                  <c:v>44.3</c:v>
                </c:pt>
                <c:pt idx="36">
                  <c:v>44.1</c:v>
                </c:pt>
                <c:pt idx="37">
                  <c:v>44.1</c:v>
                </c:pt>
                <c:pt idx="38">
                  <c:v>44.1</c:v>
                </c:pt>
                <c:pt idx="39">
                  <c:v>44</c:v>
                </c:pt>
                <c:pt idx="40">
                  <c:v>44</c:v>
                </c:pt>
                <c:pt idx="41">
                  <c:v>44</c:v>
                </c:pt>
                <c:pt idx="42">
                  <c:v>44</c:v>
                </c:pt>
                <c:pt idx="43">
                  <c:v>44</c:v>
                </c:pt>
                <c:pt idx="44">
                  <c:v>44</c:v>
                </c:pt>
                <c:pt idx="45">
                  <c:v>44</c:v>
                </c:pt>
              </c:numCache>
            </c:numRef>
          </c:yVal>
          <c:smooth val="0"/>
          <c:extLst>
            <c:ext xmlns:c16="http://schemas.microsoft.com/office/drawing/2014/chart" uri="{C3380CC4-5D6E-409C-BE32-E72D297353CC}">
              <c16:uniqueId val="{00000000-94F4-407A-BA10-72BB9A9AA8D6}"/>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60"/>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319087</xdr:colOff>
      <xdr:row>174</xdr:row>
      <xdr:rowOff>100012</xdr:rowOff>
    </xdr:from>
    <xdr:to>
      <xdr:col>14</xdr:col>
      <xdr:colOff>14287</xdr:colOff>
      <xdr:row>188</xdr:row>
      <xdr:rowOff>176212</xdr:rowOff>
    </xdr:to>
    <xdr:graphicFrame macro="">
      <xdr:nvGraphicFramePr>
        <xdr:cNvPr id="8" name="Diagramm 7">
          <a:extLst>
            <a:ext uri="{FF2B5EF4-FFF2-40B4-BE49-F238E27FC236}">
              <a16:creationId xmlns:a16="http://schemas.microsoft.com/office/drawing/2014/main" id="{7AEF81F2-AD20-494A-8F31-DF1927372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295275</xdr:colOff>
      <xdr:row>174</xdr:row>
      <xdr:rowOff>100012</xdr:rowOff>
    </xdr:from>
    <xdr:to>
      <xdr:col>27</xdr:col>
      <xdr:colOff>600075</xdr:colOff>
      <xdr:row>188</xdr:row>
      <xdr:rowOff>176212</xdr:rowOff>
    </xdr:to>
    <xdr:graphicFrame macro="">
      <xdr:nvGraphicFramePr>
        <xdr:cNvPr id="9" name="Diagramm 8">
          <a:extLst>
            <a:ext uri="{FF2B5EF4-FFF2-40B4-BE49-F238E27FC236}">
              <a16:creationId xmlns:a16="http://schemas.microsoft.com/office/drawing/2014/main" id="{99B23DCF-208C-4F1C-8898-991B77154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295275</xdr:colOff>
      <xdr:row>174</xdr:row>
      <xdr:rowOff>138112</xdr:rowOff>
    </xdr:from>
    <xdr:to>
      <xdr:col>42</xdr:col>
      <xdr:colOff>600075</xdr:colOff>
      <xdr:row>189</xdr:row>
      <xdr:rowOff>23812</xdr:rowOff>
    </xdr:to>
    <xdr:graphicFrame macro="">
      <xdr:nvGraphicFramePr>
        <xdr:cNvPr id="2" name="Diagramm 1">
          <a:extLst>
            <a:ext uri="{FF2B5EF4-FFF2-40B4-BE49-F238E27FC236}">
              <a16:creationId xmlns:a16="http://schemas.microsoft.com/office/drawing/2014/main" id="{E18219D9-1347-4F2A-B1A0-1243E3CE0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51</xdr:col>
      <xdr:colOff>261937</xdr:colOff>
      <xdr:row>174</xdr:row>
      <xdr:rowOff>128587</xdr:rowOff>
    </xdr:from>
    <xdr:to>
      <xdr:col>58</xdr:col>
      <xdr:colOff>566737</xdr:colOff>
      <xdr:row>189</xdr:row>
      <xdr:rowOff>14287</xdr:rowOff>
    </xdr:to>
    <xdr:graphicFrame macro="">
      <xdr:nvGraphicFramePr>
        <xdr:cNvPr id="3" name="Diagramm 2">
          <a:extLst>
            <a:ext uri="{FF2B5EF4-FFF2-40B4-BE49-F238E27FC236}">
              <a16:creationId xmlns:a16="http://schemas.microsoft.com/office/drawing/2014/main" id="{D9C73275-3595-476B-8032-882066E5D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66</xdr:col>
      <xdr:colOff>381000</xdr:colOff>
      <xdr:row>174</xdr:row>
      <xdr:rowOff>80962</xdr:rowOff>
    </xdr:from>
    <xdr:to>
      <xdr:col>74</xdr:col>
      <xdr:colOff>76200</xdr:colOff>
      <xdr:row>188</xdr:row>
      <xdr:rowOff>157162</xdr:rowOff>
    </xdr:to>
    <xdr:graphicFrame macro="">
      <xdr:nvGraphicFramePr>
        <xdr:cNvPr id="4" name="Diagramm 3">
          <a:extLst>
            <a:ext uri="{FF2B5EF4-FFF2-40B4-BE49-F238E27FC236}">
              <a16:creationId xmlns:a16="http://schemas.microsoft.com/office/drawing/2014/main" id="{90E69B7B-D7A5-459B-B2D3-7B4E682F4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361950</xdr:colOff>
      <xdr:row>216</xdr:row>
      <xdr:rowOff>180975</xdr:rowOff>
    </xdr:from>
    <xdr:to>
      <xdr:col>14</xdr:col>
      <xdr:colOff>57150</xdr:colOff>
      <xdr:row>231</xdr:row>
      <xdr:rowOff>66675</xdr:rowOff>
    </xdr:to>
    <xdr:graphicFrame macro="">
      <xdr:nvGraphicFramePr>
        <xdr:cNvPr id="10" name="Diagramm 9">
          <a:extLst>
            <a:ext uri="{FF2B5EF4-FFF2-40B4-BE49-F238E27FC236}">
              <a16:creationId xmlns:a16="http://schemas.microsoft.com/office/drawing/2014/main" id="{451DFDF8-12FA-4741-B30D-D0B6F843A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361950</xdr:colOff>
      <xdr:row>216</xdr:row>
      <xdr:rowOff>180975</xdr:rowOff>
    </xdr:from>
    <xdr:to>
      <xdr:col>28</xdr:col>
      <xdr:colOff>57150</xdr:colOff>
      <xdr:row>231</xdr:row>
      <xdr:rowOff>66675</xdr:rowOff>
    </xdr:to>
    <xdr:graphicFrame macro="">
      <xdr:nvGraphicFramePr>
        <xdr:cNvPr id="11" name="Diagramm 10">
          <a:extLst>
            <a:ext uri="{FF2B5EF4-FFF2-40B4-BE49-F238E27FC236}">
              <a16:creationId xmlns:a16="http://schemas.microsoft.com/office/drawing/2014/main" id="{31B8F391-8B38-4502-8FA1-50A36D08E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361950</xdr:colOff>
      <xdr:row>216</xdr:row>
      <xdr:rowOff>180975</xdr:rowOff>
    </xdr:from>
    <xdr:to>
      <xdr:col>42</xdr:col>
      <xdr:colOff>57150</xdr:colOff>
      <xdr:row>231</xdr:row>
      <xdr:rowOff>66675</xdr:rowOff>
    </xdr:to>
    <xdr:graphicFrame macro="">
      <xdr:nvGraphicFramePr>
        <xdr:cNvPr id="12" name="Diagramm 11">
          <a:extLst>
            <a:ext uri="{FF2B5EF4-FFF2-40B4-BE49-F238E27FC236}">
              <a16:creationId xmlns:a16="http://schemas.microsoft.com/office/drawing/2014/main" id="{4A22087E-99BF-4584-BDDE-CB13F7547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47</xdr:col>
      <xdr:colOff>485775</xdr:colOff>
      <xdr:row>217</xdr:row>
      <xdr:rowOff>28575</xdr:rowOff>
    </xdr:from>
    <xdr:to>
      <xdr:col>55</xdr:col>
      <xdr:colOff>180975</xdr:colOff>
      <xdr:row>231</xdr:row>
      <xdr:rowOff>104775</xdr:rowOff>
    </xdr:to>
    <xdr:graphicFrame macro="">
      <xdr:nvGraphicFramePr>
        <xdr:cNvPr id="13" name="Diagramm 12">
          <a:extLst>
            <a:ext uri="{FF2B5EF4-FFF2-40B4-BE49-F238E27FC236}">
              <a16:creationId xmlns:a16="http://schemas.microsoft.com/office/drawing/2014/main" id="{F79796E7-863B-44F4-A8B9-EB4025CA5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476250</xdr:colOff>
      <xdr:row>303</xdr:row>
      <xdr:rowOff>0</xdr:rowOff>
    </xdr:from>
    <xdr:to>
      <xdr:col>14</xdr:col>
      <xdr:colOff>171450</xdr:colOff>
      <xdr:row>317</xdr:row>
      <xdr:rowOff>76200</xdr:rowOff>
    </xdr:to>
    <xdr:graphicFrame macro="">
      <xdr:nvGraphicFramePr>
        <xdr:cNvPr id="14" name="Diagramm 13">
          <a:extLst>
            <a:ext uri="{FF2B5EF4-FFF2-40B4-BE49-F238E27FC236}">
              <a16:creationId xmlns:a16="http://schemas.microsoft.com/office/drawing/2014/main" id="{7FC10780-583C-476B-91D4-69713189C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476250</xdr:colOff>
      <xdr:row>303</xdr:row>
      <xdr:rowOff>0</xdr:rowOff>
    </xdr:from>
    <xdr:to>
      <xdr:col>28</xdr:col>
      <xdr:colOff>171450</xdr:colOff>
      <xdr:row>317</xdr:row>
      <xdr:rowOff>76200</xdr:rowOff>
    </xdr:to>
    <xdr:graphicFrame macro="">
      <xdr:nvGraphicFramePr>
        <xdr:cNvPr id="15" name="Diagramm 14">
          <a:extLst>
            <a:ext uri="{FF2B5EF4-FFF2-40B4-BE49-F238E27FC236}">
              <a16:creationId xmlns:a16="http://schemas.microsoft.com/office/drawing/2014/main" id="{C54C38F7-F745-4A73-86BF-8CA8AD7A0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34</xdr:col>
      <xdr:colOff>476250</xdr:colOff>
      <xdr:row>303</xdr:row>
      <xdr:rowOff>0</xdr:rowOff>
    </xdr:from>
    <xdr:to>
      <xdr:col>42</xdr:col>
      <xdr:colOff>171450</xdr:colOff>
      <xdr:row>317</xdr:row>
      <xdr:rowOff>76200</xdr:rowOff>
    </xdr:to>
    <xdr:graphicFrame macro="">
      <xdr:nvGraphicFramePr>
        <xdr:cNvPr id="16" name="Diagramm 15">
          <a:extLst>
            <a:ext uri="{FF2B5EF4-FFF2-40B4-BE49-F238E27FC236}">
              <a16:creationId xmlns:a16="http://schemas.microsoft.com/office/drawing/2014/main" id="{23F11312-9959-4F03-A9FE-9A983699D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476250</xdr:colOff>
      <xdr:row>380</xdr:row>
      <xdr:rowOff>0</xdr:rowOff>
    </xdr:from>
    <xdr:to>
      <xdr:col>14</xdr:col>
      <xdr:colOff>171450</xdr:colOff>
      <xdr:row>394</xdr:row>
      <xdr:rowOff>76200</xdr:rowOff>
    </xdr:to>
    <xdr:graphicFrame macro="">
      <xdr:nvGraphicFramePr>
        <xdr:cNvPr id="17" name="Diagramm 16">
          <a:extLst>
            <a:ext uri="{FF2B5EF4-FFF2-40B4-BE49-F238E27FC236}">
              <a16:creationId xmlns:a16="http://schemas.microsoft.com/office/drawing/2014/main" id="{3B47D9CF-6D02-45DF-85FB-7FE36FD6A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476250</xdr:colOff>
      <xdr:row>380</xdr:row>
      <xdr:rowOff>0</xdr:rowOff>
    </xdr:from>
    <xdr:to>
      <xdr:col>28</xdr:col>
      <xdr:colOff>171450</xdr:colOff>
      <xdr:row>394</xdr:row>
      <xdr:rowOff>76200</xdr:rowOff>
    </xdr:to>
    <xdr:graphicFrame macro="">
      <xdr:nvGraphicFramePr>
        <xdr:cNvPr id="18" name="Diagramm 17">
          <a:extLst>
            <a:ext uri="{FF2B5EF4-FFF2-40B4-BE49-F238E27FC236}">
              <a16:creationId xmlns:a16="http://schemas.microsoft.com/office/drawing/2014/main" id="{7F074B4B-6F09-4367-917B-E79A79E41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34</xdr:col>
      <xdr:colOff>476250</xdr:colOff>
      <xdr:row>380</xdr:row>
      <xdr:rowOff>0</xdr:rowOff>
    </xdr:from>
    <xdr:to>
      <xdr:col>42</xdr:col>
      <xdr:colOff>171450</xdr:colOff>
      <xdr:row>394</xdr:row>
      <xdr:rowOff>76200</xdr:rowOff>
    </xdr:to>
    <xdr:graphicFrame macro="">
      <xdr:nvGraphicFramePr>
        <xdr:cNvPr id="19" name="Diagramm 18">
          <a:extLst>
            <a:ext uri="{FF2B5EF4-FFF2-40B4-BE49-F238E27FC236}">
              <a16:creationId xmlns:a16="http://schemas.microsoft.com/office/drawing/2014/main" id="{AE4731CB-7DE7-411E-892C-ADFEECBD9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48</xdr:col>
      <xdr:colOff>476250</xdr:colOff>
      <xdr:row>380</xdr:row>
      <xdr:rowOff>0</xdr:rowOff>
    </xdr:from>
    <xdr:to>
      <xdr:col>56</xdr:col>
      <xdr:colOff>171450</xdr:colOff>
      <xdr:row>394</xdr:row>
      <xdr:rowOff>76200</xdr:rowOff>
    </xdr:to>
    <xdr:graphicFrame macro="">
      <xdr:nvGraphicFramePr>
        <xdr:cNvPr id="20" name="Diagramm 19">
          <a:extLst>
            <a:ext uri="{FF2B5EF4-FFF2-40B4-BE49-F238E27FC236}">
              <a16:creationId xmlns:a16="http://schemas.microsoft.com/office/drawing/2014/main" id="{9420B309-F2D3-4A8E-814F-7AAB99FA7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62</xdr:col>
      <xdr:colOff>476250</xdr:colOff>
      <xdr:row>380</xdr:row>
      <xdr:rowOff>0</xdr:rowOff>
    </xdr:from>
    <xdr:to>
      <xdr:col>70</xdr:col>
      <xdr:colOff>171450</xdr:colOff>
      <xdr:row>394</xdr:row>
      <xdr:rowOff>76200</xdr:rowOff>
    </xdr:to>
    <xdr:graphicFrame macro="">
      <xdr:nvGraphicFramePr>
        <xdr:cNvPr id="21" name="Diagramm 20">
          <a:extLst>
            <a:ext uri="{FF2B5EF4-FFF2-40B4-BE49-F238E27FC236}">
              <a16:creationId xmlns:a16="http://schemas.microsoft.com/office/drawing/2014/main" id="{1B5247E8-E4B3-4FB1-B4B8-3F35854671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476250</xdr:colOff>
      <xdr:row>451</xdr:row>
      <xdr:rowOff>0</xdr:rowOff>
    </xdr:from>
    <xdr:to>
      <xdr:col>14</xdr:col>
      <xdr:colOff>171450</xdr:colOff>
      <xdr:row>465</xdr:row>
      <xdr:rowOff>76200</xdr:rowOff>
    </xdr:to>
    <xdr:graphicFrame macro="">
      <xdr:nvGraphicFramePr>
        <xdr:cNvPr id="22" name="Diagramm 21">
          <a:extLst>
            <a:ext uri="{FF2B5EF4-FFF2-40B4-BE49-F238E27FC236}">
              <a16:creationId xmlns:a16="http://schemas.microsoft.com/office/drawing/2014/main" id="{3C077C0C-BCFE-4B0A-82D2-B438414DB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20</xdr:col>
      <xdr:colOff>476250</xdr:colOff>
      <xdr:row>451</xdr:row>
      <xdr:rowOff>0</xdr:rowOff>
    </xdr:from>
    <xdr:to>
      <xdr:col>28</xdr:col>
      <xdr:colOff>171450</xdr:colOff>
      <xdr:row>465</xdr:row>
      <xdr:rowOff>76200</xdr:rowOff>
    </xdr:to>
    <xdr:graphicFrame macro="">
      <xdr:nvGraphicFramePr>
        <xdr:cNvPr id="23" name="Diagramm 22">
          <a:extLst>
            <a:ext uri="{FF2B5EF4-FFF2-40B4-BE49-F238E27FC236}">
              <a16:creationId xmlns:a16="http://schemas.microsoft.com/office/drawing/2014/main" id="{454BBD87-FCEC-425E-B08D-7823467AC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J986"/>
  <sheetViews>
    <sheetView tabSelected="1" zoomScaleNormal="100" workbookViewId="0">
      <selection activeCell="O6" sqref="O6"/>
    </sheetView>
  </sheetViews>
  <sheetFormatPr baseColWidth="10" defaultColWidth="9.140625" defaultRowHeight="15" x14ac:dyDescent="0.25"/>
  <cols>
    <col min="6" max="6" width="9.42578125" bestFit="1" customWidth="1"/>
    <col min="44" max="44" width="9" customWidth="1"/>
  </cols>
  <sheetData>
    <row r="1" spans="6:52" s="24" customFormat="1" x14ac:dyDescent="0.25"/>
    <row r="2" spans="6:52" s="24" customFormat="1" ht="20.25" thickBot="1" x14ac:dyDescent="0.35">
      <c r="L2" s="82" t="s">
        <v>61</v>
      </c>
      <c r="M2" s="82"/>
      <c r="N2" s="82"/>
    </row>
    <row r="3" spans="6:52" s="23" customFormat="1" ht="15.75" thickTop="1" x14ac:dyDescent="0.25">
      <c r="L3" s="26"/>
      <c r="M3" s="26"/>
      <c r="N3" s="26"/>
    </row>
    <row r="4" spans="6:52" ht="15.75" customHeight="1" x14ac:dyDescent="0.25">
      <c r="L4" s="79" t="s">
        <v>7</v>
      </c>
      <c r="M4" s="80"/>
      <c r="N4" s="81"/>
      <c r="O4" s="27">
        <v>0.75</v>
      </c>
      <c r="Q4" s="79" t="s">
        <v>64</v>
      </c>
      <c r="R4" s="80"/>
      <c r="S4" s="81"/>
      <c r="T4" s="25">
        <v>0</v>
      </c>
      <c r="V4" s="79" t="s">
        <v>68</v>
      </c>
      <c r="W4" s="80"/>
      <c r="X4" s="81"/>
      <c r="Y4" s="27">
        <v>2</v>
      </c>
    </row>
    <row r="5" spans="6:52" ht="16.5" customHeight="1" x14ac:dyDescent="0.25">
      <c r="H5" s="24"/>
      <c r="I5" s="24"/>
      <c r="J5" s="24"/>
      <c r="L5" s="79" t="s">
        <v>60</v>
      </c>
      <c r="M5" s="80"/>
      <c r="N5" s="81"/>
      <c r="O5" s="25">
        <v>100</v>
      </c>
      <c r="Q5" s="79" t="s">
        <v>65</v>
      </c>
      <c r="R5" s="80"/>
      <c r="S5" s="81"/>
      <c r="T5" s="27">
        <v>0.12</v>
      </c>
      <c r="V5" s="79" t="s">
        <v>69</v>
      </c>
      <c r="W5" s="80"/>
      <c r="X5" s="81"/>
      <c r="Y5" s="27">
        <v>2</v>
      </c>
      <c r="AV5" s="23"/>
      <c r="AW5" s="23"/>
      <c r="AX5" s="23"/>
      <c r="AY5" s="23"/>
      <c r="AZ5" s="23"/>
    </row>
    <row r="6" spans="6:52" x14ac:dyDescent="0.25">
      <c r="L6" s="64" t="s">
        <v>29</v>
      </c>
      <c r="M6" s="64"/>
      <c r="N6" s="64"/>
      <c r="O6" s="35">
        <v>37.799999999999997</v>
      </c>
      <c r="Q6" s="64" t="s">
        <v>67</v>
      </c>
      <c r="R6" s="64"/>
      <c r="S6" s="64"/>
      <c r="T6" s="28">
        <v>20</v>
      </c>
      <c r="V6" s="64" t="s">
        <v>70</v>
      </c>
      <c r="W6" s="64"/>
      <c r="X6" s="64"/>
      <c r="Y6" s="4">
        <v>1</v>
      </c>
      <c r="AV6" s="23"/>
      <c r="AW6" s="23"/>
      <c r="AX6" s="23"/>
      <c r="AY6" s="23"/>
      <c r="AZ6" s="23"/>
    </row>
    <row r="7" spans="6:52" s="24" customFormat="1" x14ac:dyDescent="0.25">
      <c r="L7" s="64" t="s">
        <v>59</v>
      </c>
      <c r="M7" s="64"/>
      <c r="N7" s="64"/>
      <c r="O7" s="25">
        <v>5</v>
      </c>
      <c r="Q7" s="64" t="s">
        <v>66</v>
      </c>
      <c r="R7" s="64"/>
      <c r="S7" s="64"/>
      <c r="T7" s="25">
        <v>0</v>
      </c>
      <c r="V7" s="64"/>
      <c r="W7" s="64"/>
      <c r="X7" s="64"/>
      <c r="Y7" s="25"/>
    </row>
    <row r="8" spans="6:52" ht="15.75" thickBot="1" x14ac:dyDescent="0.3">
      <c r="AV8" s="23"/>
      <c r="AW8" s="23"/>
      <c r="AX8" s="23"/>
      <c r="AY8" s="23"/>
      <c r="AZ8" s="23"/>
    </row>
    <row r="9" spans="6:52" ht="15.75" thickBot="1" x14ac:dyDescent="0.3">
      <c r="G9" s="70" t="s">
        <v>24</v>
      </c>
      <c r="H9" s="72"/>
      <c r="I9" s="70" t="s">
        <v>25</v>
      </c>
      <c r="J9" s="71"/>
      <c r="K9" s="71"/>
      <c r="L9" s="71"/>
      <c r="M9" s="71"/>
      <c r="N9" s="71"/>
      <c r="O9" s="71"/>
      <c r="P9" s="71"/>
      <c r="Q9" s="71"/>
      <c r="R9" s="72"/>
      <c r="S9" s="70" t="s">
        <v>27</v>
      </c>
      <c r="T9" s="71"/>
      <c r="U9" s="71"/>
      <c r="V9" s="71"/>
      <c r="W9" s="71"/>
      <c r="X9" s="71"/>
      <c r="Y9" s="71"/>
      <c r="Z9" s="71"/>
      <c r="AA9" s="71"/>
      <c r="AB9" s="72"/>
      <c r="AC9" s="70" t="s">
        <v>32</v>
      </c>
      <c r="AD9" s="71"/>
      <c r="AE9" s="71"/>
      <c r="AF9" s="71"/>
      <c r="AG9" s="71"/>
      <c r="AH9" s="72"/>
      <c r="AI9" s="70" t="s">
        <v>62</v>
      </c>
      <c r="AJ9" s="71"/>
      <c r="AK9" s="71"/>
      <c r="AL9" s="71"/>
      <c r="AM9" s="71"/>
      <c r="AN9" s="71"/>
      <c r="AO9" s="71"/>
      <c r="AP9" s="71"/>
      <c r="AQ9" s="71"/>
      <c r="AR9" s="71"/>
      <c r="AS9" s="71"/>
      <c r="AT9" s="72"/>
      <c r="AV9" s="23"/>
      <c r="AW9" s="23"/>
      <c r="AX9" s="23"/>
      <c r="AY9" s="23"/>
      <c r="AZ9" s="23"/>
    </row>
    <row r="10" spans="6:52" x14ac:dyDescent="0.25">
      <c r="F10" s="1" t="s">
        <v>4</v>
      </c>
      <c r="G10" s="62" t="s">
        <v>8</v>
      </c>
      <c r="H10" s="63"/>
      <c r="I10" s="62" t="s">
        <v>23</v>
      </c>
      <c r="J10" s="63"/>
      <c r="K10" s="62" t="s">
        <v>9</v>
      </c>
      <c r="L10" s="63"/>
      <c r="M10" s="62" t="s">
        <v>30</v>
      </c>
      <c r="N10" s="63"/>
      <c r="O10" s="62" t="s">
        <v>10</v>
      </c>
      <c r="P10" s="63"/>
      <c r="Q10" s="62" t="s">
        <v>94</v>
      </c>
      <c r="R10" s="63"/>
      <c r="S10" s="62" t="s">
        <v>26</v>
      </c>
      <c r="T10" s="63"/>
      <c r="U10" s="60" t="s">
        <v>20</v>
      </c>
      <c r="V10" s="61"/>
      <c r="W10" s="60" t="s">
        <v>3</v>
      </c>
      <c r="X10" s="61"/>
      <c r="Y10" s="60" t="s">
        <v>31</v>
      </c>
      <c r="Z10" s="61"/>
      <c r="AA10" s="60" t="s">
        <v>19</v>
      </c>
      <c r="AB10" s="61"/>
      <c r="AC10" s="60" t="s">
        <v>17</v>
      </c>
      <c r="AD10" s="61"/>
      <c r="AE10" s="60" t="s">
        <v>12</v>
      </c>
      <c r="AF10" s="61"/>
      <c r="AG10" s="60" t="s">
        <v>11</v>
      </c>
      <c r="AH10" s="61"/>
      <c r="AI10" s="60" t="s">
        <v>21</v>
      </c>
      <c r="AJ10" s="61"/>
      <c r="AK10" s="60" t="s">
        <v>16</v>
      </c>
      <c r="AL10" s="61"/>
      <c r="AM10" s="60" t="s">
        <v>14</v>
      </c>
      <c r="AN10" s="61"/>
      <c r="AO10" s="60" t="s">
        <v>93</v>
      </c>
      <c r="AP10" s="61"/>
      <c r="AQ10" s="60" t="s">
        <v>18</v>
      </c>
      <c r="AR10" s="61"/>
      <c r="AS10" s="60" t="s">
        <v>13</v>
      </c>
      <c r="AT10" s="61"/>
    </row>
    <row r="11" spans="6:52" x14ac:dyDescent="0.25">
      <c r="F11" s="1" t="s">
        <v>15</v>
      </c>
      <c r="G11" s="64">
        <v>60</v>
      </c>
      <c r="H11" s="65"/>
      <c r="I11" s="64">
        <v>400</v>
      </c>
      <c r="J11" s="65"/>
      <c r="K11" s="64">
        <v>17</v>
      </c>
      <c r="L11" s="65"/>
      <c r="M11" s="64">
        <f>ROUND(60/(1+3*Y6),O7)</f>
        <v>15</v>
      </c>
      <c r="N11" s="65"/>
      <c r="O11" s="64">
        <v>343</v>
      </c>
      <c r="P11" s="65"/>
      <c r="Q11" s="64" t="s">
        <v>97</v>
      </c>
      <c r="R11" s="65"/>
      <c r="S11" s="64">
        <v>600</v>
      </c>
      <c r="T11" s="65"/>
      <c r="U11" s="75">
        <v>462</v>
      </c>
      <c r="V11" s="76"/>
      <c r="W11" s="75">
        <v>343</v>
      </c>
      <c r="X11" s="76"/>
      <c r="Y11" s="75">
        <v>400</v>
      </c>
      <c r="Z11" s="76"/>
      <c r="AA11" s="75">
        <v>400</v>
      </c>
      <c r="AB11" s="76"/>
      <c r="AC11" s="75">
        <v>600</v>
      </c>
      <c r="AD11" s="76"/>
      <c r="AE11" s="75">
        <v>450</v>
      </c>
      <c r="AF11" s="76"/>
      <c r="AG11" s="75">
        <v>35</v>
      </c>
      <c r="AH11" s="76"/>
      <c r="AI11" s="75">
        <v>500</v>
      </c>
      <c r="AJ11" s="76"/>
      <c r="AK11" s="75">
        <v>400</v>
      </c>
      <c r="AL11" s="76"/>
      <c r="AM11" s="75">
        <v>300</v>
      </c>
      <c r="AN11" s="76"/>
      <c r="AO11" s="75">
        <v>240</v>
      </c>
      <c r="AP11" s="76"/>
      <c r="AQ11" s="75">
        <v>500</v>
      </c>
      <c r="AR11" s="76"/>
      <c r="AS11" s="75">
        <v>23</v>
      </c>
      <c r="AT11" s="76"/>
    </row>
    <row r="12" spans="6:52" x14ac:dyDescent="0.25">
      <c r="F12" s="1" t="s">
        <v>28</v>
      </c>
      <c r="G12" s="64">
        <v>15</v>
      </c>
      <c r="H12" s="65"/>
      <c r="I12" s="64">
        <v>6</v>
      </c>
      <c r="J12" s="65"/>
      <c r="K12" s="64">
        <v>34</v>
      </c>
      <c r="L12" s="65"/>
      <c r="M12" s="64">
        <v>60</v>
      </c>
      <c r="N12" s="65"/>
      <c r="O12" s="64">
        <v>36</v>
      </c>
      <c r="P12" s="65"/>
      <c r="Q12" s="64" t="s">
        <v>97</v>
      </c>
      <c r="R12" s="65"/>
      <c r="S12" s="64">
        <v>50</v>
      </c>
      <c r="T12" s="65"/>
      <c r="U12" s="75">
        <v>90</v>
      </c>
      <c r="V12" s="76"/>
      <c r="W12" s="75">
        <v>188</v>
      </c>
      <c r="X12" s="76"/>
      <c r="Y12" s="75">
        <v>45</v>
      </c>
      <c r="Z12" s="76"/>
      <c r="AA12" s="75">
        <v>72</v>
      </c>
      <c r="AB12" s="76"/>
      <c r="AC12" s="75">
        <v>72</v>
      </c>
      <c r="AD12" s="76"/>
      <c r="AE12" s="75">
        <v>188</v>
      </c>
      <c r="AF12" s="76"/>
      <c r="AG12" s="75">
        <v>574</v>
      </c>
      <c r="AH12" s="76"/>
      <c r="AI12" s="75">
        <v>188</v>
      </c>
      <c r="AJ12" s="76"/>
      <c r="AK12" s="75">
        <v>90</v>
      </c>
      <c r="AL12" s="76"/>
      <c r="AM12" s="75">
        <v>352</v>
      </c>
      <c r="AN12" s="76"/>
      <c r="AO12" s="75">
        <v>45</v>
      </c>
      <c r="AP12" s="76"/>
      <c r="AQ12" s="75">
        <v>317</v>
      </c>
      <c r="AR12" s="76"/>
      <c r="AS12" s="75">
        <v>1125</v>
      </c>
      <c r="AT12" s="76"/>
    </row>
    <row r="13" spans="6:52" s="23" customFormat="1" x14ac:dyDescent="0.25">
      <c r="F13" s="1" t="s">
        <v>56</v>
      </c>
      <c r="G13" s="64">
        <v>10</v>
      </c>
      <c r="H13" s="65"/>
      <c r="I13" s="64">
        <v>4</v>
      </c>
      <c r="J13" s="65"/>
      <c r="K13" s="64">
        <v>15</v>
      </c>
      <c r="L13" s="65"/>
      <c r="M13" s="64">
        <v>20</v>
      </c>
      <c r="N13" s="65"/>
      <c r="O13" s="64">
        <v>4</v>
      </c>
      <c r="P13" s="65"/>
      <c r="Q13" s="64">
        <v>5</v>
      </c>
      <c r="R13" s="65"/>
      <c r="S13" s="64">
        <v>7</v>
      </c>
      <c r="T13" s="65"/>
      <c r="U13" s="75">
        <v>10</v>
      </c>
      <c r="V13" s="76"/>
      <c r="W13" s="75">
        <v>20</v>
      </c>
      <c r="X13" s="76"/>
      <c r="Y13" s="75">
        <v>5</v>
      </c>
      <c r="Z13" s="76"/>
      <c r="AA13" s="75">
        <v>8</v>
      </c>
      <c r="AB13" s="76"/>
      <c r="AC13" s="75">
        <v>10</v>
      </c>
      <c r="AD13" s="76"/>
      <c r="AE13" s="75">
        <v>20</v>
      </c>
      <c r="AF13" s="76"/>
      <c r="AG13" s="75">
        <v>35</v>
      </c>
      <c r="AH13" s="76"/>
      <c r="AI13" s="75">
        <v>20</v>
      </c>
      <c r="AJ13" s="76"/>
      <c r="AK13" s="75">
        <v>10</v>
      </c>
      <c r="AL13" s="76"/>
      <c r="AM13" s="75">
        <v>30</v>
      </c>
      <c r="AN13" s="76"/>
      <c r="AO13" s="75">
        <v>5</v>
      </c>
      <c r="AP13" s="76"/>
      <c r="AQ13" s="75">
        <v>26</v>
      </c>
      <c r="AR13" s="76"/>
      <c r="AS13" s="75">
        <v>40</v>
      </c>
      <c r="AT13" s="76"/>
    </row>
    <row r="14" spans="6:52" s="23" customFormat="1" x14ac:dyDescent="0.25">
      <c r="F14" s="1" t="s">
        <v>57</v>
      </c>
      <c r="G14" s="64">
        <v>60</v>
      </c>
      <c r="H14" s="65"/>
      <c r="I14" s="64">
        <v>24</v>
      </c>
      <c r="J14" s="65"/>
      <c r="K14" s="64">
        <v>90</v>
      </c>
      <c r="L14" s="65"/>
      <c r="M14" s="64">
        <v>120</v>
      </c>
      <c r="N14" s="65"/>
      <c r="O14" s="64">
        <v>24</v>
      </c>
      <c r="P14" s="65"/>
      <c r="Q14" s="64">
        <v>40</v>
      </c>
      <c r="R14" s="65"/>
      <c r="S14" s="64">
        <v>42</v>
      </c>
      <c r="T14" s="65"/>
      <c r="U14" s="75">
        <v>60</v>
      </c>
      <c r="V14" s="76"/>
      <c r="W14" s="75">
        <v>100</v>
      </c>
      <c r="X14" s="76"/>
      <c r="Y14" s="75">
        <v>30</v>
      </c>
      <c r="Z14" s="76"/>
      <c r="AA14" s="75">
        <v>48</v>
      </c>
      <c r="AB14" s="76"/>
      <c r="AC14" s="75">
        <v>60</v>
      </c>
      <c r="AD14" s="76"/>
      <c r="AE14" s="75">
        <v>100</v>
      </c>
      <c r="AF14" s="76"/>
      <c r="AG14" s="75">
        <v>175</v>
      </c>
      <c r="AH14" s="76"/>
      <c r="AI14" s="75">
        <v>100</v>
      </c>
      <c r="AJ14" s="76"/>
      <c r="AK14" s="75">
        <v>60</v>
      </c>
      <c r="AL14" s="76"/>
      <c r="AM14" s="75">
        <v>150</v>
      </c>
      <c r="AN14" s="76"/>
      <c r="AO14" s="75">
        <v>40</v>
      </c>
      <c r="AP14" s="76"/>
      <c r="AQ14" s="75">
        <v>130</v>
      </c>
      <c r="AR14" s="76"/>
      <c r="AS14" s="75">
        <v>200</v>
      </c>
      <c r="AT14" s="76"/>
    </row>
    <row r="15" spans="6:52" s="23" customFormat="1" x14ac:dyDescent="0.25">
      <c r="F15" s="1" t="s">
        <v>58</v>
      </c>
      <c r="G15" s="66">
        <f>IF($O$6&lt;=G$13,1,IF($O$6&gt;=G$14,0.8,1-(($O$6-G$13)*(20/(G$14-G$13))/100)))</f>
        <v>0.88880000000000003</v>
      </c>
      <c r="H15" s="67"/>
      <c r="I15" s="66">
        <f t="shared" ref="I15" si="0">IF($O$6&lt;=I$13,1,IF($O$6&gt;=I$14,0.8,1-(($O$6-I$13)*(20/(I$14-I$13))/100)))</f>
        <v>0.8</v>
      </c>
      <c r="J15" s="67"/>
      <c r="K15" s="66">
        <f t="shared" ref="K15" si="1">IF($O$6&lt;=K$13,1,IF($O$6&gt;=K$14,0.8,1-(($O$6-K$13)*(20/(K$14-K$13))/100)))</f>
        <v>0.93920000000000003</v>
      </c>
      <c r="L15" s="67"/>
      <c r="M15" s="66">
        <f t="shared" ref="M15" si="2">IF($O$6&lt;=M$13,1,IF($O$6&gt;=M$14,0.8,1-(($O$6-M$13)*(20/(M$14-M$13))/100)))</f>
        <v>0.96440000000000003</v>
      </c>
      <c r="N15" s="67"/>
      <c r="O15" s="66">
        <f t="shared" ref="O15" si="3">IF($O$6&lt;=O$13,1,IF($O$6&gt;=O$14,0.8,1-(($O$6-O$13)*(20/(O$14-O$13))/100)))</f>
        <v>0.8</v>
      </c>
      <c r="P15" s="67"/>
      <c r="Q15" s="66">
        <f>IF($O$6&lt;=Q$13,1,IF($O$6&gt;=Q$14,0.5,1-(($O$6-Q$13)*(20/(Q$14-Q$13))/100)))</f>
        <v>0.81257142857142861</v>
      </c>
      <c r="R15" s="67"/>
      <c r="S15" s="66">
        <f>IF($O$6&lt;=S$13,1,IF($O$6&gt;=S$14,0.8,1-(($O$6-S$13)*(20/(S$14-S$13))/100)))</f>
        <v>0.82400000000000007</v>
      </c>
      <c r="T15" s="67"/>
      <c r="U15" s="73">
        <f>IF($O$6&lt;=U$13,1,IF($O$6&gt;=U$14,0.8,1-(($O$6-U$13)*(20/(U$14-U$13))/100)))</f>
        <v>0.88880000000000003</v>
      </c>
      <c r="V15" s="74"/>
      <c r="W15" s="73">
        <f>IF($O$6&lt;=W$13,1,IF($O$6&gt;=W$14,0.8,1-(($O$6-W$13)*(20/(W$14-W$13))/100)))</f>
        <v>0.95550000000000002</v>
      </c>
      <c r="X15" s="74"/>
      <c r="Y15" s="73">
        <f>IF($O$6&lt;=Y$13,1,IF($O$6&gt;=Y$14,0.8,1-(($O$6-Y$13)*(20/(Y$14-Y$13))/100)))</f>
        <v>0.8</v>
      </c>
      <c r="Z15" s="74"/>
      <c r="AA15" s="73">
        <f>IF($O$6&lt;=AA$13,1,IF($O$6&gt;=AA$14,0.8,1-(($O$6-AA$13)*(20/(AA$14-AA$13))/100)))</f>
        <v>0.85099999999999998</v>
      </c>
      <c r="AB15" s="74"/>
      <c r="AC15" s="73">
        <f>IF($O$6&lt;=AC$13,1,IF($O$6&gt;=AC$14,0.8,1-(($O$6-AC$13)*(20/(AC$14-AC$13))/100)))</f>
        <v>0.88880000000000003</v>
      </c>
      <c r="AD15" s="74"/>
      <c r="AE15" s="73">
        <f>IF($O$6&lt;=AE$13,1,IF($O$6&gt;=AE$14,0.8,1-(($O$6-AE$13)*(20/(AE$14-AE$13))/100)))</f>
        <v>0.95550000000000002</v>
      </c>
      <c r="AF15" s="74"/>
      <c r="AG15" s="73">
        <f>IF($O$6&lt;=AG$13,1,IF($O$6&gt;=AG$14,0.8,1-(($O$6-AG$13)*(20/(AG$14-AG$13))/100)))</f>
        <v>0.996</v>
      </c>
      <c r="AH15" s="74"/>
      <c r="AI15" s="73">
        <f>IF($O$6&lt;=AI$13,1,IF($O$6&gt;=AI$14,0.8,1-(($O$6-AI$13)*(20/(AI$14-AI$13))/100)))</f>
        <v>0.95550000000000002</v>
      </c>
      <c r="AJ15" s="74"/>
      <c r="AK15" s="73">
        <f>IF($O$6&lt;=AK$13,1,IF($O$6&gt;=AK$14,0.8,1-(($O$6-AK$13)*(20/(AK$14-AK$13))/100)))</f>
        <v>0.88880000000000003</v>
      </c>
      <c r="AL15" s="74"/>
      <c r="AM15" s="73">
        <f>IF($O$6&lt;=AM$13,1,IF($O$6&gt;=AM$14,0.8,1-(($O$6-AM$13)*(20/(AM$14-AM$13))/100)))</f>
        <v>0.98699999999999999</v>
      </c>
      <c r="AN15" s="74"/>
      <c r="AO15" s="73">
        <f>IF($O$6&lt;=AO$13,1,IF($O$6&gt;=AO$14,0.5,1-(($O$6-AO$13)*(20/(AO$14-AO$13))/100)))</f>
        <v>0.81257142857142861</v>
      </c>
      <c r="AP15" s="74"/>
      <c r="AQ15" s="73">
        <f>IF($O$6&lt;=AQ$13,1,IF($O$6&gt;=AQ$14,0.8,1-(($O$6-AQ$13)*(20/(AQ$14-AQ$13))/100)))</f>
        <v>0.97730769230769232</v>
      </c>
      <c r="AR15" s="74"/>
      <c r="AS15" s="73">
        <f>IF($O$6&lt;=AS$13,1,IF($O$6&gt;=AS$14,0.8,1-(($O$6-AS$13)*(20/(AS$14-AS$13))/100)))</f>
        <v>1</v>
      </c>
      <c r="AT15" s="74"/>
    </row>
    <row r="16" spans="6:52" x14ac:dyDescent="0.25">
      <c r="F16" s="1" t="s">
        <v>5</v>
      </c>
      <c r="G16" s="64">
        <f>50-50*0.2*$T$7-50*0.2*$T$4</f>
        <v>50</v>
      </c>
      <c r="H16" s="65"/>
      <c r="I16" s="64">
        <v>18</v>
      </c>
      <c r="J16" s="65"/>
      <c r="K16" s="64">
        <f>60-60*0.2*$T$7-60*0.2*$T$4</f>
        <v>60</v>
      </c>
      <c r="L16" s="65"/>
      <c r="M16" s="64">
        <f>50*(1+(1*Y6))</f>
        <v>100</v>
      </c>
      <c r="N16" s="65"/>
      <c r="O16" s="64">
        <v>35</v>
      </c>
      <c r="P16" s="65"/>
      <c r="Q16" s="64">
        <v>80</v>
      </c>
      <c r="R16" s="65"/>
      <c r="S16" s="64">
        <v>30</v>
      </c>
      <c r="T16" s="65"/>
      <c r="U16" s="75">
        <v>37</v>
      </c>
      <c r="V16" s="76"/>
      <c r="W16" s="75">
        <v>40</v>
      </c>
      <c r="X16" s="76"/>
      <c r="Y16" s="75">
        <v>40</v>
      </c>
      <c r="Z16" s="76"/>
      <c r="AA16" s="75">
        <v>55</v>
      </c>
      <c r="AB16" s="76"/>
      <c r="AC16" s="75">
        <v>35</v>
      </c>
      <c r="AD16" s="76"/>
      <c r="AE16" s="75">
        <v>50</v>
      </c>
      <c r="AF16" s="76"/>
      <c r="AG16" s="75">
        <v>80</v>
      </c>
      <c r="AH16" s="76"/>
      <c r="AI16" s="75">
        <v>40</v>
      </c>
      <c r="AJ16" s="76"/>
      <c r="AK16" s="75">
        <v>45</v>
      </c>
      <c r="AL16" s="76"/>
      <c r="AM16" s="75">
        <v>50</v>
      </c>
      <c r="AN16" s="76"/>
      <c r="AO16" s="75">
        <v>60</v>
      </c>
      <c r="AP16" s="76"/>
      <c r="AQ16" s="75">
        <v>65</v>
      </c>
      <c r="AR16" s="76"/>
      <c r="AS16" s="75">
        <v>80</v>
      </c>
      <c r="AT16" s="76"/>
    </row>
    <row r="17" spans="2:46" ht="15.75" thickBot="1" x14ac:dyDescent="0.3">
      <c r="B17" s="10"/>
      <c r="C17" s="10"/>
      <c r="D17" s="10"/>
      <c r="E17" s="10"/>
      <c r="F17" s="12" t="s">
        <v>6</v>
      </c>
      <c r="G17" s="68">
        <v>1.5</v>
      </c>
      <c r="H17" s="69"/>
      <c r="I17" s="68">
        <v>1.5</v>
      </c>
      <c r="J17" s="69"/>
      <c r="K17" s="68">
        <v>1.5</v>
      </c>
      <c r="L17" s="69"/>
      <c r="M17" s="68">
        <v>1.5</v>
      </c>
      <c r="N17" s="69"/>
      <c r="O17" s="68">
        <v>2</v>
      </c>
      <c r="P17" s="69"/>
      <c r="Q17" s="68">
        <v>2</v>
      </c>
      <c r="R17" s="69"/>
      <c r="S17" s="68">
        <v>2</v>
      </c>
      <c r="T17" s="69"/>
      <c r="U17" s="77">
        <v>2</v>
      </c>
      <c r="V17" s="78"/>
      <c r="W17" s="77">
        <v>2</v>
      </c>
      <c r="X17" s="78"/>
      <c r="Y17" s="77">
        <v>2</v>
      </c>
      <c r="Z17" s="78"/>
      <c r="AA17" s="77">
        <v>2</v>
      </c>
      <c r="AB17" s="78"/>
      <c r="AC17" s="77">
        <v>2</v>
      </c>
      <c r="AD17" s="78"/>
      <c r="AE17" s="77">
        <v>2</v>
      </c>
      <c r="AF17" s="78"/>
      <c r="AG17" s="77">
        <v>2</v>
      </c>
      <c r="AH17" s="78"/>
      <c r="AI17" s="77">
        <v>2</v>
      </c>
      <c r="AJ17" s="78"/>
      <c r="AK17" s="77">
        <v>2</v>
      </c>
      <c r="AL17" s="78"/>
      <c r="AM17" s="77">
        <v>2</v>
      </c>
      <c r="AN17" s="78"/>
      <c r="AO17" s="77">
        <v>2</v>
      </c>
      <c r="AP17" s="78"/>
      <c r="AQ17" s="77">
        <v>2</v>
      </c>
      <c r="AR17" s="78"/>
      <c r="AS17" s="77">
        <v>2</v>
      </c>
      <c r="AT17" s="78"/>
    </row>
    <row r="18" spans="2:46" ht="15.75" thickTop="1" x14ac:dyDescent="0.25">
      <c r="B18" s="83" t="s">
        <v>22</v>
      </c>
      <c r="C18" s="83"/>
      <c r="D18" s="83"/>
      <c r="E18" s="9" t="s">
        <v>0</v>
      </c>
      <c r="F18" s="5">
        <v>0.9</v>
      </c>
      <c r="G18" s="44">
        <f>ROUND(G$16*G$17*(1-$F18)*G$15+$T$6*$T$4*$Y$4,$O$7)</f>
        <v>6.6660000000000004</v>
      </c>
      <c r="H18" s="45"/>
      <c r="I18" s="44">
        <f t="shared" ref="I18:I27" si="4">ROUND(I$16*I$17*(1-$F18)*I$15,$O$7)</f>
        <v>2.16</v>
      </c>
      <c r="J18" s="45"/>
      <c r="K18" s="54">
        <f>ROUND(K$16*K$17*(1-$F18)*K$15+$T$6*$T$4*$Y$4,$O$7)</f>
        <v>8.4527999999999999</v>
      </c>
      <c r="L18" s="55"/>
      <c r="M18" s="54">
        <f>ROUND(M$16*M$17*(1-$F18)*M$15+$T$6*$T$4*$Y$4,$O$7)</f>
        <v>14.465999999999999</v>
      </c>
      <c r="N18" s="55"/>
      <c r="O18" s="54">
        <f>ROUND(O$16*O$17*(1-$F18)*O$15+($T$4*O$16*$T$5*$Y$5*O$15*O$17),$O$7)</f>
        <v>5.6</v>
      </c>
      <c r="P18" s="55"/>
      <c r="Q18" s="54">
        <f>ROUND(Q$16*Q$17*(1-$F18)*Q$15+($T$4*Q$16*$T$5*$Y$5*Q$15*Q$17),$O$7)</f>
        <v>13.001139999999999</v>
      </c>
      <c r="R18" s="55"/>
      <c r="S18" s="54">
        <f>ROUND(S$16*S$17*(1-$F18)*S$15+($T$4*S$16*$T$5*$Y$5*S$15*S$17),$O$7)</f>
        <v>4.944</v>
      </c>
      <c r="T18" s="55"/>
      <c r="U18" s="54">
        <f>ROUND(U$16*U$17*(1-$F18)*U$15+($T$4*U$16*$T$5*$Y$5*U$15*U$17),$O$7)</f>
        <v>6.5771199999999999</v>
      </c>
      <c r="V18" s="55"/>
      <c r="W18" s="54">
        <f>ROUND(W$16*W$17*(1-$F18)*W$15+($T$4*W$16*$T$5*$Y$5*W$15*W$17),$O$7)</f>
        <v>7.6440000000000001</v>
      </c>
      <c r="X18" s="55"/>
      <c r="Y18" s="54">
        <f>ROUND(Y$16*Y$17*(1-$F18)*Y$15+($T$4*Y$16*$T$5*$Y$5*Y$15*Y$17),$O$7)</f>
        <v>6.4</v>
      </c>
      <c r="Z18" s="55"/>
      <c r="AA18" s="54">
        <f>ROUND(AA$16*AA$17*(1-$F18)*AA$15+($T$4*AA$16*$T$5*$Y$5*AA$15*AA$17),$O$7)</f>
        <v>9.3610000000000007</v>
      </c>
      <c r="AB18" s="55"/>
      <c r="AC18" s="54">
        <f>ROUND(AC$16*AC$17*(1-$F18)*AC$15+($T$4*AC$16*$T$5*$Y$5*AC$15*AC$17),$O$7)</f>
        <v>6.2215999999999996</v>
      </c>
      <c r="AD18" s="55"/>
      <c r="AE18" s="54">
        <f>ROUND(AE$16*AE$17*(1-$F18)*AE$15+($T$4*AE$16*$T$5*$Y$5*AE$15*AE$17),$O$7)</f>
        <v>9.5549999999999997</v>
      </c>
      <c r="AF18" s="55"/>
      <c r="AG18" s="54">
        <f>ROUND(AG$16*AG$17*(1-$F18)*AG$15+($T$4*AG$16*$T$5*$Y$5*AG$15*AG$17),$O$7)</f>
        <v>15.936</v>
      </c>
      <c r="AH18" s="55"/>
      <c r="AI18" s="54">
        <f>ROUND(AI$16*AI$17*(1-$F18)*AI$15+($T$4*AI$16*$T$5*$Y$5*AI$15*AI$17),$O$7)</f>
        <v>7.6440000000000001</v>
      </c>
      <c r="AJ18" s="55"/>
      <c r="AK18" s="54">
        <f>ROUND(AK$16*AK$17*(1-$F18)*AK$15+($T$4*AK$16*$T$5*$Y$5*AK$15*AK$17),$O$7)</f>
        <v>7.9992000000000001</v>
      </c>
      <c r="AL18" s="55"/>
      <c r="AM18" s="54">
        <f>ROUND(AM$16*AM$17*(1-$F18)*AM$15+($T$4*AM$16*$T$5*$Y$5*AM$15*AM$17),$O$7)</f>
        <v>9.8699999999999992</v>
      </c>
      <c r="AN18" s="55"/>
      <c r="AO18" s="54">
        <f t="shared" ref="AO18:AO27" si="5">ROUND(AO$16*AO$17*(1-$F18)*AO$15,$O$7)</f>
        <v>9.7508599999999994</v>
      </c>
      <c r="AP18" s="55"/>
      <c r="AQ18" s="54">
        <f>ROUND(AQ$16*AQ$17*(1-$F18)*AQ$15+($T$4*AQ$16*$T$5*$Y$5*AQ$15*AQ$17),$O$7)</f>
        <v>12.705</v>
      </c>
      <c r="AR18" s="55"/>
      <c r="AS18" s="54">
        <f>ROUND(AS$16*AS$17*(1-$F18)*AS$15+($T$4*AS$16*$T$5*$Y$5*AS$15*AS$17),$O$7)</f>
        <v>16</v>
      </c>
      <c r="AT18" s="55"/>
    </row>
    <row r="19" spans="2:46" x14ac:dyDescent="0.25">
      <c r="B19" s="84"/>
      <c r="C19" s="84"/>
      <c r="D19" s="84"/>
      <c r="F19" s="5">
        <v>0.5</v>
      </c>
      <c r="G19" s="44">
        <f t="shared" ref="G19:G27" si="6">ROUND(G$16*G$17*(1-$F19)*G$15+$T$6*$T$4,$O$7)</f>
        <v>33.33</v>
      </c>
      <c r="H19" s="45"/>
      <c r="I19" s="44">
        <f t="shared" si="4"/>
        <v>10.8</v>
      </c>
      <c r="J19" s="45"/>
      <c r="K19" s="44">
        <f t="shared" ref="K19:K27" si="7">ROUND(K$16*K$17*(1-$F19)*K$15+$T$6*$T$4,$O$7)</f>
        <v>42.264000000000003</v>
      </c>
      <c r="L19" s="45"/>
      <c r="M19" s="44">
        <f t="shared" ref="M19:M27" si="8">ROUND(M$16*M$17*(1-$F19)*M$15+$T$6*$T$4,$O$7)</f>
        <v>72.33</v>
      </c>
      <c r="N19" s="45"/>
      <c r="O19" s="44">
        <f>ROUND(O$16*O$17*(1-$F19)*O$15+($T$4*O$16*$T$5*O$15*O$17),$O$7)</f>
        <v>28</v>
      </c>
      <c r="P19" s="45"/>
      <c r="Q19" s="44">
        <f>ROUND(Q$16*Q$17*(1-$F19)*Q$15+($T$4*Q$16*$T$5*Q$15*Q$17),$O$7)</f>
        <v>65.005709999999993</v>
      </c>
      <c r="R19" s="45"/>
      <c r="S19" s="44">
        <f t="shared" ref="S19:S27" si="9">ROUND(S$16*S$17*(1-$F19)*S$15+($T$4*S$16*$T$5*S$15*S$17),$O$7)</f>
        <v>24.72</v>
      </c>
      <c r="T19" s="45"/>
      <c r="U19" s="44">
        <f t="shared" ref="U19:U27" si="10">ROUND(U$16*U$17*(1-$F19)*U$15+($T$4*U$16*$T$5*U$15*U$17),$O$7)</f>
        <v>32.885599999999997</v>
      </c>
      <c r="V19" s="45"/>
      <c r="W19" s="44">
        <f t="shared" ref="W19:W27" si="11">ROUND(W$16*W$17*(1-$F19)*W$15+($T$4*W$16*$T$5*W$15*W$17),$O$7)</f>
        <v>38.22</v>
      </c>
      <c r="X19" s="45"/>
      <c r="Y19" s="44">
        <f t="shared" ref="Y19:Y27" si="12">ROUND(Y$16*Y$17*(1-$F19)*Y$15+($T$4*Y$16*$T$5*Y$15*Y$17),$O$7)</f>
        <v>32</v>
      </c>
      <c r="Z19" s="45"/>
      <c r="AA19" s="44">
        <f t="shared" ref="AA19:AA27" si="13">ROUND(AA$16*AA$17*(1-$F19)*AA$15+($T$4*AA$16*$T$5*AA$15*AA$17),$O$7)</f>
        <v>46.805</v>
      </c>
      <c r="AB19" s="45"/>
      <c r="AC19" s="44">
        <f t="shared" ref="AC19:AC27" si="14">ROUND(AC$16*AC$17*(1-$F19)*AC$15+($T$4*AC$16*$T$5*AC$15*AC$17),$O$7)</f>
        <v>31.108000000000001</v>
      </c>
      <c r="AD19" s="45"/>
      <c r="AE19" s="44">
        <f t="shared" ref="AE19:AE27" si="15">ROUND(AE$16*AE$17*(1-$F19)*AE$15+($T$4*AE$16*$T$5*AE$15*AE$17),$O$7)</f>
        <v>47.774999999999999</v>
      </c>
      <c r="AF19" s="45"/>
      <c r="AG19" s="44">
        <f t="shared" ref="AG19:AG27" si="16">ROUND(AG$16*AG$17*(1-$F19)*AG$15+($T$4*AG$16*$T$5*AG$15*AG$17),$O$7)</f>
        <v>79.680000000000007</v>
      </c>
      <c r="AH19" s="45"/>
      <c r="AI19" s="44">
        <f t="shared" ref="AI19:AI27" si="17">ROUND(AI$16*AI$17*(1-$F19)*AI$15+($T$4*AI$16*$T$5*AI$15*AI$17),$O$7)</f>
        <v>38.22</v>
      </c>
      <c r="AJ19" s="45"/>
      <c r="AK19" s="44">
        <f t="shared" ref="AK19:AK27" si="18">ROUND(AK$16*AK$17*(1-$F19)*AK$15+($T$4*AK$16*$T$5*AK$15*AK$17),$O$7)</f>
        <v>39.996000000000002</v>
      </c>
      <c r="AL19" s="45"/>
      <c r="AM19" s="44">
        <f t="shared" ref="AM19:AM27" si="19">ROUND(AM$16*AM$17*(1-$F19)*AM$15+($T$4*AM$16*$T$5*AM$15*AM$17),$O$7)</f>
        <v>49.35</v>
      </c>
      <c r="AN19" s="45"/>
      <c r="AO19" s="44">
        <f t="shared" si="5"/>
        <v>48.754289999999997</v>
      </c>
      <c r="AP19" s="45"/>
      <c r="AQ19" s="44">
        <f t="shared" ref="AQ19:AQ27" si="20">ROUND(AQ$16*AQ$17*(1-$F19)*AQ$15+($T$4*AQ$16*$T$5*AQ$15*AQ$17),$O$7)</f>
        <v>63.524999999999999</v>
      </c>
      <c r="AR19" s="45"/>
      <c r="AS19" s="44">
        <f t="shared" ref="AS19:AS27" si="21">ROUND(AS$16*AS$17*(1-$F19)*AS$15+($T$4*AS$16*$T$5*AS$15*AS$17),$O$7)</f>
        <v>80</v>
      </c>
      <c r="AT19" s="45"/>
    </row>
    <row r="20" spans="2:46" x14ac:dyDescent="0.25">
      <c r="F20" s="6">
        <v>0.35</v>
      </c>
      <c r="G20" s="44">
        <f t="shared" si="6"/>
        <v>43.329000000000001</v>
      </c>
      <c r="H20" s="45"/>
      <c r="I20" s="44">
        <f t="shared" si="4"/>
        <v>14.04</v>
      </c>
      <c r="J20" s="45"/>
      <c r="K20" s="44">
        <f t="shared" si="7"/>
        <v>54.943199999999997</v>
      </c>
      <c r="L20" s="45"/>
      <c r="M20" s="44">
        <f t="shared" si="8"/>
        <v>94.028999999999996</v>
      </c>
      <c r="N20" s="45"/>
      <c r="O20" s="44">
        <f t="shared" ref="O20:Q27" si="22">ROUND(O$16*O$17*(1-$F20)*O$15+($T$4*O$16*$T$5*O$15*O$17),$O$7)</f>
        <v>36.4</v>
      </c>
      <c r="P20" s="45"/>
      <c r="Q20" s="44">
        <f t="shared" si="22"/>
        <v>84.507429999999999</v>
      </c>
      <c r="R20" s="45"/>
      <c r="S20" s="44">
        <f t="shared" si="9"/>
        <v>32.136000000000003</v>
      </c>
      <c r="T20" s="45"/>
      <c r="U20" s="44">
        <f t="shared" si="10"/>
        <v>42.751280000000001</v>
      </c>
      <c r="V20" s="45"/>
      <c r="W20" s="44">
        <f t="shared" si="11"/>
        <v>49.686</v>
      </c>
      <c r="X20" s="45"/>
      <c r="Y20" s="44">
        <f t="shared" si="12"/>
        <v>41.6</v>
      </c>
      <c r="Z20" s="45"/>
      <c r="AA20" s="44">
        <f t="shared" si="13"/>
        <v>60.846499999999999</v>
      </c>
      <c r="AB20" s="45"/>
      <c r="AC20" s="44">
        <f t="shared" si="14"/>
        <v>40.440399999999997</v>
      </c>
      <c r="AD20" s="45"/>
      <c r="AE20" s="44">
        <f t="shared" si="15"/>
        <v>62.107500000000002</v>
      </c>
      <c r="AF20" s="45"/>
      <c r="AG20" s="44">
        <f t="shared" si="16"/>
        <v>103.584</v>
      </c>
      <c r="AH20" s="45"/>
      <c r="AI20" s="44">
        <f t="shared" si="17"/>
        <v>49.686</v>
      </c>
      <c r="AJ20" s="45"/>
      <c r="AK20" s="44">
        <f t="shared" si="18"/>
        <v>51.994799999999998</v>
      </c>
      <c r="AL20" s="45"/>
      <c r="AM20" s="44">
        <f t="shared" si="19"/>
        <v>64.155000000000001</v>
      </c>
      <c r="AN20" s="45"/>
      <c r="AO20" s="44">
        <f t="shared" si="5"/>
        <v>63.380569999999999</v>
      </c>
      <c r="AP20" s="45"/>
      <c r="AQ20" s="44">
        <f t="shared" si="20"/>
        <v>82.582499999999996</v>
      </c>
      <c r="AR20" s="45"/>
      <c r="AS20" s="44">
        <f t="shared" si="21"/>
        <v>104</v>
      </c>
      <c r="AT20" s="45"/>
    </row>
    <row r="21" spans="2:46" x14ac:dyDescent="0.25">
      <c r="F21" s="6">
        <v>0.3</v>
      </c>
      <c r="G21" s="44">
        <f t="shared" si="6"/>
        <v>46.661999999999999</v>
      </c>
      <c r="H21" s="45"/>
      <c r="I21" s="44">
        <f t="shared" si="4"/>
        <v>15.12</v>
      </c>
      <c r="J21" s="45"/>
      <c r="K21" s="44">
        <f t="shared" si="7"/>
        <v>59.169600000000003</v>
      </c>
      <c r="L21" s="45"/>
      <c r="M21" s="44">
        <f t="shared" si="8"/>
        <v>101.262</v>
      </c>
      <c r="N21" s="45"/>
      <c r="O21" s="44">
        <f t="shared" si="22"/>
        <v>39.200000000000003</v>
      </c>
      <c r="P21" s="45"/>
      <c r="Q21" s="44">
        <f t="shared" si="22"/>
        <v>91.007999999999996</v>
      </c>
      <c r="R21" s="45"/>
      <c r="S21" s="44">
        <f t="shared" si="9"/>
        <v>34.607999999999997</v>
      </c>
      <c r="T21" s="45"/>
      <c r="U21" s="44">
        <f t="shared" si="10"/>
        <v>46.039839999999998</v>
      </c>
      <c r="V21" s="45"/>
      <c r="W21" s="44">
        <f t="shared" si="11"/>
        <v>53.508000000000003</v>
      </c>
      <c r="X21" s="45"/>
      <c r="Y21" s="44">
        <f t="shared" si="12"/>
        <v>44.8</v>
      </c>
      <c r="Z21" s="45"/>
      <c r="AA21" s="44">
        <f t="shared" si="13"/>
        <v>65.527000000000001</v>
      </c>
      <c r="AB21" s="45"/>
      <c r="AC21" s="44">
        <f t="shared" si="14"/>
        <v>43.551200000000001</v>
      </c>
      <c r="AD21" s="45"/>
      <c r="AE21" s="44">
        <f t="shared" si="15"/>
        <v>66.885000000000005</v>
      </c>
      <c r="AF21" s="45"/>
      <c r="AG21" s="44">
        <f t="shared" si="16"/>
        <v>111.55200000000001</v>
      </c>
      <c r="AH21" s="45"/>
      <c r="AI21" s="44">
        <f t="shared" si="17"/>
        <v>53.508000000000003</v>
      </c>
      <c r="AJ21" s="45"/>
      <c r="AK21" s="44">
        <f t="shared" si="18"/>
        <v>55.994399999999999</v>
      </c>
      <c r="AL21" s="45"/>
      <c r="AM21" s="44">
        <f t="shared" si="19"/>
        <v>69.09</v>
      </c>
      <c r="AN21" s="45"/>
      <c r="AO21" s="44">
        <f t="shared" si="5"/>
        <v>68.256</v>
      </c>
      <c r="AP21" s="45"/>
      <c r="AQ21" s="44">
        <f t="shared" si="20"/>
        <v>88.935000000000002</v>
      </c>
      <c r="AR21" s="45"/>
      <c r="AS21" s="44">
        <f t="shared" si="21"/>
        <v>112</v>
      </c>
      <c r="AT21" s="45"/>
    </row>
    <row r="22" spans="2:46" x14ac:dyDescent="0.25">
      <c r="F22" s="6">
        <v>0.25</v>
      </c>
      <c r="G22" s="44">
        <f t="shared" si="6"/>
        <v>49.994999999999997</v>
      </c>
      <c r="H22" s="45"/>
      <c r="I22" s="44">
        <f t="shared" si="4"/>
        <v>16.2</v>
      </c>
      <c r="J22" s="45"/>
      <c r="K22" s="44">
        <f t="shared" si="7"/>
        <v>63.396000000000001</v>
      </c>
      <c r="L22" s="45"/>
      <c r="M22" s="44">
        <f t="shared" si="8"/>
        <v>108.495</v>
      </c>
      <c r="N22" s="45"/>
      <c r="O22" s="44">
        <f t="shared" si="22"/>
        <v>42</v>
      </c>
      <c r="P22" s="45"/>
      <c r="Q22" s="44">
        <f t="shared" si="22"/>
        <v>97.508570000000006</v>
      </c>
      <c r="R22" s="45"/>
      <c r="S22" s="44">
        <f t="shared" si="9"/>
        <v>37.08</v>
      </c>
      <c r="T22" s="45"/>
      <c r="U22" s="44">
        <f t="shared" si="10"/>
        <v>49.328400000000002</v>
      </c>
      <c r="V22" s="45"/>
      <c r="W22" s="44">
        <f t="shared" si="11"/>
        <v>57.33</v>
      </c>
      <c r="X22" s="45"/>
      <c r="Y22" s="44">
        <f t="shared" si="12"/>
        <v>48</v>
      </c>
      <c r="Z22" s="45"/>
      <c r="AA22" s="44">
        <f t="shared" si="13"/>
        <v>70.207499999999996</v>
      </c>
      <c r="AB22" s="45"/>
      <c r="AC22" s="44">
        <f t="shared" si="14"/>
        <v>46.661999999999999</v>
      </c>
      <c r="AD22" s="45"/>
      <c r="AE22" s="44">
        <f t="shared" si="15"/>
        <v>71.662499999999994</v>
      </c>
      <c r="AF22" s="45"/>
      <c r="AG22" s="44">
        <f t="shared" si="16"/>
        <v>119.52</v>
      </c>
      <c r="AH22" s="45"/>
      <c r="AI22" s="44">
        <f t="shared" si="17"/>
        <v>57.33</v>
      </c>
      <c r="AJ22" s="45"/>
      <c r="AK22" s="44">
        <f t="shared" si="18"/>
        <v>59.994</v>
      </c>
      <c r="AL22" s="45"/>
      <c r="AM22" s="44">
        <f t="shared" si="19"/>
        <v>74.025000000000006</v>
      </c>
      <c r="AN22" s="45"/>
      <c r="AO22" s="44">
        <f t="shared" si="5"/>
        <v>73.131429999999995</v>
      </c>
      <c r="AP22" s="45"/>
      <c r="AQ22" s="44">
        <f t="shared" si="20"/>
        <v>95.287499999999994</v>
      </c>
      <c r="AR22" s="45"/>
      <c r="AS22" s="44">
        <f t="shared" si="21"/>
        <v>120</v>
      </c>
      <c r="AT22" s="45"/>
    </row>
    <row r="23" spans="2:46" x14ac:dyDescent="0.25">
      <c r="F23" s="6">
        <v>0.2</v>
      </c>
      <c r="G23" s="44">
        <f t="shared" si="6"/>
        <v>53.328000000000003</v>
      </c>
      <c r="H23" s="45"/>
      <c r="I23" s="44">
        <f t="shared" si="4"/>
        <v>17.28</v>
      </c>
      <c r="J23" s="45"/>
      <c r="K23" s="44">
        <f t="shared" si="7"/>
        <v>67.622399999999999</v>
      </c>
      <c r="L23" s="45"/>
      <c r="M23" s="44">
        <f t="shared" si="8"/>
        <v>115.72799999999999</v>
      </c>
      <c r="N23" s="45"/>
      <c r="O23" s="44">
        <f t="shared" si="22"/>
        <v>44.8</v>
      </c>
      <c r="P23" s="45"/>
      <c r="Q23" s="44">
        <f t="shared" si="22"/>
        <v>104.00914</v>
      </c>
      <c r="R23" s="45"/>
      <c r="S23" s="44">
        <f t="shared" si="9"/>
        <v>39.552</v>
      </c>
      <c r="T23" s="45"/>
      <c r="U23" s="44">
        <f t="shared" si="10"/>
        <v>52.616959999999999</v>
      </c>
      <c r="V23" s="45"/>
      <c r="W23" s="44">
        <f t="shared" si="11"/>
        <v>61.152000000000001</v>
      </c>
      <c r="X23" s="45"/>
      <c r="Y23" s="44">
        <f t="shared" si="12"/>
        <v>51.2</v>
      </c>
      <c r="Z23" s="45"/>
      <c r="AA23" s="44">
        <f t="shared" si="13"/>
        <v>74.888000000000005</v>
      </c>
      <c r="AB23" s="45"/>
      <c r="AC23" s="44">
        <f t="shared" si="14"/>
        <v>49.772799999999997</v>
      </c>
      <c r="AD23" s="45"/>
      <c r="AE23" s="44">
        <f t="shared" si="15"/>
        <v>76.44</v>
      </c>
      <c r="AF23" s="45"/>
      <c r="AG23" s="44">
        <f t="shared" si="16"/>
        <v>127.488</v>
      </c>
      <c r="AH23" s="45"/>
      <c r="AI23" s="44">
        <f t="shared" si="17"/>
        <v>61.152000000000001</v>
      </c>
      <c r="AJ23" s="45"/>
      <c r="AK23" s="44">
        <f t="shared" si="18"/>
        <v>63.993600000000001</v>
      </c>
      <c r="AL23" s="45"/>
      <c r="AM23" s="44">
        <f t="shared" si="19"/>
        <v>78.959999999999994</v>
      </c>
      <c r="AN23" s="45"/>
      <c r="AO23" s="44">
        <f t="shared" si="5"/>
        <v>78.006860000000003</v>
      </c>
      <c r="AP23" s="45"/>
      <c r="AQ23" s="44">
        <f t="shared" si="20"/>
        <v>101.64</v>
      </c>
      <c r="AR23" s="45"/>
      <c r="AS23" s="44">
        <f t="shared" si="21"/>
        <v>128</v>
      </c>
      <c r="AT23" s="45"/>
    </row>
    <row r="24" spans="2:46" x14ac:dyDescent="0.25">
      <c r="F24" s="6">
        <v>0.15</v>
      </c>
      <c r="G24" s="44">
        <f t="shared" si="6"/>
        <v>56.661000000000001</v>
      </c>
      <c r="H24" s="45"/>
      <c r="I24" s="44">
        <f t="shared" si="4"/>
        <v>18.36</v>
      </c>
      <c r="J24" s="45"/>
      <c r="K24" s="44">
        <f t="shared" si="7"/>
        <v>71.848799999999997</v>
      </c>
      <c r="L24" s="45"/>
      <c r="M24" s="44">
        <f t="shared" si="8"/>
        <v>122.961</v>
      </c>
      <c r="N24" s="45"/>
      <c r="O24" s="44">
        <f t="shared" si="22"/>
        <v>47.6</v>
      </c>
      <c r="P24" s="45"/>
      <c r="Q24" s="44">
        <f t="shared" si="22"/>
        <v>110.50971</v>
      </c>
      <c r="R24" s="45"/>
      <c r="S24" s="44">
        <f t="shared" si="9"/>
        <v>42.024000000000001</v>
      </c>
      <c r="T24" s="45"/>
      <c r="U24" s="44">
        <f t="shared" si="10"/>
        <v>55.905520000000003</v>
      </c>
      <c r="V24" s="45"/>
      <c r="W24" s="44">
        <f t="shared" si="11"/>
        <v>64.974000000000004</v>
      </c>
      <c r="X24" s="45"/>
      <c r="Y24" s="44">
        <f t="shared" si="12"/>
        <v>54.4</v>
      </c>
      <c r="Z24" s="45"/>
      <c r="AA24" s="44">
        <f t="shared" si="13"/>
        <v>79.5685</v>
      </c>
      <c r="AB24" s="45"/>
      <c r="AC24" s="44">
        <f t="shared" si="14"/>
        <v>52.883600000000001</v>
      </c>
      <c r="AD24" s="45"/>
      <c r="AE24" s="44">
        <f t="shared" si="15"/>
        <v>81.217500000000001</v>
      </c>
      <c r="AF24" s="45"/>
      <c r="AG24" s="44">
        <f t="shared" si="16"/>
        <v>135.45599999999999</v>
      </c>
      <c r="AH24" s="45"/>
      <c r="AI24" s="44">
        <f t="shared" si="17"/>
        <v>64.974000000000004</v>
      </c>
      <c r="AJ24" s="45"/>
      <c r="AK24" s="44">
        <f t="shared" si="18"/>
        <v>67.993200000000002</v>
      </c>
      <c r="AL24" s="45"/>
      <c r="AM24" s="44">
        <f t="shared" si="19"/>
        <v>83.894999999999996</v>
      </c>
      <c r="AN24" s="45"/>
      <c r="AO24" s="44">
        <f t="shared" si="5"/>
        <v>82.882289999999998</v>
      </c>
      <c r="AP24" s="45"/>
      <c r="AQ24" s="44">
        <f t="shared" si="20"/>
        <v>107.99250000000001</v>
      </c>
      <c r="AR24" s="45"/>
      <c r="AS24" s="44">
        <f t="shared" si="21"/>
        <v>136</v>
      </c>
      <c r="AT24" s="45"/>
    </row>
    <row r="25" spans="2:46" x14ac:dyDescent="0.25">
      <c r="F25" s="6">
        <v>0.1</v>
      </c>
      <c r="G25" s="44">
        <f t="shared" si="6"/>
        <v>59.994</v>
      </c>
      <c r="H25" s="45"/>
      <c r="I25" s="44">
        <f t="shared" si="4"/>
        <v>19.440000000000001</v>
      </c>
      <c r="J25" s="45"/>
      <c r="K25" s="44">
        <f t="shared" si="7"/>
        <v>76.075199999999995</v>
      </c>
      <c r="L25" s="45"/>
      <c r="M25" s="44">
        <f t="shared" si="8"/>
        <v>130.19399999999999</v>
      </c>
      <c r="N25" s="45"/>
      <c r="O25" s="44">
        <f t="shared" si="22"/>
        <v>50.4</v>
      </c>
      <c r="P25" s="45"/>
      <c r="Q25" s="44">
        <f t="shared" si="22"/>
        <v>117.01029</v>
      </c>
      <c r="R25" s="45"/>
      <c r="S25" s="44">
        <f t="shared" si="9"/>
        <v>44.496000000000002</v>
      </c>
      <c r="T25" s="45"/>
      <c r="U25" s="44">
        <f t="shared" si="10"/>
        <v>59.19408</v>
      </c>
      <c r="V25" s="45"/>
      <c r="W25" s="44">
        <f t="shared" si="11"/>
        <v>68.796000000000006</v>
      </c>
      <c r="X25" s="45"/>
      <c r="Y25" s="44">
        <f t="shared" si="12"/>
        <v>57.6</v>
      </c>
      <c r="Z25" s="45"/>
      <c r="AA25" s="44">
        <f t="shared" si="13"/>
        <v>84.248999999999995</v>
      </c>
      <c r="AB25" s="45"/>
      <c r="AC25" s="44">
        <f t="shared" si="14"/>
        <v>55.994399999999999</v>
      </c>
      <c r="AD25" s="45"/>
      <c r="AE25" s="44">
        <f t="shared" si="15"/>
        <v>85.995000000000005</v>
      </c>
      <c r="AF25" s="45"/>
      <c r="AG25" s="44">
        <f t="shared" si="16"/>
        <v>143.42400000000001</v>
      </c>
      <c r="AH25" s="45"/>
      <c r="AI25" s="44">
        <f t="shared" si="17"/>
        <v>68.796000000000006</v>
      </c>
      <c r="AJ25" s="45"/>
      <c r="AK25" s="44">
        <f t="shared" si="18"/>
        <v>71.992800000000003</v>
      </c>
      <c r="AL25" s="45"/>
      <c r="AM25" s="44">
        <f t="shared" si="19"/>
        <v>88.83</v>
      </c>
      <c r="AN25" s="45"/>
      <c r="AO25" s="44">
        <f t="shared" si="5"/>
        <v>87.757710000000003</v>
      </c>
      <c r="AP25" s="45"/>
      <c r="AQ25" s="44">
        <f t="shared" si="20"/>
        <v>114.345</v>
      </c>
      <c r="AR25" s="45"/>
      <c r="AS25" s="44">
        <f t="shared" si="21"/>
        <v>144</v>
      </c>
      <c r="AT25" s="45"/>
    </row>
    <row r="26" spans="2:46" x14ac:dyDescent="0.25">
      <c r="F26" s="6">
        <v>0.05</v>
      </c>
      <c r="G26" s="44">
        <f t="shared" si="6"/>
        <v>63.326999999999998</v>
      </c>
      <c r="H26" s="45"/>
      <c r="I26" s="44">
        <f t="shared" si="4"/>
        <v>20.52</v>
      </c>
      <c r="J26" s="45"/>
      <c r="K26" s="44">
        <f t="shared" si="7"/>
        <v>80.301599999999993</v>
      </c>
      <c r="L26" s="45"/>
      <c r="M26" s="44">
        <f t="shared" si="8"/>
        <v>137.42699999999999</v>
      </c>
      <c r="N26" s="45"/>
      <c r="O26" s="44">
        <f t="shared" si="22"/>
        <v>53.2</v>
      </c>
      <c r="P26" s="45"/>
      <c r="Q26" s="44">
        <f t="shared" si="22"/>
        <v>123.51085999999999</v>
      </c>
      <c r="R26" s="45"/>
      <c r="S26" s="44">
        <f t="shared" si="9"/>
        <v>46.968000000000004</v>
      </c>
      <c r="T26" s="45"/>
      <c r="U26" s="44">
        <f t="shared" si="10"/>
        <v>62.482640000000004</v>
      </c>
      <c r="V26" s="45"/>
      <c r="W26" s="44">
        <f t="shared" si="11"/>
        <v>72.617999999999995</v>
      </c>
      <c r="X26" s="45"/>
      <c r="Y26" s="44">
        <f t="shared" si="12"/>
        <v>60.8</v>
      </c>
      <c r="Z26" s="45"/>
      <c r="AA26" s="44">
        <f t="shared" si="13"/>
        <v>88.929500000000004</v>
      </c>
      <c r="AB26" s="45"/>
      <c r="AC26" s="44">
        <f t="shared" si="14"/>
        <v>59.105200000000004</v>
      </c>
      <c r="AD26" s="45"/>
      <c r="AE26" s="44">
        <f t="shared" si="15"/>
        <v>90.772499999999994</v>
      </c>
      <c r="AF26" s="45"/>
      <c r="AG26" s="44">
        <f t="shared" si="16"/>
        <v>151.392</v>
      </c>
      <c r="AH26" s="45"/>
      <c r="AI26" s="44">
        <f t="shared" si="17"/>
        <v>72.617999999999995</v>
      </c>
      <c r="AJ26" s="45"/>
      <c r="AK26" s="44">
        <f t="shared" si="18"/>
        <v>75.992400000000004</v>
      </c>
      <c r="AL26" s="45"/>
      <c r="AM26" s="44">
        <f t="shared" si="19"/>
        <v>93.765000000000001</v>
      </c>
      <c r="AN26" s="45"/>
      <c r="AO26" s="44">
        <f t="shared" si="5"/>
        <v>92.633139999999997</v>
      </c>
      <c r="AP26" s="45"/>
      <c r="AQ26" s="44">
        <f t="shared" si="20"/>
        <v>120.69750000000001</v>
      </c>
      <c r="AR26" s="45"/>
      <c r="AS26" s="44">
        <f t="shared" si="21"/>
        <v>152</v>
      </c>
      <c r="AT26" s="45"/>
    </row>
    <row r="27" spans="2:46" ht="15.75" thickBot="1" x14ac:dyDescent="0.3">
      <c r="E27" s="3"/>
      <c r="F27" s="7">
        <v>0</v>
      </c>
      <c r="G27" s="50">
        <f t="shared" si="6"/>
        <v>66.66</v>
      </c>
      <c r="H27" s="51"/>
      <c r="I27" s="44">
        <f t="shared" si="4"/>
        <v>21.6</v>
      </c>
      <c r="J27" s="45"/>
      <c r="K27" s="50">
        <f t="shared" si="7"/>
        <v>84.528000000000006</v>
      </c>
      <c r="L27" s="51"/>
      <c r="M27" s="50">
        <f t="shared" si="8"/>
        <v>144.66</v>
      </c>
      <c r="N27" s="51"/>
      <c r="O27" s="44">
        <f t="shared" si="22"/>
        <v>56</v>
      </c>
      <c r="P27" s="45"/>
      <c r="Q27" s="44">
        <f t="shared" si="22"/>
        <v>130.01142999999999</v>
      </c>
      <c r="R27" s="45"/>
      <c r="S27" s="44">
        <f t="shared" si="9"/>
        <v>49.44</v>
      </c>
      <c r="T27" s="45"/>
      <c r="U27" s="50">
        <f t="shared" si="10"/>
        <v>65.771199999999993</v>
      </c>
      <c r="V27" s="51"/>
      <c r="W27" s="50">
        <f t="shared" si="11"/>
        <v>76.44</v>
      </c>
      <c r="X27" s="51"/>
      <c r="Y27" s="50">
        <f t="shared" si="12"/>
        <v>64</v>
      </c>
      <c r="Z27" s="51"/>
      <c r="AA27" s="50">
        <f t="shared" si="13"/>
        <v>93.61</v>
      </c>
      <c r="AB27" s="51"/>
      <c r="AC27" s="50">
        <f t="shared" si="14"/>
        <v>62.216000000000001</v>
      </c>
      <c r="AD27" s="51"/>
      <c r="AE27" s="50">
        <f t="shared" si="15"/>
        <v>95.55</v>
      </c>
      <c r="AF27" s="51"/>
      <c r="AG27" s="50">
        <f t="shared" si="16"/>
        <v>159.36000000000001</v>
      </c>
      <c r="AH27" s="51"/>
      <c r="AI27" s="50">
        <f t="shared" si="17"/>
        <v>76.44</v>
      </c>
      <c r="AJ27" s="51"/>
      <c r="AK27" s="50">
        <f t="shared" si="18"/>
        <v>79.992000000000004</v>
      </c>
      <c r="AL27" s="51"/>
      <c r="AM27" s="50">
        <f t="shared" si="19"/>
        <v>98.7</v>
      </c>
      <c r="AN27" s="51"/>
      <c r="AO27" s="50">
        <f t="shared" si="5"/>
        <v>97.508570000000006</v>
      </c>
      <c r="AP27" s="51"/>
      <c r="AQ27" s="50">
        <f t="shared" si="20"/>
        <v>127.05</v>
      </c>
      <c r="AR27" s="51"/>
      <c r="AS27" s="50">
        <f t="shared" si="21"/>
        <v>160</v>
      </c>
      <c r="AT27" s="51"/>
    </row>
    <row r="28" spans="2:46" x14ac:dyDescent="0.25">
      <c r="E28" s="2" t="s">
        <v>1</v>
      </c>
      <c r="F28" s="5">
        <v>0.75</v>
      </c>
      <c r="G28" s="52">
        <f>ROUND(G$16*(1-$F28)*G$15+$T$6*$T$4*$Y$4,$O$7)</f>
        <v>11.11</v>
      </c>
      <c r="H28" s="53"/>
      <c r="I28" s="52">
        <f t="shared" ref="I28:I40" si="23">ROUND(I$16*(1-$F28)*I$15,$O$7)</f>
        <v>3.6</v>
      </c>
      <c r="J28" s="53"/>
      <c r="K28" s="52">
        <f>ROUND(K$16*(1-$F28)*K$15+$T$6*$T$4*$Y$4,$O$7)</f>
        <v>14.087999999999999</v>
      </c>
      <c r="L28" s="53"/>
      <c r="M28" s="52">
        <f>ROUND(M$16*(1-$F28)*M$15+$T$6*$T$4*$Y$4,$O$7)</f>
        <v>24.11</v>
      </c>
      <c r="N28" s="53"/>
      <c r="O28" s="52">
        <f>ROUND(O$16*(1-$F28)*O$15+($T$4*O$16*$T$5*$Y$5*O$15),$O$7)</f>
        <v>7</v>
      </c>
      <c r="P28" s="53"/>
      <c r="Q28" s="52">
        <f>ROUND(Q$16*(1-$F28)*Q$15+($T$4*Q$16*$T$5*$Y$5*Q$15),$O$7)</f>
        <v>16.251429999999999</v>
      </c>
      <c r="R28" s="53"/>
      <c r="S28" s="52">
        <f>ROUND(S$16*(1-$F28)*S$15+($T$4*S$16*$T$5*$Y$5*S$15),$O$7)</f>
        <v>6.18</v>
      </c>
      <c r="T28" s="53"/>
      <c r="U28" s="52">
        <f>ROUND(U$16*(1-$F28)*U$15+($T$4*U$16*$T$5*$Y$5*U$15),$O$7)</f>
        <v>8.2213999999999992</v>
      </c>
      <c r="V28" s="53"/>
      <c r="W28" s="52">
        <f>ROUND(W$16*(1-$F28)*W$15+($T$4*W$16*$T$5*$Y$5*W$15),$O$7)</f>
        <v>9.5549999999999997</v>
      </c>
      <c r="X28" s="53"/>
      <c r="Y28" s="52">
        <f>ROUND(Y$16*(1-$F28)*Y$15+($T$4*Y$16*$T$5*$Y$5*Y$15),$O$7)</f>
        <v>8</v>
      </c>
      <c r="Z28" s="53"/>
      <c r="AA28" s="52">
        <f>ROUND(AA$16*(1-$F28)*AA$15+($T$4*AA$16*$T$5*$Y$5*AA$15),$O$7)</f>
        <v>11.70125</v>
      </c>
      <c r="AB28" s="53"/>
      <c r="AC28" s="52">
        <f>ROUND(AC$16*(1-$F28)*AC$15+($T$4*AC$16*$T$5*$Y$5*AC$15),$O$7)</f>
        <v>7.7770000000000001</v>
      </c>
      <c r="AD28" s="53"/>
      <c r="AE28" s="52">
        <f>ROUND(AE$16*(1-$F28)*AE$15+($T$4*AE$16*$T$5*$Y$5*AE$15),$O$7)</f>
        <v>11.94375</v>
      </c>
      <c r="AF28" s="53"/>
      <c r="AG28" s="52">
        <f>ROUND(AG$16*(1-$F28)*AG$15+($T$4*AG$16*$T$5*$Y$5*AG$15),$O$7)</f>
        <v>19.920000000000002</v>
      </c>
      <c r="AH28" s="53"/>
      <c r="AI28" s="52">
        <f>ROUND(AI$16*(1-$F28)*AI$15+($T$4*AI$16*$T$5*$Y$5*AI$15),$O$7)</f>
        <v>9.5549999999999997</v>
      </c>
      <c r="AJ28" s="53"/>
      <c r="AK28" s="52">
        <f>ROUND(AK$16*(1-$F28)*AK$15+($T$4*AK$16*$T$5*$Y$5*AK$15),$O$7)</f>
        <v>9.9990000000000006</v>
      </c>
      <c r="AL28" s="53"/>
      <c r="AM28" s="52">
        <f>ROUND(AM$16*(1-$F28)*AM$15+($T$4*AM$16*$T$5*$Y$5*AM$15),$O$7)</f>
        <v>12.3375</v>
      </c>
      <c r="AN28" s="53"/>
      <c r="AO28" s="52">
        <f t="shared" ref="AO28:AO40" si="24">ROUND(AO$16*(1-$F28)*AO$15,$O$7)</f>
        <v>12.18857</v>
      </c>
      <c r="AP28" s="53"/>
      <c r="AQ28" s="52">
        <f>ROUND(AQ$16*(1-$F28)*AQ$15+($T$4*AQ$16*$T$5*$Y$5*AQ$15),$O$7)</f>
        <v>15.88125</v>
      </c>
      <c r="AR28" s="53"/>
      <c r="AS28" s="52">
        <f>ROUND(AS$16*(1-$F28)*AS$15+($T$4*AS$16*$T$5*$Y$5*AS$15),$O$7)</f>
        <v>20</v>
      </c>
      <c r="AT28" s="53"/>
    </row>
    <row r="29" spans="2:46" x14ac:dyDescent="0.25">
      <c r="F29" s="6">
        <v>0.55000000000000004</v>
      </c>
      <c r="G29" s="44">
        <f t="shared" ref="G29:G40" si="25">ROUND(G$16*(1-$F29)*G$15+$T$6*$T$4,$O$7)</f>
        <v>19.998000000000001</v>
      </c>
      <c r="H29" s="45"/>
      <c r="I29" s="44">
        <f t="shared" si="23"/>
        <v>6.48</v>
      </c>
      <c r="J29" s="45"/>
      <c r="K29" s="44">
        <f t="shared" ref="K29:K40" si="26">ROUND(K$16*(1-$F29)*K$15+$T$6*$T$4,$O$7)</f>
        <v>25.3584</v>
      </c>
      <c r="L29" s="45"/>
      <c r="M29" s="44">
        <f t="shared" ref="M29:M40" si="27">ROUND(M$16*(1-$F29)*M$15+$T$6*$T$4,$O$7)</f>
        <v>43.398000000000003</v>
      </c>
      <c r="N29" s="45"/>
      <c r="O29" s="44">
        <f>ROUND(O$16*(1-$F29)*O$15+($T$4*O$16*$T$5*O$15),$O$7)</f>
        <v>12.6</v>
      </c>
      <c r="P29" s="45"/>
      <c r="Q29" s="44">
        <f>ROUND(Q$16*(1-$F29)*Q$15+($T$4*Q$16*$T$5*Q$15),$O$7)</f>
        <v>29.252569999999999</v>
      </c>
      <c r="R29" s="45"/>
      <c r="S29" s="44">
        <f t="shared" ref="S29:S40" si="28">ROUND(S$16*(1-$F29)*S$15+($T$4*S$16*$T$5*S$15),$O$7)</f>
        <v>11.124000000000001</v>
      </c>
      <c r="T29" s="45"/>
      <c r="U29" s="44">
        <f t="shared" ref="U29:U40" si="29">ROUND(U$16*(1-$F29)*U$15+($T$4*U$16*$T$5*U$15),$O$7)</f>
        <v>14.79852</v>
      </c>
      <c r="V29" s="45"/>
      <c r="W29" s="44">
        <f t="shared" ref="W29:W40" si="30">ROUND(W$16*(1-$F29)*W$15+($T$4*W$16*$T$5*W$15),$O$7)</f>
        <v>17.199000000000002</v>
      </c>
      <c r="X29" s="45"/>
      <c r="Y29" s="44">
        <f t="shared" ref="Y29:Y40" si="31">ROUND(Y$16*(1-$F29)*Y$15+($T$4*Y$16*$T$5*Y$15),$O$7)</f>
        <v>14.4</v>
      </c>
      <c r="Z29" s="45"/>
      <c r="AA29" s="44">
        <f t="shared" ref="AA29:AA40" si="32">ROUND(AA$16*(1-$F29)*AA$15+($T$4*AA$16*$T$5*AA$15),$O$7)</f>
        <v>21.062249999999999</v>
      </c>
      <c r="AB29" s="45"/>
      <c r="AC29" s="44">
        <f t="shared" ref="AC29:AC40" si="33">ROUND(AC$16*(1-$F29)*AC$15+($T$4*AC$16*$T$5*AC$15),$O$7)</f>
        <v>13.9986</v>
      </c>
      <c r="AD29" s="45"/>
      <c r="AE29" s="44">
        <f t="shared" ref="AE29:AE40" si="34">ROUND(AE$16*(1-$F29)*AE$15+($T$4*AE$16*$T$5*AE$15),$O$7)</f>
        <v>21.498750000000001</v>
      </c>
      <c r="AF29" s="45"/>
      <c r="AG29" s="44">
        <f t="shared" ref="AG29:AG40" si="35">ROUND(AG$16*(1-$F29)*AG$15+($T$4*AG$16*$T$5*AG$15),$O$7)</f>
        <v>35.856000000000002</v>
      </c>
      <c r="AH29" s="45"/>
      <c r="AI29" s="44">
        <f t="shared" ref="AI29:AI40" si="36">ROUND(AI$16*(1-$F29)*AI$15+($T$4*AI$16*$T$5*AI$15),$O$7)</f>
        <v>17.199000000000002</v>
      </c>
      <c r="AJ29" s="45"/>
      <c r="AK29" s="44">
        <f t="shared" ref="AK29:AK40" si="37">ROUND(AK$16*(1-$F29)*AK$15+($T$4*AK$16*$T$5*AK$15),$O$7)</f>
        <v>17.998200000000001</v>
      </c>
      <c r="AL29" s="45"/>
      <c r="AM29" s="44">
        <f t="shared" ref="AM29:AM40" si="38">ROUND(AM$16*(1-$F29)*AM$15+($T$4*AM$16*$T$5*AM$15),$O$7)</f>
        <v>22.2075</v>
      </c>
      <c r="AN29" s="45"/>
      <c r="AO29" s="44">
        <f t="shared" si="24"/>
        <v>21.939430000000002</v>
      </c>
      <c r="AP29" s="45"/>
      <c r="AQ29" s="44">
        <f t="shared" ref="AQ29:AQ40" si="39">ROUND(AQ$16*(1-$F29)*AQ$15+($T$4*AQ$16*$T$5*AQ$15),$O$7)</f>
        <v>28.58625</v>
      </c>
      <c r="AR29" s="45"/>
      <c r="AS29" s="44">
        <f t="shared" ref="AS29:AS40" si="40">ROUND(AS$16*(1-$F29)*AS$15+($T$4*AS$16*$T$5*AS$15),$O$7)</f>
        <v>36</v>
      </c>
      <c r="AT29" s="45"/>
    </row>
    <row r="30" spans="2:46" x14ac:dyDescent="0.25">
      <c r="F30" s="6">
        <v>0.5</v>
      </c>
      <c r="G30" s="44">
        <f t="shared" si="25"/>
        <v>22.22</v>
      </c>
      <c r="H30" s="45"/>
      <c r="I30" s="44">
        <f t="shared" si="23"/>
        <v>7.2</v>
      </c>
      <c r="J30" s="45"/>
      <c r="K30" s="44">
        <f t="shared" si="26"/>
        <v>28.175999999999998</v>
      </c>
      <c r="L30" s="45"/>
      <c r="M30" s="44">
        <f t="shared" si="27"/>
        <v>48.22</v>
      </c>
      <c r="N30" s="45"/>
      <c r="O30" s="44">
        <f t="shared" ref="O30:Q40" si="41">ROUND(O$16*(1-$F30)*O$15+($T$4*O$16*$T$5*O$15),$O$7)</f>
        <v>14</v>
      </c>
      <c r="P30" s="45"/>
      <c r="Q30" s="44">
        <f t="shared" si="41"/>
        <v>32.502859999999998</v>
      </c>
      <c r="R30" s="45"/>
      <c r="S30" s="44">
        <f t="shared" si="28"/>
        <v>12.36</v>
      </c>
      <c r="T30" s="45"/>
      <c r="U30" s="44">
        <f t="shared" si="29"/>
        <v>16.442799999999998</v>
      </c>
      <c r="V30" s="45"/>
      <c r="W30" s="44">
        <f t="shared" si="30"/>
        <v>19.11</v>
      </c>
      <c r="X30" s="45"/>
      <c r="Y30" s="44">
        <f t="shared" si="31"/>
        <v>16</v>
      </c>
      <c r="Z30" s="45"/>
      <c r="AA30" s="44">
        <f t="shared" si="32"/>
        <v>23.4025</v>
      </c>
      <c r="AB30" s="45"/>
      <c r="AC30" s="44">
        <f t="shared" si="33"/>
        <v>15.554</v>
      </c>
      <c r="AD30" s="45"/>
      <c r="AE30" s="44">
        <f t="shared" si="34"/>
        <v>23.887499999999999</v>
      </c>
      <c r="AF30" s="45"/>
      <c r="AG30" s="44">
        <f t="shared" si="35"/>
        <v>39.840000000000003</v>
      </c>
      <c r="AH30" s="45"/>
      <c r="AI30" s="44">
        <f t="shared" si="36"/>
        <v>19.11</v>
      </c>
      <c r="AJ30" s="45"/>
      <c r="AK30" s="44">
        <f t="shared" si="37"/>
        <v>19.998000000000001</v>
      </c>
      <c r="AL30" s="45"/>
      <c r="AM30" s="44">
        <f t="shared" si="38"/>
        <v>24.675000000000001</v>
      </c>
      <c r="AN30" s="45"/>
      <c r="AO30" s="44">
        <f t="shared" si="24"/>
        <v>24.377140000000001</v>
      </c>
      <c r="AP30" s="45"/>
      <c r="AQ30" s="44">
        <f t="shared" si="39"/>
        <v>31.762499999999999</v>
      </c>
      <c r="AR30" s="45"/>
      <c r="AS30" s="44">
        <f t="shared" si="40"/>
        <v>40</v>
      </c>
      <c r="AT30" s="45"/>
    </row>
    <row r="31" spans="2:46" x14ac:dyDescent="0.25">
      <c r="F31" s="6">
        <v>0.45</v>
      </c>
      <c r="G31" s="44">
        <f t="shared" si="25"/>
        <v>24.442</v>
      </c>
      <c r="H31" s="45"/>
      <c r="I31" s="44">
        <f t="shared" si="23"/>
        <v>7.92</v>
      </c>
      <c r="J31" s="45"/>
      <c r="K31" s="44">
        <f t="shared" si="26"/>
        <v>30.993600000000001</v>
      </c>
      <c r="L31" s="45"/>
      <c r="M31" s="44">
        <f t="shared" si="27"/>
        <v>53.042000000000002</v>
      </c>
      <c r="N31" s="45"/>
      <c r="O31" s="44">
        <f t="shared" si="41"/>
        <v>15.4</v>
      </c>
      <c r="P31" s="45"/>
      <c r="Q31" s="44">
        <f t="shared" si="41"/>
        <v>35.753140000000002</v>
      </c>
      <c r="R31" s="45"/>
      <c r="S31" s="44">
        <f t="shared" si="28"/>
        <v>13.596</v>
      </c>
      <c r="T31" s="45"/>
      <c r="U31" s="44">
        <f t="shared" si="29"/>
        <v>18.08708</v>
      </c>
      <c r="V31" s="45"/>
      <c r="W31" s="44">
        <f t="shared" si="30"/>
        <v>21.021000000000001</v>
      </c>
      <c r="X31" s="45"/>
      <c r="Y31" s="44">
        <f t="shared" si="31"/>
        <v>17.600000000000001</v>
      </c>
      <c r="Z31" s="45"/>
      <c r="AA31" s="44">
        <f t="shared" si="32"/>
        <v>25.742750000000001</v>
      </c>
      <c r="AB31" s="45"/>
      <c r="AC31" s="44">
        <f t="shared" si="33"/>
        <v>17.109400000000001</v>
      </c>
      <c r="AD31" s="45"/>
      <c r="AE31" s="44">
        <f t="shared" si="34"/>
        <v>26.276250000000001</v>
      </c>
      <c r="AF31" s="45"/>
      <c r="AG31" s="44">
        <f t="shared" si="35"/>
        <v>43.823999999999998</v>
      </c>
      <c r="AH31" s="45"/>
      <c r="AI31" s="44">
        <f t="shared" si="36"/>
        <v>21.021000000000001</v>
      </c>
      <c r="AJ31" s="45"/>
      <c r="AK31" s="44">
        <f t="shared" si="37"/>
        <v>21.997800000000002</v>
      </c>
      <c r="AL31" s="45"/>
      <c r="AM31" s="44">
        <f t="shared" si="38"/>
        <v>27.142499999999998</v>
      </c>
      <c r="AN31" s="45"/>
      <c r="AO31" s="44">
        <f t="shared" si="24"/>
        <v>26.814859999999999</v>
      </c>
      <c r="AP31" s="45"/>
      <c r="AQ31" s="44">
        <f t="shared" si="39"/>
        <v>34.938749999999999</v>
      </c>
      <c r="AR31" s="45"/>
      <c r="AS31" s="44">
        <f t="shared" si="40"/>
        <v>44</v>
      </c>
      <c r="AT31" s="45"/>
    </row>
    <row r="32" spans="2:46" x14ac:dyDescent="0.25">
      <c r="F32" s="6">
        <v>0.4</v>
      </c>
      <c r="G32" s="44">
        <f t="shared" si="25"/>
        <v>26.664000000000001</v>
      </c>
      <c r="H32" s="45"/>
      <c r="I32" s="44">
        <f t="shared" si="23"/>
        <v>8.64</v>
      </c>
      <c r="J32" s="45"/>
      <c r="K32" s="44">
        <f t="shared" si="26"/>
        <v>33.811199999999999</v>
      </c>
      <c r="L32" s="45"/>
      <c r="M32" s="44">
        <f t="shared" si="27"/>
        <v>57.863999999999997</v>
      </c>
      <c r="N32" s="45"/>
      <c r="O32" s="44">
        <f t="shared" si="41"/>
        <v>16.8</v>
      </c>
      <c r="P32" s="45"/>
      <c r="Q32" s="44">
        <f t="shared" si="41"/>
        <v>39.003430000000002</v>
      </c>
      <c r="R32" s="45"/>
      <c r="S32" s="44">
        <f t="shared" si="28"/>
        <v>14.832000000000001</v>
      </c>
      <c r="T32" s="45"/>
      <c r="U32" s="44">
        <f t="shared" si="29"/>
        <v>19.731359999999999</v>
      </c>
      <c r="V32" s="45"/>
      <c r="W32" s="44">
        <f t="shared" si="30"/>
        <v>22.931999999999999</v>
      </c>
      <c r="X32" s="45"/>
      <c r="Y32" s="44">
        <f t="shared" si="31"/>
        <v>19.2</v>
      </c>
      <c r="Z32" s="45"/>
      <c r="AA32" s="44">
        <f t="shared" si="32"/>
        <v>28.082999999999998</v>
      </c>
      <c r="AB32" s="45"/>
      <c r="AC32" s="44">
        <f t="shared" si="33"/>
        <v>18.6648</v>
      </c>
      <c r="AD32" s="45"/>
      <c r="AE32" s="44">
        <f t="shared" si="34"/>
        <v>28.664999999999999</v>
      </c>
      <c r="AF32" s="45"/>
      <c r="AG32" s="44">
        <f t="shared" si="35"/>
        <v>47.808</v>
      </c>
      <c r="AH32" s="45"/>
      <c r="AI32" s="44">
        <f t="shared" si="36"/>
        <v>22.931999999999999</v>
      </c>
      <c r="AJ32" s="45"/>
      <c r="AK32" s="44">
        <f t="shared" si="37"/>
        <v>23.997599999999998</v>
      </c>
      <c r="AL32" s="45"/>
      <c r="AM32" s="44">
        <f t="shared" si="38"/>
        <v>29.61</v>
      </c>
      <c r="AN32" s="45"/>
      <c r="AO32" s="44">
        <f t="shared" si="24"/>
        <v>29.252569999999999</v>
      </c>
      <c r="AP32" s="45"/>
      <c r="AQ32" s="44">
        <f t="shared" si="39"/>
        <v>38.115000000000002</v>
      </c>
      <c r="AR32" s="45"/>
      <c r="AS32" s="44">
        <f t="shared" si="40"/>
        <v>48</v>
      </c>
      <c r="AT32" s="45"/>
    </row>
    <row r="33" spans="5:46" x14ac:dyDescent="0.25">
      <c r="F33" s="6">
        <v>0.35</v>
      </c>
      <c r="G33" s="44">
        <f t="shared" si="25"/>
        <v>28.885999999999999</v>
      </c>
      <c r="H33" s="45"/>
      <c r="I33" s="44">
        <f t="shared" si="23"/>
        <v>9.36</v>
      </c>
      <c r="J33" s="45"/>
      <c r="K33" s="44">
        <f t="shared" si="26"/>
        <v>36.628799999999998</v>
      </c>
      <c r="L33" s="45"/>
      <c r="M33" s="44">
        <f t="shared" si="27"/>
        <v>62.686</v>
      </c>
      <c r="N33" s="45"/>
      <c r="O33" s="44">
        <f t="shared" si="41"/>
        <v>18.2</v>
      </c>
      <c r="P33" s="45"/>
      <c r="Q33" s="44">
        <f t="shared" si="41"/>
        <v>42.253709999999998</v>
      </c>
      <c r="R33" s="45"/>
      <c r="S33" s="44">
        <f t="shared" si="28"/>
        <v>16.068000000000001</v>
      </c>
      <c r="T33" s="45"/>
      <c r="U33" s="44">
        <f t="shared" si="29"/>
        <v>21.375640000000001</v>
      </c>
      <c r="V33" s="45"/>
      <c r="W33" s="44">
        <f t="shared" si="30"/>
        <v>24.843</v>
      </c>
      <c r="X33" s="45"/>
      <c r="Y33" s="44">
        <f t="shared" si="31"/>
        <v>20.8</v>
      </c>
      <c r="Z33" s="45"/>
      <c r="AA33" s="44">
        <f t="shared" si="32"/>
        <v>30.423249999999999</v>
      </c>
      <c r="AB33" s="45"/>
      <c r="AC33" s="44">
        <f t="shared" si="33"/>
        <v>20.220199999999998</v>
      </c>
      <c r="AD33" s="45"/>
      <c r="AE33" s="44">
        <f t="shared" si="34"/>
        <v>31.053750000000001</v>
      </c>
      <c r="AF33" s="45"/>
      <c r="AG33" s="44">
        <f t="shared" si="35"/>
        <v>51.792000000000002</v>
      </c>
      <c r="AH33" s="45"/>
      <c r="AI33" s="44">
        <f t="shared" si="36"/>
        <v>24.843</v>
      </c>
      <c r="AJ33" s="45"/>
      <c r="AK33" s="44">
        <f t="shared" si="37"/>
        <v>25.997399999999999</v>
      </c>
      <c r="AL33" s="45"/>
      <c r="AM33" s="44">
        <f t="shared" si="38"/>
        <v>32.077500000000001</v>
      </c>
      <c r="AN33" s="45"/>
      <c r="AO33" s="44">
        <f t="shared" si="24"/>
        <v>31.690290000000001</v>
      </c>
      <c r="AP33" s="45"/>
      <c r="AQ33" s="44">
        <f t="shared" si="39"/>
        <v>41.291249999999998</v>
      </c>
      <c r="AR33" s="45"/>
      <c r="AS33" s="44">
        <f t="shared" si="40"/>
        <v>52</v>
      </c>
      <c r="AT33" s="45"/>
    </row>
    <row r="34" spans="5:46" x14ac:dyDescent="0.25">
      <c r="F34" s="6">
        <v>0.3</v>
      </c>
      <c r="G34" s="44">
        <f t="shared" si="25"/>
        <v>31.108000000000001</v>
      </c>
      <c r="H34" s="45"/>
      <c r="I34" s="44">
        <f t="shared" si="23"/>
        <v>10.08</v>
      </c>
      <c r="J34" s="45"/>
      <c r="K34" s="44">
        <f t="shared" si="26"/>
        <v>39.446399999999997</v>
      </c>
      <c r="L34" s="45"/>
      <c r="M34" s="44">
        <f t="shared" si="27"/>
        <v>67.507999999999996</v>
      </c>
      <c r="N34" s="45"/>
      <c r="O34" s="44">
        <f t="shared" si="41"/>
        <v>19.600000000000001</v>
      </c>
      <c r="P34" s="45"/>
      <c r="Q34" s="44">
        <f t="shared" si="41"/>
        <v>45.503999999999998</v>
      </c>
      <c r="R34" s="45"/>
      <c r="S34" s="44">
        <f t="shared" si="28"/>
        <v>17.303999999999998</v>
      </c>
      <c r="T34" s="45"/>
      <c r="U34" s="44">
        <f t="shared" si="29"/>
        <v>23.019919999999999</v>
      </c>
      <c r="V34" s="45"/>
      <c r="W34" s="44">
        <f t="shared" si="30"/>
        <v>26.754000000000001</v>
      </c>
      <c r="X34" s="45"/>
      <c r="Y34" s="44">
        <f t="shared" si="31"/>
        <v>22.4</v>
      </c>
      <c r="Z34" s="45"/>
      <c r="AA34" s="44">
        <f t="shared" si="32"/>
        <v>32.763500000000001</v>
      </c>
      <c r="AB34" s="45"/>
      <c r="AC34" s="44">
        <f t="shared" si="33"/>
        <v>21.775600000000001</v>
      </c>
      <c r="AD34" s="45"/>
      <c r="AE34" s="44">
        <f t="shared" si="34"/>
        <v>33.442500000000003</v>
      </c>
      <c r="AF34" s="45"/>
      <c r="AG34" s="44">
        <f t="shared" si="35"/>
        <v>55.776000000000003</v>
      </c>
      <c r="AH34" s="45"/>
      <c r="AI34" s="44">
        <f t="shared" si="36"/>
        <v>26.754000000000001</v>
      </c>
      <c r="AJ34" s="45"/>
      <c r="AK34" s="44">
        <f t="shared" si="37"/>
        <v>27.997199999999999</v>
      </c>
      <c r="AL34" s="45"/>
      <c r="AM34" s="44">
        <f t="shared" si="38"/>
        <v>34.545000000000002</v>
      </c>
      <c r="AN34" s="45"/>
      <c r="AO34" s="44">
        <f t="shared" si="24"/>
        <v>34.128</v>
      </c>
      <c r="AP34" s="45"/>
      <c r="AQ34" s="44">
        <f t="shared" si="39"/>
        <v>44.467500000000001</v>
      </c>
      <c r="AR34" s="45"/>
      <c r="AS34" s="44">
        <f t="shared" si="40"/>
        <v>56</v>
      </c>
      <c r="AT34" s="45"/>
    </row>
    <row r="35" spans="5:46" x14ac:dyDescent="0.25">
      <c r="F35" s="6">
        <v>0.25</v>
      </c>
      <c r="G35" s="44">
        <f t="shared" si="25"/>
        <v>33.33</v>
      </c>
      <c r="H35" s="45"/>
      <c r="I35" s="44">
        <f t="shared" si="23"/>
        <v>10.8</v>
      </c>
      <c r="J35" s="45"/>
      <c r="K35" s="44">
        <f t="shared" si="26"/>
        <v>42.264000000000003</v>
      </c>
      <c r="L35" s="45"/>
      <c r="M35" s="44">
        <f t="shared" si="27"/>
        <v>72.33</v>
      </c>
      <c r="N35" s="45"/>
      <c r="O35" s="44">
        <f t="shared" si="41"/>
        <v>21</v>
      </c>
      <c r="P35" s="45"/>
      <c r="Q35" s="44">
        <f t="shared" si="41"/>
        <v>48.754289999999997</v>
      </c>
      <c r="R35" s="45"/>
      <c r="S35" s="44">
        <f t="shared" si="28"/>
        <v>18.54</v>
      </c>
      <c r="T35" s="45"/>
      <c r="U35" s="44">
        <f t="shared" si="29"/>
        <v>24.664200000000001</v>
      </c>
      <c r="V35" s="45"/>
      <c r="W35" s="44">
        <f t="shared" si="30"/>
        <v>28.664999999999999</v>
      </c>
      <c r="X35" s="45"/>
      <c r="Y35" s="44">
        <f t="shared" si="31"/>
        <v>24</v>
      </c>
      <c r="Z35" s="45"/>
      <c r="AA35" s="44">
        <f t="shared" si="32"/>
        <v>35.103749999999998</v>
      </c>
      <c r="AB35" s="45"/>
      <c r="AC35" s="44">
        <f t="shared" si="33"/>
        <v>23.331</v>
      </c>
      <c r="AD35" s="45"/>
      <c r="AE35" s="44">
        <f t="shared" si="34"/>
        <v>35.831249999999997</v>
      </c>
      <c r="AF35" s="45"/>
      <c r="AG35" s="44">
        <f t="shared" si="35"/>
        <v>59.76</v>
      </c>
      <c r="AH35" s="45"/>
      <c r="AI35" s="44">
        <f t="shared" si="36"/>
        <v>28.664999999999999</v>
      </c>
      <c r="AJ35" s="45"/>
      <c r="AK35" s="44">
        <f t="shared" si="37"/>
        <v>29.997</v>
      </c>
      <c r="AL35" s="45"/>
      <c r="AM35" s="44">
        <f t="shared" si="38"/>
        <v>37.012500000000003</v>
      </c>
      <c r="AN35" s="45"/>
      <c r="AO35" s="44">
        <f t="shared" si="24"/>
        <v>36.565710000000003</v>
      </c>
      <c r="AP35" s="45"/>
      <c r="AQ35" s="44">
        <f t="shared" si="39"/>
        <v>47.643749999999997</v>
      </c>
      <c r="AR35" s="45"/>
      <c r="AS35" s="44">
        <f t="shared" si="40"/>
        <v>60</v>
      </c>
      <c r="AT35" s="45"/>
    </row>
    <row r="36" spans="5:46" x14ac:dyDescent="0.25">
      <c r="F36" s="6">
        <v>0.2</v>
      </c>
      <c r="G36" s="44">
        <f t="shared" si="25"/>
        <v>35.552</v>
      </c>
      <c r="H36" s="45"/>
      <c r="I36" s="44">
        <f t="shared" si="23"/>
        <v>11.52</v>
      </c>
      <c r="J36" s="45"/>
      <c r="K36" s="44">
        <f t="shared" si="26"/>
        <v>45.081600000000002</v>
      </c>
      <c r="L36" s="45"/>
      <c r="M36" s="44">
        <f t="shared" si="27"/>
        <v>77.152000000000001</v>
      </c>
      <c r="N36" s="45"/>
      <c r="O36" s="44">
        <f t="shared" si="41"/>
        <v>22.4</v>
      </c>
      <c r="P36" s="45"/>
      <c r="Q36" s="44">
        <f t="shared" si="41"/>
        <v>52.004570000000001</v>
      </c>
      <c r="R36" s="45"/>
      <c r="S36" s="44">
        <f t="shared" si="28"/>
        <v>19.776</v>
      </c>
      <c r="T36" s="45"/>
      <c r="U36" s="44">
        <f t="shared" si="29"/>
        <v>26.308479999999999</v>
      </c>
      <c r="V36" s="45"/>
      <c r="W36" s="44">
        <f t="shared" si="30"/>
        <v>30.576000000000001</v>
      </c>
      <c r="X36" s="45"/>
      <c r="Y36" s="44">
        <f t="shared" si="31"/>
        <v>25.6</v>
      </c>
      <c r="Z36" s="45"/>
      <c r="AA36" s="44">
        <f t="shared" si="32"/>
        <v>37.444000000000003</v>
      </c>
      <c r="AB36" s="45"/>
      <c r="AC36" s="44">
        <f t="shared" si="33"/>
        <v>24.886399999999998</v>
      </c>
      <c r="AD36" s="45"/>
      <c r="AE36" s="44">
        <f t="shared" si="34"/>
        <v>38.22</v>
      </c>
      <c r="AF36" s="45"/>
      <c r="AG36" s="44">
        <f t="shared" si="35"/>
        <v>63.744</v>
      </c>
      <c r="AH36" s="45"/>
      <c r="AI36" s="44">
        <f t="shared" si="36"/>
        <v>30.576000000000001</v>
      </c>
      <c r="AJ36" s="45"/>
      <c r="AK36" s="44">
        <f t="shared" si="37"/>
        <v>31.9968</v>
      </c>
      <c r="AL36" s="45"/>
      <c r="AM36" s="44">
        <f t="shared" si="38"/>
        <v>39.479999999999997</v>
      </c>
      <c r="AN36" s="45"/>
      <c r="AO36" s="44">
        <f t="shared" si="24"/>
        <v>39.003430000000002</v>
      </c>
      <c r="AP36" s="45"/>
      <c r="AQ36" s="44">
        <f t="shared" si="39"/>
        <v>50.82</v>
      </c>
      <c r="AR36" s="45"/>
      <c r="AS36" s="44">
        <f t="shared" si="40"/>
        <v>64</v>
      </c>
      <c r="AT36" s="45"/>
    </row>
    <row r="37" spans="5:46" x14ac:dyDescent="0.25">
      <c r="F37" s="6">
        <v>0.15</v>
      </c>
      <c r="G37" s="44">
        <f t="shared" si="25"/>
        <v>37.774000000000001</v>
      </c>
      <c r="H37" s="45"/>
      <c r="I37" s="44">
        <f t="shared" si="23"/>
        <v>12.24</v>
      </c>
      <c r="J37" s="45"/>
      <c r="K37" s="44">
        <f t="shared" si="26"/>
        <v>47.8992</v>
      </c>
      <c r="L37" s="45"/>
      <c r="M37" s="44">
        <f t="shared" si="27"/>
        <v>81.974000000000004</v>
      </c>
      <c r="N37" s="45"/>
      <c r="O37" s="44">
        <f t="shared" si="41"/>
        <v>23.8</v>
      </c>
      <c r="P37" s="45"/>
      <c r="Q37" s="44">
        <f t="shared" si="41"/>
        <v>55.254860000000001</v>
      </c>
      <c r="R37" s="45"/>
      <c r="S37" s="44">
        <f t="shared" si="28"/>
        <v>21.012</v>
      </c>
      <c r="T37" s="45"/>
      <c r="U37" s="44">
        <f t="shared" si="29"/>
        <v>27.952760000000001</v>
      </c>
      <c r="V37" s="45"/>
      <c r="W37" s="44">
        <f t="shared" si="30"/>
        <v>32.487000000000002</v>
      </c>
      <c r="X37" s="45"/>
      <c r="Y37" s="44">
        <f t="shared" si="31"/>
        <v>27.2</v>
      </c>
      <c r="Z37" s="45"/>
      <c r="AA37" s="44">
        <f t="shared" si="32"/>
        <v>39.78425</v>
      </c>
      <c r="AB37" s="45"/>
      <c r="AC37" s="44">
        <f t="shared" si="33"/>
        <v>26.441800000000001</v>
      </c>
      <c r="AD37" s="45"/>
      <c r="AE37" s="44">
        <f t="shared" si="34"/>
        <v>40.608750000000001</v>
      </c>
      <c r="AF37" s="45"/>
      <c r="AG37" s="44">
        <f t="shared" si="35"/>
        <v>67.727999999999994</v>
      </c>
      <c r="AH37" s="45"/>
      <c r="AI37" s="44">
        <f t="shared" si="36"/>
        <v>32.487000000000002</v>
      </c>
      <c r="AJ37" s="45"/>
      <c r="AK37" s="44">
        <f t="shared" si="37"/>
        <v>33.996600000000001</v>
      </c>
      <c r="AL37" s="45"/>
      <c r="AM37" s="44">
        <f t="shared" si="38"/>
        <v>41.947499999999998</v>
      </c>
      <c r="AN37" s="45"/>
      <c r="AO37" s="44">
        <f t="shared" si="24"/>
        <v>41.441139999999997</v>
      </c>
      <c r="AP37" s="45"/>
      <c r="AQ37" s="44">
        <f t="shared" si="39"/>
        <v>53.996250000000003</v>
      </c>
      <c r="AR37" s="45"/>
      <c r="AS37" s="44">
        <f t="shared" si="40"/>
        <v>68</v>
      </c>
      <c r="AT37" s="45"/>
    </row>
    <row r="38" spans="5:46" x14ac:dyDescent="0.25">
      <c r="F38" s="6">
        <v>0.1</v>
      </c>
      <c r="G38" s="44">
        <f t="shared" si="25"/>
        <v>39.996000000000002</v>
      </c>
      <c r="H38" s="45"/>
      <c r="I38" s="44">
        <f t="shared" si="23"/>
        <v>12.96</v>
      </c>
      <c r="J38" s="45"/>
      <c r="K38" s="44">
        <f t="shared" si="26"/>
        <v>50.716799999999999</v>
      </c>
      <c r="L38" s="45"/>
      <c r="M38" s="44">
        <f t="shared" si="27"/>
        <v>86.796000000000006</v>
      </c>
      <c r="N38" s="45"/>
      <c r="O38" s="44">
        <f t="shared" si="41"/>
        <v>25.2</v>
      </c>
      <c r="P38" s="45"/>
      <c r="Q38" s="44">
        <f t="shared" si="41"/>
        <v>58.505139999999997</v>
      </c>
      <c r="R38" s="45"/>
      <c r="S38" s="44">
        <f t="shared" si="28"/>
        <v>22.248000000000001</v>
      </c>
      <c r="T38" s="45"/>
      <c r="U38" s="44">
        <f t="shared" si="29"/>
        <v>29.59704</v>
      </c>
      <c r="V38" s="45"/>
      <c r="W38" s="44">
        <f t="shared" si="30"/>
        <v>34.398000000000003</v>
      </c>
      <c r="X38" s="45"/>
      <c r="Y38" s="44">
        <f t="shared" si="31"/>
        <v>28.8</v>
      </c>
      <c r="Z38" s="45"/>
      <c r="AA38" s="44">
        <f t="shared" si="32"/>
        <v>42.124499999999998</v>
      </c>
      <c r="AB38" s="45"/>
      <c r="AC38" s="44">
        <f t="shared" si="33"/>
        <v>27.997199999999999</v>
      </c>
      <c r="AD38" s="45"/>
      <c r="AE38" s="44">
        <f t="shared" si="34"/>
        <v>42.997500000000002</v>
      </c>
      <c r="AF38" s="45"/>
      <c r="AG38" s="44">
        <f t="shared" si="35"/>
        <v>71.712000000000003</v>
      </c>
      <c r="AH38" s="45"/>
      <c r="AI38" s="44">
        <f t="shared" si="36"/>
        <v>34.398000000000003</v>
      </c>
      <c r="AJ38" s="45"/>
      <c r="AK38" s="44">
        <f t="shared" si="37"/>
        <v>35.996400000000001</v>
      </c>
      <c r="AL38" s="45"/>
      <c r="AM38" s="44">
        <f t="shared" si="38"/>
        <v>44.414999999999999</v>
      </c>
      <c r="AN38" s="45"/>
      <c r="AO38" s="44">
        <f t="shared" si="24"/>
        <v>43.878860000000003</v>
      </c>
      <c r="AP38" s="45"/>
      <c r="AQ38" s="44">
        <f t="shared" si="39"/>
        <v>57.172499999999999</v>
      </c>
      <c r="AR38" s="45"/>
      <c r="AS38" s="44">
        <f t="shared" si="40"/>
        <v>72</v>
      </c>
      <c r="AT38" s="45"/>
    </row>
    <row r="39" spans="5:46" x14ac:dyDescent="0.25">
      <c r="F39" s="6">
        <v>0.05</v>
      </c>
      <c r="G39" s="44">
        <f t="shared" si="25"/>
        <v>42.218000000000004</v>
      </c>
      <c r="H39" s="45"/>
      <c r="I39" s="44">
        <f t="shared" si="23"/>
        <v>13.68</v>
      </c>
      <c r="J39" s="45"/>
      <c r="K39" s="44">
        <f t="shared" si="26"/>
        <v>53.534399999999998</v>
      </c>
      <c r="L39" s="45"/>
      <c r="M39" s="44">
        <f t="shared" si="27"/>
        <v>91.617999999999995</v>
      </c>
      <c r="N39" s="45"/>
      <c r="O39" s="44">
        <f t="shared" si="41"/>
        <v>26.6</v>
      </c>
      <c r="P39" s="45"/>
      <c r="Q39" s="44">
        <f t="shared" si="41"/>
        <v>61.755429999999997</v>
      </c>
      <c r="R39" s="45"/>
      <c r="S39" s="44">
        <f t="shared" si="28"/>
        <v>23.484000000000002</v>
      </c>
      <c r="T39" s="45"/>
      <c r="U39" s="44">
        <f t="shared" si="29"/>
        <v>31.241320000000002</v>
      </c>
      <c r="V39" s="45"/>
      <c r="W39" s="44">
        <f t="shared" si="30"/>
        <v>36.308999999999997</v>
      </c>
      <c r="X39" s="45"/>
      <c r="Y39" s="44">
        <f t="shared" si="31"/>
        <v>30.4</v>
      </c>
      <c r="Z39" s="45"/>
      <c r="AA39" s="44">
        <f t="shared" si="32"/>
        <v>44.464750000000002</v>
      </c>
      <c r="AB39" s="45"/>
      <c r="AC39" s="44">
        <f t="shared" si="33"/>
        <v>29.552600000000002</v>
      </c>
      <c r="AD39" s="45"/>
      <c r="AE39" s="44">
        <f t="shared" si="34"/>
        <v>45.386249999999997</v>
      </c>
      <c r="AF39" s="45"/>
      <c r="AG39" s="44">
        <f t="shared" si="35"/>
        <v>75.695999999999998</v>
      </c>
      <c r="AH39" s="45"/>
      <c r="AI39" s="44">
        <f t="shared" si="36"/>
        <v>36.308999999999997</v>
      </c>
      <c r="AJ39" s="45"/>
      <c r="AK39" s="44">
        <f t="shared" si="37"/>
        <v>37.996200000000002</v>
      </c>
      <c r="AL39" s="45"/>
      <c r="AM39" s="44">
        <f t="shared" si="38"/>
        <v>46.8825</v>
      </c>
      <c r="AN39" s="45"/>
      <c r="AO39" s="44">
        <f t="shared" si="24"/>
        <v>46.316569999999999</v>
      </c>
      <c r="AP39" s="45"/>
      <c r="AQ39" s="44">
        <f t="shared" si="39"/>
        <v>60.348750000000003</v>
      </c>
      <c r="AR39" s="45"/>
      <c r="AS39" s="44">
        <f t="shared" si="40"/>
        <v>76</v>
      </c>
      <c r="AT39" s="45"/>
    </row>
    <row r="40" spans="5:46" ht="15.75" thickBot="1" x14ac:dyDescent="0.3">
      <c r="E40" s="3"/>
      <c r="F40" s="7">
        <v>0</v>
      </c>
      <c r="G40" s="50">
        <f t="shared" si="25"/>
        <v>44.44</v>
      </c>
      <c r="H40" s="51"/>
      <c r="I40" s="50">
        <f t="shared" si="23"/>
        <v>14.4</v>
      </c>
      <c r="J40" s="51"/>
      <c r="K40" s="50">
        <f t="shared" si="26"/>
        <v>56.351999999999997</v>
      </c>
      <c r="L40" s="51"/>
      <c r="M40" s="50">
        <f t="shared" si="27"/>
        <v>96.44</v>
      </c>
      <c r="N40" s="51"/>
      <c r="O40" s="44">
        <f t="shared" si="41"/>
        <v>28</v>
      </c>
      <c r="P40" s="45"/>
      <c r="Q40" s="44">
        <f t="shared" si="41"/>
        <v>65.005709999999993</v>
      </c>
      <c r="R40" s="45"/>
      <c r="S40" s="44">
        <f t="shared" si="28"/>
        <v>24.72</v>
      </c>
      <c r="T40" s="45"/>
      <c r="U40" s="50">
        <f t="shared" si="29"/>
        <v>32.885599999999997</v>
      </c>
      <c r="V40" s="51"/>
      <c r="W40" s="50">
        <f t="shared" si="30"/>
        <v>38.22</v>
      </c>
      <c r="X40" s="51"/>
      <c r="Y40" s="50">
        <f t="shared" si="31"/>
        <v>32</v>
      </c>
      <c r="Z40" s="51"/>
      <c r="AA40" s="50">
        <f t="shared" si="32"/>
        <v>46.805</v>
      </c>
      <c r="AB40" s="51"/>
      <c r="AC40" s="50">
        <f t="shared" si="33"/>
        <v>31.108000000000001</v>
      </c>
      <c r="AD40" s="51"/>
      <c r="AE40" s="50">
        <f t="shared" si="34"/>
        <v>47.774999999999999</v>
      </c>
      <c r="AF40" s="51"/>
      <c r="AG40" s="50">
        <f t="shared" si="35"/>
        <v>79.680000000000007</v>
      </c>
      <c r="AH40" s="51"/>
      <c r="AI40" s="50">
        <f t="shared" si="36"/>
        <v>38.22</v>
      </c>
      <c r="AJ40" s="51"/>
      <c r="AK40" s="50">
        <f t="shared" si="37"/>
        <v>39.996000000000002</v>
      </c>
      <c r="AL40" s="51"/>
      <c r="AM40" s="50">
        <f t="shared" si="38"/>
        <v>49.35</v>
      </c>
      <c r="AN40" s="51"/>
      <c r="AO40" s="50">
        <f t="shared" si="24"/>
        <v>48.754289999999997</v>
      </c>
      <c r="AP40" s="51"/>
      <c r="AQ40" s="50">
        <f t="shared" si="39"/>
        <v>63.524999999999999</v>
      </c>
      <c r="AR40" s="51"/>
      <c r="AS40" s="50">
        <f t="shared" si="40"/>
        <v>80</v>
      </c>
      <c r="AT40" s="51"/>
    </row>
    <row r="41" spans="5:46" x14ac:dyDescent="0.25">
      <c r="E41" s="2" t="s">
        <v>2</v>
      </c>
      <c r="F41" s="5">
        <v>0.75</v>
      </c>
      <c r="G41" s="52">
        <f>ROUND(G$16*$O$4*(1-$F41)*G$15+$T$6*$O$4*$T$4*$Y$4,$O$7)</f>
        <v>8.3324999999999996</v>
      </c>
      <c r="H41" s="53"/>
      <c r="I41" s="52">
        <f t="shared" ref="I41:I51" si="42">ROUND(I$16*$O$4*(1-$F41)*I$15,$O$7)</f>
        <v>2.7</v>
      </c>
      <c r="J41" s="53"/>
      <c r="K41" s="52">
        <f>ROUND(K$16*$O$4*(1-$F41)*K$15+$T$6*$O$4*$T$4*$Y$4,$O$7)</f>
        <v>10.566000000000001</v>
      </c>
      <c r="L41" s="53"/>
      <c r="M41" s="52">
        <f>ROUND(M$16*$O$4*(1-$F41)*M$15+$T$6*$O$4*$T$4*$Y$4,$O$7)</f>
        <v>18.0825</v>
      </c>
      <c r="N41" s="53"/>
      <c r="O41" s="52">
        <f>ROUND(O$16*$O$4*(1-$F41)*O$15+($T$4*O$16*$T$5*$Y$5*O$15)*$O$4,$O$7)</f>
        <v>5.25</v>
      </c>
      <c r="P41" s="53"/>
      <c r="Q41" s="52">
        <f>ROUND(Q$16*$O$4*(1-$F41)*Q$15+($T$4*Q$16*$T$5*$Y$5*Q$15)*$O$4,$O$7)</f>
        <v>12.18857</v>
      </c>
      <c r="R41" s="53"/>
      <c r="S41" s="52">
        <f>ROUND(S$16*$O$4*(1-$F41)*S$15+($T$4*S$16*$T$5*$Y$5*S$15)*$O$4,$O$7)</f>
        <v>4.6349999999999998</v>
      </c>
      <c r="T41" s="53"/>
      <c r="U41" s="52">
        <f>ROUND(U$16*$O$4*(1-$F41)*U$15+($T$4*U$16*$T$5*$Y$5*U$15)*$O$4,$O$7)</f>
        <v>6.1660500000000003</v>
      </c>
      <c r="V41" s="53"/>
      <c r="W41" s="52">
        <f>ROUND(W$16*$O$4*(1-$F41)*W$15+($T$4*W$16*$T$5*$Y$5*W$15)*$O$4,$O$7)</f>
        <v>7.1662499999999998</v>
      </c>
      <c r="X41" s="53"/>
      <c r="Y41" s="52">
        <f>ROUND(Y$16*$O$4*(1-$F41)*Y$15+($T$4*Y$16*$T$5*$Y$5*Y$15)*$O$4,$O$7)</f>
        <v>6</v>
      </c>
      <c r="Z41" s="53"/>
      <c r="AA41" s="52">
        <f>ROUND(AA$16*$O$4*(1-$F41)*AA$15+($T$4*AA$16*$T$5*$Y$5*AA$15)*$O$4,$O$7)</f>
        <v>8.7759400000000003</v>
      </c>
      <c r="AB41" s="53"/>
      <c r="AC41" s="52">
        <f>ROUND(AC$16*$O$4*(1-$F41)*AC$15+($T$4*AC$16*$T$5*$Y$5*AC$15)*$O$4,$O$7)</f>
        <v>5.8327499999999999</v>
      </c>
      <c r="AD41" s="53"/>
      <c r="AE41" s="52">
        <f>ROUND(AE$16*$O$4*(1-$F41)*AE$15+($T$4*AE$16*$T$5*$Y$5*AE$15)*$O$4,$O$7)</f>
        <v>8.9578100000000003</v>
      </c>
      <c r="AF41" s="53"/>
      <c r="AG41" s="52">
        <f>ROUND(AG$16*$O$4*(1-$F41)*AG$15+($T$4*AG$16*$T$5*$Y$5*AG$15)*$O$4,$O$7)</f>
        <v>14.94</v>
      </c>
      <c r="AH41" s="53"/>
      <c r="AI41" s="52">
        <f>ROUND(AI$16*$O$4*(1-$F41)*AI$15+($T$4*AI$16*$T$5*$Y$5*AI$15)*$O$4,$O$7)</f>
        <v>7.1662499999999998</v>
      </c>
      <c r="AJ41" s="53"/>
      <c r="AK41" s="52">
        <f>ROUND(AK$16*$O$4*(1-$F41)*AK$15+($T$4*AK$16*$T$5*$Y$5*AK$15)*$O$4,$O$7)</f>
        <v>7.49925</v>
      </c>
      <c r="AL41" s="53"/>
      <c r="AM41" s="52">
        <f>ROUND(AM$16*$O$4*(1-$F41)*AM$15+($T$4*AM$16*$T$5*$Y$5*AM$15)*$O$4,$O$7)</f>
        <v>9.2531300000000005</v>
      </c>
      <c r="AN41" s="53"/>
      <c r="AO41" s="52">
        <f t="shared" ref="AO41:AO51" si="43">ROUND(AO$16*$O$4*(1-$F41)*AO$15,$O$7)</f>
        <v>9.1414299999999997</v>
      </c>
      <c r="AP41" s="53"/>
      <c r="AQ41" s="52">
        <f>ROUND(AQ$16*$O$4*(1-$F41)*AQ$15+($T$4*AQ$16*$T$5*$Y$5*AQ$15)*$O$4,$O$7)</f>
        <v>11.91094</v>
      </c>
      <c r="AR41" s="53"/>
      <c r="AS41" s="52">
        <f>ROUND(AS$16*$O$4*(1-$F41)*AS$15+($T$4*AS$16*$T$5*$Y$5*AS$15)*$O$4,$O$7)</f>
        <v>15</v>
      </c>
      <c r="AT41" s="53"/>
    </row>
    <row r="42" spans="5:46" x14ac:dyDescent="0.25">
      <c r="F42" s="6">
        <v>0.45</v>
      </c>
      <c r="G42" s="44">
        <f t="shared" ref="G42:G51" si="44">ROUND(G$16*$O$4*(1-$F42)*G$15+$T$6*$O$4*$T$4,$O$7)</f>
        <v>18.331499999999998</v>
      </c>
      <c r="H42" s="45"/>
      <c r="I42" s="44">
        <f t="shared" si="42"/>
        <v>5.94</v>
      </c>
      <c r="J42" s="45"/>
      <c r="K42" s="44">
        <f t="shared" ref="K42:K51" si="45">ROUND(K$16*$O$4*(1-$F42)*K$15+$T$6*$O$4*$T$4,$O$7)</f>
        <v>23.245200000000001</v>
      </c>
      <c r="L42" s="45"/>
      <c r="M42" s="44">
        <f t="shared" ref="M42:M51" si="46">ROUND(M$16*$O$4*(1-$F42)*M$15+$T$6*$O$4*$T$4,$O$7)</f>
        <v>39.781500000000001</v>
      </c>
      <c r="N42" s="45"/>
      <c r="O42" s="44">
        <f>ROUND(O$16*$O$4*(1-$F42)*O$15+($T$4*O$16*$T$5*O$15)*$O$4,$O$7)</f>
        <v>11.55</v>
      </c>
      <c r="P42" s="45"/>
      <c r="Q42" s="44">
        <f>ROUND(Q$16*$O$4*(1-$F42)*Q$15+($T$4*Q$16*$T$5*Q$15)*$O$4,$O$7)</f>
        <v>26.814859999999999</v>
      </c>
      <c r="R42" s="45"/>
      <c r="S42" s="44">
        <f t="shared" ref="S42:S51" si="47">ROUND(S$16*$O$4*(1-$F42)*S$15+($T$4*S$16*$T$5*S$15)*$O$4,$O$7)</f>
        <v>10.196999999999999</v>
      </c>
      <c r="T42" s="45"/>
      <c r="U42" s="44">
        <f t="shared" ref="U42:U51" si="48">ROUND(U$16*$O$4*(1-$F42)*U$15+($T$4*U$16*$T$5*U$15)*$O$4,$O$7)</f>
        <v>13.56531</v>
      </c>
      <c r="V42" s="45"/>
      <c r="W42" s="44">
        <f t="shared" ref="W42:W51" si="49">ROUND(W$16*$O$4*(1-$F42)*W$15+($T$4*W$16*$T$5*W$15)*$O$4,$O$7)</f>
        <v>15.765750000000001</v>
      </c>
      <c r="X42" s="45"/>
      <c r="Y42" s="44">
        <f t="shared" ref="Y42:Y51" si="50">ROUND(Y$16*$O$4*(1-$F42)*Y$15+($T$4*Y$16*$T$5*Y$15)*$O$4,$O$7)</f>
        <v>13.2</v>
      </c>
      <c r="Z42" s="45"/>
      <c r="AA42" s="44">
        <f t="shared" ref="AA42:AA51" si="51">ROUND(AA$16*$O$4*(1-$F42)*AA$15+($T$4*AA$16*$T$5*AA$15)*$O$4,$O$7)</f>
        <v>19.30706</v>
      </c>
      <c r="AB42" s="45"/>
      <c r="AC42" s="44">
        <f t="shared" ref="AC42:AC51" si="52">ROUND(AC$16*$O$4*(1-$F42)*AC$15+($T$4*AC$16*$T$5*AC$15)*$O$4,$O$7)</f>
        <v>12.832050000000001</v>
      </c>
      <c r="AD42" s="45"/>
      <c r="AE42" s="44">
        <f t="shared" ref="AE42:AE51" si="53">ROUND(AE$16*$O$4*(1-$F42)*AE$15+($T$4*AE$16*$T$5*AE$15)*$O$4,$O$7)</f>
        <v>19.707190000000001</v>
      </c>
      <c r="AF42" s="45"/>
      <c r="AG42" s="44">
        <f t="shared" ref="AG42:AG51" si="54">ROUND(AG$16*$O$4*(1-$F42)*AG$15+($T$4*AG$16*$T$5*AG$15)*$O$4,$O$7)</f>
        <v>32.868000000000002</v>
      </c>
      <c r="AH42" s="45"/>
      <c r="AI42" s="44">
        <f t="shared" ref="AI42:AI51" si="55">ROUND(AI$16*$O$4*(1-$F42)*AI$15+($T$4*AI$16*$T$5*AI$15)*$O$4,$O$7)</f>
        <v>15.765750000000001</v>
      </c>
      <c r="AJ42" s="45"/>
      <c r="AK42" s="44">
        <f t="shared" ref="AK42:AK51" si="56">ROUND(AK$16*$O$4*(1-$F42)*AK$15+($T$4*AK$16*$T$5*AK$15)*$O$4,$O$7)</f>
        <v>16.498349999999999</v>
      </c>
      <c r="AL42" s="45"/>
      <c r="AM42" s="44">
        <f t="shared" ref="AM42:AM51" si="57">ROUND(AM$16*$O$4*(1-$F42)*AM$15+($T$4*AM$16*$T$5*AM$15)*$O$4,$O$7)</f>
        <v>20.35688</v>
      </c>
      <c r="AN42" s="45"/>
      <c r="AO42" s="44">
        <f t="shared" si="43"/>
        <v>20.111139999999999</v>
      </c>
      <c r="AP42" s="45"/>
      <c r="AQ42" s="44">
        <f t="shared" ref="AQ42:AQ51" si="58">ROUND(AQ$16*$O$4*(1-$F42)*AQ$15+($T$4*AQ$16*$T$5*AQ$15)*$O$4,$O$7)</f>
        <v>26.204059999999998</v>
      </c>
      <c r="AR42" s="45"/>
      <c r="AS42" s="44">
        <f t="shared" ref="AS42:AS51" si="59">ROUND(AS$16*$O$4*(1-$F42)*AS$15+($T$4*AS$16*$T$5*AS$15)*$O$4,$O$7)</f>
        <v>33</v>
      </c>
      <c r="AT42" s="45"/>
    </row>
    <row r="43" spans="5:46" x14ac:dyDescent="0.25">
      <c r="F43" s="6">
        <v>0.4</v>
      </c>
      <c r="G43" s="44">
        <f t="shared" si="44"/>
        <v>19.998000000000001</v>
      </c>
      <c r="H43" s="45"/>
      <c r="I43" s="44">
        <f t="shared" si="42"/>
        <v>6.48</v>
      </c>
      <c r="J43" s="45"/>
      <c r="K43" s="44">
        <f t="shared" si="45"/>
        <v>25.3584</v>
      </c>
      <c r="L43" s="45"/>
      <c r="M43" s="44">
        <f t="shared" si="46"/>
        <v>43.398000000000003</v>
      </c>
      <c r="N43" s="45"/>
      <c r="O43" s="44">
        <f t="shared" ref="O43:Q51" si="60">ROUND(O$16*$O$4*(1-$F43)*O$15+($T$4*O$16*$T$5*O$15)*$O$4,$O$7)</f>
        <v>12.6</v>
      </c>
      <c r="P43" s="45"/>
      <c r="Q43" s="44">
        <f t="shared" si="60"/>
        <v>29.252569999999999</v>
      </c>
      <c r="R43" s="45"/>
      <c r="S43" s="44">
        <f t="shared" si="47"/>
        <v>11.124000000000001</v>
      </c>
      <c r="T43" s="45"/>
      <c r="U43" s="44">
        <f t="shared" si="48"/>
        <v>14.79852</v>
      </c>
      <c r="V43" s="45"/>
      <c r="W43" s="44">
        <f t="shared" si="49"/>
        <v>17.199000000000002</v>
      </c>
      <c r="X43" s="45"/>
      <c r="Y43" s="44">
        <f t="shared" si="50"/>
        <v>14.4</v>
      </c>
      <c r="Z43" s="45"/>
      <c r="AA43" s="44">
        <f t="shared" si="51"/>
        <v>21.062249999999999</v>
      </c>
      <c r="AB43" s="45"/>
      <c r="AC43" s="44">
        <f t="shared" si="52"/>
        <v>13.9986</v>
      </c>
      <c r="AD43" s="45"/>
      <c r="AE43" s="44">
        <f t="shared" si="53"/>
        <v>21.498750000000001</v>
      </c>
      <c r="AF43" s="45"/>
      <c r="AG43" s="44">
        <f t="shared" si="54"/>
        <v>35.856000000000002</v>
      </c>
      <c r="AH43" s="45"/>
      <c r="AI43" s="44">
        <f t="shared" si="55"/>
        <v>17.199000000000002</v>
      </c>
      <c r="AJ43" s="45"/>
      <c r="AK43" s="44">
        <f t="shared" si="56"/>
        <v>17.998200000000001</v>
      </c>
      <c r="AL43" s="45"/>
      <c r="AM43" s="44">
        <f t="shared" si="57"/>
        <v>22.2075</v>
      </c>
      <c r="AN43" s="45"/>
      <c r="AO43" s="44">
        <f t="shared" si="43"/>
        <v>21.939430000000002</v>
      </c>
      <c r="AP43" s="45"/>
      <c r="AQ43" s="44">
        <f t="shared" si="58"/>
        <v>28.58625</v>
      </c>
      <c r="AR43" s="45"/>
      <c r="AS43" s="44">
        <f t="shared" si="59"/>
        <v>36</v>
      </c>
      <c r="AT43" s="45"/>
    </row>
    <row r="44" spans="5:46" x14ac:dyDescent="0.25">
      <c r="F44" s="6">
        <v>0.35</v>
      </c>
      <c r="G44" s="44">
        <f t="shared" si="44"/>
        <v>21.6645</v>
      </c>
      <c r="H44" s="45"/>
      <c r="I44" s="44">
        <f t="shared" si="42"/>
        <v>7.02</v>
      </c>
      <c r="J44" s="45"/>
      <c r="K44" s="44">
        <f t="shared" si="45"/>
        <v>27.471599999999999</v>
      </c>
      <c r="L44" s="45"/>
      <c r="M44" s="44">
        <f t="shared" si="46"/>
        <v>47.014499999999998</v>
      </c>
      <c r="N44" s="45"/>
      <c r="O44" s="44">
        <f t="shared" si="60"/>
        <v>13.65</v>
      </c>
      <c r="P44" s="45"/>
      <c r="Q44" s="44">
        <f t="shared" si="60"/>
        <v>31.690290000000001</v>
      </c>
      <c r="R44" s="45"/>
      <c r="S44" s="44">
        <f t="shared" si="47"/>
        <v>12.051</v>
      </c>
      <c r="T44" s="45"/>
      <c r="U44" s="44">
        <f t="shared" si="48"/>
        <v>16.03173</v>
      </c>
      <c r="V44" s="45"/>
      <c r="W44" s="44">
        <f t="shared" si="49"/>
        <v>18.632249999999999</v>
      </c>
      <c r="X44" s="45"/>
      <c r="Y44" s="44">
        <f t="shared" si="50"/>
        <v>15.6</v>
      </c>
      <c r="Z44" s="45"/>
      <c r="AA44" s="44">
        <f t="shared" si="51"/>
        <v>22.817440000000001</v>
      </c>
      <c r="AB44" s="45"/>
      <c r="AC44" s="44">
        <f t="shared" si="52"/>
        <v>15.165150000000001</v>
      </c>
      <c r="AD44" s="45"/>
      <c r="AE44" s="44">
        <f t="shared" si="53"/>
        <v>23.290310000000002</v>
      </c>
      <c r="AF44" s="45"/>
      <c r="AG44" s="44">
        <f t="shared" si="54"/>
        <v>38.844000000000001</v>
      </c>
      <c r="AH44" s="45"/>
      <c r="AI44" s="44">
        <f t="shared" si="55"/>
        <v>18.632249999999999</v>
      </c>
      <c r="AJ44" s="45"/>
      <c r="AK44" s="44">
        <f t="shared" si="56"/>
        <v>19.498049999999999</v>
      </c>
      <c r="AL44" s="45"/>
      <c r="AM44" s="44">
        <f t="shared" si="57"/>
        <v>24.058129999999998</v>
      </c>
      <c r="AN44" s="45"/>
      <c r="AO44" s="44">
        <f t="shared" si="43"/>
        <v>23.767710000000001</v>
      </c>
      <c r="AP44" s="45"/>
      <c r="AQ44" s="44">
        <f t="shared" si="58"/>
        <v>30.968440000000001</v>
      </c>
      <c r="AR44" s="45"/>
      <c r="AS44" s="44">
        <f t="shared" si="59"/>
        <v>39</v>
      </c>
      <c r="AT44" s="45"/>
    </row>
    <row r="45" spans="5:46" x14ac:dyDescent="0.25">
      <c r="F45" s="6">
        <v>0.3</v>
      </c>
      <c r="G45" s="44">
        <f t="shared" si="44"/>
        <v>23.331</v>
      </c>
      <c r="H45" s="45"/>
      <c r="I45" s="44">
        <f t="shared" si="42"/>
        <v>7.56</v>
      </c>
      <c r="J45" s="45"/>
      <c r="K45" s="44">
        <f t="shared" si="45"/>
        <v>29.584800000000001</v>
      </c>
      <c r="L45" s="45"/>
      <c r="M45" s="44">
        <f t="shared" si="46"/>
        <v>50.631</v>
      </c>
      <c r="N45" s="45"/>
      <c r="O45" s="44">
        <f t="shared" si="60"/>
        <v>14.7</v>
      </c>
      <c r="P45" s="45"/>
      <c r="Q45" s="44">
        <f t="shared" si="60"/>
        <v>34.128</v>
      </c>
      <c r="R45" s="45"/>
      <c r="S45" s="44">
        <f t="shared" si="47"/>
        <v>12.978</v>
      </c>
      <c r="T45" s="45"/>
      <c r="U45" s="44">
        <f t="shared" si="48"/>
        <v>17.264939999999999</v>
      </c>
      <c r="V45" s="45"/>
      <c r="W45" s="44">
        <f t="shared" si="49"/>
        <v>20.0655</v>
      </c>
      <c r="X45" s="45"/>
      <c r="Y45" s="44">
        <f t="shared" si="50"/>
        <v>16.8</v>
      </c>
      <c r="Z45" s="45"/>
      <c r="AA45" s="44">
        <f t="shared" si="51"/>
        <v>24.57263</v>
      </c>
      <c r="AB45" s="45"/>
      <c r="AC45" s="44">
        <f t="shared" si="52"/>
        <v>16.331700000000001</v>
      </c>
      <c r="AD45" s="45"/>
      <c r="AE45" s="44">
        <f t="shared" si="53"/>
        <v>25.081880000000002</v>
      </c>
      <c r="AF45" s="45"/>
      <c r="AG45" s="44">
        <f t="shared" si="54"/>
        <v>41.832000000000001</v>
      </c>
      <c r="AH45" s="45"/>
      <c r="AI45" s="44">
        <f t="shared" si="55"/>
        <v>20.0655</v>
      </c>
      <c r="AJ45" s="45"/>
      <c r="AK45" s="44">
        <f t="shared" si="56"/>
        <v>20.997900000000001</v>
      </c>
      <c r="AL45" s="45"/>
      <c r="AM45" s="44">
        <f t="shared" si="57"/>
        <v>25.908750000000001</v>
      </c>
      <c r="AN45" s="45"/>
      <c r="AO45" s="44">
        <f t="shared" si="43"/>
        <v>25.596</v>
      </c>
      <c r="AP45" s="45"/>
      <c r="AQ45" s="44">
        <f t="shared" si="58"/>
        <v>33.350630000000002</v>
      </c>
      <c r="AR45" s="45"/>
      <c r="AS45" s="44">
        <f t="shared" si="59"/>
        <v>42</v>
      </c>
      <c r="AT45" s="45"/>
    </row>
    <row r="46" spans="5:46" x14ac:dyDescent="0.25">
      <c r="F46" s="6">
        <v>0.25</v>
      </c>
      <c r="G46" s="44">
        <f t="shared" si="44"/>
        <v>24.997499999999999</v>
      </c>
      <c r="H46" s="45"/>
      <c r="I46" s="44">
        <f t="shared" si="42"/>
        <v>8.1</v>
      </c>
      <c r="J46" s="45"/>
      <c r="K46" s="44">
        <f t="shared" si="45"/>
        <v>31.698</v>
      </c>
      <c r="L46" s="45"/>
      <c r="M46" s="44">
        <f t="shared" si="46"/>
        <v>54.247500000000002</v>
      </c>
      <c r="N46" s="45"/>
      <c r="O46" s="44">
        <f t="shared" si="60"/>
        <v>15.75</v>
      </c>
      <c r="P46" s="45"/>
      <c r="Q46" s="44">
        <f t="shared" si="60"/>
        <v>36.565710000000003</v>
      </c>
      <c r="R46" s="45"/>
      <c r="S46" s="44">
        <f t="shared" si="47"/>
        <v>13.904999999999999</v>
      </c>
      <c r="T46" s="45"/>
      <c r="U46" s="44">
        <f t="shared" si="48"/>
        <v>18.498149999999999</v>
      </c>
      <c r="V46" s="45"/>
      <c r="W46" s="44">
        <f t="shared" si="49"/>
        <v>21.498750000000001</v>
      </c>
      <c r="X46" s="45"/>
      <c r="Y46" s="44">
        <f t="shared" si="50"/>
        <v>18</v>
      </c>
      <c r="Z46" s="45"/>
      <c r="AA46" s="44">
        <f t="shared" si="51"/>
        <v>26.327809999999999</v>
      </c>
      <c r="AB46" s="45"/>
      <c r="AC46" s="44">
        <f t="shared" si="52"/>
        <v>17.498249999999999</v>
      </c>
      <c r="AD46" s="45"/>
      <c r="AE46" s="44">
        <f t="shared" si="53"/>
        <v>26.873439999999999</v>
      </c>
      <c r="AF46" s="45"/>
      <c r="AG46" s="44">
        <f t="shared" si="54"/>
        <v>44.82</v>
      </c>
      <c r="AH46" s="45"/>
      <c r="AI46" s="44">
        <f t="shared" si="55"/>
        <v>21.498750000000001</v>
      </c>
      <c r="AJ46" s="45"/>
      <c r="AK46" s="44">
        <f t="shared" si="56"/>
        <v>22.49775</v>
      </c>
      <c r="AL46" s="45"/>
      <c r="AM46" s="44">
        <f t="shared" si="57"/>
        <v>27.75938</v>
      </c>
      <c r="AN46" s="45"/>
      <c r="AO46" s="44">
        <f t="shared" si="43"/>
        <v>27.424289999999999</v>
      </c>
      <c r="AP46" s="45"/>
      <c r="AQ46" s="44">
        <f t="shared" si="58"/>
        <v>35.732810000000001</v>
      </c>
      <c r="AR46" s="45"/>
      <c r="AS46" s="44">
        <f t="shared" si="59"/>
        <v>45</v>
      </c>
      <c r="AT46" s="45"/>
    </row>
    <row r="47" spans="5:46" x14ac:dyDescent="0.25">
      <c r="F47" s="6">
        <v>0.2</v>
      </c>
      <c r="G47" s="44">
        <f t="shared" si="44"/>
        <v>26.664000000000001</v>
      </c>
      <c r="H47" s="45"/>
      <c r="I47" s="44">
        <f t="shared" si="42"/>
        <v>8.64</v>
      </c>
      <c r="J47" s="45"/>
      <c r="K47" s="44">
        <f t="shared" si="45"/>
        <v>33.811199999999999</v>
      </c>
      <c r="L47" s="45"/>
      <c r="M47" s="44">
        <f t="shared" si="46"/>
        <v>57.863999999999997</v>
      </c>
      <c r="N47" s="45"/>
      <c r="O47" s="44">
        <f t="shared" si="60"/>
        <v>16.8</v>
      </c>
      <c r="P47" s="45"/>
      <c r="Q47" s="44">
        <f t="shared" si="60"/>
        <v>39.003430000000002</v>
      </c>
      <c r="R47" s="45"/>
      <c r="S47" s="44">
        <f t="shared" si="47"/>
        <v>14.832000000000001</v>
      </c>
      <c r="T47" s="45"/>
      <c r="U47" s="44">
        <f t="shared" si="48"/>
        <v>19.731359999999999</v>
      </c>
      <c r="V47" s="45"/>
      <c r="W47" s="44">
        <f t="shared" si="49"/>
        <v>22.931999999999999</v>
      </c>
      <c r="X47" s="45"/>
      <c r="Y47" s="44">
        <f t="shared" si="50"/>
        <v>19.2</v>
      </c>
      <c r="Z47" s="45"/>
      <c r="AA47" s="44">
        <f t="shared" si="51"/>
        <v>28.082999999999998</v>
      </c>
      <c r="AB47" s="45"/>
      <c r="AC47" s="44">
        <f t="shared" si="52"/>
        <v>18.6648</v>
      </c>
      <c r="AD47" s="45"/>
      <c r="AE47" s="44">
        <f t="shared" si="53"/>
        <v>28.664999999999999</v>
      </c>
      <c r="AF47" s="45"/>
      <c r="AG47" s="44">
        <f t="shared" si="54"/>
        <v>47.808</v>
      </c>
      <c r="AH47" s="45"/>
      <c r="AI47" s="44">
        <f t="shared" si="55"/>
        <v>22.931999999999999</v>
      </c>
      <c r="AJ47" s="45"/>
      <c r="AK47" s="44">
        <f t="shared" si="56"/>
        <v>23.997599999999998</v>
      </c>
      <c r="AL47" s="45"/>
      <c r="AM47" s="44">
        <f t="shared" si="57"/>
        <v>29.61</v>
      </c>
      <c r="AN47" s="45"/>
      <c r="AO47" s="44">
        <f t="shared" si="43"/>
        <v>29.252569999999999</v>
      </c>
      <c r="AP47" s="45"/>
      <c r="AQ47" s="44">
        <f t="shared" si="58"/>
        <v>38.115000000000002</v>
      </c>
      <c r="AR47" s="45"/>
      <c r="AS47" s="44">
        <f t="shared" si="59"/>
        <v>48</v>
      </c>
      <c r="AT47" s="45"/>
    </row>
    <row r="48" spans="5:46" x14ac:dyDescent="0.25">
      <c r="F48" s="6">
        <v>0.15</v>
      </c>
      <c r="G48" s="44">
        <f t="shared" si="44"/>
        <v>28.330500000000001</v>
      </c>
      <c r="H48" s="45"/>
      <c r="I48" s="44">
        <f t="shared" si="42"/>
        <v>9.18</v>
      </c>
      <c r="J48" s="45"/>
      <c r="K48" s="44">
        <f t="shared" si="45"/>
        <v>35.924399999999999</v>
      </c>
      <c r="L48" s="45"/>
      <c r="M48" s="44">
        <f t="shared" si="46"/>
        <v>61.480499999999999</v>
      </c>
      <c r="N48" s="45"/>
      <c r="O48" s="44">
        <f t="shared" si="60"/>
        <v>17.850000000000001</v>
      </c>
      <c r="P48" s="45"/>
      <c r="Q48" s="44">
        <f t="shared" si="60"/>
        <v>41.441139999999997</v>
      </c>
      <c r="R48" s="45"/>
      <c r="S48" s="44">
        <f t="shared" si="47"/>
        <v>15.759</v>
      </c>
      <c r="T48" s="45"/>
      <c r="U48" s="44">
        <f t="shared" si="48"/>
        <v>20.964569999999998</v>
      </c>
      <c r="V48" s="45"/>
      <c r="W48" s="44">
        <f t="shared" si="49"/>
        <v>24.36525</v>
      </c>
      <c r="X48" s="45"/>
      <c r="Y48" s="44">
        <f t="shared" si="50"/>
        <v>20.399999999999999</v>
      </c>
      <c r="Z48" s="45"/>
      <c r="AA48" s="44">
        <f t="shared" si="51"/>
        <v>29.838190000000001</v>
      </c>
      <c r="AB48" s="45"/>
      <c r="AC48" s="44">
        <f t="shared" si="52"/>
        <v>19.83135</v>
      </c>
      <c r="AD48" s="45"/>
      <c r="AE48" s="44">
        <f t="shared" si="53"/>
        <v>30.45656</v>
      </c>
      <c r="AF48" s="45"/>
      <c r="AG48" s="44">
        <f t="shared" si="54"/>
        <v>50.795999999999999</v>
      </c>
      <c r="AH48" s="45"/>
      <c r="AI48" s="44">
        <f t="shared" si="55"/>
        <v>24.36525</v>
      </c>
      <c r="AJ48" s="45"/>
      <c r="AK48" s="44">
        <f t="shared" si="56"/>
        <v>25.497450000000001</v>
      </c>
      <c r="AL48" s="45"/>
      <c r="AM48" s="44">
        <f t="shared" si="57"/>
        <v>31.460629999999998</v>
      </c>
      <c r="AN48" s="45"/>
      <c r="AO48" s="44">
        <f t="shared" si="43"/>
        <v>31.080860000000001</v>
      </c>
      <c r="AP48" s="45"/>
      <c r="AQ48" s="44">
        <f t="shared" si="58"/>
        <v>40.497190000000003</v>
      </c>
      <c r="AR48" s="45"/>
      <c r="AS48" s="44">
        <f t="shared" si="59"/>
        <v>51</v>
      </c>
      <c r="AT48" s="45"/>
    </row>
    <row r="49" spans="2:48" x14ac:dyDescent="0.25">
      <c r="F49" s="6">
        <v>0.1</v>
      </c>
      <c r="G49" s="44">
        <f t="shared" si="44"/>
        <v>29.997</v>
      </c>
      <c r="H49" s="45"/>
      <c r="I49" s="44">
        <f t="shared" si="42"/>
        <v>9.7200000000000006</v>
      </c>
      <c r="J49" s="45"/>
      <c r="K49" s="44">
        <f t="shared" si="45"/>
        <v>38.037599999999998</v>
      </c>
      <c r="L49" s="45"/>
      <c r="M49" s="44">
        <f t="shared" si="46"/>
        <v>65.096999999999994</v>
      </c>
      <c r="N49" s="45"/>
      <c r="O49" s="44">
        <f t="shared" si="60"/>
        <v>18.899999999999999</v>
      </c>
      <c r="P49" s="45"/>
      <c r="Q49" s="44">
        <f t="shared" si="60"/>
        <v>43.878860000000003</v>
      </c>
      <c r="R49" s="45"/>
      <c r="S49" s="44">
        <f t="shared" si="47"/>
        <v>16.686</v>
      </c>
      <c r="T49" s="45"/>
      <c r="U49" s="44">
        <f t="shared" si="48"/>
        <v>22.197780000000002</v>
      </c>
      <c r="V49" s="45"/>
      <c r="W49" s="44">
        <f t="shared" si="49"/>
        <v>25.798500000000001</v>
      </c>
      <c r="X49" s="45"/>
      <c r="Y49" s="44">
        <f t="shared" si="50"/>
        <v>21.6</v>
      </c>
      <c r="Z49" s="45"/>
      <c r="AA49" s="44">
        <f t="shared" si="51"/>
        <v>31.59338</v>
      </c>
      <c r="AB49" s="45"/>
      <c r="AC49" s="44">
        <f t="shared" si="52"/>
        <v>20.997900000000001</v>
      </c>
      <c r="AD49" s="45"/>
      <c r="AE49" s="44">
        <f t="shared" si="53"/>
        <v>32.248130000000003</v>
      </c>
      <c r="AF49" s="45"/>
      <c r="AG49" s="44">
        <f t="shared" si="54"/>
        <v>53.783999999999999</v>
      </c>
      <c r="AH49" s="45"/>
      <c r="AI49" s="44">
        <f t="shared" si="55"/>
        <v>25.798500000000001</v>
      </c>
      <c r="AJ49" s="45"/>
      <c r="AK49" s="44">
        <f t="shared" si="56"/>
        <v>26.997299999999999</v>
      </c>
      <c r="AL49" s="45"/>
      <c r="AM49" s="44">
        <f t="shared" si="57"/>
        <v>33.311250000000001</v>
      </c>
      <c r="AN49" s="45"/>
      <c r="AO49" s="44">
        <f t="shared" si="43"/>
        <v>32.909140000000001</v>
      </c>
      <c r="AP49" s="45"/>
      <c r="AQ49" s="44">
        <f t="shared" si="58"/>
        <v>42.879379999999998</v>
      </c>
      <c r="AR49" s="45"/>
      <c r="AS49" s="44">
        <f t="shared" si="59"/>
        <v>54</v>
      </c>
      <c r="AT49" s="45"/>
    </row>
    <row r="50" spans="2:48" x14ac:dyDescent="0.25">
      <c r="F50" s="6">
        <v>0.05</v>
      </c>
      <c r="G50" s="44">
        <f t="shared" si="44"/>
        <v>31.663499999999999</v>
      </c>
      <c r="H50" s="45"/>
      <c r="I50" s="44">
        <f t="shared" si="42"/>
        <v>10.26</v>
      </c>
      <c r="J50" s="45"/>
      <c r="K50" s="44">
        <f t="shared" si="45"/>
        <v>40.150799999999997</v>
      </c>
      <c r="L50" s="45"/>
      <c r="M50" s="44">
        <f t="shared" si="46"/>
        <v>68.713499999999996</v>
      </c>
      <c r="N50" s="45"/>
      <c r="O50" s="44">
        <f t="shared" si="60"/>
        <v>19.95</v>
      </c>
      <c r="P50" s="45"/>
      <c r="Q50" s="44">
        <f t="shared" si="60"/>
        <v>46.316569999999999</v>
      </c>
      <c r="R50" s="45"/>
      <c r="S50" s="44">
        <f t="shared" si="47"/>
        <v>17.613</v>
      </c>
      <c r="T50" s="45"/>
      <c r="U50" s="44">
        <f t="shared" si="48"/>
        <v>23.430990000000001</v>
      </c>
      <c r="V50" s="45"/>
      <c r="W50" s="44">
        <f t="shared" si="49"/>
        <v>27.231750000000002</v>
      </c>
      <c r="X50" s="45"/>
      <c r="Y50" s="44">
        <f t="shared" si="50"/>
        <v>22.8</v>
      </c>
      <c r="Z50" s="45"/>
      <c r="AA50" s="44">
        <f t="shared" si="51"/>
        <v>33.348559999999999</v>
      </c>
      <c r="AB50" s="45"/>
      <c r="AC50" s="44">
        <f t="shared" si="52"/>
        <v>22.164449999999999</v>
      </c>
      <c r="AD50" s="45"/>
      <c r="AE50" s="44">
        <f t="shared" si="53"/>
        <v>34.03969</v>
      </c>
      <c r="AF50" s="45"/>
      <c r="AG50" s="44">
        <f t="shared" si="54"/>
        <v>56.771999999999998</v>
      </c>
      <c r="AH50" s="45"/>
      <c r="AI50" s="44">
        <f t="shared" si="55"/>
        <v>27.231750000000002</v>
      </c>
      <c r="AJ50" s="45"/>
      <c r="AK50" s="44">
        <f t="shared" si="56"/>
        <v>28.497150000000001</v>
      </c>
      <c r="AL50" s="45"/>
      <c r="AM50" s="44">
        <f t="shared" si="57"/>
        <v>35.161879999999996</v>
      </c>
      <c r="AN50" s="45"/>
      <c r="AO50" s="44">
        <f t="shared" si="43"/>
        <v>34.737430000000003</v>
      </c>
      <c r="AP50" s="45"/>
      <c r="AQ50" s="44">
        <f t="shared" si="58"/>
        <v>45.261560000000003</v>
      </c>
      <c r="AR50" s="45"/>
      <c r="AS50" s="44">
        <f t="shared" si="59"/>
        <v>57</v>
      </c>
      <c r="AT50" s="45"/>
    </row>
    <row r="51" spans="2:48" ht="15.75" thickBot="1" x14ac:dyDescent="0.3">
      <c r="B51" s="10"/>
      <c r="C51" s="10"/>
      <c r="D51" s="10"/>
      <c r="E51" s="10"/>
      <c r="F51" s="11">
        <v>0</v>
      </c>
      <c r="G51" s="46">
        <f t="shared" si="44"/>
        <v>33.33</v>
      </c>
      <c r="H51" s="47"/>
      <c r="I51" s="46">
        <f t="shared" si="42"/>
        <v>10.8</v>
      </c>
      <c r="J51" s="47"/>
      <c r="K51" s="46">
        <f t="shared" si="45"/>
        <v>42.264000000000003</v>
      </c>
      <c r="L51" s="47"/>
      <c r="M51" s="46">
        <f t="shared" si="46"/>
        <v>72.33</v>
      </c>
      <c r="N51" s="47"/>
      <c r="O51" s="46">
        <f t="shared" si="60"/>
        <v>21</v>
      </c>
      <c r="P51" s="47"/>
      <c r="Q51" s="46">
        <f t="shared" si="60"/>
        <v>48.754289999999997</v>
      </c>
      <c r="R51" s="47"/>
      <c r="S51" s="46">
        <f t="shared" si="47"/>
        <v>18.54</v>
      </c>
      <c r="T51" s="47"/>
      <c r="U51" s="46">
        <f t="shared" si="48"/>
        <v>24.664200000000001</v>
      </c>
      <c r="V51" s="47"/>
      <c r="W51" s="46">
        <f t="shared" si="49"/>
        <v>28.664999999999999</v>
      </c>
      <c r="X51" s="47"/>
      <c r="Y51" s="46">
        <f t="shared" si="50"/>
        <v>24</v>
      </c>
      <c r="Z51" s="47"/>
      <c r="AA51" s="46">
        <f t="shared" si="51"/>
        <v>35.103749999999998</v>
      </c>
      <c r="AB51" s="47"/>
      <c r="AC51" s="46">
        <f t="shared" si="52"/>
        <v>23.331</v>
      </c>
      <c r="AD51" s="47"/>
      <c r="AE51" s="46">
        <f t="shared" si="53"/>
        <v>35.831249999999997</v>
      </c>
      <c r="AF51" s="47"/>
      <c r="AG51" s="46">
        <f t="shared" si="54"/>
        <v>59.76</v>
      </c>
      <c r="AH51" s="47"/>
      <c r="AI51" s="46">
        <f t="shared" si="55"/>
        <v>28.664999999999999</v>
      </c>
      <c r="AJ51" s="47"/>
      <c r="AK51" s="46">
        <f t="shared" si="56"/>
        <v>29.997</v>
      </c>
      <c r="AL51" s="47"/>
      <c r="AM51" s="46">
        <f t="shared" si="57"/>
        <v>37.012500000000003</v>
      </c>
      <c r="AN51" s="47"/>
      <c r="AO51" s="46">
        <f t="shared" si="43"/>
        <v>36.565710000000003</v>
      </c>
      <c r="AP51" s="47"/>
      <c r="AQ51" s="46">
        <f t="shared" si="58"/>
        <v>47.643749999999997</v>
      </c>
      <c r="AR51" s="47"/>
      <c r="AS51" s="46">
        <f t="shared" si="59"/>
        <v>60</v>
      </c>
      <c r="AT51" s="47"/>
    </row>
    <row r="52" spans="2:48" ht="15.75" thickTop="1" x14ac:dyDescent="0.25">
      <c r="B52" s="83" t="s">
        <v>52</v>
      </c>
      <c r="C52" s="83"/>
      <c r="D52" s="83"/>
      <c r="E52" s="9" t="s">
        <v>0</v>
      </c>
      <c r="F52" s="5">
        <v>0.9</v>
      </c>
      <c r="G52" s="44">
        <f t="shared" ref="G52:G85" si="61">ROUNDUP($O$5/G18,0)</f>
        <v>16</v>
      </c>
      <c r="H52" s="45"/>
      <c r="I52" s="44">
        <f>ROUNDUP($O$5/I18,0)</f>
        <v>47</v>
      </c>
      <c r="J52" s="45"/>
      <c r="K52" s="44">
        <f>ROUNDUP($O$5/K18,0)</f>
        <v>12</v>
      </c>
      <c r="L52" s="45"/>
      <c r="M52" s="44">
        <f>ROUNDUP($O$5/M18,0)</f>
        <v>7</v>
      </c>
      <c r="N52" s="45"/>
      <c r="O52" s="44">
        <f>ROUNDUP($O$5/O18,0)</f>
        <v>18</v>
      </c>
      <c r="P52" s="45"/>
      <c r="Q52" s="44">
        <f>ROUNDUP($O$5/Q18,0)</f>
        <v>8</v>
      </c>
      <c r="R52" s="45"/>
      <c r="S52" s="44">
        <f t="shared" ref="S52:S85" si="62">ROUNDUP($O$5/S18,0)</f>
        <v>21</v>
      </c>
      <c r="T52" s="45"/>
      <c r="U52" s="54">
        <f t="shared" ref="U52:U85" si="63">ROUNDUP($O$5/U18,0)</f>
        <v>16</v>
      </c>
      <c r="V52" s="55"/>
      <c r="W52" s="54">
        <f t="shared" ref="W52:W85" si="64">ROUNDUP($O$5/W18,0)</f>
        <v>14</v>
      </c>
      <c r="X52" s="55"/>
      <c r="Y52" s="54">
        <f t="shared" ref="Y52:Y85" si="65">ROUNDUP($O$5/Y18,0)</f>
        <v>16</v>
      </c>
      <c r="Z52" s="55"/>
      <c r="AA52" s="54">
        <f t="shared" ref="AA52:AA85" si="66">ROUNDUP($O$5/AA18,0)</f>
        <v>11</v>
      </c>
      <c r="AB52" s="55"/>
      <c r="AC52" s="54">
        <f t="shared" ref="AC52:AC85" si="67">ROUNDUP($O$5/AC18,0)</f>
        <v>17</v>
      </c>
      <c r="AD52" s="55"/>
      <c r="AE52" s="54">
        <f t="shared" ref="AE52:AE85" si="68">ROUNDUP($O$5/AE18,0)</f>
        <v>11</v>
      </c>
      <c r="AF52" s="55"/>
      <c r="AG52" s="54">
        <f t="shared" ref="AG52:AG85" si="69">ROUNDUP($O$5/AG18,0)</f>
        <v>7</v>
      </c>
      <c r="AH52" s="55"/>
      <c r="AI52" s="54">
        <f t="shared" ref="AI52:AI85" si="70">ROUNDUP($O$5/AI18,0)</f>
        <v>14</v>
      </c>
      <c r="AJ52" s="55"/>
      <c r="AK52" s="54">
        <f t="shared" ref="AK52:AK85" si="71">ROUNDUP($O$5/AK18,0)</f>
        <v>13</v>
      </c>
      <c r="AL52" s="55"/>
      <c r="AM52" s="54">
        <f t="shared" ref="AM52:AM85" si="72">ROUNDUP($O$5/AM18,0)</f>
        <v>11</v>
      </c>
      <c r="AN52" s="55"/>
      <c r="AO52" s="54">
        <f t="shared" ref="AO52:AO85" si="73">ROUNDUP($O$5/AO18,0)</f>
        <v>11</v>
      </c>
      <c r="AP52" s="55"/>
      <c r="AQ52" s="54">
        <f t="shared" ref="AQ52:AQ85" si="74">ROUNDUP($O$5/AQ18,0)</f>
        <v>8</v>
      </c>
      <c r="AR52" s="55"/>
      <c r="AS52" s="54">
        <f t="shared" ref="AS52:AS85" si="75">ROUNDUP($O$5/AS18,0)</f>
        <v>7</v>
      </c>
      <c r="AT52" s="55"/>
      <c r="AU52" s="29"/>
      <c r="AV52" s="29"/>
    </row>
    <row r="53" spans="2:48" x14ac:dyDescent="0.25">
      <c r="B53" s="84"/>
      <c r="C53" s="84"/>
      <c r="D53" s="84"/>
      <c r="F53" s="5">
        <v>0.5</v>
      </c>
      <c r="G53" s="44">
        <f t="shared" si="61"/>
        <v>4</v>
      </c>
      <c r="H53" s="45"/>
      <c r="I53" s="44">
        <f>ROUNDUP($O$5/I19,0)</f>
        <v>10</v>
      </c>
      <c r="J53" s="45"/>
      <c r="K53" s="44">
        <f>ROUNDUP($O$5/K19,0)</f>
        <v>3</v>
      </c>
      <c r="L53" s="45"/>
      <c r="M53" s="44">
        <f>ROUNDUP($O$5/M19,0)</f>
        <v>2</v>
      </c>
      <c r="N53" s="45"/>
      <c r="O53" s="44">
        <f>ROUNDUP($O$5/O19,0)</f>
        <v>4</v>
      </c>
      <c r="P53" s="45"/>
      <c r="Q53" s="44">
        <f>ROUNDUP($O$5/Q19,0)</f>
        <v>2</v>
      </c>
      <c r="R53" s="45"/>
      <c r="S53" s="44">
        <f t="shared" si="62"/>
        <v>5</v>
      </c>
      <c r="T53" s="45"/>
      <c r="U53" s="44">
        <f t="shared" si="63"/>
        <v>4</v>
      </c>
      <c r="V53" s="45"/>
      <c r="W53" s="44">
        <f t="shared" si="64"/>
        <v>3</v>
      </c>
      <c r="X53" s="45"/>
      <c r="Y53" s="44">
        <f t="shared" si="65"/>
        <v>4</v>
      </c>
      <c r="Z53" s="45"/>
      <c r="AA53" s="44">
        <f t="shared" si="66"/>
        <v>3</v>
      </c>
      <c r="AB53" s="45"/>
      <c r="AC53" s="44">
        <f t="shared" si="67"/>
        <v>4</v>
      </c>
      <c r="AD53" s="45"/>
      <c r="AE53" s="44">
        <f t="shared" si="68"/>
        <v>3</v>
      </c>
      <c r="AF53" s="45"/>
      <c r="AG53" s="44">
        <f t="shared" si="69"/>
        <v>2</v>
      </c>
      <c r="AH53" s="45"/>
      <c r="AI53" s="44">
        <f t="shared" si="70"/>
        <v>3</v>
      </c>
      <c r="AJ53" s="45"/>
      <c r="AK53" s="44">
        <f t="shared" si="71"/>
        <v>3</v>
      </c>
      <c r="AL53" s="45"/>
      <c r="AM53" s="44">
        <f t="shared" si="72"/>
        <v>3</v>
      </c>
      <c r="AN53" s="45"/>
      <c r="AO53" s="44">
        <f t="shared" si="73"/>
        <v>3</v>
      </c>
      <c r="AP53" s="45"/>
      <c r="AQ53" s="44">
        <f t="shared" si="74"/>
        <v>2</v>
      </c>
      <c r="AR53" s="45"/>
      <c r="AS53" s="44">
        <f t="shared" si="75"/>
        <v>2</v>
      </c>
      <c r="AT53" s="45"/>
      <c r="AU53" s="29"/>
      <c r="AV53" s="29"/>
    </row>
    <row r="54" spans="2:48" x14ac:dyDescent="0.25">
      <c r="F54" s="6">
        <v>0.35</v>
      </c>
      <c r="G54" s="44">
        <f t="shared" si="61"/>
        <v>3</v>
      </c>
      <c r="H54" s="45"/>
      <c r="I54" s="44">
        <f t="shared" ref="I54:O68" si="76">ROUNDUP($O$5/I20,0)</f>
        <v>8</v>
      </c>
      <c r="J54" s="45"/>
      <c r="K54" s="44">
        <f t="shared" si="76"/>
        <v>2</v>
      </c>
      <c r="L54" s="45"/>
      <c r="M54" s="44">
        <f t="shared" si="76"/>
        <v>2</v>
      </c>
      <c r="N54" s="45"/>
      <c r="O54" s="44">
        <f t="shared" si="76"/>
        <v>3</v>
      </c>
      <c r="P54" s="45"/>
      <c r="Q54" s="44">
        <f t="shared" ref="Q54" si="77">ROUNDUP($O$5/Q20,0)</f>
        <v>2</v>
      </c>
      <c r="R54" s="45"/>
      <c r="S54" s="44">
        <f t="shared" si="62"/>
        <v>4</v>
      </c>
      <c r="T54" s="45"/>
      <c r="U54" s="44">
        <f t="shared" si="63"/>
        <v>3</v>
      </c>
      <c r="V54" s="45"/>
      <c r="W54" s="44">
        <f t="shared" si="64"/>
        <v>3</v>
      </c>
      <c r="X54" s="45"/>
      <c r="Y54" s="44">
        <f t="shared" si="65"/>
        <v>3</v>
      </c>
      <c r="Z54" s="45"/>
      <c r="AA54" s="44">
        <f t="shared" si="66"/>
        <v>2</v>
      </c>
      <c r="AB54" s="45"/>
      <c r="AC54" s="44">
        <f t="shared" si="67"/>
        <v>3</v>
      </c>
      <c r="AD54" s="45"/>
      <c r="AE54" s="44">
        <f t="shared" si="68"/>
        <v>2</v>
      </c>
      <c r="AF54" s="45"/>
      <c r="AG54" s="44">
        <f t="shared" si="69"/>
        <v>1</v>
      </c>
      <c r="AH54" s="45"/>
      <c r="AI54" s="44">
        <f t="shared" si="70"/>
        <v>3</v>
      </c>
      <c r="AJ54" s="45"/>
      <c r="AK54" s="44">
        <f t="shared" si="71"/>
        <v>2</v>
      </c>
      <c r="AL54" s="45"/>
      <c r="AM54" s="44">
        <f t="shared" si="72"/>
        <v>2</v>
      </c>
      <c r="AN54" s="45"/>
      <c r="AO54" s="44">
        <f t="shared" si="73"/>
        <v>2</v>
      </c>
      <c r="AP54" s="45"/>
      <c r="AQ54" s="44">
        <f t="shared" si="74"/>
        <v>2</v>
      </c>
      <c r="AR54" s="45"/>
      <c r="AS54" s="44">
        <f t="shared" si="75"/>
        <v>1</v>
      </c>
      <c r="AT54" s="45"/>
      <c r="AU54" s="29"/>
      <c r="AV54" s="29"/>
    </row>
    <row r="55" spans="2:48" x14ac:dyDescent="0.25">
      <c r="F55" s="6">
        <v>0.3</v>
      </c>
      <c r="G55" s="44">
        <f t="shared" si="61"/>
        <v>3</v>
      </c>
      <c r="H55" s="45"/>
      <c r="I55" s="44">
        <f t="shared" si="76"/>
        <v>7</v>
      </c>
      <c r="J55" s="45"/>
      <c r="K55" s="44">
        <f t="shared" si="76"/>
        <v>2</v>
      </c>
      <c r="L55" s="45"/>
      <c r="M55" s="44">
        <f t="shared" si="76"/>
        <v>1</v>
      </c>
      <c r="N55" s="45"/>
      <c r="O55" s="44">
        <f t="shared" si="76"/>
        <v>3</v>
      </c>
      <c r="P55" s="45"/>
      <c r="Q55" s="44">
        <f t="shared" ref="Q55" si="78">ROUNDUP($O$5/Q21,0)</f>
        <v>2</v>
      </c>
      <c r="R55" s="45"/>
      <c r="S55" s="44">
        <f t="shared" si="62"/>
        <v>3</v>
      </c>
      <c r="T55" s="45"/>
      <c r="U55" s="44">
        <f t="shared" si="63"/>
        <v>3</v>
      </c>
      <c r="V55" s="45"/>
      <c r="W55" s="44">
        <f t="shared" si="64"/>
        <v>2</v>
      </c>
      <c r="X55" s="45"/>
      <c r="Y55" s="44">
        <f t="shared" si="65"/>
        <v>3</v>
      </c>
      <c r="Z55" s="45"/>
      <c r="AA55" s="44">
        <f t="shared" si="66"/>
        <v>2</v>
      </c>
      <c r="AB55" s="45"/>
      <c r="AC55" s="44">
        <f t="shared" si="67"/>
        <v>3</v>
      </c>
      <c r="AD55" s="45"/>
      <c r="AE55" s="44">
        <f t="shared" si="68"/>
        <v>2</v>
      </c>
      <c r="AF55" s="45"/>
      <c r="AG55" s="44">
        <f t="shared" si="69"/>
        <v>1</v>
      </c>
      <c r="AH55" s="45"/>
      <c r="AI55" s="44">
        <f t="shared" si="70"/>
        <v>2</v>
      </c>
      <c r="AJ55" s="45"/>
      <c r="AK55" s="44">
        <f t="shared" si="71"/>
        <v>2</v>
      </c>
      <c r="AL55" s="45"/>
      <c r="AM55" s="44">
        <f t="shared" si="72"/>
        <v>2</v>
      </c>
      <c r="AN55" s="45"/>
      <c r="AO55" s="44">
        <f t="shared" si="73"/>
        <v>2</v>
      </c>
      <c r="AP55" s="45"/>
      <c r="AQ55" s="44">
        <f t="shared" si="74"/>
        <v>2</v>
      </c>
      <c r="AR55" s="45"/>
      <c r="AS55" s="44">
        <f t="shared" si="75"/>
        <v>1</v>
      </c>
      <c r="AT55" s="45"/>
      <c r="AU55" s="29"/>
      <c r="AV55" s="29"/>
    </row>
    <row r="56" spans="2:48" x14ac:dyDescent="0.25">
      <c r="F56" s="6">
        <v>0.25</v>
      </c>
      <c r="G56" s="44">
        <f t="shared" si="61"/>
        <v>3</v>
      </c>
      <c r="H56" s="45"/>
      <c r="I56" s="44">
        <f t="shared" si="76"/>
        <v>7</v>
      </c>
      <c r="J56" s="45"/>
      <c r="K56" s="44">
        <f t="shared" si="76"/>
        <v>2</v>
      </c>
      <c r="L56" s="45"/>
      <c r="M56" s="44">
        <f t="shared" si="76"/>
        <v>1</v>
      </c>
      <c r="N56" s="45"/>
      <c r="O56" s="44">
        <f t="shared" si="76"/>
        <v>3</v>
      </c>
      <c r="P56" s="45"/>
      <c r="Q56" s="44">
        <f t="shared" ref="Q56" si="79">ROUNDUP($O$5/Q22,0)</f>
        <v>2</v>
      </c>
      <c r="R56" s="45"/>
      <c r="S56" s="44">
        <f t="shared" si="62"/>
        <v>3</v>
      </c>
      <c r="T56" s="45"/>
      <c r="U56" s="44">
        <f t="shared" si="63"/>
        <v>3</v>
      </c>
      <c r="V56" s="45"/>
      <c r="W56" s="44">
        <f t="shared" si="64"/>
        <v>2</v>
      </c>
      <c r="X56" s="45"/>
      <c r="Y56" s="44">
        <f t="shared" si="65"/>
        <v>3</v>
      </c>
      <c r="Z56" s="45"/>
      <c r="AA56" s="44">
        <f t="shared" si="66"/>
        <v>2</v>
      </c>
      <c r="AB56" s="45"/>
      <c r="AC56" s="44">
        <f t="shared" si="67"/>
        <v>3</v>
      </c>
      <c r="AD56" s="45"/>
      <c r="AE56" s="44">
        <f t="shared" si="68"/>
        <v>2</v>
      </c>
      <c r="AF56" s="45"/>
      <c r="AG56" s="44">
        <f t="shared" si="69"/>
        <v>1</v>
      </c>
      <c r="AH56" s="45"/>
      <c r="AI56" s="44">
        <f t="shared" si="70"/>
        <v>2</v>
      </c>
      <c r="AJ56" s="45"/>
      <c r="AK56" s="44">
        <f t="shared" si="71"/>
        <v>2</v>
      </c>
      <c r="AL56" s="45"/>
      <c r="AM56" s="44">
        <f t="shared" si="72"/>
        <v>2</v>
      </c>
      <c r="AN56" s="45"/>
      <c r="AO56" s="44">
        <f t="shared" si="73"/>
        <v>2</v>
      </c>
      <c r="AP56" s="45"/>
      <c r="AQ56" s="44">
        <f t="shared" si="74"/>
        <v>2</v>
      </c>
      <c r="AR56" s="45"/>
      <c r="AS56" s="44">
        <f t="shared" si="75"/>
        <v>1</v>
      </c>
      <c r="AT56" s="45"/>
      <c r="AU56" s="29"/>
      <c r="AV56" s="29"/>
    </row>
    <row r="57" spans="2:48" x14ac:dyDescent="0.25">
      <c r="F57" s="6">
        <v>0.2</v>
      </c>
      <c r="G57" s="44">
        <f t="shared" si="61"/>
        <v>2</v>
      </c>
      <c r="H57" s="45"/>
      <c r="I57" s="44">
        <f t="shared" si="76"/>
        <v>6</v>
      </c>
      <c r="J57" s="45"/>
      <c r="K57" s="44">
        <f t="shared" si="76"/>
        <v>2</v>
      </c>
      <c r="L57" s="45"/>
      <c r="M57" s="44">
        <f t="shared" si="76"/>
        <v>1</v>
      </c>
      <c r="N57" s="45"/>
      <c r="O57" s="44">
        <f t="shared" si="76"/>
        <v>3</v>
      </c>
      <c r="P57" s="45"/>
      <c r="Q57" s="44">
        <f t="shared" ref="Q57" si="80">ROUNDUP($O$5/Q23,0)</f>
        <v>1</v>
      </c>
      <c r="R57" s="45"/>
      <c r="S57" s="44">
        <f t="shared" si="62"/>
        <v>3</v>
      </c>
      <c r="T57" s="45"/>
      <c r="U57" s="44">
        <f t="shared" si="63"/>
        <v>2</v>
      </c>
      <c r="V57" s="45"/>
      <c r="W57" s="44">
        <f t="shared" si="64"/>
        <v>2</v>
      </c>
      <c r="X57" s="45"/>
      <c r="Y57" s="44">
        <f t="shared" si="65"/>
        <v>2</v>
      </c>
      <c r="Z57" s="45"/>
      <c r="AA57" s="44">
        <f t="shared" si="66"/>
        <v>2</v>
      </c>
      <c r="AB57" s="45"/>
      <c r="AC57" s="44">
        <f t="shared" si="67"/>
        <v>3</v>
      </c>
      <c r="AD57" s="45"/>
      <c r="AE57" s="44">
        <f t="shared" si="68"/>
        <v>2</v>
      </c>
      <c r="AF57" s="45"/>
      <c r="AG57" s="44">
        <f t="shared" si="69"/>
        <v>1</v>
      </c>
      <c r="AH57" s="45"/>
      <c r="AI57" s="44">
        <f t="shared" si="70"/>
        <v>2</v>
      </c>
      <c r="AJ57" s="45"/>
      <c r="AK57" s="44">
        <f t="shared" si="71"/>
        <v>2</v>
      </c>
      <c r="AL57" s="45"/>
      <c r="AM57" s="44">
        <f t="shared" si="72"/>
        <v>2</v>
      </c>
      <c r="AN57" s="45"/>
      <c r="AO57" s="44">
        <f t="shared" si="73"/>
        <v>2</v>
      </c>
      <c r="AP57" s="45"/>
      <c r="AQ57" s="44">
        <f t="shared" si="74"/>
        <v>1</v>
      </c>
      <c r="AR57" s="45"/>
      <c r="AS57" s="44">
        <f t="shared" si="75"/>
        <v>1</v>
      </c>
      <c r="AT57" s="45"/>
      <c r="AU57" s="29"/>
      <c r="AV57" s="29"/>
    </row>
    <row r="58" spans="2:48" x14ac:dyDescent="0.25">
      <c r="F58" s="6">
        <v>0.15</v>
      </c>
      <c r="G58" s="44">
        <f t="shared" si="61"/>
        <v>2</v>
      </c>
      <c r="H58" s="45"/>
      <c r="I58" s="44">
        <f t="shared" si="76"/>
        <v>6</v>
      </c>
      <c r="J58" s="45"/>
      <c r="K58" s="44">
        <f t="shared" si="76"/>
        <v>2</v>
      </c>
      <c r="L58" s="45"/>
      <c r="M58" s="44">
        <f t="shared" si="76"/>
        <v>1</v>
      </c>
      <c r="N58" s="45"/>
      <c r="O58" s="44">
        <f t="shared" si="76"/>
        <v>3</v>
      </c>
      <c r="P58" s="45"/>
      <c r="Q58" s="44">
        <f t="shared" ref="Q58" si="81">ROUNDUP($O$5/Q24,0)</f>
        <v>1</v>
      </c>
      <c r="R58" s="45"/>
      <c r="S58" s="44">
        <f t="shared" si="62"/>
        <v>3</v>
      </c>
      <c r="T58" s="45"/>
      <c r="U58" s="44">
        <f t="shared" si="63"/>
        <v>2</v>
      </c>
      <c r="V58" s="45"/>
      <c r="W58" s="44">
        <f t="shared" si="64"/>
        <v>2</v>
      </c>
      <c r="X58" s="45"/>
      <c r="Y58" s="44">
        <f t="shared" si="65"/>
        <v>2</v>
      </c>
      <c r="Z58" s="45"/>
      <c r="AA58" s="44">
        <f t="shared" si="66"/>
        <v>2</v>
      </c>
      <c r="AB58" s="45"/>
      <c r="AC58" s="44">
        <f t="shared" si="67"/>
        <v>2</v>
      </c>
      <c r="AD58" s="45"/>
      <c r="AE58" s="44">
        <f t="shared" si="68"/>
        <v>2</v>
      </c>
      <c r="AF58" s="45"/>
      <c r="AG58" s="44">
        <f t="shared" si="69"/>
        <v>1</v>
      </c>
      <c r="AH58" s="45"/>
      <c r="AI58" s="44">
        <f t="shared" si="70"/>
        <v>2</v>
      </c>
      <c r="AJ58" s="45"/>
      <c r="AK58" s="44">
        <f t="shared" si="71"/>
        <v>2</v>
      </c>
      <c r="AL58" s="45"/>
      <c r="AM58" s="44">
        <f t="shared" si="72"/>
        <v>2</v>
      </c>
      <c r="AN58" s="45"/>
      <c r="AO58" s="44">
        <f t="shared" si="73"/>
        <v>2</v>
      </c>
      <c r="AP58" s="45"/>
      <c r="AQ58" s="44">
        <f t="shared" si="74"/>
        <v>1</v>
      </c>
      <c r="AR58" s="45"/>
      <c r="AS58" s="44">
        <f t="shared" si="75"/>
        <v>1</v>
      </c>
      <c r="AT58" s="45"/>
      <c r="AU58" s="29"/>
      <c r="AV58" s="29"/>
    </row>
    <row r="59" spans="2:48" x14ac:dyDescent="0.25">
      <c r="F59" s="6">
        <v>0.1</v>
      </c>
      <c r="G59" s="44">
        <f t="shared" si="61"/>
        <v>2</v>
      </c>
      <c r="H59" s="45"/>
      <c r="I59" s="44">
        <f t="shared" si="76"/>
        <v>6</v>
      </c>
      <c r="J59" s="45"/>
      <c r="K59" s="44">
        <f t="shared" si="76"/>
        <v>2</v>
      </c>
      <c r="L59" s="45"/>
      <c r="M59" s="44">
        <f t="shared" si="76"/>
        <v>1</v>
      </c>
      <c r="N59" s="45"/>
      <c r="O59" s="44">
        <f t="shared" si="76"/>
        <v>2</v>
      </c>
      <c r="P59" s="45"/>
      <c r="Q59" s="44">
        <f t="shared" ref="Q59" si="82">ROUNDUP($O$5/Q25,0)</f>
        <v>1</v>
      </c>
      <c r="R59" s="45"/>
      <c r="S59" s="44">
        <f t="shared" si="62"/>
        <v>3</v>
      </c>
      <c r="T59" s="45"/>
      <c r="U59" s="44">
        <f t="shared" si="63"/>
        <v>2</v>
      </c>
      <c r="V59" s="45"/>
      <c r="W59" s="44">
        <f t="shared" si="64"/>
        <v>2</v>
      </c>
      <c r="X59" s="45"/>
      <c r="Y59" s="44">
        <f t="shared" si="65"/>
        <v>2</v>
      </c>
      <c r="Z59" s="45"/>
      <c r="AA59" s="44">
        <f t="shared" si="66"/>
        <v>2</v>
      </c>
      <c r="AB59" s="45"/>
      <c r="AC59" s="44">
        <f t="shared" si="67"/>
        <v>2</v>
      </c>
      <c r="AD59" s="45"/>
      <c r="AE59" s="44">
        <f t="shared" si="68"/>
        <v>2</v>
      </c>
      <c r="AF59" s="45"/>
      <c r="AG59" s="44">
        <f t="shared" si="69"/>
        <v>1</v>
      </c>
      <c r="AH59" s="45"/>
      <c r="AI59" s="44">
        <f t="shared" si="70"/>
        <v>2</v>
      </c>
      <c r="AJ59" s="45"/>
      <c r="AK59" s="44">
        <f t="shared" si="71"/>
        <v>2</v>
      </c>
      <c r="AL59" s="45"/>
      <c r="AM59" s="44">
        <f t="shared" si="72"/>
        <v>2</v>
      </c>
      <c r="AN59" s="45"/>
      <c r="AO59" s="44">
        <f t="shared" si="73"/>
        <v>2</v>
      </c>
      <c r="AP59" s="45"/>
      <c r="AQ59" s="44">
        <f t="shared" si="74"/>
        <v>1</v>
      </c>
      <c r="AR59" s="45"/>
      <c r="AS59" s="44">
        <f t="shared" si="75"/>
        <v>1</v>
      </c>
      <c r="AT59" s="45"/>
      <c r="AU59" s="29"/>
      <c r="AV59" s="29"/>
    </row>
    <row r="60" spans="2:48" x14ac:dyDescent="0.25">
      <c r="F60" s="6">
        <v>0.05</v>
      </c>
      <c r="G60" s="44">
        <f t="shared" si="61"/>
        <v>2</v>
      </c>
      <c r="H60" s="45"/>
      <c r="I60" s="44">
        <f t="shared" si="76"/>
        <v>5</v>
      </c>
      <c r="J60" s="45"/>
      <c r="K60" s="44">
        <f t="shared" si="76"/>
        <v>2</v>
      </c>
      <c r="L60" s="45"/>
      <c r="M60" s="44">
        <f t="shared" si="76"/>
        <v>1</v>
      </c>
      <c r="N60" s="45"/>
      <c r="O60" s="44">
        <f t="shared" si="76"/>
        <v>2</v>
      </c>
      <c r="P60" s="45"/>
      <c r="Q60" s="44">
        <f t="shared" ref="Q60" si="83">ROUNDUP($O$5/Q26,0)</f>
        <v>1</v>
      </c>
      <c r="R60" s="45"/>
      <c r="S60" s="44">
        <f t="shared" si="62"/>
        <v>3</v>
      </c>
      <c r="T60" s="45"/>
      <c r="U60" s="44">
        <f t="shared" si="63"/>
        <v>2</v>
      </c>
      <c r="V60" s="45"/>
      <c r="W60" s="44">
        <f t="shared" si="64"/>
        <v>2</v>
      </c>
      <c r="X60" s="45"/>
      <c r="Y60" s="44">
        <f t="shared" si="65"/>
        <v>2</v>
      </c>
      <c r="Z60" s="45"/>
      <c r="AA60" s="44">
        <f t="shared" si="66"/>
        <v>2</v>
      </c>
      <c r="AB60" s="45"/>
      <c r="AC60" s="44">
        <f t="shared" si="67"/>
        <v>2</v>
      </c>
      <c r="AD60" s="45"/>
      <c r="AE60" s="44">
        <f t="shared" si="68"/>
        <v>2</v>
      </c>
      <c r="AF60" s="45"/>
      <c r="AG60" s="44">
        <f t="shared" si="69"/>
        <v>1</v>
      </c>
      <c r="AH60" s="45"/>
      <c r="AI60" s="44">
        <f t="shared" si="70"/>
        <v>2</v>
      </c>
      <c r="AJ60" s="45"/>
      <c r="AK60" s="44">
        <f t="shared" si="71"/>
        <v>2</v>
      </c>
      <c r="AL60" s="45"/>
      <c r="AM60" s="44">
        <f t="shared" si="72"/>
        <v>2</v>
      </c>
      <c r="AN60" s="45"/>
      <c r="AO60" s="44">
        <f t="shared" si="73"/>
        <v>2</v>
      </c>
      <c r="AP60" s="45"/>
      <c r="AQ60" s="44">
        <f t="shared" si="74"/>
        <v>1</v>
      </c>
      <c r="AR60" s="45"/>
      <c r="AS60" s="44">
        <f t="shared" si="75"/>
        <v>1</v>
      </c>
      <c r="AT60" s="45"/>
      <c r="AU60" s="29"/>
      <c r="AV60" s="29"/>
    </row>
    <row r="61" spans="2:48" ht="15.75" thickBot="1" x14ac:dyDescent="0.3">
      <c r="E61" s="3"/>
      <c r="F61" s="7">
        <v>0</v>
      </c>
      <c r="G61" s="50">
        <f t="shared" si="61"/>
        <v>2</v>
      </c>
      <c r="H61" s="51"/>
      <c r="I61" s="50">
        <f t="shared" si="76"/>
        <v>5</v>
      </c>
      <c r="J61" s="51"/>
      <c r="K61" s="50">
        <f t="shared" si="76"/>
        <v>2</v>
      </c>
      <c r="L61" s="51"/>
      <c r="M61" s="50">
        <f t="shared" si="76"/>
        <v>1</v>
      </c>
      <c r="N61" s="51"/>
      <c r="O61" s="50">
        <f t="shared" si="76"/>
        <v>2</v>
      </c>
      <c r="P61" s="51"/>
      <c r="Q61" s="50">
        <f t="shared" ref="Q61" si="84">ROUNDUP($O$5/Q27,0)</f>
        <v>1</v>
      </c>
      <c r="R61" s="51"/>
      <c r="S61" s="50">
        <f t="shared" si="62"/>
        <v>3</v>
      </c>
      <c r="T61" s="51"/>
      <c r="U61" s="50">
        <f t="shared" si="63"/>
        <v>2</v>
      </c>
      <c r="V61" s="51"/>
      <c r="W61" s="50">
        <f t="shared" si="64"/>
        <v>2</v>
      </c>
      <c r="X61" s="51"/>
      <c r="Y61" s="50">
        <f t="shared" si="65"/>
        <v>2</v>
      </c>
      <c r="Z61" s="51"/>
      <c r="AA61" s="50">
        <f t="shared" si="66"/>
        <v>2</v>
      </c>
      <c r="AB61" s="51"/>
      <c r="AC61" s="50">
        <f t="shared" si="67"/>
        <v>2</v>
      </c>
      <c r="AD61" s="51"/>
      <c r="AE61" s="50">
        <f t="shared" si="68"/>
        <v>2</v>
      </c>
      <c r="AF61" s="51"/>
      <c r="AG61" s="50">
        <f t="shared" si="69"/>
        <v>1</v>
      </c>
      <c r="AH61" s="51"/>
      <c r="AI61" s="50">
        <f t="shared" si="70"/>
        <v>2</v>
      </c>
      <c r="AJ61" s="51"/>
      <c r="AK61" s="50">
        <f t="shared" si="71"/>
        <v>2</v>
      </c>
      <c r="AL61" s="51"/>
      <c r="AM61" s="50">
        <f t="shared" si="72"/>
        <v>2</v>
      </c>
      <c r="AN61" s="51"/>
      <c r="AO61" s="50">
        <f t="shared" si="73"/>
        <v>2</v>
      </c>
      <c r="AP61" s="51"/>
      <c r="AQ61" s="50">
        <f t="shared" si="74"/>
        <v>1</v>
      </c>
      <c r="AR61" s="51"/>
      <c r="AS61" s="50">
        <f t="shared" si="75"/>
        <v>1</v>
      </c>
      <c r="AT61" s="51"/>
      <c r="AU61" s="29"/>
      <c r="AV61" s="29"/>
    </row>
    <row r="62" spans="2:48" x14ac:dyDescent="0.25">
      <c r="E62" s="2" t="s">
        <v>1</v>
      </c>
      <c r="F62" s="5">
        <v>0.75</v>
      </c>
      <c r="G62" s="52">
        <f t="shared" si="61"/>
        <v>10</v>
      </c>
      <c r="H62" s="53"/>
      <c r="I62" s="52">
        <f t="shared" si="76"/>
        <v>28</v>
      </c>
      <c r="J62" s="53"/>
      <c r="K62" s="52">
        <f t="shared" si="76"/>
        <v>8</v>
      </c>
      <c r="L62" s="53"/>
      <c r="M62" s="52">
        <f t="shared" si="76"/>
        <v>5</v>
      </c>
      <c r="N62" s="53"/>
      <c r="O62" s="52">
        <f t="shared" si="76"/>
        <v>15</v>
      </c>
      <c r="P62" s="53"/>
      <c r="Q62" s="52">
        <f t="shared" ref="Q62" si="85">ROUNDUP($O$5/Q28,0)</f>
        <v>7</v>
      </c>
      <c r="R62" s="53"/>
      <c r="S62" s="52">
        <f t="shared" si="62"/>
        <v>17</v>
      </c>
      <c r="T62" s="53"/>
      <c r="U62" s="52">
        <f t="shared" si="63"/>
        <v>13</v>
      </c>
      <c r="V62" s="53"/>
      <c r="W62" s="52">
        <f t="shared" si="64"/>
        <v>11</v>
      </c>
      <c r="X62" s="53"/>
      <c r="Y62" s="52">
        <f t="shared" si="65"/>
        <v>13</v>
      </c>
      <c r="Z62" s="53"/>
      <c r="AA62" s="52">
        <f t="shared" si="66"/>
        <v>9</v>
      </c>
      <c r="AB62" s="53"/>
      <c r="AC62" s="52">
        <f t="shared" si="67"/>
        <v>13</v>
      </c>
      <c r="AD62" s="53"/>
      <c r="AE62" s="52">
        <f t="shared" si="68"/>
        <v>9</v>
      </c>
      <c r="AF62" s="53"/>
      <c r="AG62" s="52">
        <f t="shared" si="69"/>
        <v>6</v>
      </c>
      <c r="AH62" s="53"/>
      <c r="AI62" s="52">
        <f t="shared" si="70"/>
        <v>11</v>
      </c>
      <c r="AJ62" s="53"/>
      <c r="AK62" s="52">
        <f t="shared" si="71"/>
        <v>11</v>
      </c>
      <c r="AL62" s="53"/>
      <c r="AM62" s="52">
        <f t="shared" si="72"/>
        <v>9</v>
      </c>
      <c r="AN62" s="53"/>
      <c r="AO62" s="52">
        <f t="shared" si="73"/>
        <v>9</v>
      </c>
      <c r="AP62" s="53"/>
      <c r="AQ62" s="52">
        <f t="shared" si="74"/>
        <v>7</v>
      </c>
      <c r="AR62" s="53"/>
      <c r="AS62" s="52">
        <f t="shared" si="75"/>
        <v>5</v>
      </c>
      <c r="AT62" s="53"/>
      <c r="AU62" s="29"/>
      <c r="AV62" s="29"/>
    </row>
    <row r="63" spans="2:48" x14ac:dyDescent="0.25">
      <c r="F63" s="6">
        <v>0.55000000000000004</v>
      </c>
      <c r="G63" s="44">
        <f t="shared" si="61"/>
        <v>6</v>
      </c>
      <c r="H63" s="45"/>
      <c r="I63" s="44">
        <f t="shared" si="76"/>
        <v>16</v>
      </c>
      <c r="J63" s="45"/>
      <c r="K63" s="44">
        <f t="shared" si="76"/>
        <v>4</v>
      </c>
      <c r="L63" s="45"/>
      <c r="M63" s="44">
        <f t="shared" si="76"/>
        <v>3</v>
      </c>
      <c r="N63" s="45"/>
      <c r="O63" s="44">
        <f t="shared" si="76"/>
        <v>8</v>
      </c>
      <c r="P63" s="45"/>
      <c r="Q63" s="44">
        <f t="shared" ref="Q63" si="86">ROUNDUP($O$5/Q29,0)</f>
        <v>4</v>
      </c>
      <c r="R63" s="45"/>
      <c r="S63" s="44">
        <f t="shared" si="62"/>
        <v>9</v>
      </c>
      <c r="T63" s="45"/>
      <c r="U63" s="44">
        <f t="shared" si="63"/>
        <v>7</v>
      </c>
      <c r="V63" s="45"/>
      <c r="W63" s="44">
        <f t="shared" si="64"/>
        <v>6</v>
      </c>
      <c r="X63" s="45"/>
      <c r="Y63" s="44">
        <f t="shared" si="65"/>
        <v>7</v>
      </c>
      <c r="Z63" s="45"/>
      <c r="AA63" s="44">
        <f t="shared" si="66"/>
        <v>5</v>
      </c>
      <c r="AB63" s="45"/>
      <c r="AC63" s="44">
        <f t="shared" si="67"/>
        <v>8</v>
      </c>
      <c r="AD63" s="45"/>
      <c r="AE63" s="44">
        <f t="shared" si="68"/>
        <v>5</v>
      </c>
      <c r="AF63" s="45"/>
      <c r="AG63" s="44">
        <f t="shared" si="69"/>
        <v>3</v>
      </c>
      <c r="AH63" s="45"/>
      <c r="AI63" s="44">
        <f t="shared" si="70"/>
        <v>6</v>
      </c>
      <c r="AJ63" s="45"/>
      <c r="AK63" s="44">
        <f t="shared" si="71"/>
        <v>6</v>
      </c>
      <c r="AL63" s="45"/>
      <c r="AM63" s="44">
        <f t="shared" si="72"/>
        <v>5</v>
      </c>
      <c r="AN63" s="45"/>
      <c r="AO63" s="44">
        <f t="shared" si="73"/>
        <v>5</v>
      </c>
      <c r="AP63" s="45"/>
      <c r="AQ63" s="44">
        <f t="shared" si="74"/>
        <v>4</v>
      </c>
      <c r="AR63" s="45"/>
      <c r="AS63" s="44">
        <f t="shared" si="75"/>
        <v>3</v>
      </c>
      <c r="AT63" s="45"/>
      <c r="AU63" s="29"/>
      <c r="AV63" s="29"/>
    </row>
    <row r="64" spans="2:48" x14ac:dyDescent="0.25">
      <c r="F64" s="6">
        <v>0.5</v>
      </c>
      <c r="G64" s="44">
        <f t="shared" si="61"/>
        <v>5</v>
      </c>
      <c r="H64" s="45"/>
      <c r="I64" s="44">
        <f t="shared" si="76"/>
        <v>14</v>
      </c>
      <c r="J64" s="45"/>
      <c r="K64" s="44">
        <f t="shared" si="76"/>
        <v>4</v>
      </c>
      <c r="L64" s="45"/>
      <c r="M64" s="44">
        <f t="shared" si="76"/>
        <v>3</v>
      </c>
      <c r="N64" s="45"/>
      <c r="O64" s="44">
        <f t="shared" si="76"/>
        <v>8</v>
      </c>
      <c r="P64" s="45"/>
      <c r="Q64" s="44">
        <f t="shared" ref="Q64" si="87">ROUNDUP($O$5/Q30,0)</f>
        <v>4</v>
      </c>
      <c r="R64" s="45"/>
      <c r="S64" s="44">
        <f t="shared" si="62"/>
        <v>9</v>
      </c>
      <c r="T64" s="45"/>
      <c r="U64" s="44">
        <f t="shared" si="63"/>
        <v>7</v>
      </c>
      <c r="V64" s="45"/>
      <c r="W64" s="44">
        <f t="shared" si="64"/>
        <v>6</v>
      </c>
      <c r="X64" s="45"/>
      <c r="Y64" s="44">
        <f t="shared" si="65"/>
        <v>7</v>
      </c>
      <c r="Z64" s="45"/>
      <c r="AA64" s="44">
        <f t="shared" si="66"/>
        <v>5</v>
      </c>
      <c r="AB64" s="45"/>
      <c r="AC64" s="44">
        <f t="shared" si="67"/>
        <v>7</v>
      </c>
      <c r="AD64" s="45"/>
      <c r="AE64" s="44">
        <f t="shared" si="68"/>
        <v>5</v>
      </c>
      <c r="AF64" s="45"/>
      <c r="AG64" s="44">
        <f t="shared" si="69"/>
        <v>3</v>
      </c>
      <c r="AH64" s="45"/>
      <c r="AI64" s="44">
        <f t="shared" si="70"/>
        <v>6</v>
      </c>
      <c r="AJ64" s="45"/>
      <c r="AK64" s="44">
        <f t="shared" si="71"/>
        <v>6</v>
      </c>
      <c r="AL64" s="45"/>
      <c r="AM64" s="44">
        <f t="shared" si="72"/>
        <v>5</v>
      </c>
      <c r="AN64" s="45"/>
      <c r="AO64" s="44">
        <f t="shared" si="73"/>
        <v>5</v>
      </c>
      <c r="AP64" s="45"/>
      <c r="AQ64" s="44">
        <f t="shared" si="74"/>
        <v>4</v>
      </c>
      <c r="AR64" s="45"/>
      <c r="AS64" s="44">
        <f t="shared" si="75"/>
        <v>3</v>
      </c>
      <c r="AT64" s="45"/>
      <c r="AU64" s="29"/>
      <c r="AV64" s="29"/>
    </row>
    <row r="65" spans="5:46" x14ac:dyDescent="0.25">
      <c r="F65" s="6">
        <v>0.45</v>
      </c>
      <c r="G65" s="44">
        <f t="shared" si="61"/>
        <v>5</v>
      </c>
      <c r="H65" s="45"/>
      <c r="I65" s="44">
        <f t="shared" si="76"/>
        <v>13</v>
      </c>
      <c r="J65" s="45"/>
      <c r="K65" s="44">
        <f t="shared" si="76"/>
        <v>4</v>
      </c>
      <c r="L65" s="45"/>
      <c r="M65" s="44">
        <f t="shared" si="76"/>
        <v>2</v>
      </c>
      <c r="N65" s="45"/>
      <c r="O65" s="44">
        <f t="shared" si="76"/>
        <v>7</v>
      </c>
      <c r="P65" s="45"/>
      <c r="Q65" s="44">
        <f t="shared" ref="Q65" si="88">ROUNDUP($O$5/Q31,0)</f>
        <v>3</v>
      </c>
      <c r="R65" s="45"/>
      <c r="S65" s="44">
        <f t="shared" si="62"/>
        <v>8</v>
      </c>
      <c r="T65" s="45"/>
      <c r="U65" s="44">
        <f t="shared" si="63"/>
        <v>6</v>
      </c>
      <c r="V65" s="45"/>
      <c r="W65" s="44">
        <f t="shared" si="64"/>
        <v>5</v>
      </c>
      <c r="X65" s="45"/>
      <c r="Y65" s="44">
        <f t="shared" si="65"/>
        <v>6</v>
      </c>
      <c r="Z65" s="45"/>
      <c r="AA65" s="44">
        <f t="shared" si="66"/>
        <v>4</v>
      </c>
      <c r="AB65" s="45"/>
      <c r="AC65" s="44">
        <f t="shared" si="67"/>
        <v>6</v>
      </c>
      <c r="AD65" s="45"/>
      <c r="AE65" s="44">
        <f t="shared" si="68"/>
        <v>4</v>
      </c>
      <c r="AF65" s="45"/>
      <c r="AG65" s="44">
        <f t="shared" si="69"/>
        <v>3</v>
      </c>
      <c r="AH65" s="45"/>
      <c r="AI65" s="44">
        <f t="shared" si="70"/>
        <v>5</v>
      </c>
      <c r="AJ65" s="45"/>
      <c r="AK65" s="44">
        <f t="shared" si="71"/>
        <v>5</v>
      </c>
      <c r="AL65" s="45"/>
      <c r="AM65" s="44">
        <f t="shared" si="72"/>
        <v>4</v>
      </c>
      <c r="AN65" s="45"/>
      <c r="AO65" s="44">
        <f t="shared" si="73"/>
        <v>4</v>
      </c>
      <c r="AP65" s="45"/>
      <c r="AQ65" s="44">
        <f t="shared" si="74"/>
        <v>3</v>
      </c>
      <c r="AR65" s="45"/>
      <c r="AS65" s="44">
        <f t="shared" si="75"/>
        <v>3</v>
      </c>
      <c r="AT65" s="45"/>
    </row>
    <row r="66" spans="5:46" x14ac:dyDescent="0.25">
      <c r="F66" s="6">
        <v>0.4</v>
      </c>
      <c r="G66" s="44">
        <f t="shared" si="61"/>
        <v>4</v>
      </c>
      <c r="H66" s="45"/>
      <c r="I66" s="44">
        <f t="shared" si="76"/>
        <v>12</v>
      </c>
      <c r="J66" s="45"/>
      <c r="K66" s="44">
        <f t="shared" si="76"/>
        <v>3</v>
      </c>
      <c r="L66" s="45"/>
      <c r="M66" s="44">
        <f t="shared" si="76"/>
        <v>2</v>
      </c>
      <c r="N66" s="45"/>
      <c r="O66" s="44">
        <f t="shared" si="76"/>
        <v>6</v>
      </c>
      <c r="P66" s="45"/>
      <c r="Q66" s="44">
        <f t="shared" ref="Q66" si="89">ROUNDUP($O$5/Q32,0)</f>
        <v>3</v>
      </c>
      <c r="R66" s="45"/>
      <c r="S66" s="44">
        <f t="shared" si="62"/>
        <v>7</v>
      </c>
      <c r="T66" s="45"/>
      <c r="U66" s="44">
        <f t="shared" si="63"/>
        <v>6</v>
      </c>
      <c r="V66" s="45"/>
      <c r="W66" s="44">
        <f t="shared" si="64"/>
        <v>5</v>
      </c>
      <c r="X66" s="45"/>
      <c r="Y66" s="44">
        <f t="shared" si="65"/>
        <v>6</v>
      </c>
      <c r="Z66" s="45"/>
      <c r="AA66" s="44">
        <f t="shared" si="66"/>
        <v>4</v>
      </c>
      <c r="AB66" s="45"/>
      <c r="AC66" s="44">
        <f t="shared" si="67"/>
        <v>6</v>
      </c>
      <c r="AD66" s="45"/>
      <c r="AE66" s="44">
        <f t="shared" si="68"/>
        <v>4</v>
      </c>
      <c r="AF66" s="45"/>
      <c r="AG66" s="44">
        <f t="shared" si="69"/>
        <v>3</v>
      </c>
      <c r="AH66" s="45"/>
      <c r="AI66" s="44">
        <f t="shared" si="70"/>
        <v>5</v>
      </c>
      <c r="AJ66" s="45"/>
      <c r="AK66" s="44">
        <f t="shared" si="71"/>
        <v>5</v>
      </c>
      <c r="AL66" s="45"/>
      <c r="AM66" s="44">
        <f t="shared" si="72"/>
        <v>4</v>
      </c>
      <c r="AN66" s="45"/>
      <c r="AO66" s="44">
        <f t="shared" si="73"/>
        <v>4</v>
      </c>
      <c r="AP66" s="45"/>
      <c r="AQ66" s="44">
        <f t="shared" si="74"/>
        <v>3</v>
      </c>
      <c r="AR66" s="45"/>
      <c r="AS66" s="44">
        <f t="shared" si="75"/>
        <v>3</v>
      </c>
      <c r="AT66" s="45"/>
    </row>
    <row r="67" spans="5:46" x14ac:dyDescent="0.25">
      <c r="F67" s="6">
        <v>0.35</v>
      </c>
      <c r="G67" s="44">
        <f t="shared" si="61"/>
        <v>4</v>
      </c>
      <c r="H67" s="45"/>
      <c r="I67" s="44">
        <f t="shared" si="76"/>
        <v>11</v>
      </c>
      <c r="J67" s="45"/>
      <c r="K67" s="44">
        <f t="shared" si="76"/>
        <v>3</v>
      </c>
      <c r="L67" s="45"/>
      <c r="M67" s="44">
        <f t="shared" si="76"/>
        <v>2</v>
      </c>
      <c r="N67" s="45"/>
      <c r="O67" s="44">
        <f t="shared" si="76"/>
        <v>6</v>
      </c>
      <c r="P67" s="45"/>
      <c r="Q67" s="44">
        <f t="shared" ref="Q67" si="90">ROUNDUP($O$5/Q33,0)</f>
        <v>3</v>
      </c>
      <c r="R67" s="45"/>
      <c r="S67" s="44">
        <f t="shared" si="62"/>
        <v>7</v>
      </c>
      <c r="T67" s="45"/>
      <c r="U67" s="44">
        <f t="shared" si="63"/>
        <v>5</v>
      </c>
      <c r="V67" s="45"/>
      <c r="W67" s="44">
        <f t="shared" si="64"/>
        <v>5</v>
      </c>
      <c r="X67" s="45"/>
      <c r="Y67" s="44">
        <f t="shared" si="65"/>
        <v>5</v>
      </c>
      <c r="Z67" s="45"/>
      <c r="AA67" s="44">
        <f t="shared" si="66"/>
        <v>4</v>
      </c>
      <c r="AB67" s="45"/>
      <c r="AC67" s="44">
        <f t="shared" si="67"/>
        <v>5</v>
      </c>
      <c r="AD67" s="45"/>
      <c r="AE67" s="44">
        <f t="shared" si="68"/>
        <v>4</v>
      </c>
      <c r="AF67" s="45"/>
      <c r="AG67" s="44">
        <f t="shared" si="69"/>
        <v>2</v>
      </c>
      <c r="AH67" s="45"/>
      <c r="AI67" s="44">
        <f t="shared" si="70"/>
        <v>5</v>
      </c>
      <c r="AJ67" s="45"/>
      <c r="AK67" s="44">
        <f t="shared" si="71"/>
        <v>4</v>
      </c>
      <c r="AL67" s="45"/>
      <c r="AM67" s="44">
        <f t="shared" si="72"/>
        <v>4</v>
      </c>
      <c r="AN67" s="45"/>
      <c r="AO67" s="44">
        <f t="shared" si="73"/>
        <v>4</v>
      </c>
      <c r="AP67" s="45"/>
      <c r="AQ67" s="44">
        <f t="shared" si="74"/>
        <v>3</v>
      </c>
      <c r="AR67" s="45"/>
      <c r="AS67" s="44">
        <f t="shared" si="75"/>
        <v>2</v>
      </c>
      <c r="AT67" s="45"/>
    </row>
    <row r="68" spans="5:46" x14ac:dyDescent="0.25">
      <c r="F68" s="6">
        <v>0.3</v>
      </c>
      <c r="G68" s="44">
        <f t="shared" si="61"/>
        <v>4</v>
      </c>
      <c r="H68" s="45"/>
      <c r="I68" s="44">
        <f t="shared" si="76"/>
        <v>10</v>
      </c>
      <c r="J68" s="45"/>
      <c r="K68" s="44">
        <f t="shared" si="76"/>
        <v>3</v>
      </c>
      <c r="L68" s="45"/>
      <c r="M68" s="44">
        <f t="shared" si="76"/>
        <v>2</v>
      </c>
      <c r="N68" s="45"/>
      <c r="O68" s="44">
        <f t="shared" si="76"/>
        <v>6</v>
      </c>
      <c r="P68" s="45"/>
      <c r="Q68" s="44">
        <f t="shared" ref="Q68" si="91">ROUNDUP($O$5/Q34,0)</f>
        <v>3</v>
      </c>
      <c r="R68" s="45"/>
      <c r="S68" s="44">
        <f t="shared" si="62"/>
        <v>6</v>
      </c>
      <c r="T68" s="45"/>
      <c r="U68" s="44">
        <f t="shared" si="63"/>
        <v>5</v>
      </c>
      <c r="V68" s="45"/>
      <c r="W68" s="44">
        <f t="shared" si="64"/>
        <v>4</v>
      </c>
      <c r="X68" s="45"/>
      <c r="Y68" s="44">
        <f t="shared" si="65"/>
        <v>5</v>
      </c>
      <c r="Z68" s="45"/>
      <c r="AA68" s="44">
        <f t="shared" si="66"/>
        <v>4</v>
      </c>
      <c r="AB68" s="45"/>
      <c r="AC68" s="44">
        <f t="shared" si="67"/>
        <v>5</v>
      </c>
      <c r="AD68" s="45"/>
      <c r="AE68" s="44">
        <f t="shared" si="68"/>
        <v>3</v>
      </c>
      <c r="AF68" s="45"/>
      <c r="AG68" s="44">
        <f t="shared" si="69"/>
        <v>2</v>
      </c>
      <c r="AH68" s="45"/>
      <c r="AI68" s="44">
        <f t="shared" si="70"/>
        <v>4</v>
      </c>
      <c r="AJ68" s="45"/>
      <c r="AK68" s="44">
        <f t="shared" si="71"/>
        <v>4</v>
      </c>
      <c r="AL68" s="45"/>
      <c r="AM68" s="44">
        <f t="shared" si="72"/>
        <v>3</v>
      </c>
      <c r="AN68" s="45"/>
      <c r="AO68" s="44">
        <f t="shared" si="73"/>
        <v>3</v>
      </c>
      <c r="AP68" s="45"/>
      <c r="AQ68" s="44">
        <f t="shared" si="74"/>
        <v>3</v>
      </c>
      <c r="AR68" s="45"/>
      <c r="AS68" s="44">
        <f t="shared" si="75"/>
        <v>2</v>
      </c>
      <c r="AT68" s="45"/>
    </row>
    <row r="69" spans="5:46" x14ac:dyDescent="0.25">
      <c r="F69" s="6">
        <v>0.25</v>
      </c>
      <c r="G69" s="44">
        <f t="shared" si="61"/>
        <v>4</v>
      </c>
      <c r="H69" s="45"/>
      <c r="I69" s="44">
        <f t="shared" ref="I69:O83" si="92">ROUNDUP($O$5/I35,0)</f>
        <v>10</v>
      </c>
      <c r="J69" s="45"/>
      <c r="K69" s="44">
        <f t="shared" si="92"/>
        <v>3</v>
      </c>
      <c r="L69" s="45"/>
      <c r="M69" s="44">
        <f t="shared" si="92"/>
        <v>2</v>
      </c>
      <c r="N69" s="45"/>
      <c r="O69" s="44">
        <f t="shared" si="92"/>
        <v>5</v>
      </c>
      <c r="P69" s="45"/>
      <c r="Q69" s="44">
        <f t="shared" ref="Q69" si="93">ROUNDUP($O$5/Q35,0)</f>
        <v>3</v>
      </c>
      <c r="R69" s="45"/>
      <c r="S69" s="44">
        <f t="shared" si="62"/>
        <v>6</v>
      </c>
      <c r="T69" s="45"/>
      <c r="U69" s="44">
        <f t="shared" si="63"/>
        <v>5</v>
      </c>
      <c r="V69" s="45"/>
      <c r="W69" s="44">
        <f t="shared" si="64"/>
        <v>4</v>
      </c>
      <c r="X69" s="45"/>
      <c r="Y69" s="44">
        <f t="shared" si="65"/>
        <v>5</v>
      </c>
      <c r="Z69" s="45"/>
      <c r="AA69" s="44">
        <f t="shared" si="66"/>
        <v>3</v>
      </c>
      <c r="AB69" s="45"/>
      <c r="AC69" s="44">
        <f t="shared" si="67"/>
        <v>5</v>
      </c>
      <c r="AD69" s="45"/>
      <c r="AE69" s="44">
        <f t="shared" si="68"/>
        <v>3</v>
      </c>
      <c r="AF69" s="45"/>
      <c r="AG69" s="44">
        <f t="shared" si="69"/>
        <v>2</v>
      </c>
      <c r="AH69" s="45"/>
      <c r="AI69" s="44">
        <f t="shared" si="70"/>
        <v>4</v>
      </c>
      <c r="AJ69" s="45"/>
      <c r="AK69" s="44">
        <f t="shared" si="71"/>
        <v>4</v>
      </c>
      <c r="AL69" s="45"/>
      <c r="AM69" s="44">
        <f t="shared" si="72"/>
        <v>3</v>
      </c>
      <c r="AN69" s="45"/>
      <c r="AO69" s="44">
        <f t="shared" si="73"/>
        <v>3</v>
      </c>
      <c r="AP69" s="45"/>
      <c r="AQ69" s="44">
        <f t="shared" si="74"/>
        <v>3</v>
      </c>
      <c r="AR69" s="45"/>
      <c r="AS69" s="44">
        <f t="shared" si="75"/>
        <v>2</v>
      </c>
      <c r="AT69" s="45"/>
    </row>
    <row r="70" spans="5:46" x14ac:dyDescent="0.25">
      <c r="F70" s="6">
        <v>0.2</v>
      </c>
      <c r="G70" s="44">
        <f t="shared" si="61"/>
        <v>3</v>
      </c>
      <c r="H70" s="45"/>
      <c r="I70" s="44">
        <f t="shared" si="92"/>
        <v>9</v>
      </c>
      <c r="J70" s="45"/>
      <c r="K70" s="44">
        <f t="shared" si="92"/>
        <v>3</v>
      </c>
      <c r="L70" s="45"/>
      <c r="M70" s="44">
        <f t="shared" si="92"/>
        <v>2</v>
      </c>
      <c r="N70" s="45"/>
      <c r="O70" s="44">
        <f t="shared" si="92"/>
        <v>5</v>
      </c>
      <c r="P70" s="45"/>
      <c r="Q70" s="44">
        <f t="shared" ref="Q70" si="94">ROUNDUP($O$5/Q36,0)</f>
        <v>2</v>
      </c>
      <c r="R70" s="45"/>
      <c r="S70" s="44">
        <f t="shared" si="62"/>
        <v>6</v>
      </c>
      <c r="T70" s="45"/>
      <c r="U70" s="44">
        <f t="shared" si="63"/>
        <v>4</v>
      </c>
      <c r="V70" s="45"/>
      <c r="W70" s="44">
        <f t="shared" si="64"/>
        <v>4</v>
      </c>
      <c r="X70" s="45"/>
      <c r="Y70" s="44">
        <f t="shared" si="65"/>
        <v>4</v>
      </c>
      <c r="Z70" s="45"/>
      <c r="AA70" s="44">
        <f t="shared" si="66"/>
        <v>3</v>
      </c>
      <c r="AB70" s="45"/>
      <c r="AC70" s="44">
        <f t="shared" si="67"/>
        <v>5</v>
      </c>
      <c r="AD70" s="45"/>
      <c r="AE70" s="44">
        <f t="shared" si="68"/>
        <v>3</v>
      </c>
      <c r="AF70" s="45"/>
      <c r="AG70" s="44">
        <f t="shared" si="69"/>
        <v>2</v>
      </c>
      <c r="AH70" s="45"/>
      <c r="AI70" s="44">
        <f t="shared" si="70"/>
        <v>4</v>
      </c>
      <c r="AJ70" s="45"/>
      <c r="AK70" s="44">
        <f t="shared" si="71"/>
        <v>4</v>
      </c>
      <c r="AL70" s="45"/>
      <c r="AM70" s="44">
        <f t="shared" si="72"/>
        <v>3</v>
      </c>
      <c r="AN70" s="45"/>
      <c r="AO70" s="44">
        <f t="shared" si="73"/>
        <v>3</v>
      </c>
      <c r="AP70" s="45"/>
      <c r="AQ70" s="44">
        <f t="shared" si="74"/>
        <v>2</v>
      </c>
      <c r="AR70" s="45"/>
      <c r="AS70" s="44">
        <f t="shared" si="75"/>
        <v>2</v>
      </c>
      <c r="AT70" s="45"/>
    </row>
    <row r="71" spans="5:46" x14ac:dyDescent="0.25">
      <c r="F71" s="6">
        <v>0.15</v>
      </c>
      <c r="G71" s="44">
        <f t="shared" si="61"/>
        <v>3</v>
      </c>
      <c r="H71" s="45"/>
      <c r="I71" s="44">
        <f t="shared" si="92"/>
        <v>9</v>
      </c>
      <c r="J71" s="45"/>
      <c r="K71" s="44">
        <f t="shared" si="92"/>
        <v>3</v>
      </c>
      <c r="L71" s="45"/>
      <c r="M71" s="44">
        <f t="shared" si="92"/>
        <v>2</v>
      </c>
      <c r="N71" s="45"/>
      <c r="O71" s="44">
        <f t="shared" si="92"/>
        <v>5</v>
      </c>
      <c r="P71" s="45"/>
      <c r="Q71" s="44">
        <f t="shared" ref="Q71" si="95">ROUNDUP($O$5/Q37,0)</f>
        <v>2</v>
      </c>
      <c r="R71" s="45"/>
      <c r="S71" s="44">
        <f t="shared" si="62"/>
        <v>5</v>
      </c>
      <c r="T71" s="45"/>
      <c r="U71" s="44">
        <f t="shared" si="63"/>
        <v>4</v>
      </c>
      <c r="V71" s="45"/>
      <c r="W71" s="44">
        <f t="shared" si="64"/>
        <v>4</v>
      </c>
      <c r="X71" s="45"/>
      <c r="Y71" s="44">
        <f t="shared" si="65"/>
        <v>4</v>
      </c>
      <c r="Z71" s="45"/>
      <c r="AA71" s="44">
        <f t="shared" si="66"/>
        <v>3</v>
      </c>
      <c r="AB71" s="45"/>
      <c r="AC71" s="44">
        <f t="shared" si="67"/>
        <v>4</v>
      </c>
      <c r="AD71" s="45"/>
      <c r="AE71" s="44">
        <f t="shared" si="68"/>
        <v>3</v>
      </c>
      <c r="AF71" s="45"/>
      <c r="AG71" s="44">
        <f t="shared" si="69"/>
        <v>2</v>
      </c>
      <c r="AH71" s="45"/>
      <c r="AI71" s="44">
        <f t="shared" si="70"/>
        <v>4</v>
      </c>
      <c r="AJ71" s="45"/>
      <c r="AK71" s="44">
        <f t="shared" si="71"/>
        <v>3</v>
      </c>
      <c r="AL71" s="45"/>
      <c r="AM71" s="44">
        <f t="shared" si="72"/>
        <v>3</v>
      </c>
      <c r="AN71" s="45"/>
      <c r="AO71" s="44">
        <f t="shared" si="73"/>
        <v>3</v>
      </c>
      <c r="AP71" s="45"/>
      <c r="AQ71" s="44">
        <f t="shared" si="74"/>
        <v>2</v>
      </c>
      <c r="AR71" s="45"/>
      <c r="AS71" s="44">
        <f t="shared" si="75"/>
        <v>2</v>
      </c>
      <c r="AT71" s="45"/>
    </row>
    <row r="72" spans="5:46" x14ac:dyDescent="0.25">
      <c r="F72" s="6">
        <v>0.1</v>
      </c>
      <c r="G72" s="44">
        <f t="shared" si="61"/>
        <v>3</v>
      </c>
      <c r="H72" s="45"/>
      <c r="I72" s="44">
        <f t="shared" si="92"/>
        <v>8</v>
      </c>
      <c r="J72" s="45"/>
      <c r="K72" s="44">
        <f t="shared" si="92"/>
        <v>2</v>
      </c>
      <c r="L72" s="45"/>
      <c r="M72" s="44">
        <f t="shared" si="92"/>
        <v>2</v>
      </c>
      <c r="N72" s="45"/>
      <c r="O72" s="44">
        <f t="shared" si="92"/>
        <v>4</v>
      </c>
      <c r="P72" s="45"/>
      <c r="Q72" s="44">
        <f t="shared" ref="Q72" si="96">ROUNDUP($O$5/Q38,0)</f>
        <v>2</v>
      </c>
      <c r="R72" s="45"/>
      <c r="S72" s="44">
        <f t="shared" si="62"/>
        <v>5</v>
      </c>
      <c r="T72" s="45"/>
      <c r="U72" s="44">
        <f t="shared" si="63"/>
        <v>4</v>
      </c>
      <c r="V72" s="45"/>
      <c r="W72" s="44">
        <f t="shared" si="64"/>
        <v>3</v>
      </c>
      <c r="X72" s="45"/>
      <c r="Y72" s="44">
        <f t="shared" si="65"/>
        <v>4</v>
      </c>
      <c r="Z72" s="45"/>
      <c r="AA72" s="44">
        <f t="shared" si="66"/>
        <v>3</v>
      </c>
      <c r="AB72" s="45"/>
      <c r="AC72" s="44">
        <f t="shared" si="67"/>
        <v>4</v>
      </c>
      <c r="AD72" s="45"/>
      <c r="AE72" s="44">
        <f t="shared" si="68"/>
        <v>3</v>
      </c>
      <c r="AF72" s="45"/>
      <c r="AG72" s="44">
        <f t="shared" si="69"/>
        <v>2</v>
      </c>
      <c r="AH72" s="45"/>
      <c r="AI72" s="44">
        <f t="shared" si="70"/>
        <v>3</v>
      </c>
      <c r="AJ72" s="45"/>
      <c r="AK72" s="44">
        <f t="shared" si="71"/>
        <v>3</v>
      </c>
      <c r="AL72" s="45"/>
      <c r="AM72" s="44">
        <f t="shared" si="72"/>
        <v>3</v>
      </c>
      <c r="AN72" s="45"/>
      <c r="AO72" s="44">
        <f t="shared" si="73"/>
        <v>3</v>
      </c>
      <c r="AP72" s="45"/>
      <c r="AQ72" s="44">
        <f t="shared" si="74"/>
        <v>2</v>
      </c>
      <c r="AR72" s="45"/>
      <c r="AS72" s="44">
        <f t="shared" si="75"/>
        <v>2</v>
      </c>
      <c r="AT72" s="45"/>
    </row>
    <row r="73" spans="5:46" x14ac:dyDescent="0.25">
      <c r="F73" s="6">
        <v>0.05</v>
      </c>
      <c r="G73" s="44">
        <f t="shared" si="61"/>
        <v>3</v>
      </c>
      <c r="H73" s="45"/>
      <c r="I73" s="44">
        <f t="shared" si="92"/>
        <v>8</v>
      </c>
      <c r="J73" s="45"/>
      <c r="K73" s="44">
        <f t="shared" si="92"/>
        <v>2</v>
      </c>
      <c r="L73" s="45"/>
      <c r="M73" s="44">
        <f t="shared" si="92"/>
        <v>2</v>
      </c>
      <c r="N73" s="45"/>
      <c r="O73" s="44">
        <f t="shared" si="92"/>
        <v>4</v>
      </c>
      <c r="P73" s="45"/>
      <c r="Q73" s="44">
        <f t="shared" ref="Q73" si="97">ROUNDUP($O$5/Q39,0)</f>
        <v>2</v>
      </c>
      <c r="R73" s="45"/>
      <c r="S73" s="44">
        <f t="shared" si="62"/>
        <v>5</v>
      </c>
      <c r="T73" s="45"/>
      <c r="U73" s="44">
        <f t="shared" si="63"/>
        <v>4</v>
      </c>
      <c r="V73" s="45"/>
      <c r="W73" s="44">
        <f t="shared" si="64"/>
        <v>3</v>
      </c>
      <c r="X73" s="45"/>
      <c r="Y73" s="44">
        <f t="shared" si="65"/>
        <v>4</v>
      </c>
      <c r="Z73" s="45"/>
      <c r="AA73" s="44">
        <f t="shared" si="66"/>
        <v>3</v>
      </c>
      <c r="AB73" s="45"/>
      <c r="AC73" s="44">
        <f t="shared" si="67"/>
        <v>4</v>
      </c>
      <c r="AD73" s="45"/>
      <c r="AE73" s="44">
        <f t="shared" si="68"/>
        <v>3</v>
      </c>
      <c r="AF73" s="45"/>
      <c r="AG73" s="44">
        <f t="shared" si="69"/>
        <v>2</v>
      </c>
      <c r="AH73" s="45"/>
      <c r="AI73" s="44">
        <f t="shared" si="70"/>
        <v>3</v>
      </c>
      <c r="AJ73" s="45"/>
      <c r="AK73" s="44">
        <f t="shared" si="71"/>
        <v>3</v>
      </c>
      <c r="AL73" s="45"/>
      <c r="AM73" s="44">
        <f t="shared" si="72"/>
        <v>3</v>
      </c>
      <c r="AN73" s="45"/>
      <c r="AO73" s="44">
        <f t="shared" si="73"/>
        <v>3</v>
      </c>
      <c r="AP73" s="45"/>
      <c r="AQ73" s="44">
        <f t="shared" si="74"/>
        <v>2</v>
      </c>
      <c r="AR73" s="45"/>
      <c r="AS73" s="44">
        <f t="shared" si="75"/>
        <v>2</v>
      </c>
      <c r="AT73" s="45"/>
    </row>
    <row r="74" spans="5:46" ht="15.75" thickBot="1" x14ac:dyDescent="0.3">
      <c r="E74" s="3"/>
      <c r="F74" s="7">
        <v>0</v>
      </c>
      <c r="G74" s="50">
        <f t="shared" si="61"/>
        <v>3</v>
      </c>
      <c r="H74" s="51"/>
      <c r="I74" s="50">
        <f t="shared" si="92"/>
        <v>7</v>
      </c>
      <c r="J74" s="51"/>
      <c r="K74" s="50">
        <f t="shared" si="92"/>
        <v>2</v>
      </c>
      <c r="L74" s="51"/>
      <c r="M74" s="50">
        <f t="shared" si="92"/>
        <v>2</v>
      </c>
      <c r="N74" s="51"/>
      <c r="O74" s="50">
        <f t="shared" si="92"/>
        <v>4</v>
      </c>
      <c r="P74" s="51"/>
      <c r="Q74" s="50">
        <f t="shared" ref="Q74" si="98">ROUNDUP($O$5/Q40,0)</f>
        <v>2</v>
      </c>
      <c r="R74" s="51"/>
      <c r="S74" s="50">
        <f t="shared" si="62"/>
        <v>5</v>
      </c>
      <c r="T74" s="51"/>
      <c r="U74" s="50">
        <f t="shared" si="63"/>
        <v>4</v>
      </c>
      <c r="V74" s="51"/>
      <c r="W74" s="50">
        <f t="shared" si="64"/>
        <v>3</v>
      </c>
      <c r="X74" s="51"/>
      <c r="Y74" s="50">
        <f t="shared" si="65"/>
        <v>4</v>
      </c>
      <c r="Z74" s="51"/>
      <c r="AA74" s="50">
        <f t="shared" si="66"/>
        <v>3</v>
      </c>
      <c r="AB74" s="51"/>
      <c r="AC74" s="50">
        <f t="shared" si="67"/>
        <v>4</v>
      </c>
      <c r="AD74" s="51"/>
      <c r="AE74" s="50">
        <f t="shared" si="68"/>
        <v>3</v>
      </c>
      <c r="AF74" s="51"/>
      <c r="AG74" s="50">
        <f t="shared" si="69"/>
        <v>2</v>
      </c>
      <c r="AH74" s="51"/>
      <c r="AI74" s="50">
        <f t="shared" si="70"/>
        <v>3</v>
      </c>
      <c r="AJ74" s="51"/>
      <c r="AK74" s="50">
        <f t="shared" si="71"/>
        <v>3</v>
      </c>
      <c r="AL74" s="51"/>
      <c r="AM74" s="50">
        <f t="shared" si="72"/>
        <v>3</v>
      </c>
      <c r="AN74" s="51"/>
      <c r="AO74" s="50">
        <f t="shared" si="73"/>
        <v>3</v>
      </c>
      <c r="AP74" s="51"/>
      <c r="AQ74" s="50">
        <f t="shared" si="74"/>
        <v>2</v>
      </c>
      <c r="AR74" s="51"/>
      <c r="AS74" s="50">
        <f t="shared" si="75"/>
        <v>2</v>
      </c>
      <c r="AT74" s="51"/>
    </row>
    <row r="75" spans="5:46" x14ac:dyDescent="0.25">
      <c r="E75" s="2" t="s">
        <v>2</v>
      </c>
      <c r="F75" s="5">
        <v>0.75</v>
      </c>
      <c r="G75" s="52">
        <f t="shared" si="61"/>
        <v>13</v>
      </c>
      <c r="H75" s="53"/>
      <c r="I75" s="52">
        <f t="shared" si="92"/>
        <v>38</v>
      </c>
      <c r="J75" s="53"/>
      <c r="K75" s="52">
        <f t="shared" si="92"/>
        <v>10</v>
      </c>
      <c r="L75" s="53"/>
      <c r="M75" s="52">
        <f t="shared" si="92"/>
        <v>6</v>
      </c>
      <c r="N75" s="53"/>
      <c r="O75" s="52">
        <f t="shared" si="92"/>
        <v>20</v>
      </c>
      <c r="P75" s="53"/>
      <c r="Q75" s="52">
        <f t="shared" ref="Q75" si="99">ROUNDUP($O$5/Q41,0)</f>
        <v>9</v>
      </c>
      <c r="R75" s="53"/>
      <c r="S75" s="52">
        <f t="shared" si="62"/>
        <v>22</v>
      </c>
      <c r="T75" s="53"/>
      <c r="U75" s="52">
        <f t="shared" si="63"/>
        <v>17</v>
      </c>
      <c r="V75" s="53"/>
      <c r="W75" s="52">
        <f t="shared" si="64"/>
        <v>14</v>
      </c>
      <c r="X75" s="53"/>
      <c r="Y75" s="52">
        <f t="shared" si="65"/>
        <v>17</v>
      </c>
      <c r="Z75" s="53"/>
      <c r="AA75" s="52">
        <f t="shared" si="66"/>
        <v>12</v>
      </c>
      <c r="AB75" s="53"/>
      <c r="AC75" s="52">
        <f t="shared" si="67"/>
        <v>18</v>
      </c>
      <c r="AD75" s="53"/>
      <c r="AE75" s="52">
        <f t="shared" si="68"/>
        <v>12</v>
      </c>
      <c r="AF75" s="53"/>
      <c r="AG75" s="52">
        <f t="shared" si="69"/>
        <v>7</v>
      </c>
      <c r="AH75" s="53"/>
      <c r="AI75" s="52">
        <f t="shared" si="70"/>
        <v>14</v>
      </c>
      <c r="AJ75" s="53"/>
      <c r="AK75" s="52">
        <f t="shared" si="71"/>
        <v>14</v>
      </c>
      <c r="AL75" s="53"/>
      <c r="AM75" s="52">
        <f t="shared" si="72"/>
        <v>11</v>
      </c>
      <c r="AN75" s="53"/>
      <c r="AO75" s="52">
        <f t="shared" si="73"/>
        <v>11</v>
      </c>
      <c r="AP75" s="53"/>
      <c r="AQ75" s="52">
        <f t="shared" si="74"/>
        <v>9</v>
      </c>
      <c r="AR75" s="53"/>
      <c r="AS75" s="52">
        <f t="shared" si="75"/>
        <v>7</v>
      </c>
      <c r="AT75" s="53"/>
    </row>
    <row r="76" spans="5:46" x14ac:dyDescent="0.25">
      <c r="F76" s="6">
        <v>0.45</v>
      </c>
      <c r="G76" s="44">
        <f t="shared" si="61"/>
        <v>6</v>
      </c>
      <c r="H76" s="45"/>
      <c r="I76" s="44">
        <f t="shared" si="92"/>
        <v>17</v>
      </c>
      <c r="J76" s="45"/>
      <c r="K76" s="44">
        <f t="shared" si="92"/>
        <v>5</v>
      </c>
      <c r="L76" s="45"/>
      <c r="M76" s="44">
        <f t="shared" si="92"/>
        <v>3</v>
      </c>
      <c r="N76" s="45"/>
      <c r="O76" s="44">
        <f t="shared" si="92"/>
        <v>9</v>
      </c>
      <c r="P76" s="45"/>
      <c r="Q76" s="44">
        <f t="shared" ref="Q76" si="100">ROUNDUP($O$5/Q42,0)</f>
        <v>4</v>
      </c>
      <c r="R76" s="45"/>
      <c r="S76" s="44">
        <f t="shared" si="62"/>
        <v>10</v>
      </c>
      <c r="T76" s="45"/>
      <c r="U76" s="44">
        <f t="shared" si="63"/>
        <v>8</v>
      </c>
      <c r="V76" s="45"/>
      <c r="W76" s="44">
        <f t="shared" si="64"/>
        <v>7</v>
      </c>
      <c r="X76" s="45"/>
      <c r="Y76" s="44">
        <f t="shared" si="65"/>
        <v>8</v>
      </c>
      <c r="Z76" s="45"/>
      <c r="AA76" s="44">
        <f t="shared" si="66"/>
        <v>6</v>
      </c>
      <c r="AB76" s="45"/>
      <c r="AC76" s="44">
        <f t="shared" si="67"/>
        <v>8</v>
      </c>
      <c r="AD76" s="45"/>
      <c r="AE76" s="44">
        <f t="shared" si="68"/>
        <v>6</v>
      </c>
      <c r="AF76" s="45"/>
      <c r="AG76" s="44">
        <f t="shared" si="69"/>
        <v>4</v>
      </c>
      <c r="AH76" s="45"/>
      <c r="AI76" s="44">
        <f t="shared" si="70"/>
        <v>7</v>
      </c>
      <c r="AJ76" s="45"/>
      <c r="AK76" s="44">
        <f t="shared" si="71"/>
        <v>7</v>
      </c>
      <c r="AL76" s="45"/>
      <c r="AM76" s="44">
        <f t="shared" si="72"/>
        <v>5</v>
      </c>
      <c r="AN76" s="45"/>
      <c r="AO76" s="44">
        <f t="shared" si="73"/>
        <v>5</v>
      </c>
      <c r="AP76" s="45"/>
      <c r="AQ76" s="44">
        <f t="shared" si="74"/>
        <v>4</v>
      </c>
      <c r="AR76" s="45"/>
      <c r="AS76" s="44">
        <f t="shared" si="75"/>
        <v>4</v>
      </c>
      <c r="AT76" s="45"/>
    </row>
    <row r="77" spans="5:46" x14ac:dyDescent="0.25">
      <c r="F77" s="6">
        <v>0.4</v>
      </c>
      <c r="G77" s="44">
        <f t="shared" si="61"/>
        <v>6</v>
      </c>
      <c r="H77" s="45"/>
      <c r="I77" s="44">
        <f t="shared" si="92"/>
        <v>16</v>
      </c>
      <c r="J77" s="45"/>
      <c r="K77" s="44">
        <f t="shared" si="92"/>
        <v>4</v>
      </c>
      <c r="L77" s="45"/>
      <c r="M77" s="44">
        <f t="shared" si="92"/>
        <v>3</v>
      </c>
      <c r="N77" s="45"/>
      <c r="O77" s="44">
        <f t="shared" si="92"/>
        <v>8</v>
      </c>
      <c r="P77" s="45"/>
      <c r="Q77" s="44">
        <f t="shared" ref="Q77" si="101">ROUNDUP($O$5/Q43,0)</f>
        <v>4</v>
      </c>
      <c r="R77" s="45"/>
      <c r="S77" s="44">
        <f t="shared" si="62"/>
        <v>9</v>
      </c>
      <c r="T77" s="45"/>
      <c r="U77" s="44">
        <f t="shared" si="63"/>
        <v>7</v>
      </c>
      <c r="V77" s="45"/>
      <c r="W77" s="44">
        <f t="shared" si="64"/>
        <v>6</v>
      </c>
      <c r="X77" s="45"/>
      <c r="Y77" s="44">
        <f t="shared" si="65"/>
        <v>7</v>
      </c>
      <c r="Z77" s="45"/>
      <c r="AA77" s="44">
        <f t="shared" si="66"/>
        <v>5</v>
      </c>
      <c r="AB77" s="45"/>
      <c r="AC77" s="44">
        <f t="shared" si="67"/>
        <v>8</v>
      </c>
      <c r="AD77" s="45"/>
      <c r="AE77" s="44">
        <f t="shared" si="68"/>
        <v>5</v>
      </c>
      <c r="AF77" s="45"/>
      <c r="AG77" s="44">
        <f t="shared" si="69"/>
        <v>3</v>
      </c>
      <c r="AH77" s="45"/>
      <c r="AI77" s="44">
        <f t="shared" si="70"/>
        <v>6</v>
      </c>
      <c r="AJ77" s="45"/>
      <c r="AK77" s="44">
        <f t="shared" si="71"/>
        <v>6</v>
      </c>
      <c r="AL77" s="45"/>
      <c r="AM77" s="44">
        <f t="shared" si="72"/>
        <v>5</v>
      </c>
      <c r="AN77" s="45"/>
      <c r="AO77" s="44">
        <f t="shared" si="73"/>
        <v>5</v>
      </c>
      <c r="AP77" s="45"/>
      <c r="AQ77" s="44">
        <f t="shared" si="74"/>
        <v>4</v>
      </c>
      <c r="AR77" s="45"/>
      <c r="AS77" s="44">
        <f t="shared" si="75"/>
        <v>3</v>
      </c>
      <c r="AT77" s="45"/>
    </row>
    <row r="78" spans="5:46" x14ac:dyDescent="0.25">
      <c r="F78" s="6">
        <v>0.35</v>
      </c>
      <c r="G78" s="44">
        <f t="shared" si="61"/>
        <v>5</v>
      </c>
      <c r="H78" s="45"/>
      <c r="I78" s="44">
        <f t="shared" si="92"/>
        <v>15</v>
      </c>
      <c r="J78" s="45"/>
      <c r="K78" s="44">
        <f t="shared" si="92"/>
        <v>4</v>
      </c>
      <c r="L78" s="45"/>
      <c r="M78" s="44">
        <f t="shared" si="92"/>
        <v>3</v>
      </c>
      <c r="N78" s="45"/>
      <c r="O78" s="44">
        <f t="shared" si="92"/>
        <v>8</v>
      </c>
      <c r="P78" s="45"/>
      <c r="Q78" s="44">
        <f t="shared" ref="Q78" si="102">ROUNDUP($O$5/Q44,0)</f>
        <v>4</v>
      </c>
      <c r="R78" s="45"/>
      <c r="S78" s="44">
        <f t="shared" si="62"/>
        <v>9</v>
      </c>
      <c r="T78" s="45"/>
      <c r="U78" s="44">
        <f t="shared" si="63"/>
        <v>7</v>
      </c>
      <c r="V78" s="45"/>
      <c r="W78" s="44">
        <f t="shared" si="64"/>
        <v>6</v>
      </c>
      <c r="X78" s="45"/>
      <c r="Y78" s="44">
        <f t="shared" si="65"/>
        <v>7</v>
      </c>
      <c r="Z78" s="45"/>
      <c r="AA78" s="44">
        <f t="shared" si="66"/>
        <v>5</v>
      </c>
      <c r="AB78" s="45"/>
      <c r="AC78" s="44">
        <f t="shared" si="67"/>
        <v>7</v>
      </c>
      <c r="AD78" s="45"/>
      <c r="AE78" s="44">
        <f t="shared" si="68"/>
        <v>5</v>
      </c>
      <c r="AF78" s="45"/>
      <c r="AG78" s="44">
        <f t="shared" si="69"/>
        <v>3</v>
      </c>
      <c r="AH78" s="45"/>
      <c r="AI78" s="44">
        <f t="shared" si="70"/>
        <v>6</v>
      </c>
      <c r="AJ78" s="45"/>
      <c r="AK78" s="44">
        <f t="shared" si="71"/>
        <v>6</v>
      </c>
      <c r="AL78" s="45"/>
      <c r="AM78" s="44">
        <f t="shared" si="72"/>
        <v>5</v>
      </c>
      <c r="AN78" s="45"/>
      <c r="AO78" s="44">
        <f t="shared" si="73"/>
        <v>5</v>
      </c>
      <c r="AP78" s="45"/>
      <c r="AQ78" s="44">
        <f t="shared" si="74"/>
        <v>4</v>
      </c>
      <c r="AR78" s="45"/>
      <c r="AS78" s="44">
        <f t="shared" si="75"/>
        <v>3</v>
      </c>
      <c r="AT78" s="45"/>
    </row>
    <row r="79" spans="5:46" x14ac:dyDescent="0.25">
      <c r="F79" s="6">
        <v>0.3</v>
      </c>
      <c r="G79" s="44">
        <f t="shared" si="61"/>
        <v>5</v>
      </c>
      <c r="H79" s="45"/>
      <c r="I79" s="44">
        <f t="shared" si="92"/>
        <v>14</v>
      </c>
      <c r="J79" s="45"/>
      <c r="K79" s="44">
        <f t="shared" si="92"/>
        <v>4</v>
      </c>
      <c r="L79" s="45"/>
      <c r="M79" s="44">
        <f t="shared" si="92"/>
        <v>2</v>
      </c>
      <c r="N79" s="45"/>
      <c r="O79" s="44">
        <f t="shared" si="92"/>
        <v>7</v>
      </c>
      <c r="P79" s="45"/>
      <c r="Q79" s="44">
        <f t="shared" ref="Q79" si="103">ROUNDUP($O$5/Q45,0)</f>
        <v>3</v>
      </c>
      <c r="R79" s="45"/>
      <c r="S79" s="44">
        <f t="shared" si="62"/>
        <v>8</v>
      </c>
      <c r="T79" s="45"/>
      <c r="U79" s="44">
        <f t="shared" si="63"/>
        <v>6</v>
      </c>
      <c r="V79" s="45"/>
      <c r="W79" s="44">
        <f t="shared" si="64"/>
        <v>5</v>
      </c>
      <c r="X79" s="45"/>
      <c r="Y79" s="44">
        <f t="shared" si="65"/>
        <v>6</v>
      </c>
      <c r="Z79" s="45"/>
      <c r="AA79" s="44">
        <f t="shared" si="66"/>
        <v>5</v>
      </c>
      <c r="AB79" s="45"/>
      <c r="AC79" s="44">
        <f t="shared" si="67"/>
        <v>7</v>
      </c>
      <c r="AD79" s="45"/>
      <c r="AE79" s="44">
        <f t="shared" si="68"/>
        <v>4</v>
      </c>
      <c r="AF79" s="45"/>
      <c r="AG79" s="44">
        <f t="shared" si="69"/>
        <v>3</v>
      </c>
      <c r="AH79" s="45"/>
      <c r="AI79" s="44">
        <f t="shared" si="70"/>
        <v>5</v>
      </c>
      <c r="AJ79" s="45"/>
      <c r="AK79" s="44">
        <f t="shared" si="71"/>
        <v>5</v>
      </c>
      <c r="AL79" s="45"/>
      <c r="AM79" s="44">
        <f t="shared" si="72"/>
        <v>4</v>
      </c>
      <c r="AN79" s="45"/>
      <c r="AO79" s="44">
        <f t="shared" si="73"/>
        <v>4</v>
      </c>
      <c r="AP79" s="45"/>
      <c r="AQ79" s="44">
        <f t="shared" si="74"/>
        <v>3</v>
      </c>
      <c r="AR79" s="45"/>
      <c r="AS79" s="44">
        <f t="shared" si="75"/>
        <v>3</v>
      </c>
      <c r="AT79" s="45"/>
    </row>
    <row r="80" spans="5:46" x14ac:dyDescent="0.25">
      <c r="F80" s="6">
        <v>0.25</v>
      </c>
      <c r="G80" s="44">
        <f t="shared" si="61"/>
        <v>5</v>
      </c>
      <c r="H80" s="45"/>
      <c r="I80" s="44">
        <f t="shared" si="92"/>
        <v>13</v>
      </c>
      <c r="J80" s="45"/>
      <c r="K80" s="44">
        <f t="shared" si="92"/>
        <v>4</v>
      </c>
      <c r="L80" s="45"/>
      <c r="M80" s="44">
        <f t="shared" si="92"/>
        <v>2</v>
      </c>
      <c r="N80" s="45"/>
      <c r="O80" s="44">
        <f t="shared" si="92"/>
        <v>7</v>
      </c>
      <c r="P80" s="45"/>
      <c r="Q80" s="44">
        <f t="shared" ref="Q80" si="104">ROUNDUP($O$5/Q46,0)</f>
        <v>3</v>
      </c>
      <c r="R80" s="45"/>
      <c r="S80" s="44">
        <f t="shared" si="62"/>
        <v>8</v>
      </c>
      <c r="T80" s="45"/>
      <c r="U80" s="44">
        <f t="shared" si="63"/>
        <v>6</v>
      </c>
      <c r="V80" s="45"/>
      <c r="W80" s="44">
        <f t="shared" si="64"/>
        <v>5</v>
      </c>
      <c r="X80" s="45"/>
      <c r="Y80" s="44">
        <f t="shared" si="65"/>
        <v>6</v>
      </c>
      <c r="Z80" s="45"/>
      <c r="AA80" s="44">
        <f t="shared" si="66"/>
        <v>4</v>
      </c>
      <c r="AB80" s="45"/>
      <c r="AC80" s="44">
        <f t="shared" si="67"/>
        <v>6</v>
      </c>
      <c r="AD80" s="45"/>
      <c r="AE80" s="44">
        <f t="shared" si="68"/>
        <v>4</v>
      </c>
      <c r="AF80" s="45"/>
      <c r="AG80" s="44">
        <f t="shared" si="69"/>
        <v>3</v>
      </c>
      <c r="AH80" s="45"/>
      <c r="AI80" s="44">
        <f t="shared" si="70"/>
        <v>5</v>
      </c>
      <c r="AJ80" s="45"/>
      <c r="AK80" s="44">
        <f t="shared" si="71"/>
        <v>5</v>
      </c>
      <c r="AL80" s="45"/>
      <c r="AM80" s="44">
        <f t="shared" si="72"/>
        <v>4</v>
      </c>
      <c r="AN80" s="45"/>
      <c r="AO80" s="44">
        <f t="shared" si="73"/>
        <v>4</v>
      </c>
      <c r="AP80" s="45"/>
      <c r="AQ80" s="44">
        <f t="shared" si="74"/>
        <v>3</v>
      </c>
      <c r="AR80" s="45"/>
      <c r="AS80" s="44">
        <f t="shared" si="75"/>
        <v>3</v>
      </c>
      <c r="AT80" s="45"/>
    </row>
    <row r="81" spans="2:46" x14ac:dyDescent="0.25">
      <c r="F81" s="6">
        <v>0.2</v>
      </c>
      <c r="G81" s="44">
        <f t="shared" si="61"/>
        <v>4</v>
      </c>
      <c r="H81" s="45"/>
      <c r="I81" s="44">
        <f t="shared" si="92"/>
        <v>12</v>
      </c>
      <c r="J81" s="45"/>
      <c r="K81" s="44">
        <f t="shared" si="92"/>
        <v>3</v>
      </c>
      <c r="L81" s="45"/>
      <c r="M81" s="44">
        <f t="shared" si="92"/>
        <v>2</v>
      </c>
      <c r="N81" s="45"/>
      <c r="O81" s="44">
        <f t="shared" si="92"/>
        <v>6</v>
      </c>
      <c r="P81" s="45"/>
      <c r="Q81" s="44">
        <f t="shared" ref="Q81" si="105">ROUNDUP($O$5/Q47,0)</f>
        <v>3</v>
      </c>
      <c r="R81" s="45"/>
      <c r="S81" s="44">
        <f t="shared" si="62"/>
        <v>7</v>
      </c>
      <c r="T81" s="45"/>
      <c r="U81" s="44">
        <f t="shared" si="63"/>
        <v>6</v>
      </c>
      <c r="V81" s="45"/>
      <c r="W81" s="44">
        <f t="shared" si="64"/>
        <v>5</v>
      </c>
      <c r="X81" s="45"/>
      <c r="Y81" s="44">
        <f t="shared" si="65"/>
        <v>6</v>
      </c>
      <c r="Z81" s="45"/>
      <c r="AA81" s="44">
        <f t="shared" si="66"/>
        <v>4</v>
      </c>
      <c r="AB81" s="45"/>
      <c r="AC81" s="44">
        <f t="shared" si="67"/>
        <v>6</v>
      </c>
      <c r="AD81" s="45"/>
      <c r="AE81" s="44">
        <f t="shared" si="68"/>
        <v>4</v>
      </c>
      <c r="AF81" s="45"/>
      <c r="AG81" s="44">
        <f t="shared" si="69"/>
        <v>3</v>
      </c>
      <c r="AH81" s="45"/>
      <c r="AI81" s="44">
        <f t="shared" si="70"/>
        <v>5</v>
      </c>
      <c r="AJ81" s="45"/>
      <c r="AK81" s="44">
        <f t="shared" si="71"/>
        <v>5</v>
      </c>
      <c r="AL81" s="45"/>
      <c r="AM81" s="44">
        <f t="shared" si="72"/>
        <v>4</v>
      </c>
      <c r="AN81" s="45"/>
      <c r="AO81" s="44">
        <f t="shared" si="73"/>
        <v>4</v>
      </c>
      <c r="AP81" s="45"/>
      <c r="AQ81" s="44">
        <f t="shared" si="74"/>
        <v>3</v>
      </c>
      <c r="AR81" s="45"/>
      <c r="AS81" s="44">
        <f t="shared" si="75"/>
        <v>3</v>
      </c>
      <c r="AT81" s="45"/>
    </row>
    <row r="82" spans="2:46" x14ac:dyDescent="0.25">
      <c r="F82" s="6">
        <v>0.15</v>
      </c>
      <c r="G82" s="44">
        <f t="shared" si="61"/>
        <v>4</v>
      </c>
      <c r="H82" s="45"/>
      <c r="I82" s="44">
        <f t="shared" si="92"/>
        <v>11</v>
      </c>
      <c r="J82" s="45"/>
      <c r="K82" s="44">
        <f t="shared" si="92"/>
        <v>3</v>
      </c>
      <c r="L82" s="45"/>
      <c r="M82" s="44">
        <f t="shared" si="92"/>
        <v>2</v>
      </c>
      <c r="N82" s="45"/>
      <c r="O82" s="44">
        <f t="shared" si="92"/>
        <v>6</v>
      </c>
      <c r="P82" s="45"/>
      <c r="Q82" s="44">
        <f t="shared" ref="Q82" si="106">ROUNDUP($O$5/Q48,0)</f>
        <v>3</v>
      </c>
      <c r="R82" s="45"/>
      <c r="S82" s="44">
        <f t="shared" si="62"/>
        <v>7</v>
      </c>
      <c r="T82" s="45"/>
      <c r="U82" s="44">
        <f t="shared" si="63"/>
        <v>5</v>
      </c>
      <c r="V82" s="45"/>
      <c r="W82" s="44">
        <f t="shared" si="64"/>
        <v>5</v>
      </c>
      <c r="X82" s="45"/>
      <c r="Y82" s="44">
        <f t="shared" si="65"/>
        <v>5</v>
      </c>
      <c r="Z82" s="45"/>
      <c r="AA82" s="44">
        <f t="shared" si="66"/>
        <v>4</v>
      </c>
      <c r="AB82" s="45"/>
      <c r="AC82" s="44">
        <f t="shared" si="67"/>
        <v>6</v>
      </c>
      <c r="AD82" s="45"/>
      <c r="AE82" s="44">
        <f t="shared" si="68"/>
        <v>4</v>
      </c>
      <c r="AF82" s="45"/>
      <c r="AG82" s="44">
        <f t="shared" si="69"/>
        <v>2</v>
      </c>
      <c r="AH82" s="45"/>
      <c r="AI82" s="44">
        <f t="shared" si="70"/>
        <v>5</v>
      </c>
      <c r="AJ82" s="45"/>
      <c r="AK82" s="44">
        <f t="shared" si="71"/>
        <v>4</v>
      </c>
      <c r="AL82" s="45"/>
      <c r="AM82" s="44">
        <f t="shared" si="72"/>
        <v>4</v>
      </c>
      <c r="AN82" s="45"/>
      <c r="AO82" s="44">
        <f t="shared" si="73"/>
        <v>4</v>
      </c>
      <c r="AP82" s="45"/>
      <c r="AQ82" s="44">
        <f t="shared" si="74"/>
        <v>3</v>
      </c>
      <c r="AR82" s="45"/>
      <c r="AS82" s="44">
        <f t="shared" si="75"/>
        <v>2</v>
      </c>
      <c r="AT82" s="45"/>
    </row>
    <row r="83" spans="2:46" x14ac:dyDescent="0.25">
      <c r="F83" s="6">
        <v>0.1</v>
      </c>
      <c r="G83" s="44">
        <f t="shared" si="61"/>
        <v>4</v>
      </c>
      <c r="H83" s="45"/>
      <c r="I83" s="44">
        <f t="shared" si="92"/>
        <v>11</v>
      </c>
      <c r="J83" s="45"/>
      <c r="K83" s="44">
        <f t="shared" si="92"/>
        <v>3</v>
      </c>
      <c r="L83" s="45"/>
      <c r="M83" s="44">
        <f t="shared" si="92"/>
        <v>2</v>
      </c>
      <c r="N83" s="45"/>
      <c r="O83" s="44">
        <f t="shared" si="92"/>
        <v>6</v>
      </c>
      <c r="P83" s="45"/>
      <c r="Q83" s="44">
        <f t="shared" ref="Q83" si="107">ROUNDUP($O$5/Q49,0)</f>
        <v>3</v>
      </c>
      <c r="R83" s="45"/>
      <c r="S83" s="44">
        <f t="shared" si="62"/>
        <v>6</v>
      </c>
      <c r="T83" s="45"/>
      <c r="U83" s="44">
        <f t="shared" si="63"/>
        <v>5</v>
      </c>
      <c r="V83" s="45"/>
      <c r="W83" s="44">
        <f t="shared" si="64"/>
        <v>4</v>
      </c>
      <c r="X83" s="45"/>
      <c r="Y83" s="44">
        <f t="shared" si="65"/>
        <v>5</v>
      </c>
      <c r="Z83" s="45"/>
      <c r="AA83" s="44">
        <f t="shared" si="66"/>
        <v>4</v>
      </c>
      <c r="AB83" s="45"/>
      <c r="AC83" s="44">
        <f t="shared" si="67"/>
        <v>5</v>
      </c>
      <c r="AD83" s="45"/>
      <c r="AE83" s="44">
        <f t="shared" si="68"/>
        <v>4</v>
      </c>
      <c r="AF83" s="45"/>
      <c r="AG83" s="44">
        <f t="shared" si="69"/>
        <v>2</v>
      </c>
      <c r="AH83" s="45"/>
      <c r="AI83" s="44">
        <f t="shared" si="70"/>
        <v>4</v>
      </c>
      <c r="AJ83" s="45"/>
      <c r="AK83" s="44">
        <f t="shared" si="71"/>
        <v>4</v>
      </c>
      <c r="AL83" s="45"/>
      <c r="AM83" s="44">
        <f t="shared" si="72"/>
        <v>4</v>
      </c>
      <c r="AN83" s="45"/>
      <c r="AO83" s="44">
        <f t="shared" si="73"/>
        <v>4</v>
      </c>
      <c r="AP83" s="45"/>
      <c r="AQ83" s="44">
        <f t="shared" si="74"/>
        <v>3</v>
      </c>
      <c r="AR83" s="45"/>
      <c r="AS83" s="44">
        <f t="shared" si="75"/>
        <v>2</v>
      </c>
      <c r="AT83" s="45"/>
    </row>
    <row r="84" spans="2:46" x14ac:dyDescent="0.25">
      <c r="F84" s="6">
        <v>0.05</v>
      </c>
      <c r="G84" s="44">
        <f t="shared" si="61"/>
        <v>4</v>
      </c>
      <c r="H84" s="45"/>
      <c r="I84" s="44">
        <f t="shared" ref="I84:O85" si="108">ROUNDUP($O$5/I50,0)</f>
        <v>10</v>
      </c>
      <c r="J84" s="45"/>
      <c r="K84" s="44">
        <f t="shared" si="108"/>
        <v>3</v>
      </c>
      <c r="L84" s="45"/>
      <c r="M84" s="44">
        <f t="shared" si="108"/>
        <v>2</v>
      </c>
      <c r="N84" s="45"/>
      <c r="O84" s="44">
        <f t="shared" si="108"/>
        <v>6</v>
      </c>
      <c r="P84" s="45"/>
      <c r="Q84" s="44">
        <f t="shared" ref="Q84" si="109">ROUNDUP($O$5/Q50,0)</f>
        <v>3</v>
      </c>
      <c r="R84" s="45"/>
      <c r="S84" s="44">
        <f t="shared" si="62"/>
        <v>6</v>
      </c>
      <c r="T84" s="45"/>
      <c r="U84" s="44">
        <f t="shared" si="63"/>
        <v>5</v>
      </c>
      <c r="V84" s="45"/>
      <c r="W84" s="44">
        <f t="shared" si="64"/>
        <v>4</v>
      </c>
      <c r="X84" s="45"/>
      <c r="Y84" s="44">
        <f t="shared" si="65"/>
        <v>5</v>
      </c>
      <c r="Z84" s="45"/>
      <c r="AA84" s="44">
        <f t="shared" si="66"/>
        <v>3</v>
      </c>
      <c r="AB84" s="45"/>
      <c r="AC84" s="44">
        <f t="shared" si="67"/>
        <v>5</v>
      </c>
      <c r="AD84" s="45"/>
      <c r="AE84" s="44">
        <f t="shared" si="68"/>
        <v>3</v>
      </c>
      <c r="AF84" s="45"/>
      <c r="AG84" s="44">
        <f t="shared" si="69"/>
        <v>2</v>
      </c>
      <c r="AH84" s="45"/>
      <c r="AI84" s="44">
        <f t="shared" si="70"/>
        <v>4</v>
      </c>
      <c r="AJ84" s="45"/>
      <c r="AK84" s="44">
        <f t="shared" si="71"/>
        <v>4</v>
      </c>
      <c r="AL84" s="45"/>
      <c r="AM84" s="44">
        <f t="shared" si="72"/>
        <v>3</v>
      </c>
      <c r="AN84" s="45"/>
      <c r="AO84" s="44">
        <f t="shared" si="73"/>
        <v>3</v>
      </c>
      <c r="AP84" s="45"/>
      <c r="AQ84" s="44">
        <f t="shared" si="74"/>
        <v>3</v>
      </c>
      <c r="AR84" s="45"/>
      <c r="AS84" s="44">
        <f t="shared" si="75"/>
        <v>2</v>
      </c>
      <c r="AT84" s="45"/>
    </row>
    <row r="85" spans="2:46" ht="15.75" thickBot="1" x14ac:dyDescent="0.3">
      <c r="B85" s="10"/>
      <c r="C85" s="10"/>
      <c r="D85" s="10"/>
      <c r="E85" s="10"/>
      <c r="F85" s="11">
        <v>0</v>
      </c>
      <c r="G85" s="46">
        <f t="shared" si="61"/>
        <v>4</v>
      </c>
      <c r="H85" s="47"/>
      <c r="I85" s="46">
        <f t="shared" si="108"/>
        <v>10</v>
      </c>
      <c r="J85" s="47"/>
      <c r="K85" s="46">
        <f t="shared" si="108"/>
        <v>3</v>
      </c>
      <c r="L85" s="47"/>
      <c r="M85" s="46">
        <f t="shared" si="108"/>
        <v>2</v>
      </c>
      <c r="N85" s="47"/>
      <c r="O85" s="46">
        <f t="shared" si="108"/>
        <v>5</v>
      </c>
      <c r="P85" s="47"/>
      <c r="Q85" s="46">
        <f t="shared" ref="Q85" si="110">ROUNDUP($O$5/Q51,0)</f>
        <v>3</v>
      </c>
      <c r="R85" s="47"/>
      <c r="S85" s="46">
        <f t="shared" si="62"/>
        <v>6</v>
      </c>
      <c r="T85" s="47"/>
      <c r="U85" s="46">
        <f t="shared" si="63"/>
        <v>5</v>
      </c>
      <c r="V85" s="47"/>
      <c r="W85" s="46">
        <f t="shared" si="64"/>
        <v>4</v>
      </c>
      <c r="X85" s="47"/>
      <c r="Y85" s="46">
        <f t="shared" si="65"/>
        <v>5</v>
      </c>
      <c r="Z85" s="47"/>
      <c r="AA85" s="46">
        <f t="shared" si="66"/>
        <v>3</v>
      </c>
      <c r="AB85" s="47"/>
      <c r="AC85" s="46">
        <f t="shared" si="67"/>
        <v>5</v>
      </c>
      <c r="AD85" s="47"/>
      <c r="AE85" s="46">
        <f t="shared" si="68"/>
        <v>3</v>
      </c>
      <c r="AF85" s="47"/>
      <c r="AG85" s="46">
        <f t="shared" si="69"/>
        <v>2</v>
      </c>
      <c r="AH85" s="47"/>
      <c r="AI85" s="46">
        <f t="shared" si="70"/>
        <v>4</v>
      </c>
      <c r="AJ85" s="47"/>
      <c r="AK85" s="46">
        <f t="shared" si="71"/>
        <v>4</v>
      </c>
      <c r="AL85" s="47"/>
      <c r="AM85" s="46">
        <f t="shared" si="72"/>
        <v>3</v>
      </c>
      <c r="AN85" s="47"/>
      <c r="AO85" s="46">
        <f t="shared" si="73"/>
        <v>3</v>
      </c>
      <c r="AP85" s="47"/>
      <c r="AQ85" s="46">
        <f t="shared" si="74"/>
        <v>3</v>
      </c>
      <c r="AR85" s="47"/>
      <c r="AS85" s="46">
        <f t="shared" si="75"/>
        <v>2</v>
      </c>
      <c r="AT85" s="47"/>
    </row>
    <row r="86" spans="2:46" ht="15.75" thickTop="1" x14ac:dyDescent="0.25">
      <c r="B86" s="83" t="s">
        <v>51</v>
      </c>
      <c r="C86" s="83"/>
      <c r="D86" s="83"/>
      <c r="E86" s="9" t="s">
        <v>0</v>
      </c>
      <c r="F86" s="5">
        <v>0.9</v>
      </c>
      <c r="G86" s="44">
        <f>ROUND(G18*(G$11/60),3)</f>
        <v>6.6660000000000004</v>
      </c>
      <c r="H86" s="45"/>
      <c r="I86" s="54">
        <f t="shared" ref="I86:I119" si="111">ROUND(I18*(I$11/60),3)</f>
        <v>14.4</v>
      </c>
      <c r="J86" s="55"/>
      <c r="K86" s="44">
        <f t="shared" ref="K86:K119" si="112">ROUND(K18*(K$11/60),3)</f>
        <v>2.395</v>
      </c>
      <c r="L86" s="45"/>
      <c r="M86" s="54">
        <f t="shared" ref="M86:M119" si="113">ROUND(M18*(M$11/60),3)</f>
        <v>3.617</v>
      </c>
      <c r="N86" s="55"/>
      <c r="O86" s="54">
        <f t="shared" ref="O86:O119" si="114">ROUND(O18*(O$11/60),3)</f>
        <v>32.012999999999998</v>
      </c>
      <c r="P86" s="55"/>
      <c r="Q86" s="54" t="s">
        <v>97</v>
      </c>
      <c r="R86" s="55"/>
      <c r="S86" s="54">
        <f t="shared" ref="S86:S119" si="115">ROUND(S18*(S$11/60),3)</f>
        <v>49.44</v>
      </c>
      <c r="T86" s="55"/>
      <c r="U86" s="54">
        <f t="shared" ref="U86:U119" si="116">ROUND(U18*(U$11/60),3)</f>
        <v>50.643999999999998</v>
      </c>
      <c r="V86" s="55"/>
      <c r="W86" s="54">
        <f t="shared" ref="W86:W119" si="117">ROUND(W18*(W$11/60),3)</f>
        <v>43.698</v>
      </c>
      <c r="X86" s="55"/>
      <c r="Y86" s="54">
        <f t="shared" ref="Y86:Y119" si="118">ROUND(Y18*(Y$11/60),3)</f>
        <v>42.667000000000002</v>
      </c>
      <c r="Z86" s="55"/>
      <c r="AA86" s="54">
        <f t="shared" ref="AA86:AA119" si="119">ROUND(AA18*(AA$11/60),3)</f>
        <v>62.406999999999996</v>
      </c>
      <c r="AB86" s="55"/>
      <c r="AC86" s="54">
        <f t="shared" ref="AC86:AC119" si="120">ROUND(AC18*(AC$11/60),3)</f>
        <v>62.216000000000001</v>
      </c>
      <c r="AD86" s="55"/>
      <c r="AE86" s="54">
        <f t="shared" ref="AE86:AE119" si="121">ROUND(AE18*(AE$11/60),3)</f>
        <v>71.662999999999997</v>
      </c>
      <c r="AF86" s="55"/>
      <c r="AG86" s="54">
        <f t="shared" ref="AG86:AG119" si="122">ROUND(AG18*(AG$11/60),3)</f>
        <v>9.2959999999999994</v>
      </c>
      <c r="AH86" s="55"/>
      <c r="AI86" s="54">
        <f t="shared" ref="AI86:AI119" si="123">ROUND(AI18*(AI$11/60),3)</f>
        <v>63.7</v>
      </c>
      <c r="AJ86" s="55"/>
      <c r="AK86" s="54">
        <f t="shared" ref="AK86:AK119" si="124">ROUND(AK18*(AK$11/60),3)</f>
        <v>53.328000000000003</v>
      </c>
      <c r="AL86" s="55"/>
      <c r="AM86" s="54">
        <f t="shared" ref="AM86:AM119" si="125">ROUND(AM18*(AM$11/60),3)</f>
        <v>49.35</v>
      </c>
      <c r="AN86" s="55"/>
      <c r="AO86" s="54">
        <f t="shared" ref="AO86:AO119" si="126">ROUND(AO18*(AO$11/60),3)</f>
        <v>39.003</v>
      </c>
      <c r="AP86" s="55"/>
      <c r="AQ86" s="54">
        <f t="shared" ref="AQ86:AQ119" si="127">ROUND(AQ18*(AQ$11/60),3)</f>
        <v>105.875</v>
      </c>
      <c r="AR86" s="55"/>
      <c r="AS86" s="54">
        <f t="shared" ref="AS86:AS119" si="128">ROUND(AS18*(AS$11/60),3)</f>
        <v>6.133</v>
      </c>
      <c r="AT86" s="55"/>
    </row>
    <row r="87" spans="2:46" x14ac:dyDescent="0.25">
      <c r="B87" s="84"/>
      <c r="C87" s="84"/>
      <c r="D87" s="84"/>
      <c r="F87" s="5">
        <v>0.5</v>
      </c>
      <c r="G87" s="44">
        <f t="shared" ref="G87:G119" si="129">ROUND(G19*(G$11/60),3)</f>
        <v>33.33</v>
      </c>
      <c r="H87" s="45"/>
      <c r="I87" s="44">
        <f t="shared" si="111"/>
        <v>72</v>
      </c>
      <c r="J87" s="45"/>
      <c r="K87" s="44">
        <f t="shared" si="112"/>
        <v>11.975</v>
      </c>
      <c r="L87" s="45"/>
      <c r="M87" s="44">
        <f t="shared" si="113"/>
        <v>18.082999999999998</v>
      </c>
      <c r="N87" s="45"/>
      <c r="O87" s="44">
        <f t="shared" si="114"/>
        <v>160.06700000000001</v>
      </c>
      <c r="P87" s="45"/>
      <c r="Q87" s="44" t="s">
        <v>97</v>
      </c>
      <c r="R87" s="45"/>
      <c r="S87" s="44">
        <f t="shared" si="115"/>
        <v>247.2</v>
      </c>
      <c r="T87" s="45"/>
      <c r="U87" s="44">
        <f t="shared" si="116"/>
        <v>253.21899999999999</v>
      </c>
      <c r="V87" s="45"/>
      <c r="W87" s="44">
        <f t="shared" si="117"/>
        <v>218.49100000000001</v>
      </c>
      <c r="X87" s="45"/>
      <c r="Y87" s="44">
        <f t="shared" si="118"/>
        <v>213.333</v>
      </c>
      <c r="Z87" s="45"/>
      <c r="AA87" s="44">
        <f t="shared" si="119"/>
        <v>312.03300000000002</v>
      </c>
      <c r="AB87" s="45"/>
      <c r="AC87" s="44">
        <f t="shared" si="120"/>
        <v>311.08</v>
      </c>
      <c r="AD87" s="45"/>
      <c r="AE87" s="44">
        <f t="shared" si="121"/>
        <v>358.31299999999999</v>
      </c>
      <c r="AF87" s="45"/>
      <c r="AG87" s="44">
        <f t="shared" si="122"/>
        <v>46.48</v>
      </c>
      <c r="AH87" s="45"/>
      <c r="AI87" s="44">
        <f t="shared" si="123"/>
        <v>318.5</v>
      </c>
      <c r="AJ87" s="45"/>
      <c r="AK87" s="44">
        <f t="shared" si="124"/>
        <v>266.64</v>
      </c>
      <c r="AL87" s="45"/>
      <c r="AM87" s="44">
        <f t="shared" si="125"/>
        <v>246.75</v>
      </c>
      <c r="AN87" s="45"/>
      <c r="AO87" s="44">
        <f t="shared" si="126"/>
        <v>195.017</v>
      </c>
      <c r="AP87" s="45"/>
      <c r="AQ87" s="44">
        <f t="shared" si="127"/>
        <v>529.375</v>
      </c>
      <c r="AR87" s="45"/>
      <c r="AS87" s="44">
        <f t="shared" si="128"/>
        <v>30.667000000000002</v>
      </c>
      <c r="AT87" s="45"/>
    </row>
    <row r="88" spans="2:46" x14ac:dyDescent="0.25">
      <c r="F88" s="6">
        <v>0.35</v>
      </c>
      <c r="G88" s="44">
        <f t="shared" si="129"/>
        <v>43.329000000000001</v>
      </c>
      <c r="H88" s="45"/>
      <c r="I88" s="44">
        <f t="shared" si="111"/>
        <v>93.6</v>
      </c>
      <c r="J88" s="45"/>
      <c r="K88" s="44">
        <f t="shared" si="112"/>
        <v>15.567</v>
      </c>
      <c r="L88" s="45"/>
      <c r="M88" s="44">
        <f t="shared" si="113"/>
        <v>23.507000000000001</v>
      </c>
      <c r="N88" s="45"/>
      <c r="O88" s="44">
        <f t="shared" si="114"/>
        <v>208.08699999999999</v>
      </c>
      <c r="P88" s="45"/>
      <c r="Q88" s="44" t="s">
        <v>97</v>
      </c>
      <c r="R88" s="45"/>
      <c r="S88" s="44">
        <f t="shared" si="115"/>
        <v>321.36</v>
      </c>
      <c r="T88" s="45"/>
      <c r="U88" s="44">
        <f t="shared" si="116"/>
        <v>329.185</v>
      </c>
      <c r="V88" s="45"/>
      <c r="W88" s="44">
        <f t="shared" si="117"/>
        <v>284.03800000000001</v>
      </c>
      <c r="X88" s="45"/>
      <c r="Y88" s="44">
        <f t="shared" si="118"/>
        <v>277.33300000000003</v>
      </c>
      <c r="Z88" s="45"/>
      <c r="AA88" s="44">
        <f t="shared" si="119"/>
        <v>405.64299999999997</v>
      </c>
      <c r="AB88" s="45"/>
      <c r="AC88" s="44">
        <f t="shared" si="120"/>
        <v>404.404</v>
      </c>
      <c r="AD88" s="45"/>
      <c r="AE88" s="44">
        <f t="shared" si="121"/>
        <v>465.80599999999998</v>
      </c>
      <c r="AF88" s="45"/>
      <c r="AG88" s="44">
        <f t="shared" si="122"/>
        <v>60.423999999999999</v>
      </c>
      <c r="AH88" s="45"/>
      <c r="AI88" s="44">
        <f t="shared" si="123"/>
        <v>414.05</v>
      </c>
      <c r="AJ88" s="45"/>
      <c r="AK88" s="44">
        <f t="shared" si="124"/>
        <v>346.63200000000001</v>
      </c>
      <c r="AL88" s="45"/>
      <c r="AM88" s="44">
        <f t="shared" si="125"/>
        <v>320.77499999999998</v>
      </c>
      <c r="AN88" s="45"/>
      <c r="AO88" s="44">
        <f t="shared" si="126"/>
        <v>253.52199999999999</v>
      </c>
      <c r="AP88" s="45"/>
      <c r="AQ88" s="44">
        <f t="shared" si="127"/>
        <v>688.18799999999999</v>
      </c>
      <c r="AR88" s="45"/>
      <c r="AS88" s="44">
        <f t="shared" si="128"/>
        <v>39.866999999999997</v>
      </c>
      <c r="AT88" s="45"/>
    </row>
    <row r="89" spans="2:46" x14ac:dyDescent="0.25">
      <c r="F89" s="6">
        <v>0.3</v>
      </c>
      <c r="G89" s="44">
        <f t="shared" si="129"/>
        <v>46.661999999999999</v>
      </c>
      <c r="H89" s="45"/>
      <c r="I89" s="44">
        <f t="shared" si="111"/>
        <v>100.8</v>
      </c>
      <c r="J89" s="45"/>
      <c r="K89" s="44">
        <f t="shared" si="112"/>
        <v>16.765000000000001</v>
      </c>
      <c r="L89" s="45"/>
      <c r="M89" s="44">
        <f t="shared" si="113"/>
        <v>25.315999999999999</v>
      </c>
      <c r="N89" s="45"/>
      <c r="O89" s="44">
        <f t="shared" si="114"/>
        <v>224.09299999999999</v>
      </c>
      <c r="P89" s="45"/>
      <c r="Q89" s="44" t="s">
        <v>97</v>
      </c>
      <c r="R89" s="45"/>
      <c r="S89" s="44">
        <f t="shared" si="115"/>
        <v>346.08</v>
      </c>
      <c r="T89" s="45"/>
      <c r="U89" s="44">
        <f t="shared" si="116"/>
        <v>354.50700000000001</v>
      </c>
      <c r="V89" s="45"/>
      <c r="W89" s="44">
        <f t="shared" si="117"/>
        <v>305.887</v>
      </c>
      <c r="X89" s="45"/>
      <c r="Y89" s="44">
        <f t="shared" si="118"/>
        <v>298.66699999999997</v>
      </c>
      <c r="Z89" s="45"/>
      <c r="AA89" s="44">
        <f t="shared" si="119"/>
        <v>436.84699999999998</v>
      </c>
      <c r="AB89" s="45"/>
      <c r="AC89" s="44">
        <f t="shared" si="120"/>
        <v>435.512</v>
      </c>
      <c r="AD89" s="45"/>
      <c r="AE89" s="44">
        <f t="shared" si="121"/>
        <v>501.63799999999998</v>
      </c>
      <c r="AF89" s="45"/>
      <c r="AG89" s="44">
        <f t="shared" si="122"/>
        <v>65.072000000000003</v>
      </c>
      <c r="AH89" s="45"/>
      <c r="AI89" s="44">
        <f t="shared" si="123"/>
        <v>445.9</v>
      </c>
      <c r="AJ89" s="45"/>
      <c r="AK89" s="44">
        <f t="shared" si="124"/>
        <v>373.29599999999999</v>
      </c>
      <c r="AL89" s="45"/>
      <c r="AM89" s="44">
        <f t="shared" si="125"/>
        <v>345.45</v>
      </c>
      <c r="AN89" s="45"/>
      <c r="AO89" s="44">
        <f t="shared" si="126"/>
        <v>273.024</v>
      </c>
      <c r="AP89" s="45"/>
      <c r="AQ89" s="44">
        <f t="shared" si="127"/>
        <v>741.125</v>
      </c>
      <c r="AR89" s="45"/>
      <c r="AS89" s="44">
        <f t="shared" si="128"/>
        <v>42.933</v>
      </c>
      <c r="AT89" s="45"/>
    </row>
    <row r="90" spans="2:46" x14ac:dyDescent="0.25">
      <c r="F90" s="6">
        <v>0.25</v>
      </c>
      <c r="G90" s="44">
        <f t="shared" si="129"/>
        <v>49.994999999999997</v>
      </c>
      <c r="H90" s="45"/>
      <c r="I90" s="44">
        <f t="shared" si="111"/>
        <v>108</v>
      </c>
      <c r="J90" s="45"/>
      <c r="K90" s="44">
        <f t="shared" si="112"/>
        <v>17.962</v>
      </c>
      <c r="L90" s="45"/>
      <c r="M90" s="44">
        <f t="shared" si="113"/>
        <v>27.123999999999999</v>
      </c>
      <c r="N90" s="45"/>
      <c r="O90" s="44">
        <f t="shared" si="114"/>
        <v>240.1</v>
      </c>
      <c r="P90" s="45"/>
      <c r="Q90" s="44" t="s">
        <v>97</v>
      </c>
      <c r="R90" s="45"/>
      <c r="S90" s="44">
        <f t="shared" si="115"/>
        <v>370.8</v>
      </c>
      <c r="T90" s="45"/>
      <c r="U90" s="44">
        <f t="shared" si="116"/>
        <v>379.82900000000001</v>
      </c>
      <c r="V90" s="45"/>
      <c r="W90" s="44">
        <f t="shared" si="117"/>
        <v>327.73700000000002</v>
      </c>
      <c r="X90" s="45"/>
      <c r="Y90" s="44">
        <f t="shared" si="118"/>
        <v>320</v>
      </c>
      <c r="Z90" s="45"/>
      <c r="AA90" s="44">
        <f t="shared" si="119"/>
        <v>468.05</v>
      </c>
      <c r="AB90" s="45"/>
      <c r="AC90" s="44">
        <f t="shared" si="120"/>
        <v>466.62</v>
      </c>
      <c r="AD90" s="45"/>
      <c r="AE90" s="44">
        <f t="shared" si="121"/>
        <v>537.46900000000005</v>
      </c>
      <c r="AF90" s="45"/>
      <c r="AG90" s="44">
        <f t="shared" si="122"/>
        <v>69.72</v>
      </c>
      <c r="AH90" s="45"/>
      <c r="AI90" s="44">
        <f t="shared" si="123"/>
        <v>477.75</v>
      </c>
      <c r="AJ90" s="45"/>
      <c r="AK90" s="44">
        <f t="shared" si="124"/>
        <v>399.96</v>
      </c>
      <c r="AL90" s="45"/>
      <c r="AM90" s="44">
        <f t="shared" si="125"/>
        <v>370.125</v>
      </c>
      <c r="AN90" s="45"/>
      <c r="AO90" s="44">
        <f t="shared" si="126"/>
        <v>292.52600000000001</v>
      </c>
      <c r="AP90" s="45"/>
      <c r="AQ90" s="44">
        <f t="shared" si="127"/>
        <v>794.06299999999999</v>
      </c>
      <c r="AR90" s="45"/>
      <c r="AS90" s="44">
        <f t="shared" si="128"/>
        <v>46</v>
      </c>
      <c r="AT90" s="45"/>
    </row>
    <row r="91" spans="2:46" x14ac:dyDescent="0.25">
      <c r="F91" s="6">
        <v>0.2</v>
      </c>
      <c r="G91" s="44">
        <f t="shared" si="129"/>
        <v>53.328000000000003</v>
      </c>
      <c r="H91" s="45"/>
      <c r="I91" s="44">
        <f t="shared" si="111"/>
        <v>115.2</v>
      </c>
      <c r="J91" s="45"/>
      <c r="K91" s="44">
        <f t="shared" si="112"/>
        <v>19.16</v>
      </c>
      <c r="L91" s="45"/>
      <c r="M91" s="44">
        <f t="shared" si="113"/>
        <v>28.931999999999999</v>
      </c>
      <c r="N91" s="45"/>
      <c r="O91" s="44">
        <f t="shared" si="114"/>
        <v>256.10700000000003</v>
      </c>
      <c r="P91" s="45"/>
      <c r="Q91" s="44" t="s">
        <v>97</v>
      </c>
      <c r="R91" s="45"/>
      <c r="S91" s="44">
        <f t="shared" si="115"/>
        <v>395.52</v>
      </c>
      <c r="T91" s="45"/>
      <c r="U91" s="44">
        <f t="shared" si="116"/>
        <v>405.15100000000001</v>
      </c>
      <c r="V91" s="45"/>
      <c r="W91" s="44">
        <f t="shared" si="117"/>
        <v>349.58600000000001</v>
      </c>
      <c r="X91" s="45"/>
      <c r="Y91" s="44">
        <f t="shared" si="118"/>
        <v>341.33300000000003</v>
      </c>
      <c r="Z91" s="45"/>
      <c r="AA91" s="44">
        <f t="shared" si="119"/>
        <v>499.25299999999999</v>
      </c>
      <c r="AB91" s="45"/>
      <c r="AC91" s="44">
        <f t="shared" si="120"/>
        <v>497.72800000000001</v>
      </c>
      <c r="AD91" s="45"/>
      <c r="AE91" s="44">
        <f t="shared" si="121"/>
        <v>573.29999999999995</v>
      </c>
      <c r="AF91" s="45"/>
      <c r="AG91" s="44">
        <f t="shared" si="122"/>
        <v>74.367999999999995</v>
      </c>
      <c r="AH91" s="45"/>
      <c r="AI91" s="44">
        <f t="shared" si="123"/>
        <v>509.6</v>
      </c>
      <c r="AJ91" s="45"/>
      <c r="AK91" s="44">
        <f t="shared" si="124"/>
        <v>426.62400000000002</v>
      </c>
      <c r="AL91" s="45"/>
      <c r="AM91" s="44">
        <f t="shared" si="125"/>
        <v>394.8</v>
      </c>
      <c r="AN91" s="45"/>
      <c r="AO91" s="44">
        <f t="shared" si="126"/>
        <v>312.02699999999999</v>
      </c>
      <c r="AP91" s="45"/>
      <c r="AQ91" s="44">
        <f t="shared" si="127"/>
        <v>847</v>
      </c>
      <c r="AR91" s="45"/>
      <c r="AS91" s="44">
        <f t="shared" si="128"/>
        <v>49.067</v>
      </c>
      <c r="AT91" s="45"/>
    </row>
    <row r="92" spans="2:46" x14ac:dyDescent="0.25">
      <c r="F92" s="6">
        <v>0.15</v>
      </c>
      <c r="G92" s="44">
        <f t="shared" si="129"/>
        <v>56.661000000000001</v>
      </c>
      <c r="H92" s="45"/>
      <c r="I92" s="44">
        <f t="shared" si="111"/>
        <v>122.4</v>
      </c>
      <c r="J92" s="45"/>
      <c r="K92" s="44">
        <f t="shared" si="112"/>
        <v>20.356999999999999</v>
      </c>
      <c r="L92" s="45"/>
      <c r="M92" s="44">
        <f t="shared" si="113"/>
        <v>30.74</v>
      </c>
      <c r="N92" s="45"/>
      <c r="O92" s="44">
        <f t="shared" si="114"/>
        <v>272.113</v>
      </c>
      <c r="P92" s="45"/>
      <c r="Q92" s="44" t="s">
        <v>97</v>
      </c>
      <c r="R92" s="45"/>
      <c r="S92" s="44">
        <f t="shared" si="115"/>
        <v>420.24</v>
      </c>
      <c r="T92" s="45"/>
      <c r="U92" s="44">
        <f t="shared" si="116"/>
        <v>430.47300000000001</v>
      </c>
      <c r="V92" s="45"/>
      <c r="W92" s="44">
        <f t="shared" si="117"/>
        <v>371.435</v>
      </c>
      <c r="X92" s="45"/>
      <c r="Y92" s="44">
        <f t="shared" si="118"/>
        <v>362.66699999999997</v>
      </c>
      <c r="Z92" s="45"/>
      <c r="AA92" s="44">
        <f t="shared" si="119"/>
        <v>530.45699999999999</v>
      </c>
      <c r="AB92" s="45"/>
      <c r="AC92" s="44">
        <f t="shared" si="120"/>
        <v>528.83600000000001</v>
      </c>
      <c r="AD92" s="45"/>
      <c r="AE92" s="44">
        <f t="shared" si="121"/>
        <v>609.13099999999997</v>
      </c>
      <c r="AF92" s="45"/>
      <c r="AG92" s="44">
        <f t="shared" si="122"/>
        <v>79.016000000000005</v>
      </c>
      <c r="AH92" s="45"/>
      <c r="AI92" s="44">
        <f t="shared" si="123"/>
        <v>541.45000000000005</v>
      </c>
      <c r="AJ92" s="45"/>
      <c r="AK92" s="44">
        <f t="shared" si="124"/>
        <v>453.28800000000001</v>
      </c>
      <c r="AL92" s="45"/>
      <c r="AM92" s="44">
        <f t="shared" si="125"/>
        <v>419.47500000000002</v>
      </c>
      <c r="AN92" s="45"/>
      <c r="AO92" s="44">
        <f t="shared" si="126"/>
        <v>331.529</v>
      </c>
      <c r="AP92" s="45"/>
      <c r="AQ92" s="44">
        <f t="shared" si="127"/>
        <v>899.93799999999999</v>
      </c>
      <c r="AR92" s="45"/>
      <c r="AS92" s="44">
        <f t="shared" si="128"/>
        <v>52.133000000000003</v>
      </c>
      <c r="AT92" s="45"/>
    </row>
    <row r="93" spans="2:46" x14ac:dyDescent="0.25">
      <c r="F93" s="6">
        <v>0.1</v>
      </c>
      <c r="G93" s="44">
        <f t="shared" si="129"/>
        <v>59.994</v>
      </c>
      <c r="H93" s="45"/>
      <c r="I93" s="44">
        <f t="shared" si="111"/>
        <v>129.6</v>
      </c>
      <c r="J93" s="45"/>
      <c r="K93" s="44">
        <f t="shared" si="112"/>
        <v>21.555</v>
      </c>
      <c r="L93" s="45"/>
      <c r="M93" s="44">
        <f t="shared" si="113"/>
        <v>32.548999999999999</v>
      </c>
      <c r="N93" s="45"/>
      <c r="O93" s="44">
        <f t="shared" si="114"/>
        <v>288.12</v>
      </c>
      <c r="P93" s="45"/>
      <c r="Q93" s="44" t="s">
        <v>97</v>
      </c>
      <c r="R93" s="45"/>
      <c r="S93" s="44">
        <f t="shared" si="115"/>
        <v>444.96</v>
      </c>
      <c r="T93" s="45"/>
      <c r="U93" s="44">
        <f t="shared" si="116"/>
        <v>455.79399999999998</v>
      </c>
      <c r="V93" s="45"/>
      <c r="W93" s="44">
        <f t="shared" si="117"/>
        <v>393.28399999999999</v>
      </c>
      <c r="X93" s="45"/>
      <c r="Y93" s="44">
        <f t="shared" si="118"/>
        <v>384</v>
      </c>
      <c r="Z93" s="45"/>
      <c r="AA93" s="44">
        <f t="shared" si="119"/>
        <v>561.66</v>
      </c>
      <c r="AB93" s="45"/>
      <c r="AC93" s="44">
        <f t="shared" si="120"/>
        <v>559.94399999999996</v>
      </c>
      <c r="AD93" s="45"/>
      <c r="AE93" s="44">
        <f t="shared" si="121"/>
        <v>644.96299999999997</v>
      </c>
      <c r="AF93" s="45"/>
      <c r="AG93" s="44">
        <f t="shared" si="122"/>
        <v>83.664000000000001</v>
      </c>
      <c r="AH93" s="45"/>
      <c r="AI93" s="44">
        <f t="shared" si="123"/>
        <v>573.29999999999995</v>
      </c>
      <c r="AJ93" s="45"/>
      <c r="AK93" s="44">
        <f t="shared" si="124"/>
        <v>479.952</v>
      </c>
      <c r="AL93" s="45"/>
      <c r="AM93" s="44">
        <f t="shared" si="125"/>
        <v>444.15</v>
      </c>
      <c r="AN93" s="45"/>
      <c r="AO93" s="44">
        <f t="shared" si="126"/>
        <v>351.03100000000001</v>
      </c>
      <c r="AP93" s="45"/>
      <c r="AQ93" s="44">
        <f t="shared" si="127"/>
        <v>952.875</v>
      </c>
      <c r="AR93" s="45"/>
      <c r="AS93" s="44">
        <f t="shared" si="128"/>
        <v>55.2</v>
      </c>
      <c r="AT93" s="45"/>
    </row>
    <row r="94" spans="2:46" x14ac:dyDescent="0.25">
      <c r="F94" s="6">
        <v>0.05</v>
      </c>
      <c r="G94" s="44">
        <f t="shared" si="129"/>
        <v>63.326999999999998</v>
      </c>
      <c r="H94" s="45"/>
      <c r="I94" s="44">
        <f t="shared" si="111"/>
        <v>136.80000000000001</v>
      </c>
      <c r="J94" s="45"/>
      <c r="K94" s="44">
        <f t="shared" si="112"/>
        <v>22.751999999999999</v>
      </c>
      <c r="L94" s="45"/>
      <c r="M94" s="44">
        <f t="shared" si="113"/>
        <v>34.356999999999999</v>
      </c>
      <c r="N94" s="45"/>
      <c r="O94" s="44">
        <f t="shared" si="114"/>
        <v>304.12700000000001</v>
      </c>
      <c r="P94" s="45"/>
      <c r="Q94" s="44" t="s">
        <v>97</v>
      </c>
      <c r="R94" s="45"/>
      <c r="S94" s="44">
        <f t="shared" si="115"/>
        <v>469.68</v>
      </c>
      <c r="T94" s="45"/>
      <c r="U94" s="44">
        <f t="shared" si="116"/>
        <v>481.11599999999999</v>
      </c>
      <c r="V94" s="45"/>
      <c r="W94" s="44">
        <f t="shared" si="117"/>
        <v>415.13299999999998</v>
      </c>
      <c r="X94" s="45"/>
      <c r="Y94" s="44">
        <f t="shared" si="118"/>
        <v>405.33300000000003</v>
      </c>
      <c r="Z94" s="45"/>
      <c r="AA94" s="44">
        <f t="shared" si="119"/>
        <v>592.86300000000006</v>
      </c>
      <c r="AB94" s="45"/>
      <c r="AC94" s="44">
        <f t="shared" si="120"/>
        <v>591.05200000000002</v>
      </c>
      <c r="AD94" s="45"/>
      <c r="AE94" s="44">
        <f t="shared" si="121"/>
        <v>680.79399999999998</v>
      </c>
      <c r="AF94" s="45"/>
      <c r="AG94" s="44">
        <f t="shared" si="122"/>
        <v>88.311999999999998</v>
      </c>
      <c r="AH94" s="45"/>
      <c r="AI94" s="44">
        <f t="shared" si="123"/>
        <v>605.15</v>
      </c>
      <c r="AJ94" s="45"/>
      <c r="AK94" s="44">
        <f t="shared" si="124"/>
        <v>506.61599999999999</v>
      </c>
      <c r="AL94" s="45"/>
      <c r="AM94" s="44">
        <f t="shared" si="125"/>
        <v>468.82499999999999</v>
      </c>
      <c r="AN94" s="45"/>
      <c r="AO94" s="44">
        <f t="shared" si="126"/>
        <v>370.53300000000002</v>
      </c>
      <c r="AP94" s="45"/>
      <c r="AQ94" s="44">
        <f t="shared" si="127"/>
        <v>1005.813</v>
      </c>
      <c r="AR94" s="45"/>
      <c r="AS94" s="44">
        <f t="shared" si="128"/>
        <v>58.267000000000003</v>
      </c>
      <c r="AT94" s="45"/>
    </row>
    <row r="95" spans="2:46" ht="15.75" thickBot="1" x14ac:dyDescent="0.3">
      <c r="E95" s="3"/>
      <c r="F95" s="7">
        <v>0</v>
      </c>
      <c r="G95" s="50">
        <f t="shared" si="129"/>
        <v>66.66</v>
      </c>
      <c r="H95" s="51"/>
      <c r="I95" s="50">
        <f t="shared" si="111"/>
        <v>144</v>
      </c>
      <c r="J95" s="51"/>
      <c r="K95" s="50">
        <f t="shared" si="112"/>
        <v>23.95</v>
      </c>
      <c r="L95" s="51"/>
      <c r="M95" s="50">
        <f t="shared" si="113"/>
        <v>36.164999999999999</v>
      </c>
      <c r="N95" s="51"/>
      <c r="O95" s="50">
        <f t="shared" si="114"/>
        <v>320.13299999999998</v>
      </c>
      <c r="P95" s="51"/>
      <c r="Q95" s="50" t="s">
        <v>97</v>
      </c>
      <c r="R95" s="51"/>
      <c r="S95" s="50">
        <f t="shared" si="115"/>
        <v>494.4</v>
      </c>
      <c r="T95" s="51"/>
      <c r="U95" s="50">
        <f t="shared" si="116"/>
        <v>506.43799999999999</v>
      </c>
      <c r="V95" s="51"/>
      <c r="W95" s="50">
        <f t="shared" si="117"/>
        <v>436.98200000000003</v>
      </c>
      <c r="X95" s="51"/>
      <c r="Y95" s="50">
        <f t="shared" si="118"/>
        <v>426.66699999999997</v>
      </c>
      <c r="Z95" s="51"/>
      <c r="AA95" s="50">
        <f t="shared" si="119"/>
        <v>624.06700000000001</v>
      </c>
      <c r="AB95" s="51"/>
      <c r="AC95" s="50">
        <f t="shared" si="120"/>
        <v>622.16</v>
      </c>
      <c r="AD95" s="51"/>
      <c r="AE95" s="50">
        <f t="shared" si="121"/>
        <v>716.625</v>
      </c>
      <c r="AF95" s="51"/>
      <c r="AG95" s="50">
        <f t="shared" si="122"/>
        <v>92.96</v>
      </c>
      <c r="AH95" s="51"/>
      <c r="AI95" s="50">
        <f t="shared" si="123"/>
        <v>637</v>
      </c>
      <c r="AJ95" s="51"/>
      <c r="AK95" s="50">
        <f t="shared" si="124"/>
        <v>533.28</v>
      </c>
      <c r="AL95" s="51"/>
      <c r="AM95" s="50">
        <f t="shared" si="125"/>
        <v>493.5</v>
      </c>
      <c r="AN95" s="51"/>
      <c r="AO95" s="50">
        <f t="shared" si="126"/>
        <v>390.03399999999999</v>
      </c>
      <c r="AP95" s="51"/>
      <c r="AQ95" s="50">
        <f t="shared" si="127"/>
        <v>1058.75</v>
      </c>
      <c r="AR95" s="51"/>
      <c r="AS95" s="50">
        <f t="shared" si="128"/>
        <v>61.332999999999998</v>
      </c>
      <c r="AT95" s="51"/>
    </row>
    <row r="96" spans="2:46" x14ac:dyDescent="0.25">
      <c r="E96" s="2" t="s">
        <v>1</v>
      </c>
      <c r="F96" s="5">
        <v>0.75</v>
      </c>
      <c r="G96" s="52">
        <f t="shared" si="129"/>
        <v>11.11</v>
      </c>
      <c r="H96" s="53"/>
      <c r="I96" s="52">
        <f t="shared" si="111"/>
        <v>24</v>
      </c>
      <c r="J96" s="53"/>
      <c r="K96" s="52">
        <f t="shared" si="112"/>
        <v>3.992</v>
      </c>
      <c r="L96" s="53"/>
      <c r="M96" s="52">
        <f t="shared" si="113"/>
        <v>6.0279999999999996</v>
      </c>
      <c r="N96" s="53"/>
      <c r="O96" s="52">
        <f t="shared" si="114"/>
        <v>40.017000000000003</v>
      </c>
      <c r="P96" s="53"/>
      <c r="Q96" s="52" t="s">
        <v>97</v>
      </c>
      <c r="R96" s="53"/>
      <c r="S96" s="52">
        <f t="shared" si="115"/>
        <v>61.8</v>
      </c>
      <c r="T96" s="53"/>
      <c r="U96" s="52">
        <f t="shared" si="116"/>
        <v>63.305</v>
      </c>
      <c r="V96" s="53"/>
      <c r="W96" s="52">
        <f t="shared" si="117"/>
        <v>54.622999999999998</v>
      </c>
      <c r="X96" s="53"/>
      <c r="Y96" s="52">
        <f t="shared" si="118"/>
        <v>53.332999999999998</v>
      </c>
      <c r="Z96" s="53"/>
      <c r="AA96" s="52">
        <f t="shared" si="119"/>
        <v>78.007999999999996</v>
      </c>
      <c r="AB96" s="53"/>
      <c r="AC96" s="52">
        <f t="shared" si="120"/>
        <v>77.77</v>
      </c>
      <c r="AD96" s="53"/>
      <c r="AE96" s="52">
        <f t="shared" si="121"/>
        <v>89.578000000000003</v>
      </c>
      <c r="AF96" s="53"/>
      <c r="AG96" s="52">
        <f t="shared" si="122"/>
        <v>11.62</v>
      </c>
      <c r="AH96" s="53"/>
      <c r="AI96" s="52">
        <f t="shared" si="123"/>
        <v>79.625</v>
      </c>
      <c r="AJ96" s="53"/>
      <c r="AK96" s="52">
        <f t="shared" si="124"/>
        <v>66.66</v>
      </c>
      <c r="AL96" s="53"/>
      <c r="AM96" s="52">
        <f t="shared" si="125"/>
        <v>61.688000000000002</v>
      </c>
      <c r="AN96" s="53"/>
      <c r="AO96" s="52">
        <f t="shared" si="126"/>
        <v>48.753999999999998</v>
      </c>
      <c r="AP96" s="53"/>
      <c r="AQ96" s="52">
        <f t="shared" si="127"/>
        <v>132.34399999999999</v>
      </c>
      <c r="AR96" s="53"/>
      <c r="AS96" s="52">
        <f t="shared" si="128"/>
        <v>7.6669999999999998</v>
      </c>
      <c r="AT96" s="53"/>
    </row>
    <row r="97" spans="5:46" x14ac:dyDescent="0.25">
      <c r="F97" s="6">
        <v>0.55000000000000004</v>
      </c>
      <c r="G97" s="44">
        <f t="shared" si="129"/>
        <v>19.998000000000001</v>
      </c>
      <c r="H97" s="45"/>
      <c r="I97" s="44">
        <f t="shared" si="111"/>
        <v>43.2</v>
      </c>
      <c r="J97" s="45"/>
      <c r="K97" s="44">
        <f t="shared" si="112"/>
        <v>7.1849999999999996</v>
      </c>
      <c r="L97" s="45"/>
      <c r="M97" s="44">
        <f t="shared" si="113"/>
        <v>10.85</v>
      </c>
      <c r="N97" s="45"/>
      <c r="O97" s="44">
        <f t="shared" si="114"/>
        <v>72.03</v>
      </c>
      <c r="P97" s="45"/>
      <c r="Q97" s="44" t="s">
        <v>97</v>
      </c>
      <c r="R97" s="45"/>
      <c r="S97" s="44">
        <f t="shared" si="115"/>
        <v>111.24</v>
      </c>
      <c r="T97" s="45"/>
      <c r="U97" s="44">
        <f t="shared" si="116"/>
        <v>113.949</v>
      </c>
      <c r="V97" s="45"/>
      <c r="W97" s="44">
        <f t="shared" si="117"/>
        <v>98.320999999999998</v>
      </c>
      <c r="X97" s="45"/>
      <c r="Y97" s="44">
        <f t="shared" si="118"/>
        <v>96</v>
      </c>
      <c r="Z97" s="45"/>
      <c r="AA97" s="44">
        <f t="shared" si="119"/>
        <v>140.41499999999999</v>
      </c>
      <c r="AB97" s="45"/>
      <c r="AC97" s="44">
        <f t="shared" si="120"/>
        <v>139.98599999999999</v>
      </c>
      <c r="AD97" s="45"/>
      <c r="AE97" s="44">
        <f t="shared" si="121"/>
        <v>161.24100000000001</v>
      </c>
      <c r="AF97" s="45"/>
      <c r="AG97" s="44">
        <f t="shared" si="122"/>
        <v>20.916</v>
      </c>
      <c r="AH97" s="45"/>
      <c r="AI97" s="44">
        <f t="shared" si="123"/>
        <v>143.32499999999999</v>
      </c>
      <c r="AJ97" s="45"/>
      <c r="AK97" s="44">
        <f t="shared" si="124"/>
        <v>119.988</v>
      </c>
      <c r="AL97" s="45"/>
      <c r="AM97" s="44">
        <f t="shared" si="125"/>
        <v>111.038</v>
      </c>
      <c r="AN97" s="45"/>
      <c r="AO97" s="44">
        <f t="shared" si="126"/>
        <v>87.757999999999996</v>
      </c>
      <c r="AP97" s="45"/>
      <c r="AQ97" s="44">
        <f t="shared" si="127"/>
        <v>238.21899999999999</v>
      </c>
      <c r="AR97" s="45"/>
      <c r="AS97" s="44">
        <f t="shared" si="128"/>
        <v>13.8</v>
      </c>
      <c r="AT97" s="45"/>
    </row>
    <row r="98" spans="5:46" x14ac:dyDescent="0.25">
      <c r="F98" s="6">
        <v>0.5</v>
      </c>
      <c r="G98" s="44">
        <f t="shared" si="129"/>
        <v>22.22</v>
      </c>
      <c r="H98" s="45"/>
      <c r="I98" s="44">
        <f t="shared" si="111"/>
        <v>48</v>
      </c>
      <c r="J98" s="45"/>
      <c r="K98" s="44">
        <f t="shared" si="112"/>
        <v>7.9829999999999997</v>
      </c>
      <c r="L98" s="45"/>
      <c r="M98" s="44">
        <f t="shared" si="113"/>
        <v>12.055</v>
      </c>
      <c r="N98" s="45"/>
      <c r="O98" s="44">
        <f t="shared" si="114"/>
        <v>80.033000000000001</v>
      </c>
      <c r="P98" s="45"/>
      <c r="Q98" s="44" t="s">
        <v>97</v>
      </c>
      <c r="R98" s="45"/>
      <c r="S98" s="44">
        <f t="shared" si="115"/>
        <v>123.6</v>
      </c>
      <c r="T98" s="45"/>
      <c r="U98" s="44">
        <f t="shared" si="116"/>
        <v>126.61</v>
      </c>
      <c r="V98" s="45"/>
      <c r="W98" s="44">
        <f t="shared" si="117"/>
        <v>109.246</v>
      </c>
      <c r="X98" s="45"/>
      <c r="Y98" s="44">
        <f t="shared" si="118"/>
        <v>106.667</v>
      </c>
      <c r="Z98" s="45"/>
      <c r="AA98" s="44">
        <f t="shared" si="119"/>
        <v>156.017</v>
      </c>
      <c r="AB98" s="45"/>
      <c r="AC98" s="44">
        <f t="shared" si="120"/>
        <v>155.54</v>
      </c>
      <c r="AD98" s="45"/>
      <c r="AE98" s="44">
        <f t="shared" si="121"/>
        <v>179.15600000000001</v>
      </c>
      <c r="AF98" s="45"/>
      <c r="AG98" s="44">
        <f t="shared" si="122"/>
        <v>23.24</v>
      </c>
      <c r="AH98" s="45"/>
      <c r="AI98" s="44">
        <f t="shared" si="123"/>
        <v>159.25</v>
      </c>
      <c r="AJ98" s="45"/>
      <c r="AK98" s="44">
        <f t="shared" si="124"/>
        <v>133.32</v>
      </c>
      <c r="AL98" s="45"/>
      <c r="AM98" s="44">
        <f t="shared" si="125"/>
        <v>123.375</v>
      </c>
      <c r="AN98" s="45"/>
      <c r="AO98" s="44">
        <f t="shared" si="126"/>
        <v>97.509</v>
      </c>
      <c r="AP98" s="45"/>
      <c r="AQ98" s="44">
        <f t="shared" si="127"/>
        <v>264.68799999999999</v>
      </c>
      <c r="AR98" s="45"/>
      <c r="AS98" s="44">
        <f t="shared" si="128"/>
        <v>15.333</v>
      </c>
      <c r="AT98" s="45"/>
    </row>
    <row r="99" spans="5:46" x14ac:dyDescent="0.25">
      <c r="F99" s="6">
        <v>0.45</v>
      </c>
      <c r="G99" s="44">
        <f t="shared" si="129"/>
        <v>24.442</v>
      </c>
      <c r="H99" s="45"/>
      <c r="I99" s="44">
        <f t="shared" si="111"/>
        <v>52.8</v>
      </c>
      <c r="J99" s="45"/>
      <c r="K99" s="44">
        <f t="shared" si="112"/>
        <v>8.782</v>
      </c>
      <c r="L99" s="45"/>
      <c r="M99" s="44">
        <f t="shared" si="113"/>
        <v>13.260999999999999</v>
      </c>
      <c r="N99" s="45"/>
      <c r="O99" s="44">
        <f t="shared" si="114"/>
        <v>88.037000000000006</v>
      </c>
      <c r="P99" s="45"/>
      <c r="Q99" s="44" t="s">
        <v>97</v>
      </c>
      <c r="R99" s="45"/>
      <c r="S99" s="44">
        <f t="shared" si="115"/>
        <v>135.96</v>
      </c>
      <c r="T99" s="45"/>
      <c r="U99" s="44">
        <f t="shared" si="116"/>
        <v>139.27099999999999</v>
      </c>
      <c r="V99" s="45"/>
      <c r="W99" s="44">
        <f t="shared" si="117"/>
        <v>120.17</v>
      </c>
      <c r="X99" s="45"/>
      <c r="Y99" s="44">
        <f t="shared" si="118"/>
        <v>117.333</v>
      </c>
      <c r="Z99" s="45"/>
      <c r="AA99" s="44">
        <f t="shared" si="119"/>
        <v>171.61799999999999</v>
      </c>
      <c r="AB99" s="45"/>
      <c r="AC99" s="44">
        <f t="shared" si="120"/>
        <v>171.09399999999999</v>
      </c>
      <c r="AD99" s="45"/>
      <c r="AE99" s="44">
        <f t="shared" si="121"/>
        <v>197.072</v>
      </c>
      <c r="AF99" s="45"/>
      <c r="AG99" s="44">
        <f t="shared" si="122"/>
        <v>25.564</v>
      </c>
      <c r="AH99" s="45"/>
      <c r="AI99" s="44">
        <f t="shared" si="123"/>
        <v>175.17500000000001</v>
      </c>
      <c r="AJ99" s="45"/>
      <c r="AK99" s="44">
        <f t="shared" si="124"/>
        <v>146.65199999999999</v>
      </c>
      <c r="AL99" s="45"/>
      <c r="AM99" s="44">
        <f t="shared" si="125"/>
        <v>135.71299999999999</v>
      </c>
      <c r="AN99" s="45"/>
      <c r="AO99" s="44">
        <f t="shared" si="126"/>
        <v>107.259</v>
      </c>
      <c r="AP99" s="45"/>
      <c r="AQ99" s="44">
        <f t="shared" si="127"/>
        <v>291.15600000000001</v>
      </c>
      <c r="AR99" s="45"/>
      <c r="AS99" s="44">
        <f t="shared" si="128"/>
        <v>16.867000000000001</v>
      </c>
      <c r="AT99" s="45"/>
    </row>
    <row r="100" spans="5:46" x14ac:dyDescent="0.25">
      <c r="F100" s="6">
        <v>0.4</v>
      </c>
      <c r="G100" s="44">
        <f t="shared" si="129"/>
        <v>26.664000000000001</v>
      </c>
      <c r="H100" s="45"/>
      <c r="I100" s="44">
        <f t="shared" si="111"/>
        <v>57.6</v>
      </c>
      <c r="J100" s="45"/>
      <c r="K100" s="44">
        <f t="shared" si="112"/>
        <v>9.58</v>
      </c>
      <c r="L100" s="45"/>
      <c r="M100" s="44">
        <f t="shared" si="113"/>
        <v>14.465999999999999</v>
      </c>
      <c r="N100" s="45"/>
      <c r="O100" s="44">
        <f t="shared" si="114"/>
        <v>96.04</v>
      </c>
      <c r="P100" s="45"/>
      <c r="Q100" s="44" t="s">
        <v>97</v>
      </c>
      <c r="R100" s="45"/>
      <c r="S100" s="44">
        <f t="shared" si="115"/>
        <v>148.32</v>
      </c>
      <c r="T100" s="45"/>
      <c r="U100" s="44">
        <f t="shared" si="116"/>
        <v>151.93100000000001</v>
      </c>
      <c r="V100" s="45"/>
      <c r="W100" s="44">
        <f t="shared" si="117"/>
        <v>131.095</v>
      </c>
      <c r="X100" s="45"/>
      <c r="Y100" s="44">
        <f t="shared" si="118"/>
        <v>128</v>
      </c>
      <c r="Z100" s="45"/>
      <c r="AA100" s="44">
        <f t="shared" si="119"/>
        <v>187.22</v>
      </c>
      <c r="AB100" s="45"/>
      <c r="AC100" s="44">
        <f t="shared" si="120"/>
        <v>186.648</v>
      </c>
      <c r="AD100" s="45"/>
      <c r="AE100" s="44">
        <f t="shared" si="121"/>
        <v>214.988</v>
      </c>
      <c r="AF100" s="45"/>
      <c r="AG100" s="44">
        <f t="shared" si="122"/>
        <v>27.888000000000002</v>
      </c>
      <c r="AH100" s="45"/>
      <c r="AI100" s="44">
        <f t="shared" si="123"/>
        <v>191.1</v>
      </c>
      <c r="AJ100" s="45"/>
      <c r="AK100" s="44">
        <f t="shared" si="124"/>
        <v>159.98400000000001</v>
      </c>
      <c r="AL100" s="45"/>
      <c r="AM100" s="44">
        <f t="shared" si="125"/>
        <v>148.05000000000001</v>
      </c>
      <c r="AN100" s="45"/>
      <c r="AO100" s="44">
        <f t="shared" si="126"/>
        <v>117.01</v>
      </c>
      <c r="AP100" s="45"/>
      <c r="AQ100" s="44">
        <f t="shared" si="127"/>
        <v>317.625</v>
      </c>
      <c r="AR100" s="45"/>
      <c r="AS100" s="44">
        <f t="shared" si="128"/>
        <v>18.399999999999999</v>
      </c>
      <c r="AT100" s="45"/>
    </row>
    <row r="101" spans="5:46" x14ac:dyDescent="0.25">
      <c r="F101" s="6">
        <v>0.35</v>
      </c>
      <c r="G101" s="44">
        <f t="shared" si="129"/>
        <v>28.885999999999999</v>
      </c>
      <c r="H101" s="45"/>
      <c r="I101" s="44">
        <f t="shared" si="111"/>
        <v>62.4</v>
      </c>
      <c r="J101" s="45"/>
      <c r="K101" s="44">
        <f t="shared" si="112"/>
        <v>10.378</v>
      </c>
      <c r="L101" s="45"/>
      <c r="M101" s="44">
        <f t="shared" si="113"/>
        <v>15.672000000000001</v>
      </c>
      <c r="N101" s="45"/>
      <c r="O101" s="44">
        <f t="shared" si="114"/>
        <v>104.04300000000001</v>
      </c>
      <c r="P101" s="45"/>
      <c r="Q101" s="44" t="s">
        <v>97</v>
      </c>
      <c r="R101" s="45"/>
      <c r="S101" s="44">
        <f t="shared" si="115"/>
        <v>160.68</v>
      </c>
      <c r="T101" s="45"/>
      <c r="U101" s="44">
        <f t="shared" si="116"/>
        <v>164.59200000000001</v>
      </c>
      <c r="V101" s="45"/>
      <c r="W101" s="44">
        <f t="shared" si="117"/>
        <v>142.01900000000001</v>
      </c>
      <c r="X101" s="45"/>
      <c r="Y101" s="44">
        <f t="shared" si="118"/>
        <v>138.667</v>
      </c>
      <c r="Z101" s="45"/>
      <c r="AA101" s="44">
        <f t="shared" si="119"/>
        <v>202.822</v>
      </c>
      <c r="AB101" s="45"/>
      <c r="AC101" s="44">
        <f t="shared" si="120"/>
        <v>202.202</v>
      </c>
      <c r="AD101" s="45"/>
      <c r="AE101" s="44">
        <f t="shared" si="121"/>
        <v>232.90299999999999</v>
      </c>
      <c r="AF101" s="45"/>
      <c r="AG101" s="44">
        <f t="shared" si="122"/>
        <v>30.212</v>
      </c>
      <c r="AH101" s="45"/>
      <c r="AI101" s="44">
        <f t="shared" si="123"/>
        <v>207.02500000000001</v>
      </c>
      <c r="AJ101" s="45"/>
      <c r="AK101" s="44">
        <f t="shared" si="124"/>
        <v>173.316</v>
      </c>
      <c r="AL101" s="45"/>
      <c r="AM101" s="44">
        <f t="shared" si="125"/>
        <v>160.38800000000001</v>
      </c>
      <c r="AN101" s="45"/>
      <c r="AO101" s="44">
        <f t="shared" si="126"/>
        <v>126.761</v>
      </c>
      <c r="AP101" s="45"/>
      <c r="AQ101" s="44">
        <f t="shared" si="127"/>
        <v>344.09399999999999</v>
      </c>
      <c r="AR101" s="45"/>
      <c r="AS101" s="44">
        <f t="shared" si="128"/>
        <v>19.933</v>
      </c>
      <c r="AT101" s="45"/>
    </row>
    <row r="102" spans="5:46" x14ac:dyDescent="0.25">
      <c r="F102" s="6">
        <v>0.3</v>
      </c>
      <c r="G102" s="44">
        <f t="shared" si="129"/>
        <v>31.108000000000001</v>
      </c>
      <c r="H102" s="45"/>
      <c r="I102" s="44">
        <f t="shared" si="111"/>
        <v>67.2</v>
      </c>
      <c r="J102" s="45"/>
      <c r="K102" s="44">
        <f t="shared" si="112"/>
        <v>11.176</v>
      </c>
      <c r="L102" s="45"/>
      <c r="M102" s="44">
        <f t="shared" si="113"/>
        <v>16.876999999999999</v>
      </c>
      <c r="N102" s="45"/>
      <c r="O102" s="44">
        <f t="shared" si="114"/>
        <v>112.047</v>
      </c>
      <c r="P102" s="45"/>
      <c r="Q102" s="44" t="s">
        <v>97</v>
      </c>
      <c r="R102" s="45"/>
      <c r="S102" s="44">
        <f t="shared" si="115"/>
        <v>173.04</v>
      </c>
      <c r="T102" s="45"/>
      <c r="U102" s="44">
        <f t="shared" si="116"/>
        <v>177.25299999999999</v>
      </c>
      <c r="V102" s="45"/>
      <c r="W102" s="44">
        <f t="shared" si="117"/>
        <v>152.94399999999999</v>
      </c>
      <c r="X102" s="45"/>
      <c r="Y102" s="44">
        <f t="shared" si="118"/>
        <v>149.333</v>
      </c>
      <c r="Z102" s="45"/>
      <c r="AA102" s="44">
        <f t="shared" si="119"/>
        <v>218.423</v>
      </c>
      <c r="AB102" s="45"/>
      <c r="AC102" s="44">
        <f t="shared" si="120"/>
        <v>217.756</v>
      </c>
      <c r="AD102" s="45"/>
      <c r="AE102" s="44">
        <f t="shared" si="121"/>
        <v>250.81899999999999</v>
      </c>
      <c r="AF102" s="45"/>
      <c r="AG102" s="44">
        <f t="shared" si="122"/>
        <v>32.536000000000001</v>
      </c>
      <c r="AH102" s="45"/>
      <c r="AI102" s="44">
        <f t="shared" si="123"/>
        <v>222.95</v>
      </c>
      <c r="AJ102" s="45"/>
      <c r="AK102" s="44">
        <f t="shared" si="124"/>
        <v>186.648</v>
      </c>
      <c r="AL102" s="45"/>
      <c r="AM102" s="44">
        <f t="shared" si="125"/>
        <v>172.72499999999999</v>
      </c>
      <c r="AN102" s="45"/>
      <c r="AO102" s="44">
        <f t="shared" si="126"/>
        <v>136.512</v>
      </c>
      <c r="AP102" s="45"/>
      <c r="AQ102" s="44">
        <f t="shared" si="127"/>
        <v>370.56299999999999</v>
      </c>
      <c r="AR102" s="45"/>
      <c r="AS102" s="44">
        <f t="shared" si="128"/>
        <v>21.466999999999999</v>
      </c>
      <c r="AT102" s="45"/>
    </row>
    <row r="103" spans="5:46" x14ac:dyDescent="0.25">
      <c r="F103" s="6">
        <v>0.25</v>
      </c>
      <c r="G103" s="44">
        <f t="shared" si="129"/>
        <v>33.33</v>
      </c>
      <c r="H103" s="45"/>
      <c r="I103" s="44">
        <f t="shared" si="111"/>
        <v>72</v>
      </c>
      <c r="J103" s="45"/>
      <c r="K103" s="44">
        <f t="shared" si="112"/>
        <v>11.975</v>
      </c>
      <c r="L103" s="45"/>
      <c r="M103" s="44">
        <f t="shared" si="113"/>
        <v>18.082999999999998</v>
      </c>
      <c r="N103" s="45"/>
      <c r="O103" s="44">
        <f t="shared" si="114"/>
        <v>120.05</v>
      </c>
      <c r="P103" s="45"/>
      <c r="Q103" s="44" t="s">
        <v>97</v>
      </c>
      <c r="R103" s="45"/>
      <c r="S103" s="44">
        <f t="shared" si="115"/>
        <v>185.4</v>
      </c>
      <c r="T103" s="45"/>
      <c r="U103" s="44">
        <f t="shared" si="116"/>
        <v>189.91399999999999</v>
      </c>
      <c r="V103" s="45"/>
      <c r="W103" s="44">
        <f t="shared" si="117"/>
        <v>163.86799999999999</v>
      </c>
      <c r="X103" s="45"/>
      <c r="Y103" s="44">
        <f t="shared" si="118"/>
        <v>160</v>
      </c>
      <c r="Z103" s="45"/>
      <c r="AA103" s="44">
        <f t="shared" si="119"/>
        <v>234.02500000000001</v>
      </c>
      <c r="AB103" s="45"/>
      <c r="AC103" s="44">
        <f t="shared" si="120"/>
        <v>233.31</v>
      </c>
      <c r="AD103" s="45"/>
      <c r="AE103" s="44">
        <f t="shared" si="121"/>
        <v>268.73399999999998</v>
      </c>
      <c r="AF103" s="45"/>
      <c r="AG103" s="44">
        <f t="shared" si="122"/>
        <v>34.86</v>
      </c>
      <c r="AH103" s="45"/>
      <c r="AI103" s="44">
        <f t="shared" si="123"/>
        <v>238.875</v>
      </c>
      <c r="AJ103" s="45"/>
      <c r="AK103" s="44">
        <f t="shared" si="124"/>
        <v>199.98</v>
      </c>
      <c r="AL103" s="45"/>
      <c r="AM103" s="44">
        <f t="shared" si="125"/>
        <v>185.06299999999999</v>
      </c>
      <c r="AN103" s="45"/>
      <c r="AO103" s="44">
        <f t="shared" si="126"/>
        <v>146.26300000000001</v>
      </c>
      <c r="AP103" s="45"/>
      <c r="AQ103" s="44">
        <f t="shared" si="127"/>
        <v>397.03100000000001</v>
      </c>
      <c r="AR103" s="45"/>
      <c r="AS103" s="44">
        <f t="shared" si="128"/>
        <v>23</v>
      </c>
      <c r="AT103" s="45"/>
    </row>
    <row r="104" spans="5:46" x14ac:dyDescent="0.25">
      <c r="F104" s="6">
        <v>0.2</v>
      </c>
      <c r="G104" s="44">
        <f t="shared" si="129"/>
        <v>35.552</v>
      </c>
      <c r="H104" s="45"/>
      <c r="I104" s="44">
        <f t="shared" si="111"/>
        <v>76.8</v>
      </c>
      <c r="J104" s="45"/>
      <c r="K104" s="44">
        <f t="shared" si="112"/>
        <v>12.773</v>
      </c>
      <c r="L104" s="45"/>
      <c r="M104" s="44">
        <f t="shared" si="113"/>
        <v>19.288</v>
      </c>
      <c r="N104" s="45"/>
      <c r="O104" s="44">
        <f t="shared" si="114"/>
        <v>128.053</v>
      </c>
      <c r="P104" s="45"/>
      <c r="Q104" s="44" t="s">
        <v>97</v>
      </c>
      <c r="R104" s="45"/>
      <c r="S104" s="44">
        <f t="shared" si="115"/>
        <v>197.76</v>
      </c>
      <c r="T104" s="45"/>
      <c r="U104" s="44">
        <f t="shared" si="116"/>
        <v>202.57499999999999</v>
      </c>
      <c r="V104" s="45"/>
      <c r="W104" s="44">
        <f t="shared" si="117"/>
        <v>174.79300000000001</v>
      </c>
      <c r="X104" s="45"/>
      <c r="Y104" s="44">
        <f t="shared" si="118"/>
        <v>170.667</v>
      </c>
      <c r="Z104" s="45"/>
      <c r="AA104" s="44">
        <f t="shared" si="119"/>
        <v>249.62700000000001</v>
      </c>
      <c r="AB104" s="45"/>
      <c r="AC104" s="44">
        <f t="shared" si="120"/>
        <v>248.864</v>
      </c>
      <c r="AD104" s="45"/>
      <c r="AE104" s="44">
        <f t="shared" si="121"/>
        <v>286.64999999999998</v>
      </c>
      <c r="AF104" s="45"/>
      <c r="AG104" s="44">
        <f t="shared" si="122"/>
        <v>37.183999999999997</v>
      </c>
      <c r="AH104" s="45"/>
      <c r="AI104" s="44">
        <f t="shared" si="123"/>
        <v>254.8</v>
      </c>
      <c r="AJ104" s="45"/>
      <c r="AK104" s="44">
        <f t="shared" si="124"/>
        <v>213.31200000000001</v>
      </c>
      <c r="AL104" s="45"/>
      <c r="AM104" s="44">
        <f t="shared" si="125"/>
        <v>197.4</v>
      </c>
      <c r="AN104" s="45"/>
      <c r="AO104" s="44">
        <f t="shared" si="126"/>
        <v>156.01400000000001</v>
      </c>
      <c r="AP104" s="45"/>
      <c r="AQ104" s="44">
        <f t="shared" si="127"/>
        <v>423.5</v>
      </c>
      <c r="AR104" s="45"/>
      <c r="AS104" s="44">
        <f t="shared" si="128"/>
        <v>24.533000000000001</v>
      </c>
      <c r="AT104" s="45"/>
    </row>
    <row r="105" spans="5:46" x14ac:dyDescent="0.25">
      <c r="F105" s="6">
        <v>0.15</v>
      </c>
      <c r="G105" s="44">
        <f t="shared" si="129"/>
        <v>37.774000000000001</v>
      </c>
      <c r="H105" s="45"/>
      <c r="I105" s="44">
        <f t="shared" si="111"/>
        <v>81.599999999999994</v>
      </c>
      <c r="J105" s="45"/>
      <c r="K105" s="44">
        <f t="shared" si="112"/>
        <v>13.571</v>
      </c>
      <c r="L105" s="45"/>
      <c r="M105" s="44">
        <f t="shared" si="113"/>
        <v>20.494</v>
      </c>
      <c r="N105" s="45"/>
      <c r="O105" s="44">
        <f t="shared" si="114"/>
        <v>136.05699999999999</v>
      </c>
      <c r="P105" s="45"/>
      <c r="Q105" s="44" t="s">
        <v>97</v>
      </c>
      <c r="R105" s="45"/>
      <c r="S105" s="44">
        <f t="shared" si="115"/>
        <v>210.12</v>
      </c>
      <c r="T105" s="45"/>
      <c r="U105" s="44">
        <f t="shared" si="116"/>
        <v>215.23599999999999</v>
      </c>
      <c r="V105" s="45"/>
      <c r="W105" s="44">
        <f t="shared" si="117"/>
        <v>185.71700000000001</v>
      </c>
      <c r="X105" s="45"/>
      <c r="Y105" s="44">
        <f t="shared" si="118"/>
        <v>181.333</v>
      </c>
      <c r="Z105" s="45"/>
      <c r="AA105" s="44">
        <f t="shared" si="119"/>
        <v>265.22800000000001</v>
      </c>
      <c r="AB105" s="45"/>
      <c r="AC105" s="44">
        <f t="shared" si="120"/>
        <v>264.41800000000001</v>
      </c>
      <c r="AD105" s="45"/>
      <c r="AE105" s="44">
        <f t="shared" si="121"/>
        <v>304.56599999999997</v>
      </c>
      <c r="AF105" s="45"/>
      <c r="AG105" s="44">
        <f t="shared" si="122"/>
        <v>39.508000000000003</v>
      </c>
      <c r="AH105" s="45"/>
      <c r="AI105" s="44">
        <f t="shared" si="123"/>
        <v>270.72500000000002</v>
      </c>
      <c r="AJ105" s="45"/>
      <c r="AK105" s="44">
        <f t="shared" si="124"/>
        <v>226.64400000000001</v>
      </c>
      <c r="AL105" s="45"/>
      <c r="AM105" s="44">
        <f t="shared" si="125"/>
        <v>209.738</v>
      </c>
      <c r="AN105" s="45"/>
      <c r="AO105" s="44">
        <f t="shared" si="126"/>
        <v>165.76499999999999</v>
      </c>
      <c r="AP105" s="45"/>
      <c r="AQ105" s="44">
        <f t="shared" si="127"/>
        <v>449.96899999999999</v>
      </c>
      <c r="AR105" s="45"/>
      <c r="AS105" s="44">
        <f t="shared" si="128"/>
        <v>26.067</v>
      </c>
      <c r="AT105" s="45"/>
    </row>
    <row r="106" spans="5:46" x14ac:dyDescent="0.25">
      <c r="F106" s="6">
        <v>0.1</v>
      </c>
      <c r="G106" s="44">
        <f t="shared" si="129"/>
        <v>39.996000000000002</v>
      </c>
      <c r="H106" s="45"/>
      <c r="I106" s="44">
        <f t="shared" si="111"/>
        <v>86.4</v>
      </c>
      <c r="J106" s="45"/>
      <c r="K106" s="44">
        <f t="shared" si="112"/>
        <v>14.37</v>
      </c>
      <c r="L106" s="45"/>
      <c r="M106" s="44">
        <f t="shared" si="113"/>
        <v>21.699000000000002</v>
      </c>
      <c r="N106" s="45"/>
      <c r="O106" s="44">
        <f t="shared" si="114"/>
        <v>144.06</v>
      </c>
      <c r="P106" s="45"/>
      <c r="Q106" s="44" t="s">
        <v>97</v>
      </c>
      <c r="R106" s="45"/>
      <c r="S106" s="44">
        <f t="shared" si="115"/>
        <v>222.48</v>
      </c>
      <c r="T106" s="45"/>
      <c r="U106" s="44">
        <f t="shared" si="116"/>
        <v>227.89699999999999</v>
      </c>
      <c r="V106" s="45"/>
      <c r="W106" s="44">
        <f t="shared" si="117"/>
        <v>196.642</v>
      </c>
      <c r="X106" s="45"/>
      <c r="Y106" s="44">
        <f t="shared" si="118"/>
        <v>192</v>
      </c>
      <c r="Z106" s="45"/>
      <c r="AA106" s="44">
        <f t="shared" si="119"/>
        <v>280.83</v>
      </c>
      <c r="AB106" s="45"/>
      <c r="AC106" s="44">
        <f t="shared" si="120"/>
        <v>279.97199999999998</v>
      </c>
      <c r="AD106" s="45"/>
      <c r="AE106" s="44">
        <f t="shared" si="121"/>
        <v>322.48099999999999</v>
      </c>
      <c r="AF106" s="45"/>
      <c r="AG106" s="44">
        <f t="shared" si="122"/>
        <v>41.832000000000001</v>
      </c>
      <c r="AH106" s="45"/>
      <c r="AI106" s="44">
        <f t="shared" si="123"/>
        <v>286.64999999999998</v>
      </c>
      <c r="AJ106" s="45"/>
      <c r="AK106" s="44">
        <f t="shared" si="124"/>
        <v>239.976</v>
      </c>
      <c r="AL106" s="45"/>
      <c r="AM106" s="44">
        <f t="shared" si="125"/>
        <v>222.07499999999999</v>
      </c>
      <c r="AN106" s="45"/>
      <c r="AO106" s="44">
        <f t="shared" si="126"/>
        <v>175.51499999999999</v>
      </c>
      <c r="AP106" s="45"/>
      <c r="AQ106" s="44">
        <f t="shared" si="127"/>
        <v>476.43799999999999</v>
      </c>
      <c r="AR106" s="45"/>
      <c r="AS106" s="44">
        <f t="shared" si="128"/>
        <v>27.6</v>
      </c>
      <c r="AT106" s="45"/>
    </row>
    <row r="107" spans="5:46" x14ac:dyDescent="0.25">
      <c r="F107" s="6">
        <v>0.05</v>
      </c>
      <c r="G107" s="44">
        <f t="shared" si="129"/>
        <v>42.218000000000004</v>
      </c>
      <c r="H107" s="45"/>
      <c r="I107" s="44">
        <f t="shared" si="111"/>
        <v>91.2</v>
      </c>
      <c r="J107" s="45"/>
      <c r="K107" s="44">
        <f t="shared" si="112"/>
        <v>15.167999999999999</v>
      </c>
      <c r="L107" s="45"/>
      <c r="M107" s="44">
        <f t="shared" si="113"/>
        <v>22.905000000000001</v>
      </c>
      <c r="N107" s="45"/>
      <c r="O107" s="44">
        <f t="shared" si="114"/>
        <v>152.06299999999999</v>
      </c>
      <c r="P107" s="45"/>
      <c r="Q107" s="44" t="s">
        <v>97</v>
      </c>
      <c r="R107" s="45"/>
      <c r="S107" s="44">
        <f t="shared" si="115"/>
        <v>234.84</v>
      </c>
      <c r="T107" s="45"/>
      <c r="U107" s="44">
        <f t="shared" si="116"/>
        <v>240.55799999999999</v>
      </c>
      <c r="V107" s="45"/>
      <c r="W107" s="44">
        <f t="shared" si="117"/>
        <v>207.566</v>
      </c>
      <c r="X107" s="45"/>
      <c r="Y107" s="44">
        <f t="shared" si="118"/>
        <v>202.667</v>
      </c>
      <c r="Z107" s="45"/>
      <c r="AA107" s="44">
        <f t="shared" si="119"/>
        <v>296.43200000000002</v>
      </c>
      <c r="AB107" s="45"/>
      <c r="AC107" s="44">
        <f t="shared" si="120"/>
        <v>295.52600000000001</v>
      </c>
      <c r="AD107" s="45"/>
      <c r="AE107" s="44">
        <f t="shared" si="121"/>
        <v>340.39699999999999</v>
      </c>
      <c r="AF107" s="45"/>
      <c r="AG107" s="44">
        <f t="shared" si="122"/>
        <v>44.155999999999999</v>
      </c>
      <c r="AH107" s="45"/>
      <c r="AI107" s="44">
        <f t="shared" si="123"/>
        <v>302.57499999999999</v>
      </c>
      <c r="AJ107" s="45"/>
      <c r="AK107" s="44">
        <f t="shared" si="124"/>
        <v>253.30799999999999</v>
      </c>
      <c r="AL107" s="45"/>
      <c r="AM107" s="44">
        <f t="shared" si="125"/>
        <v>234.41300000000001</v>
      </c>
      <c r="AN107" s="45"/>
      <c r="AO107" s="44">
        <f t="shared" si="126"/>
        <v>185.26599999999999</v>
      </c>
      <c r="AP107" s="45"/>
      <c r="AQ107" s="44">
        <f t="shared" si="127"/>
        <v>502.90600000000001</v>
      </c>
      <c r="AR107" s="45"/>
      <c r="AS107" s="44">
        <f t="shared" si="128"/>
        <v>29.132999999999999</v>
      </c>
      <c r="AT107" s="45"/>
    </row>
    <row r="108" spans="5:46" ht="15.75" thickBot="1" x14ac:dyDescent="0.3">
      <c r="E108" s="3"/>
      <c r="F108" s="7">
        <v>0</v>
      </c>
      <c r="G108" s="50">
        <f t="shared" si="129"/>
        <v>44.44</v>
      </c>
      <c r="H108" s="51"/>
      <c r="I108" s="50">
        <f t="shared" si="111"/>
        <v>96</v>
      </c>
      <c r="J108" s="51"/>
      <c r="K108" s="50">
        <f t="shared" si="112"/>
        <v>15.965999999999999</v>
      </c>
      <c r="L108" s="51"/>
      <c r="M108" s="50">
        <f t="shared" si="113"/>
        <v>24.11</v>
      </c>
      <c r="N108" s="51"/>
      <c r="O108" s="50">
        <f t="shared" si="114"/>
        <v>160.06700000000001</v>
      </c>
      <c r="P108" s="51"/>
      <c r="Q108" s="50" t="s">
        <v>97</v>
      </c>
      <c r="R108" s="51"/>
      <c r="S108" s="50">
        <f t="shared" si="115"/>
        <v>247.2</v>
      </c>
      <c r="T108" s="51"/>
      <c r="U108" s="50">
        <f t="shared" si="116"/>
        <v>253.21899999999999</v>
      </c>
      <c r="V108" s="51"/>
      <c r="W108" s="50">
        <f t="shared" si="117"/>
        <v>218.49100000000001</v>
      </c>
      <c r="X108" s="51"/>
      <c r="Y108" s="50">
        <f t="shared" si="118"/>
        <v>213.333</v>
      </c>
      <c r="Z108" s="51"/>
      <c r="AA108" s="50">
        <f t="shared" si="119"/>
        <v>312.03300000000002</v>
      </c>
      <c r="AB108" s="51"/>
      <c r="AC108" s="50">
        <f t="shared" si="120"/>
        <v>311.08</v>
      </c>
      <c r="AD108" s="51"/>
      <c r="AE108" s="50">
        <f t="shared" si="121"/>
        <v>358.31299999999999</v>
      </c>
      <c r="AF108" s="51"/>
      <c r="AG108" s="50">
        <f t="shared" si="122"/>
        <v>46.48</v>
      </c>
      <c r="AH108" s="51"/>
      <c r="AI108" s="50">
        <f t="shared" si="123"/>
        <v>318.5</v>
      </c>
      <c r="AJ108" s="51"/>
      <c r="AK108" s="50">
        <f t="shared" si="124"/>
        <v>266.64</v>
      </c>
      <c r="AL108" s="51"/>
      <c r="AM108" s="50">
        <f t="shared" si="125"/>
        <v>246.75</v>
      </c>
      <c r="AN108" s="51"/>
      <c r="AO108" s="50">
        <f t="shared" si="126"/>
        <v>195.017</v>
      </c>
      <c r="AP108" s="51"/>
      <c r="AQ108" s="50">
        <f t="shared" si="127"/>
        <v>529.375</v>
      </c>
      <c r="AR108" s="51"/>
      <c r="AS108" s="50">
        <f t="shared" si="128"/>
        <v>30.667000000000002</v>
      </c>
      <c r="AT108" s="51"/>
    </row>
    <row r="109" spans="5:46" x14ac:dyDescent="0.25">
      <c r="E109" s="2" t="s">
        <v>2</v>
      </c>
      <c r="F109" s="5">
        <v>0.75</v>
      </c>
      <c r="G109" s="52">
        <f t="shared" si="129"/>
        <v>8.3330000000000002</v>
      </c>
      <c r="H109" s="53"/>
      <c r="I109" s="52">
        <f t="shared" si="111"/>
        <v>18</v>
      </c>
      <c r="J109" s="53"/>
      <c r="K109" s="52">
        <f t="shared" si="112"/>
        <v>2.9940000000000002</v>
      </c>
      <c r="L109" s="53"/>
      <c r="M109" s="52">
        <f t="shared" si="113"/>
        <v>4.5209999999999999</v>
      </c>
      <c r="N109" s="53"/>
      <c r="O109" s="52">
        <f t="shared" si="114"/>
        <v>30.013000000000002</v>
      </c>
      <c r="P109" s="53"/>
      <c r="Q109" s="52" t="s">
        <v>97</v>
      </c>
      <c r="R109" s="53"/>
      <c r="S109" s="52">
        <f t="shared" si="115"/>
        <v>46.35</v>
      </c>
      <c r="T109" s="53"/>
      <c r="U109" s="52">
        <f t="shared" si="116"/>
        <v>47.478999999999999</v>
      </c>
      <c r="V109" s="53"/>
      <c r="W109" s="52">
        <f t="shared" si="117"/>
        <v>40.966999999999999</v>
      </c>
      <c r="X109" s="53"/>
      <c r="Y109" s="52">
        <f t="shared" si="118"/>
        <v>40</v>
      </c>
      <c r="Z109" s="53"/>
      <c r="AA109" s="52">
        <f t="shared" si="119"/>
        <v>58.506</v>
      </c>
      <c r="AB109" s="53"/>
      <c r="AC109" s="52">
        <f t="shared" si="120"/>
        <v>58.328000000000003</v>
      </c>
      <c r="AD109" s="53"/>
      <c r="AE109" s="52">
        <f t="shared" si="121"/>
        <v>67.183999999999997</v>
      </c>
      <c r="AF109" s="53"/>
      <c r="AG109" s="52">
        <f t="shared" si="122"/>
        <v>8.7149999999999999</v>
      </c>
      <c r="AH109" s="53"/>
      <c r="AI109" s="52">
        <f t="shared" si="123"/>
        <v>59.719000000000001</v>
      </c>
      <c r="AJ109" s="53"/>
      <c r="AK109" s="52">
        <f t="shared" si="124"/>
        <v>49.994999999999997</v>
      </c>
      <c r="AL109" s="53"/>
      <c r="AM109" s="52">
        <f t="shared" si="125"/>
        <v>46.265999999999998</v>
      </c>
      <c r="AN109" s="53"/>
      <c r="AO109" s="52">
        <f t="shared" si="126"/>
        <v>36.566000000000003</v>
      </c>
      <c r="AP109" s="53"/>
      <c r="AQ109" s="52">
        <f t="shared" si="127"/>
        <v>99.257999999999996</v>
      </c>
      <c r="AR109" s="53"/>
      <c r="AS109" s="52">
        <f t="shared" si="128"/>
        <v>5.75</v>
      </c>
      <c r="AT109" s="53"/>
    </row>
    <row r="110" spans="5:46" x14ac:dyDescent="0.25">
      <c r="F110" s="6">
        <v>0.45</v>
      </c>
      <c r="G110" s="44">
        <f t="shared" si="129"/>
        <v>18.332000000000001</v>
      </c>
      <c r="H110" s="45"/>
      <c r="I110" s="44">
        <f t="shared" si="111"/>
        <v>39.6</v>
      </c>
      <c r="J110" s="45"/>
      <c r="K110" s="44">
        <f t="shared" si="112"/>
        <v>6.5860000000000003</v>
      </c>
      <c r="L110" s="45"/>
      <c r="M110" s="44">
        <f t="shared" si="113"/>
        <v>9.9450000000000003</v>
      </c>
      <c r="N110" s="45"/>
      <c r="O110" s="44">
        <f t="shared" si="114"/>
        <v>66.028000000000006</v>
      </c>
      <c r="P110" s="45"/>
      <c r="Q110" s="44" t="s">
        <v>97</v>
      </c>
      <c r="R110" s="45"/>
      <c r="S110" s="44">
        <f t="shared" si="115"/>
        <v>101.97</v>
      </c>
      <c r="T110" s="45"/>
      <c r="U110" s="44">
        <f t="shared" si="116"/>
        <v>104.453</v>
      </c>
      <c r="V110" s="45"/>
      <c r="W110" s="44">
        <f t="shared" si="117"/>
        <v>90.128</v>
      </c>
      <c r="X110" s="45"/>
      <c r="Y110" s="44">
        <f t="shared" si="118"/>
        <v>88</v>
      </c>
      <c r="Z110" s="45"/>
      <c r="AA110" s="44">
        <f t="shared" si="119"/>
        <v>128.714</v>
      </c>
      <c r="AB110" s="45"/>
      <c r="AC110" s="44">
        <f t="shared" si="120"/>
        <v>128.321</v>
      </c>
      <c r="AD110" s="45"/>
      <c r="AE110" s="44">
        <f t="shared" si="121"/>
        <v>147.804</v>
      </c>
      <c r="AF110" s="45"/>
      <c r="AG110" s="44">
        <f t="shared" si="122"/>
        <v>19.172999999999998</v>
      </c>
      <c r="AH110" s="45"/>
      <c r="AI110" s="44">
        <f t="shared" si="123"/>
        <v>131.381</v>
      </c>
      <c r="AJ110" s="45"/>
      <c r="AK110" s="44">
        <f t="shared" si="124"/>
        <v>109.989</v>
      </c>
      <c r="AL110" s="45"/>
      <c r="AM110" s="44">
        <f t="shared" si="125"/>
        <v>101.78400000000001</v>
      </c>
      <c r="AN110" s="45"/>
      <c r="AO110" s="44">
        <f t="shared" si="126"/>
        <v>80.444999999999993</v>
      </c>
      <c r="AP110" s="45"/>
      <c r="AQ110" s="44">
        <f t="shared" si="127"/>
        <v>218.36699999999999</v>
      </c>
      <c r="AR110" s="45"/>
      <c r="AS110" s="44">
        <f t="shared" si="128"/>
        <v>12.65</v>
      </c>
      <c r="AT110" s="45"/>
    </row>
    <row r="111" spans="5:46" x14ac:dyDescent="0.25">
      <c r="F111" s="6">
        <v>0.4</v>
      </c>
      <c r="G111" s="44">
        <f t="shared" si="129"/>
        <v>19.998000000000001</v>
      </c>
      <c r="H111" s="45"/>
      <c r="I111" s="44">
        <f t="shared" si="111"/>
        <v>43.2</v>
      </c>
      <c r="J111" s="45"/>
      <c r="K111" s="44">
        <f t="shared" si="112"/>
        <v>7.1849999999999996</v>
      </c>
      <c r="L111" s="45"/>
      <c r="M111" s="44">
        <f t="shared" si="113"/>
        <v>10.85</v>
      </c>
      <c r="N111" s="45"/>
      <c r="O111" s="44">
        <f t="shared" si="114"/>
        <v>72.03</v>
      </c>
      <c r="P111" s="45"/>
      <c r="Q111" s="44" t="s">
        <v>97</v>
      </c>
      <c r="R111" s="45"/>
      <c r="S111" s="44">
        <f t="shared" si="115"/>
        <v>111.24</v>
      </c>
      <c r="T111" s="45"/>
      <c r="U111" s="44">
        <f t="shared" si="116"/>
        <v>113.949</v>
      </c>
      <c r="V111" s="45"/>
      <c r="W111" s="44">
        <f t="shared" si="117"/>
        <v>98.320999999999998</v>
      </c>
      <c r="X111" s="45"/>
      <c r="Y111" s="44">
        <f t="shared" si="118"/>
        <v>96</v>
      </c>
      <c r="Z111" s="45"/>
      <c r="AA111" s="44">
        <f t="shared" si="119"/>
        <v>140.41499999999999</v>
      </c>
      <c r="AB111" s="45"/>
      <c r="AC111" s="44">
        <f t="shared" si="120"/>
        <v>139.98599999999999</v>
      </c>
      <c r="AD111" s="45"/>
      <c r="AE111" s="44">
        <f t="shared" si="121"/>
        <v>161.24100000000001</v>
      </c>
      <c r="AF111" s="45"/>
      <c r="AG111" s="44">
        <f t="shared" si="122"/>
        <v>20.916</v>
      </c>
      <c r="AH111" s="45"/>
      <c r="AI111" s="44">
        <f t="shared" si="123"/>
        <v>143.32499999999999</v>
      </c>
      <c r="AJ111" s="45"/>
      <c r="AK111" s="44">
        <f t="shared" si="124"/>
        <v>119.988</v>
      </c>
      <c r="AL111" s="45"/>
      <c r="AM111" s="44">
        <f t="shared" si="125"/>
        <v>111.038</v>
      </c>
      <c r="AN111" s="45"/>
      <c r="AO111" s="44">
        <f t="shared" si="126"/>
        <v>87.757999999999996</v>
      </c>
      <c r="AP111" s="45"/>
      <c r="AQ111" s="44">
        <f t="shared" si="127"/>
        <v>238.21899999999999</v>
      </c>
      <c r="AR111" s="45"/>
      <c r="AS111" s="44">
        <f t="shared" si="128"/>
        <v>13.8</v>
      </c>
      <c r="AT111" s="45"/>
    </row>
    <row r="112" spans="5:46" x14ac:dyDescent="0.25">
      <c r="F112" s="6">
        <v>0.35</v>
      </c>
      <c r="G112" s="44">
        <f t="shared" si="129"/>
        <v>21.664999999999999</v>
      </c>
      <c r="H112" s="45"/>
      <c r="I112" s="44">
        <f t="shared" si="111"/>
        <v>46.8</v>
      </c>
      <c r="J112" s="45"/>
      <c r="K112" s="44">
        <f t="shared" si="112"/>
        <v>7.7839999999999998</v>
      </c>
      <c r="L112" s="45"/>
      <c r="M112" s="44">
        <f t="shared" si="113"/>
        <v>11.754</v>
      </c>
      <c r="N112" s="45"/>
      <c r="O112" s="44">
        <f t="shared" si="114"/>
        <v>78.033000000000001</v>
      </c>
      <c r="P112" s="45"/>
      <c r="Q112" s="44" t="s">
        <v>97</v>
      </c>
      <c r="R112" s="45"/>
      <c r="S112" s="44">
        <f t="shared" si="115"/>
        <v>120.51</v>
      </c>
      <c r="T112" s="45"/>
      <c r="U112" s="44">
        <f t="shared" si="116"/>
        <v>123.444</v>
      </c>
      <c r="V112" s="45"/>
      <c r="W112" s="44">
        <f t="shared" si="117"/>
        <v>106.514</v>
      </c>
      <c r="X112" s="45"/>
      <c r="Y112" s="44">
        <f t="shared" si="118"/>
        <v>104</v>
      </c>
      <c r="Z112" s="45"/>
      <c r="AA112" s="44">
        <f t="shared" si="119"/>
        <v>152.11600000000001</v>
      </c>
      <c r="AB112" s="45"/>
      <c r="AC112" s="44">
        <f t="shared" si="120"/>
        <v>151.65199999999999</v>
      </c>
      <c r="AD112" s="45"/>
      <c r="AE112" s="44">
        <f t="shared" si="121"/>
        <v>174.67699999999999</v>
      </c>
      <c r="AF112" s="45"/>
      <c r="AG112" s="44">
        <f t="shared" si="122"/>
        <v>22.658999999999999</v>
      </c>
      <c r="AH112" s="45"/>
      <c r="AI112" s="44">
        <f t="shared" si="123"/>
        <v>155.26900000000001</v>
      </c>
      <c r="AJ112" s="45"/>
      <c r="AK112" s="44">
        <f t="shared" si="124"/>
        <v>129.98699999999999</v>
      </c>
      <c r="AL112" s="45"/>
      <c r="AM112" s="44">
        <f t="shared" si="125"/>
        <v>120.291</v>
      </c>
      <c r="AN112" s="45"/>
      <c r="AO112" s="44">
        <f t="shared" si="126"/>
        <v>95.070999999999998</v>
      </c>
      <c r="AP112" s="45"/>
      <c r="AQ112" s="44">
        <f t="shared" si="127"/>
        <v>258.07</v>
      </c>
      <c r="AR112" s="45"/>
      <c r="AS112" s="44">
        <f t="shared" si="128"/>
        <v>14.95</v>
      </c>
      <c r="AT112" s="45"/>
    </row>
    <row r="113" spans="2:46" x14ac:dyDescent="0.25">
      <c r="F113" s="6">
        <v>0.3</v>
      </c>
      <c r="G113" s="44">
        <f t="shared" si="129"/>
        <v>23.331</v>
      </c>
      <c r="H113" s="45"/>
      <c r="I113" s="44">
        <f t="shared" si="111"/>
        <v>50.4</v>
      </c>
      <c r="J113" s="45"/>
      <c r="K113" s="44">
        <f t="shared" si="112"/>
        <v>8.3819999999999997</v>
      </c>
      <c r="L113" s="45"/>
      <c r="M113" s="44">
        <f t="shared" si="113"/>
        <v>12.657999999999999</v>
      </c>
      <c r="N113" s="45"/>
      <c r="O113" s="44">
        <f t="shared" si="114"/>
        <v>84.034999999999997</v>
      </c>
      <c r="P113" s="45"/>
      <c r="Q113" s="44" t="s">
        <v>97</v>
      </c>
      <c r="R113" s="45"/>
      <c r="S113" s="44">
        <f t="shared" si="115"/>
        <v>129.78</v>
      </c>
      <c r="T113" s="45"/>
      <c r="U113" s="44">
        <f t="shared" si="116"/>
        <v>132.94</v>
      </c>
      <c r="V113" s="45"/>
      <c r="W113" s="44">
        <f t="shared" si="117"/>
        <v>114.708</v>
      </c>
      <c r="X113" s="45"/>
      <c r="Y113" s="44">
        <f t="shared" si="118"/>
        <v>112</v>
      </c>
      <c r="Z113" s="45"/>
      <c r="AA113" s="44">
        <f t="shared" si="119"/>
        <v>163.81800000000001</v>
      </c>
      <c r="AB113" s="45"/>
      <c r="AC113" s="44">
        <f t="shared" si="120"/>
        <v>163.31700000000001</v>
      </c>
      <c r="AD113" s="45"/>
      <c r="AE113" s="44">
        <f t="shared" si="121"/>
        <v>188.114</v>
      </c>
      <c r="AF113" s="45"/>
      <c r="AG113" s="44">
        <f t="shared" si="122"/>
        <v>24.402000000000001</v>
      </c>
      <c r="AH113" s="45"/>
      <c r="AI113" s="44">
        <f t="shared" si="123"/>
        <v>167.21299999999999</v>
      </c>
      <c r="AJ113" s="45"/>
      <c r="AK113" s="44">
        <f t="shared" si="124"/>
        <v>139.98599999999999</v>
      </c>
      <c r="AL113" s="45"/>
      <c r="AM113" s="44">
        <f t="shared" si="125"/>
        <v>129.54400000000001</v>
      </c>
      <c r="AN113" s="45"/>
      <c r="AO113" s="44">
        <f t="shared" si="126"/>
        <v>102.384</v>
      </c>
      <c r="AP113" s="45"/>
      <c r="AQ113" s="44">
        <f t="shared" si="127"/>
        <v>277.92200000000003</v>
      </c>
      <c r="AR113" s="45"/>
      <c r="AS113" s="44">
        <f t="shared" si="128"/>
        <v>16.100000000000001</v>
      </c>
      <c r="AT113" s="45"/>
    </row>
    <row r="114" spans="2:46" x14ac:dyDescent="0.25">
      <c r="F114" s="6">
        <v>0.25</v>
      </c>
      <c r="G114" s="44">
        <f t="shared" si="129"/>
        <v>24.998000000000001</v>
      </c>
      <c r="H114" s="45"/>
      <c r="I114" s="44">
        <f t="shared" si="111"/>
        <v>54</v>
      </c>
      <c r="J114" s="45"/>
      <c r="K114" s="44">
        <f t="shared" si="112"/>
        <v>8.9809999999999999</v>
      </c>
      <c r="L114" s="45"/>
      <c r="M114" s="44">
        <f t="shared" si="113"/>
        <v>13.561999999999999</v>
      </c>
      <c r="N114" s="45"/>
      <c r="O114" s="44">
        <f t="shared" si="114"/>
        <v>90.037999999999997</v>
      </c>
      <c r="P114" s="45"/>
      <c r="Q114" s="44" t="s">
        <v>97</v>
      </c>
      <c r="R114" s="45"/>
      <c r="S114" s="44">
        <f t="shared" si="115"/>
        <v>139.05000000000001</v>
      </c>
      <c r="T114" s="45"/>
      <c r="U114" s="44">
        <f t="shared" si="116"/>
        <v>142.43600000000001</v>
      </c>
      <c r="V114" s="45"/>
      <c r="W114" s="44">
        <f t="shared" si="117"/>
        <v>122.901</v>
      </c>
      <c r="X114" s="45"/>
      <c r="Y114" s="44">
        <f t="shared" si="118"/>
        <v>120</v>
      </c>
      <c r="Z114" s="45"/>
      <c r="AA114" s="44">
        <f t="shared" si="119"/>
        <v>175.51900000000001</v>
      </c>
      <c r="AB114" s="45"/>
      <c r="AC114" s="44">
        <f t="shared" si="120"/>
        <v>174.983</v>
      </c>
      <c r="AD114" s="45"/>
      <c r="AE114" s="44">
        <f t="shared" si="121"/>
        <v>201.55099999999999</v>
      </c>
      <c r="AF114" s="45"/>
      <c r="AG114" s="44">
        <f t="shared" si="122"/>
        <v>26.145</v>
      </c>
      <c r="AH114" s="45"/>
      <c r="AI114" s="44">
        <f t="shared" si="123"/>
        <v>179.15600000000001</v>
      </c>
      <c r="AJ114" s="45"/>
      <c r="AK114" s="44">
        <f t="shared" si="124"/>
        <v>149.98500000000001</v>
      </c>
      <c r="AL114" s="45"/>
      <c r="AM114" s="44">
        <f t="shared" si="125"/>
        <v>138.797</v>
      </c>
      <c r="AN114" s="45"/>
      <c r="AO114" s="44">
        <f t="shared" si="126"/>
        <v>109.697</v>
      </c>
      <c r="AP114" s="45"/>
      <c r="AQ114" s="44">
        <f t="shared" si="127"/>
        <v>297.77300000000002</v>
      </c>
      <c r="AR114" s="45"/>
      <c r="AS114" s="44">
        <f t="shared" si="128"/>
        <v>17.25</v>
      </c>
      <c r="AT114" s="45"/>
    </row>
    <row r="115" spans="2:46" x14ac:dyDescent="0.25">
      <c r="F115" s="6">
        <v>0.2</v>
      </c>
      <c r="G115" s="44">
        <f t="shared" si="129"/>
        <v>26.664000000000001</v>
      </c>
      <c r="H115" s="45"/>
      <c r="I115" s="44">
        <f t="shared" si="111"/>
        <v>57.6</v>
      </c>
      <c r="J115" s="45"/>
      <c r="K115" s="44">
        <f t="shared" si="112"/>
        <v>9.58</v>
      </c>
      <c r="L115" s="45"/>
      <c r="M115" s="44">
        <f t="shared" si="113"/>
        <v>14.465999999999999</v>
      </c>
      <c r="N115" s="45"/>
      <c r="O115" s="44">
        <f t="shared" si="114"/>
        <v>96.04</v>
      </c>
      <c r="P115" s="45"/>
      <c r="Q115" s="44" t="s">
        <v>97</v>
      </c>
      <c r="R115" s="45"/>
      <c r="S115" s="44">
        <f t="shared" si="115"/>
        <v>148.32</v>
      </c>
      <c r="T115" s="45"/>
      <c r="U115" s="44">
        <f t="shared" si="116"/>
        <v>151.93100000000001</v>
      </c>
      <c r="V115" s="45"/>
      <c r="W115" s="44">
        <f t="shared" si="117"/>
        <v>131.095</v>
      </c>
      <c r="X115" s="45"/>
      <c r="Y115" s="44">
        <f t="shared" si="118"/>
        <v>128</v>
      </c>
      <c r="Z115" s="45"/>
      <c r="AA115" s="44">
        <f t="shared" si="119"/>
        <v>187.22</v>
      </c>
      <c r="AB115" s="45"/>
      <c r="AC115" s="44">
        <f t="shared" si="120"/>
        <v>186.648</v>
      </c>
      <c r="AD115" s="45"/>
      <c r="AE115" s="44">
        <f t="shared" si="121"/>
        <v>214.988</v>
      </c>
      <c r="AF115" s="45"/>
      <c r="AG115" s="44">
        <f t="shared" si="122"/>
        <v>27.888000000000002</v>
      </c>
      <c r="AH115" s="45"/>
      <c r="AI115" s="44">
        <f t="shared" si="123"/>
        <v>191.1</v>
      </c>
      <c r="AJ115" s="45"/>
      <c r="AK115" s="44">
        <f t="shared" si="124"/>
        <v>159.98400000000001</v>
      </c>
      <c r="AL115" s="45"/>
      <c r="AM115" s="44">
        <f t="shared" si="125"/>
        <v>148.05000000000001</v>
      </c>
      <c r="AN115" s="45"/>
      <c r="AO115" s="44">
        <f t="shared" si="126"/>
        <v>117.01</v>
      </c>
      <c r="AP115" s="45"/>
      <c r="AQ115" s="44">
        <f t="shared" si="127"/>
        <v>317.625</v>
      </c>
      <c r="AR115" s="45"/>
      <c r="AS115" s="44">
        <f t="shared" si="128"/>
        <v>18.399999999999999</v>
      </c>
      <c r="AT115" s="45"/>
    </row>
    <row r="116" spans="2:46" x14ac:dyDescent="0.25">
      <c r="F116" s="6">
        <v>0.15</v>
      </c>
      <c r="G116" s="44">
        <f t="shared" si="129"/>
        <v>28.331</v>
      </c>
      <c r="H116" s="45"/>
      <c r="I116" s="44">
        <f t="shared" si="111"/>
        <v>61.2</v>
      </c>
      <c r="J116" s="45"/>
      <c r="K116" s="44">
        <f t="shared" si="112"/>
        <v>10.179</v>
      </c>
      <c r="L116" s="45"/>
      <c r="M116" s="44">
        <f t="shared" si="113"/>
        <v>15.37</v>
      </c>
      <c r="N116" s="45"/>
      <c r="O116" s="44">
        <f t="shared" si="114"/>
        <v>102.04300000000001</v>
      </c>
      <c r="P116" s="45"/>
      <c r="Q116" s="44" t="s">
        <v>97</v>
      </c>
      <c r="R116" s="45"/>
      <c r="S116" s="44">
        <f t="shared" si="115"/>
        <v>157.59</v>
      </c>
      <c r="T116" s="45"/>
      <c r="U116" s="44">
        <f t="shared" si="116"/>
        <v>161.42699999999999</v>
      </c>
      <c r="V116" s="45"/>
      <c r="W116" s="44">
        <f t="shared" si="117"/>
        <v>139.28800000000001</v>
      </c>
      <c r="X116" s="45"/>
      <c r="Y116" s="44">
        <f t="shared" si="118"/>
        <v>136</v>
      </c>
      <c r="Z116" s="45"/>
      <c r="AA116" s="44">
        <f t="shared" si="119"/>
        <v>198.92099999999999</v>
      </c>
      <c r="AB116" s="45"/>
      <c r="AC116" s="44">
        <f t="shared" si="120"/>
        <v>198.31399999999999</v>
      </c>
      <c r="AD116" s="45"/>
      <c r="AE116" s="44">
        <f t="shared" si="121"/>
        <v>228.42400000000001</v>
      </c>
      <c r="AF116" s="45"/>
      <c r="AG116" s="44">
        <f t="shared" si="122"/>
        <v>29.631</v>
      </c>
      <c r="AH116" s="45"/>
      <c r="AI116" s="44">
        <f t="shared" si="123"/>
        <v>203.04400000000001</v>
      </c>
      <c r="AJ116" s="45"/>
      <c r="AK116" s="44">
        <f t="shared" si="124"/>
        <v>169.983</v>
      </c>
      <c r="AL116" s="45"/>
      <c r="AM116" s="44">
        <f t="shared" si="125"/>
        <v>157.303</v>
      </c>
      <c r="AN116" s="45"/>
      <c r="AO116" s="44">
        <f t="shared" si="126"/>
        <v>124.32299999999999</v>
      </c>
      <c r="AP116" s="45"/>
      <c r="AQ116" s="44">
        <f t="shared" si="127"/>
        <v>337.47699999999998</v>
      </c>
      <c r="AR116" s="45"/>
      <c r="AS116" s="44">
        <f t="shared" si="128"/>
        <v>19.55</v>
      </c>
      <c r="AT116" s="45"/>
    </row>
    <row r="117" spans="2:46" x14ac:dyDescent="0.25">
      <c r="F117" s="6">
        <v>0.1</v>
      </c>
      <c r="G117" s="44">
        <f t="shared" si="129"/>
        <v>29.997</v>
      </c>
      <c r="H117" s="45"/>
      <c r="I117" s="44">
        <f t="shared" si="111"/>
        <v>64.8</v>
      </c>
      <c r="J117" s="45"/>
      <c r="K117" s="44">
        <f t="shared" si="112"/>
        <v>10.776999999999999</v>
      </c>
      <c r="L117" s="45"/>
      <c r="M117" s="44">
        <f t="shared" si="113"/>
        <v>16.274000000000001</v>
      </c>
      <c r="N117" s="45"/>
      <c r="O117" s="44">
        <f t="shared" si="114"/>
        <v>108.045</v>
      </c>
      <c r="P117" s="45"/>
      <c r="Q117" s="44" t="s">
        <v>97</v>
      </c>
      <c r="R117" s="45"/>
      <c r="S117" s="44">
        <f t="shared" si="115"/>
        <v>166.86</v>
      </c>
      <c r="T117" s="45"/>
      <c r="U117" s="44">
        <f t="shared" si="116"/>
        <v>170.923</v>
      </c>
      <c r="V117" s="45"/>
      <c r="W117" s="44">
        <f t="shared" si="117"/>
        <v>147.48099999999999</v>
      </c>
      <c r="X117" s="45"/>
      <c r="Y117" s="44">
        <f t="shared" si="118"/>
        <v>144</v>
      </c>
      <c r="Z117" s="45"/>
      <c r="AA117" s="44">
        <f t="shared" si="119"/>
        <v>210.62299999999999</v>
      </c>
      <c r="AB117" s="45"/>
      <c r="AC117" s="44">
        <f t="shared" si="120"/>
        <v>209.97900000000001</v>
      </c>
      <c r="AD117" s="45"/>
      <c r="AE117" s="44">
        <f t="shared" si="121"/>
        <v>241.86099999999999</v>
      </c>
      <c r="AF117" s="45"/>
      <c r="AG117" s="44">
        <f t="shared" si="122"/>
        <v>31.373999999999999</v>
      </c>
      <c r="AH117" s="45"/>
      <c r="AI117" s="44">
        <f t="shared" si="123"/>
        <v>214.988</v>
      </c>
      <c r="AJ117" s="45"/>
      <c r="AK117" s="44">
        <f t="shared" si="124"/>
        <v>179.982</v>
      </c>
      <c r="AL117" s="45"/>
      <c r="AM117" s="44">
        <f t="shared" si="125"/>
        <v>166.55600000000001</v>
      </c>
      <c r="AN117" s="45"/>
      <c r="AO117" s="44">
        <f t="shared" si="126"/>
        <v>131.637</v>
      </c>
      <c r="AP117" s="45"/>
      <c r="AQ117" s="44">
        <f t="shared" si="127"/>
        <v>357.32799999999997</v>
      </c>
      <c r="AR117" s="45"/>
      <c r="AS117" s="44">
        <f t="shared" si="128"/>
        <v>20.7</v>
      </c>
      <c r="AT117" s="45"/>
    </row>
    <row r="118" spans="2:46" x14ac:dyDescent="0.25">
      <c r="F118" s="6">
        <v>0.05</v>
      </c>
      <c r="G118" s="44">
        <f t="shared" si="129"/>
        <v>31.664000000000001</v>
      </c>
      <c r="H118" s="45"/>
      <c r="I118" s="44">
        <f t="shared" si="111"/>
        <v>68.400000000000006</v>
      </c>
      <c r="J118" s="45"/>
      <c r="K118" s="44">
        <f t="shared" si="112"/>
        <v>11.375999999999999</v>
      </c>
      <c r="L118" s="45"/>
      <c r="M118" s="44">
        <f t="shared" si="113"/>
        <v>17.178000000000001</v>
      </c>
      <c r="N118" s="45"/>
      <c r="O118" s="44">
        <f t="shared" si="114"/>
        <v>114.048</v>
      </c>
      <c r="P118" s="45"/>
      <c r="Q118" s="44" t="s">
        <v>97</v>
      </c>
      <c r="R118" s="45"/>
      <c r="S118" s="44">
        <f t="shared" si="115"/>
        <v>176.13</v>
      </c>
      <c r="T118" s="45"/>
      <c r="U118" s="44">
        <f t="shared" si="116"/>
        <v>180.41900000000001</v>
      </c>
      <c r="V118" s="45"/>
      <c r="W118" s="44">
        <f t="shared" si="117"/>
        <v>155.67500000000001</v>
      </c>
      <c r="X118" s="45"/>
      <c r="Y118" s="44">
        <f t="shared" si="118"/>
        <v>152</v>
      </c>
      <c r="Z118" s="45"/>
      <c r="AA118" s="44">
        <f t="shared" si="119"/>
        <v>222.32400000000001</v>
      </c>
      <c r="AB118" s="45"/>
      <c r="AC118" s="44">
        <f t="shared" si="120"/>
        <v>221.64500000000001</v>
      </c>
      <c r="AD118" s="45"/>
      <c r="AE118" s="44">
        <f t="shared" si="121"/>
        <v>255.298</v>
      </c>
      <c r="AF118" s="45"/>
      <c r="AG118" s="44">
        <f t="shared" si="122"/>
        <v>33.116999999999997</v>
      </c>
      <c r="AH118" s="45"/>
      <c r="AI118" s="44">
        <f t="shared" si="123"/>
        <v>226.93100000000001</v>
      </c>
      <c r="AJ118" s="45"/>
      <c r="AK118" s="44">
        <f t="shared" si="124"/>
        <v>189.98099999999999</v>
      </c>
      <c r="AL118" s="45"/>
      <c r="AM118" s="44">
        <f t="shared" si="125"/>
        <v>175.809</v>
      </c>
      <c r="AN118" s="45"/>
      <c r="AO118" s="44">
        <f t="shared" si="126"/>
        <v>138.94999999999999</v>
      </c>
      <c r="AP118" s="45"/>
      <c r="AQ118" s="44">
        <f t="shared" si="127"/>
        <v>377.18</v>
      </c>
      <c r="AR118" s="45"/>
      <c r="AS118" s="44">
        <f t="shared" si="128"/>
        <v>21.85</v>
      </c>
      <c r="AT118" s="45"/>
    </row>
    <row r="119" spans="2:46" ht="15.75" thickBot="1" x14ac:dyDescent="0.3">
      <c r="B119" s="10"/>
      <c r="C119" s="10"/>
      <c r="D119" s="10"/>
      <c r="E119" s="10"/>
      <c r="F119" s="11">
        <v>0</v>
      </c>
      <c r="G119" s="46">
        <f t="shared" si="129"/>
        <v>33.33</v>
      </c>
      <c r="H119" s="47"/>
      <c r="I119" s="46">
        <f t="shared" si="111"/>
        <v>72</v>
      </c>
      <c r="J119" s="47"/>
      <c r="K119" s="46">
        <f t="shared" si="112"/>
        <v>11.975</v>
      </c>
      <c r="L119" s="47"/>
      <c r="M119" s="46">
        <f t="shared" si="113"/>
        <v>18.082999999999998</v>
      </c>
      <c r="N119" s="47"/>
      <c r="O119" s="46">
        <f t="shared" si="114"/>
        <v>120.05</v>
      </c>
      <c r="P119" s="47"/>
      <c r="Q119" s="46" t="s">
        <v>97</v>
      </c>
      <c r="R119" s="47"/>
      <c r="S119" s="46">
        <f t="shared" si="115"/>
        <v>185.4</v>
      </c>
      <c r="T119" s="47"/>
      <c r="U119" s="46">
        <f t="shared" si="116"/>
        <v>189.91399999999999</v>
      </c>
      <c r="V119" s="47"/>
      <c r="W119" s="46">
        <f t="shared" si="117"/>
        <v>163.86799999999999</v>
      </c>
      <c r="X119" s="47"/>
      <c r="Y119" s="46">
        <f t="shared" si="118"/>
        <v>160</v>
      </c>
      <c r="Z119" s="47"/>
      <c r="AA119" s="46">
        <f t="shared" si="119"/>
        <v>234.02500000000001</v>
      </c>
      <c r="AB119" s="47"/>
      <c r="AC119" s="46">
        <f t="shared" si="120"/>
        <v>233.31</v>
      </c>
      <c r="AD119" s="47"/>
      <c r="AE119" s="46">
        <f t="shared" si="121"/>
        <v>268.73399999999998</v>
      </c>
      <c r="AF119" s="47"/>
      <c r="AG119" s="46">
        <f t="shared" si="122"/>
        <v>34.86</v>
      </c>
      <c r="AH119" s="47"/>
      <c r="AI119" s="46">
        <f t="shared" si="123"/>
        <v>238.875</v>
      </c>
      <c r="AJ119" s="47"/>
      <c r="AK119" s="46">
        <f t="shared" si="124"/>
        <v>199.98</v>
      </c>
      <c r="AL119" s="47"/>
      <c r="AM119" s="46">
        <f t="shared" si="125"/>
        <v>185.06299999999999</v>
      </c>
      <c r="AN119" s="47"/>
      <c r="AO119" s="46">
        <f t="shared" si="126"/>
        <v>146.26300000000001</v>
      </c>
      <c r="AP119" s="47"/>
      <c r="AQ119" s="46">
        <f t="shared" si="127"/>
        <v>397.03100000000001</v>
      </c>
      <c r="AR119" s="47"/>
      <c r="AS119" s="46">
        <f t="shared" si="128"/>
        <v>23</v>
      </c>
      <c r="AT119" s="47"/>
    </row>
    <row r="120" spans="2:46" ht="15.75" thickTop="1" x14ac:dyDescent="0.25">
      <c r="B120" s="83" t="s">
        <v>33</v>
      </c>
      <c r="C120" s="83"/>
      <c r="D120" s="83"/>
      <c r="E120" s="9" t="s">
        <v>0</v>
      </c>
      <c r="F120" s="5">
        <v>0.9</v>
      </c>
      <c r="G120" s="48">
        <f t="shared" ref="G120:G153" si="130">G52*(1/(G$11/60))</f>
        <v>16</v>
      </c>
      <c r="H120" s="49"/>
      <c r="I120" s="48">
        <f>I52*(1/(I$11/60))-(1/(I$11/60))</f>
        <v>6.8999999999999995</v>
      </c>
      <c r="J120" s="49"/>
      <c r="K120" s="48">
        <f t="shared" ref="K120:K153" si="131">K52*(1/(K$11/60))-(1/(K$11/60))</f>
        <v>38.823529411764703</v>
      </c>
      <c r="L120" s="49"/>
      <c r="M120" s="48">
        <f t="shared" ref="M120:M153" si="132">M52*(1/(M$11/60))</f>
        <v>28</v>
      </c>
      <c r="N120" s="49"/>
      <c r="O120" s="48">
        <f>O52*(1/(O$11/60))-(1/(O$11/60))</f>
        <v>2.973760932944606</v>
      </c>
      <c r="P120" s="49"/>
      <c r="Q120" s="48" t="s">
        <v>97</v>
      </c>
      <c r="R120" s="49"/>
      <c r="S120" s="48">
        <f t="shared" ref="S120:S153" si="133">S52*(1/(S$11/60))-(1/(S$11/60))</f>
        <v>2</v>
      </c>
      <c r="T120" s="49"/>
      <c r="U120" s="48">
        <f t="shared" ref="U120:U153" si="134">U52*(1/(U$11/60))-(1/(U$11/60))</f>
        <v>1.9480519480519478</v>
      </c>
      <c r="V120" s="49"/>
      <c r="W120" s="48">
        <f t="shared" ref="W120:W153" si="135">W52*(1/(W$11/60))-(1/(W$11/60))</f>
        <v>2.2740524781341107</v>
      </c>
      <c r="X120" s="49"/>
      <c r="Y120" s="48">
        <f t="shared" ref="Y120:Y153" si="136">Y52*(1/(Y$11/60))-(1/(Y$11/60))</f>
        <v>2.25</v>
      </c>
      <c r="Z120" s="49"/>
      <c r="AA120" s="48">
        <f t="shared" ref="AA120:AA153" si="137">AA52*(1/(AA$11/60))-(1/(AA$11/60))</f>
        <v>1.5</v>
      </c>
      <c r="AB120" s="49"/>
      <c r="AC120" s="48">
        <f t="shared" ref="AC120:AC153" si="138">AC52*(1/(AC$11/60))-(1/(AC$11/60))</f>
        <v>1.6</v>
      </c>
      <c r="AD120" s="49"/>
      <c r="AE120" s="48">
        <f t="shared" ref="AE120:AE153" si="139">AE52*(1/(AE$11/60))-(1/(AE$11/60))</f>
        <v>1.3333333333333333</v>
      </c>
      <c r="AF120" s="49"/>
      <c r="AG120" s="48">
        <f t="shared" ref="AG120:AG153" si="140">AG52*(1/(AG$11/60))-(1/(AG$11/60))</f>
        <v>10.285714285714286</v>
      </c>
      <c r="AH120" s="49"/>
      <c r="AI120" s="48">
        <f t="shared" ref="AI120:AI153" si="141">AI52*(1/(AI$11/60))-(1/(AI$11/60))</f>
        <v>1.56</v>
      </c>
      <c r="AJ120" s="49"/>
      <c r="AK120" s="48">
        <f t="shared" ref="AK120:AK153" si="142">AK52*(1/(AK$11/60))-(1/(AK$11/60))</f>
        <v>1.8</v>
      </c>
      <c r="AL120" s="49"/>
      <c r="AM120" s="48">
        <f t="shared" ref="AM120:AM153" si="143">AM52*(1/(AM$11/60))-(1/(AM$11/60))</f>
        <v>2</v>
      </c>
      <c r="AN120" s="49"/>
      <c r="AO120" s="48">
        <f t="shared" ref="AO120:AO153" si="144">AO52*(1/(AO$11/60))-(1/(AO$11/60))</f>
        <v>2.5</v>
      </c>
      <c r="AP120" s="49"/>
      <c r="AQ120" s="48">
        <f t="shared" ref="AQ120:AQ153" si="145">AQ52*(1/(AQ$11/60))-(1/(AQ$11/60))</f>
        <v>0.84</v>
      </c>
      <c r="AR120" s="49"/>
      <c r="AS120" s="48">
        <f t="shared" ref="AS120:AS153" si="146">AS52*(1/(AS$11/60))-(1/(AS$11/60))</f>
        <v>15.652173913043477</v>
      </c>
      <c r="AT120" s="49"/>
    </row>
    <row r="121" spans="2:46" x14ac:dyDescent="0.25">
      <c r="B121" s="84"/>
      <c r="C121" s="84"/>
      <c r="D121" s="84"/>
      <c r="F121" s="5">
        <v>0.5</v>
      </c>
      <c r="G121" s="36">
        <f t="shared" si="130"/>
        <v>4</v>
      </c>
      <c r="H121" s="37"/>
      <c r="I121" s="36">
        <f t="shared" ref="I121:I153" si="147">I53*(1/(I$11/60))-(1/(I$11/60))</f>
        <v>1.35</v>
      </c>
      <c r="J121" s="37"/>
      <c r="K121" s="36">
        <f t="shared" si="131"/>
        <v>7.0588235294117645</v>
      </c>
      <c r="L121" s="37"/>
      <c r="M121" s="36">
        <f t="shared" si="132"/>
        <v>8</v>
      </c>
      <c r="N121" s="37"/>
      <c r="O121" s="36">
        <f t="shared" ref="O121:O153" si="148">O53*(1/(O$11/60))-(1/(O$11/60))</f>
        <v>0.52478134110787167</v>
      </c>
      <c r="P121" s="37"/>
      <c r="Q121" s="36" t="s">
        <v>97</v>
      </c>
      <c r="R121" s="37"/>
      <c r="S121" s="36">
        <f t="shared" si="133"/>
        <v>0.4</v>
      </c>
      <c r="T121" s="37"/>
      <c r="U121" s="36">
        <f t="shared" si="134"/>
        <v>0.38961038961038957</v>
      </c>
      <c r="V121" s="37"/>
      <c r="W121" s="36">
        <f t="shared" si="135"/>
        <v>0.34985422740524774</v>
      </c>
      <c r="X121" s="37"/>
      <c r="Y121" s="36">
        <f t="shared" si="136"/>
        <v>0.44999999999999996</v>
      </c>
      <c r="Z121" s="37"/>
      <c r="AA121" s="36">
        <f t="shared" si="137"/>
        <v>0.29999999999999993</v>
      </c>
      <c r="AB121" s="37"/>
      <c r="AC121" s="36">
        <f t="shared" si="138"/>
        <v>0.30000000000000004</v>
      </c>
      <c r="AD121" s="37"/>
      <c r="AE121" s="36">
        <f t="shared" si="139"/>
        <v>0.26666666666666672</v>
      </c>
      <c r="AF121" s="37"/>
      <c r="AG121" s="36">
        <f t="shared" si="140"/>
        <v>1.7142857142857142</v>
      </c>
      <c r="AH121" s="37"/>
      <c r="AI121" s="36">
        <f t="shared" si="141"/>
        <v>0.24</v>
      </c>
      <c r="AJ121" s="37"/>
      <c r="AK121" s="36">
        <f t="shared" si="142"/>
        <v>0.29999999999999993</v>
      </c>
      <c r="AL121" s="37"/>
      <c r="AM121" s="36">
        <f t="shared" si="143"/>
        <v>0.40000000000000008</v>
      </c>
      <c r="AN121" s="37"/>
      <c r="AO121" s="36">
        <f t="shared" si="144"/>
        <v>0.5</v>
      </c>
      <c r="AP121" s="37"/>
      <c r="AQ121" s="36">
        <f t="shared" si="145"/>
        <v>0.12</v>
      </c>
      <c r="AR121" s="37"/>
      <c r="AS121" s="36">
        <f t="shared" si="146"/>
        <v>2.6086956521739131</v>
      </c>
      <c r="AT121" s="37"/>
    </row>
    <row r="122" spans="2:46" x14ac:dyDescent="0.25">
      <c r="F122" s="6">
        <v>0.35</v>
      </c>
      <c r="G122" s="36">
        <f t="shared" si="130"/>
        <v>3</v>
      </c>
      <c r="H122" s="37"/>
      <c r="I122" s="36">
        <f t="shared" si="147"/>
        <v>1.05</v>
      </c>
      <c r="J122" s="37"/>
      <c r="K122" s="36">
        <f t="shared" si="131"/>
        <v>3.5294117647058822</v>
      </c>
      <c r="L122" s="37"/>
      <c r="M122" s="36">
        <f t="shared" si="132"/>
        <v>8</v>
      </c>
      <c r="N122" s="37"/>
      <c r="O122" s="36">
        <f t="shared" si="148"/>
        <v>0.34985422740524774</v>
      </c>
      <c r="P122" s="37"/>
      <c r="Q122" s="36" t="s">
        <v>97</v>
      </c>
      <c r="R122" s="37"/>
      <c r="S122" s="36">
        <f t="shared" si="133"/>
        <v>0.30000000000000004</v>
      </c>
      <c r="T122" s="37"/>
      <c r="U122" s="36">
        <f t="shared" si="134"/>
        <v>0.25974025974025972</v>
      </c>
      <c r="V122" s="37"/>
      <c r="W122" s="36">
        <f t="shared" si="135"/>
        <v>0.34985422740524774</v>
      </c>
      <c r="X122" s="37"/>
      <c r="Y122" s="36">
        <f t="shared" si="136"/>
        <v>0.29999999999999993</v>
      </c>
      <c r="Z122" s="37"/>
      <c r="AA122" s="36">
        <f t="shared" si="137"/>
        <v>0.15</v>
      </c>
      <c r="AB122" s="37"/>
      <c r="AC122" s="36">
        <f t="shared" si="138"/>
        <v>0.20000000000000004</v>
      </c>
      <c r="AD122" s="37"/>
      <c r="AE122" s="36">
        <f t="shared" si="139"/>
        <v>0.13333333333333333</v>
      </c>
      <c r="AF122" s="37"/>
      <c r="AG122" s="36">
        <f t="shared" si="140"/>
        <v>0</v>
      </c>
      <c r="AH122" s="37"/>
      <c r="AI122" s="36">
        <f t="shared" si="141"/>
        <v>0.24</v>
      </c>
      <c r="AJ122" s="37"/>
      <c r="AK122" s="36">
        <f t="shared" si="142"/>
        <v>0.15</v>
      </c>
      <c r="AL122" s="37"/>
      <c r="AM122" s="36">
        <f t="shared" si="143"/>
        <v>0.2</v>
      </c>
      <c r="AN122" s="37"/>
      <c r="AO122" s="36">
        <f t="shared" si="144"/>
        <v>0.25</v>
      </c>
      <c r="AP122" s="37"/>
      <c r="AQ122" s="36">
        <f t="shared" si="145"/>
        <v>0.12</v>
      </c>
      <c r="AR122" s="37"/>
      <c r="AS122" s="36">
        <f t="shared" si="146"/>
        <v>0</v>
      </c>
      <c r="AT122" s="37"/>
    </row>
    <row r="123" spans="2:46" x14ac:dyDescent="0.25">
      <c r="F123" s="6">
        <v>0.3</v>
      </c>
      <c r="G123" s="36">
        <f t="shared" si="130"/>
        <v>3</v>
      </c>
      <c r="H123" s="37"/>
      <c r="I123" s="36">
        <f t="shared" si="147"/>
        <v>0.9</v>
      </c>
      <c r="J123" s="37"/>
      <c r="K123" s="36">
        <f t="shared" si="131"/>
        <v>3.5294117647058822</v>
      </c>
      <c r="L123" s="37"/>
      <c r="M123" s="36">
        <f t="shared" si="132"/>
        <v>4</v>
      </c>
      <c r="N123" s="37"/>
      <c r="O123" s="36">
        <f t="shared" si="148"/>
        <v>0.34985422740524774</v>
      </c>
      <c r="P123" s="37"/>
      <c r="Q123" s="36" t="s">
        <v>97</v>
      </c>
      <c r="R123" s="37"/>
      <c r="S123" s="36">
        <f t="shared" si="133"/>
        <v>0.20000000000000004</v>
      </c>
      <c r="T123" s="37"/>
      <c r="U123" s="36">
        <f t="shared" si="134"/>
        <v>0.25974025974025972</v>
      </c>
      <c r="V123" s="37"/>
      <c r="W123" s="36">
        <f t="shared" si="135"/>
        <v>0.1749271137026239</v>
      </c>
      <c r="X123" s="37"/>
      <c r="Y123" s="36">
        <f t="shared" si="136"/>
        <v>0.29999999999999993</v>
      </c>
      <c r="Z123" s="37"/>
      <c r="AA123" s="36">
        <f t="shared" si="137"/>
        <v>0.15</v>
      </c>
      <c r="AB123" s="37"/>
      <c r="AC123" s="36">
        <f t="shared" si="138"/>
        <v>0.20000000000000004</v>
      </c>
      <c r="AD123" s="37"/>
      <c r="AE123" s="36">
        <f t="shared" si="139"/>
        <v>0.13333333333333333</v>
      </c>
      <c r="AF123" s="37"/>
      <c r="AG123" s="36">
        <f t="shared" si="140"/>
        <v>0</v>
      </c>
      <c r="AH123" s="37"/>
      <c r="AI123" s="36">
        <f t="shared" si="141"/>
        <v>0.12</v>
      </c>
      <c r="AJ123" s="37"/>
      <c r="AK123" s="36">
        <f t="shared" si="142"/>
        <v>0.15</v>
      </c>
      <c r="AL123" s="37"/>
      <c r="AM123" s="36">
        <f t="shared" si="143"/>
        <v>0.2</v>
      </c>
      <c r="AN123" s="37"/>
      <c r="AO123" s="36">
        <f t="shared" si="144"/>
        <v>0.25</v>
      </c>
      <c r="AP123" s="37"/>
      <c r="AQ123" s="36">
        <f t="shared" si="145"/>
        <v>0.12</v>
      </c>
      <c r="AR123" s="37"/>
      <c r="AS123" s="36">
        <f t="shared" si="146"/>
        <v>0</v>
      </c>
      <c r="AT123" s="37"/>
    </row>
    <row r="124" spans="2:46" x14ac:dyDescent="0.25">
      <c r="F124" s="6">
        <v>0.25</v>
      </c>
      <c r="G124" s="36">
        <f t="shared" si="130"/>
        <v>3</v>
      </c>
      <c r="H124" s="37"/>
      <c r="I124" s="36">
        <f t="shared" si="147"/>
        <v>0.9</v>
      </c>
      <c r="J124" s="37"/>
      <c r="K124" s="36">
        <f t="shared" si="131"/>
        <v>3.5294117647058822</v>
      </c>
      <c r="L124" s="37"/>
      <c r="M124" s="36">
        <f t="shared" si="132"/>
        <v>4</v>
      </c>
      <c r="N124" s="37"/>
      <c r="O124" s="36">
        <f t="shared" si="148"/>
        <v>0.34985422740524774</v>
      </c>
      <c r="P124" s="37"/>
      <c r="Q124" s="36" t="s">
        <v>97</v>
      </c>
      <c r="R124" s="37"/>
      <c r="S124" s="36">
        <f t="shared" si="133"/>
        <v>0.20000000000000004</v>
      </c>
      <c r="T124" s="37"/>
      <c r="U124" s="36">
        <f t="shared" si="134"/>
        <v>0.25974025974025972</v>
      </c>
      <c r="V124" s="37"/>
      <c r="W124" s="36">
        <f t="shared" si="135"/>
        <v>0.1749271137026239</v>
      </c>
      <c r="X124" s="37"/>
      <c r="Y124" s="36">
        <f t="shared" si="136"/>
        <v>0.29999999999999993</v>
      </c>
      <c r="Z124" s="37"/>
      <c r="AA124" s="36">
        <f t="shared" si="137"/>
        <v>0.15</v>
      </c>
      <c r="AB124" s="37"/>
      <c r="AC124" s="36">
        <f t="shared" si="138"/>
        <v>0.20000000000000004</v>
      </c>
      <c r="AD124" s="37"/>
      <c r="AE124" s="36">
        <f t="shared" si="139"/>
        <v>0.13333333333333333</v>
      </c>
      <c r="AF124" s="37"/>
      <c r="AG124" s="36">
        <f t="shared" si="140"/>
        <v>0</v>
      </c>
      <c r="AH124" s="37"/>
      <c r="AI124" s="36">
        <f t="shared" si="141"/>
        <v>0.12</v>
      </c>
      <c r="AJ124" s="37"/>
      <c r="AK124" s="36">
        <f t="shared" si="142"/>
        <v>0.15</v>
      </c>
      <c r="AL124" s="37"/>
      <c r="AM124" s="36">
        <f t="shared" si="143"/>
        <v>0.2</v>
      </c>
      <c r="AN124" s="37"/>
      <c r="AO124" s="36">
        <f t="shared" si="144"/>
        <v>0.25</v>
      </c>
      <c r="AP124" s="37"/>
      <c r="AQ124" s="36">
        <f t="shared" si="145"/>
        <v>0.12</v>
      </c>
      <c r="AR124" s="37"/>
      <c r="AS124" s="36">
        <f t="shared" si="146"/>
        <v>0</v>
      </c>
      <c r="AT124" s="37"/>
    </row>
    <row r="125" spans="2:46" x14ac:dyDescent="0.25">
      <c r="F125" s="6">
        <v>0.2</v>
      </c>
      <c r="G125" s="36">
        <f t="shared" si="130"/>
        <v>2</v>
      </c>
      <c r="H125" s="37"/>
      <c r="I125" s="36">
        <f t="shared" si="147"/>
        <v>0.74999999999999989</v>
      </c>
      <c r="J125" s="37"/>
      <c r="K125" s="36">
        <f t="shared" si="131"/>
        <v>3.5294117647058822</v>
      </c>
      <c r="L125" s="37"/>
      <c r="M125" s="36">
        <f t="shared" si="132"/>
        <v>4</v>
      </c>
      <c r="N125" s="37"/>
      <c r="O125" s="36">
        <f t="shared" si="148"/>
        <v>0.34985422740524774</v>
      </c>
      <c r="P125" s="37"/>
      <c r="Q125" s="36" t="s">
        <v>97</v>
      </c>
      <c r="R125" s="37"/>
      <c r="S125" s="36">
        <f t="shared" si="133"/>
        <v>0.20000000000000004</v>
      </c>
      <c r="T125" s="37"/>
      <c r="U125" s="36">
        <f t="shared" si="134"/>
        <v>0.12987012987012986</v>
      </c>
      <c r="V125" s="37"/>
      <c r="W125" s="36">
        <f t="shared" si="135"/>
        <v>0.1749271137026239</v>
      </c>
      <c r="X125" s="37"/>
      <c r="Y125" s="36">
        <f t="shared" si="136"/>
        <v>0.15</v>
      </c>
      <c r="Z125" s="37"/>
      <c r="AA125" s="36">
        <f t="shared" si="137"/>
        <v>0.15</v>
      </c>
      <c r="AB125" s="37"/>
      <c r="AC125" s="36">
        <f t="shared" si="138"/>
        <v>0.20000000000000004</v>
      </c>
      <c r="AD125" s="37"/>
      <c r="AE125" s="36">
        <f t="shared" si="139"/>
        <v>0.13333333333333333</v>
      </c>
      <c r="AF125" s="37"/>
      <c r="AG125" s="36">
        <f t="shared" si="140"/>
        <v>0</v>
      </c>
      <c r="AH125" s="37"/>
      <c r="AI125" s="36">
        <f t="shared" si="141"/>
        <v>0.12</v>
      </c>
      <c r="AJ125" s="37"/>
      <c r="AK125" s="36">
        <f t="shared" si="142"/>
        <v>0.15</v>
      </c>
      <c r="AL125" s="37"/>
      <c r="AM125" s="36">
        <f t="shared" si="143"/>
        <v>0.2</v>
      </c>
      <c r="AN125" s="37"/>
      <c r="AO125" s="36">
        <f t="shared" si="144"/>
        <v>0.25</v>
      </c>
      <c r="AP125" s="37"/>
      <c r="AQ125" s="36">
        <f t="shared" si="145"/>
        <v>0</v>
      </c>
      <c r="AR125" s="37"/>
      <c r="AS125" s="36">
        <f t="shared" si="146"/>
        <v>0</v>
      </c>
      <c r="AT125" s="37"/>
    </row>
    <row r="126" spans="2:46" x14ac:dyDescent="0.25">
      <c r="F126" s="6">
        <v>0.15</v>
      </c>
      <c r="G126" s="36">
        <f t="shared" si="130"/>
        <v>2</v>
      </c>
      <c r="H126" s="37"/>
      <c r="I126" s="36">
        <f t="shared" si="147"/>
        <v>0.74999999999999989</v>
      </c>
      <c r="J126" s="37"/>
      <c r="K126" s="36">
        <f t="shared" si="131"/>
        <v>3.5294117647058822</v>
      </c>
      <c r="L126" s="37"/>
      <c r="M126" s="36">
        <f t="shared" si="132"/>
        <v>4</v>
      </c>
      <c r="N126" s="37"/>
      <c r="O126" s="36">
        <f t="shared" si="148"/>
        <v>0.34985422740524774</v>
      </c>
      <c r="P126" s="37"/>
      <c r="Q126" s="36" t="s">
        <v>97</v>
      </c>
      <c r="R126" s="37"/>
      <c r="S126" s="36">
        <f t="shared" si="133"/>
        <v>0.20000000000000004</v>
      </c>
      <c r="T126" s="37"/>
      <c r="U126" s="36">
        <f t="shared" si="134"/>
        <v>0.12987012987012986</v>
      </c>
      <c r="V126" s="37"/>
      <c r="W126" s="36">
        <f t="shared" si="135"/>
        <v>0.1749271137026239</v>
      </c>
      <c r="X126" s="37"/>
      <c r="Y126" s="36">
        <f t="shared" si="136"/>
        <v>0.15</v>
      </c>
      <c r="Z126" s="37"/>
      <c r="AA126" s="36">
        <f t="shared" si="137"/>
        <v>0.15</v>
      </c>
      <c r="AB126" s="37"/>
      <c r="AC126" s="36">
        <f t="shared" si="138"/>
        <v>0.1</v>
      </c>
      <c r="AD126" s="37"/>
      <c r="AE126" s="36">
        <f t="shared" si="139"/>
        <v>0.13333333333333333</v>
      </c>
      <c r="AF126" s="37"/>
      <c r="AG126" s="36">
        <f t="shared" si="140"/>
        <v>0</v>
      </c>
      <c r="AH126" s="37"/>
      <c r="AI126" s="36">
        <f t="shared" si="141"/>
        <v>0.12</v>
      </c>
      <c r="AJ126" s="37"/>
      <c r="AK126" s="36">
        <f t="shared" si="142"/>
        <v>0.15</v>
      </c>
      <c r="AL126" s="37"/>
      <c r="AM126" s="36">
        <f t="shared" si="143"/>
        <v>0.2</v>
      </c>
      <c r="AN126" s="37"/>
      <c r="AO126" s="36">
        <f t="shared" si="144"/>
        <v>0.25</v>
      </c>
      <c r="AP126" s="37"/>
      <c r="AQ126" s="36">
        <f t="shared" si="145"/>
        <v>0</v>
      </c>
      <c r="AR126" s="37"/>
      <c r="AS126" s="36">
        <f t="shared" si="146"/>
        <v>0</v>
      </c>
      <c r="AT126" s="37"/>
    </row>
    <row r="127" spans="2:46" x14ac:dyDescent="0.25">
      <c r="F127" s="6">
        <v>0.1</v>
      </c>
      <c r="G127" s="36">
        <f t="shared" si="130"/>
        <v>2</v>
      </c>
      <c r="H127" s="37"/>
      <c r="I127" s="36">
        <f t="shared" si="147"/>
        <v>0.74999999999999989</v>
      </c>
      <c r="J127" s="37"/>
      <c r="K127" s="36">
        <f t="shared" si="131"/>
        <v>3.5294117647058822</v>
      </c>
      <c r="L127" s="37"/>
      <c r="M127" s="36">
        <f t="shared" si="132"/>
        <v>4</v>
      </c>
      <c r="N127" s="37"/>
      <c r="O127" s="36">
        <f t="shared" si="148"/>
        <v>0.1749271137026239</v>
      </c>
      <c r="P127" s="37"/>
      <c r="Q127" s="36" t="s">
        <v>97</v>
      </c>
      <c r="R127" s="37"/>
      <c r="S127" s="36">
        <f t="shared" si="133"/>
        <v>0.20000000000000004</v>
      </c>
      <c r="T127" s="37"/>
      <c r="U127" s="36">
        <f t="shared" si="134"/>
        <v>0.12987012987012986</v>
      </c>
      <c r="V127" s="37"/>
      <c r="W127" s="36">
        <f t="shared" si="135"/>
        <v>0.1749271137026239</v>
      </c>
      <c r="X127" s="37"/>
      <c r="Y127" s="36">
        <f t="shared" si="136"/>
        <v>0.15</v>
      </c>
      <c r="Z127" s="37"/>
      <c r="AA127" s="36">
        <f t="shared" si="137"/>
        <v>0.15</v>
      </c>
      <c r="AB127" s="37"/>
      <c r="AC127" s="36">
        <f t="shared" si="138"/>
        <v>0.1</v>
      </c>
      <c r="AD127" s="37"/>
      <c r="AE127" s="36">
        <f t="shared" si="139"/>
        <v>0.13333333333333333</v>
      </c>
      <c r="AF127" s="37"/>
      <c r="AG127" s="36">
        <f t="shared" si="140"/>
        <v>0</v>
      </c>
      <c r="AH127" s="37"/>
      <c r="AI127" s="36">
        <f t="shared" si="141"/>
        <v>0.12</v>
      </c>
      <c r="AJ127" s="37"/>
      <c r="AK127" s="36">
        <f t="shared" si="142"/>
        <v>0.15</v>
      </c>
      <c r="AL127" s="37"/>
      <c r="AM127" s="36">
        <f t="shared" si="143"/>
        <v>0.2</v>
      </c>
      <c r="AN127" s="37"/>
      <c r="AO127" s="36">
        <f t="shared" si="144"/>
        <v>0.25</v>
      </c>
      <c r="AP127" s="37"/>
      <c r="AQ127" s="36">
        <f t="shared" si="145"/>
        <v>0</v>
      </c>
      <c r="AR127" s="37"/>
      <c r="AS127" s="36">
        <f t="shared" si="146"/>
        <v>0</v>
      </c>
      <c r="AT127" s="37"/>
    </row>
    <row r="128" spans="2:46" x14ac:dyDescent="0.25">
      <c r="F128" s="6">
        <v>0.05</v>
      </c>
      <c r="G128" s="36">
        <f t="shared" si="130"/>
        <v>2</v>
      </c>
      <c r="H128" s="37"/>
      <c r="I128" s="36">
        <f t="shared" si="147"/>
        <v>0.6</v>
      </c>
      <c r="J128" s="37"/>
      <c r="K128" s="36">
        <f t="shared" si="131"/>
        <v>3.5294117647058822</v>
      </c>
      <c r="L128" s="37"/>
      <c r="M128" s="36">
        <f t="shared" si="132"/>
        <v>4</v>
      </c>
      <c r="N128" s="37"/>
      <c r="O128" s="36">
        <f t="shared" si="148"/>
        <v>0.1749271137026239</v>
      </c>
      <c r="P128" s="37"/>
      <c r="Q128" s="36" t="s">
        <v>97</v>
      </c>
      <c r="R128" s="37"/>
      <c r="S128" s="36">
        <f t="shared" si="133"/>
        <v>0.20000000000000004</v>
      </c>
      <c r="T128" s="37"/>
      <c r="U128" s="36">
        <f t="shared" si="134"/>
        <v>0.12987012987012986</v>
      </c>
      <c r="V128" s="37"/>
      <c r="W128" s="36">
        <f t="shared" si="135"/>
        <v>0.1749271137026239</v>
      </c>
      <c r="X128" s="37"/>
      <c r="Y128" s="36">
        <f t="shared" si="136"/>
        <v>0.15</v>
      </c>
      <c r="Z128" s="37"/>
      <c r="AA128" s="36">
        <f t="shared" si="137"/>
        <v>0.15</v>
      </c>
      <c r="AB128" s="37"/>
      <c r="AC128" s="36">
        <f t="shared" si="138"/>
        <v>0.1</v>
      </c>
      <c r="AD128" s="37"/>
      <c r="AE128" s="36">
        <f t="shared" si="139"/>
        <v>0.13333333333333333</v>
      </c>
      <c r="AF128" s="37"/>
      <c r="AG128" s="36">
        <f t="shared" si="140"/>
        <v>0</v>
      </c>
      <c r="AH128" s="37"/>
      <c r="AI128" s="36">
        <f t="shared" si="141"/>
        <v>0.12</v>
      </c>
      <c r="AJ128" s="37"/>
      <c r="AK128" s="36">
        <f t="shared" si="142"/>
        <v>0.15</v>
      </c>
      <c r="AL128" s="37"/>
      <c r="AM128" s="36">
        <f t="shared" si="143"/>
        <v>0.2</v>
      </c>
      <c r="AN128" s="37"/>
      <c r="AO128" s="36">
        <f t="shared" si="144"/>
        <v>0.25</v>
      </c>
      <c r="AP128" s="37"/>
      <c r="AQ128" s="36">
        <f t="shared" si="145"/>
        <v>0</v>
      </c>
      <c r="AR128" s="37"/>
      <c r="AS128" s="36">
        <f t="shared" si="146"/>
        <v>0</v>
      </c>
      <c r="AT128" s="37"/>
    </row>
    <row r="129" spans="5:46" ht="15.75" thickBot="1" x14ac:dyDescent="0.3">
      <c r="E129" s="3"/>
      <c r="F129" s="7">
        <v>0</v>
      </c>
      <c r="G129" s="40">
        <f t="shared" si="130"/>
        <v>2</v>
      </c>
      <c r="H129" s="41"/>
      <c r="I129" s="40">
        <f t="shared" si="147"/>
        <v>0.6</v>
      </c>
      <c r="J129" s="41"/>
      <c r="K129" s="40">
        <f t="shared" si="131"/>
        <v>3.5294117647058822</v>
      </c>
      <c r="L129" s="41"/>
      <c r="M129" s="40">
        <f t="shared" si="132"/>
        <v>4</v>
      </c>
      <c r="N129" s="41"/>
      <c r="O129" s="40">
        <f t="shared" si="148"/>
        <v>0.1749271137026239</v>
      </c>
      <c r="P129" s="41"/>
      <c r="Q129" s="40" t="s">
        <v>97</v>
      </c>
      <c r="R129" s="41"/>
      <c r="S129" s="40">
        <f t="shared" si="133"/>
        <v>0.20000000000000004</v>
      </c>
      <c r="T129" s="41"/>
      <c r="U129" s="40">
        <f t="shared" si="134"/>
        <v>0.12987012987012986</v>
      </c>
      <c r="V129" s="41"/>
      <c r="W129" s="40">
        <f t="shared" si="135"/>
        <v>0.1749271137026239</v>
      </c>
      <c r="X129" s="41"/>
      <c r="Y129" s="40">
        <f t="shared" si="136"/>
        <v>0.15</v>
      </c>
      <c r="Z129" s="41"/>
      <c r="AA129" s="40">
        <f t="shared" si="137"/>
        <v>0.15</v>
      </c>
      <c r="AB129" s="41"/>
      <c r="AC129" s="40">
        <f t="shared" si="138"/>
        <v>0.1</v>
      </c>
      <c r="AD129" s="41"/>
      <c r="AE129" s="40">
        <f t="shared" si="139"/>
        <v>0.13333333333333333</v>
      </c>
      <c r="AF129" s="41"/>
      <c r="AG129" s="40">
        <f t="shared" si="140"/>
        <v>0</v>
      </c>
      <c r="AH129" s="41"/>
      <c r="AI129" s="40">
        <f t="shared" si="141"/>
        <v>0.12</v>
      </c>
      <c r="AJ129" s="41"/>
      <c r="AK129" s="40">
        <f t="shared" si="142"/>
        <v>0.15</v>
      </c>
      <c r="AL129" s="41"/>
      <c r="AM129" s="40">
        <f t="shared" si="143"/>
        <v>0.2</v>
      </c>
      <c r="AN129" s="41"/>
      <c r="AO129" s="40">
        <f t="shared" si="144"/>
        <v>0.25</v>
      </c>
      <c r="AP129" s="41"/>
      <c r="AQ129" s="40">
        <f t="shared" si="145"/>
        <v>0</v>
      </c>
      <c r="AR129" s="41"/>
      <c r="AS129" s="40">
        <f t="shared" si="146"/>
        <v>0</v>
      </c>
      <c r="AT129" s="41"/>
    </row>
    <row r="130" spans="5:46" x14ac:dyDescent="0.25">
      <c r="E130" s="2" t="s">
        <v>1</v>
      </c>
      <c r="F130" s="5">
        <v>0.75</v>
      </c>
      <c r="G130" s="42">
        <f t="shared" si="130"/>
        <v>10</v>
      </c>
      <c r="H130" s="43"/>
      <c r="I130" s="42">
        <f t="shared" si="147"/>
        <v>4.05</v>
      </c>
      <c r="J130" s="43"/>
      <c r="K130" s="42">
        <f t="shared" si="131"/>
        <v>24.705882352941174</v>
      </c>
      <c r="L130" s="43"/>
      <c r="M130" s="42">
        <f t="shared" si="132"/>
        <v>20</v>
      </c>
      <c r="N130" s="43"/>
      <c r="O130" s="42">
        <f t="shared" si="148"/>
        <v>2.4489795918367343</v>
      </c>
      <c r="P130" s="43"/>
      <c r="Q130" s="42" t="s">
        <v>97</v>
      </c>
      <c r="R130" s="43"/>
      <c r="S130" s="42">
        <f t="shared" si="133"/>
        <v>1.6</v>
      </c>
      <c r="T130" s="43"/>
      <c r="U130" s="42">
        <f t="shared" si="134"/>
        <v>1.5584415584415583</v>
      </c>
      <c r="V130" s="43"/>
      <c r="W130" s="42">
        <f t="shared" si="135"/>
        <v>1.749271137026239</v>
      </c>
      <c r="X130" s="43"/>
      <c r="Y130" s="42">
        <f t="shared" si="136"/>
        <v>1.8</v>
      </c>
      <c r="Z130" s="43"/>
      <c r="AA130" s="42">
        <f t="shared" si="137"/>
        <v>1.2</v>
      </c>
      <c r="AB130" s="43"/>
      <c r="AC130" s="42">
        <f t="shared" si="138"/>
        <v>1.2</v>
      </c>
      <c r="AD130" s="43"/>
      <c r="AE130" s="42">
        <f t="shared" si="139"/>
        <v>1.0666666666666667</v>
      </c>
      <c r="AF130" s="43"/>
      <c r="AG130" s="42">
        <f t="shared" si="140"/>
        <v>8.5714285714285712</v>
      </c>
      <c r="AH130" s="43"/>
      <c r="AI130" s="42">
        <f t="shared" si="141"/>
        <v>1.1999999999999997</v>
      </c>
      <c r="AJ130" s="43"/>
      <c r="AK130" s="42">
        <f t="shared" si="142"/>
        <v>1.5</v>
      </c>
      <c r="AL130" s="43"/>
      <c r="AM130" s="42">
        <f t="shared" si="143"/>
        <v>1.6</v>
      </c>
      <c r="AN130" s="43"/>
      <c r="AO130" s="42">
        <f t="shared" si="144"/>
        <v>2</v>
      </c>
      <c r="AP130" s="43"/>
      <c r="AQ130" s="42">
        <f t="shared" si="145"/>
        <v>0.72</v>
      </c>
      <c r="AR130" s="43"/>
      <c r="AS130" s="42">
        <f t="shared" si="146"/>
        <v>10.434782608695652</v>
      </c>
      <c r="AT130" s="43"/>
    </row>
    <row r="131" spans="5:46" x14ac:dyDescent="0.25">
      <c r="F131" s="6">
        <v>0.55000000000000004</v>
      </c>
      <c r="G131" s="36">
        <f t="shared" si="130"/>
        <v>6</v>
      </c>
      <c r="H131" s="37"/>
      <c r="I131" s="36">
        <f t="shared" si="147"/>
        <v>2.25</v>
      </c>
      <c r="J131" s="37"/>
      <c r="K131" s="36">
        <f t="shared" si="131"/>
        <v>10.588235294117647</v>
      </c>
      <c r="L131" s="37"/>
      <c r="M131" s="36">
        <f t="shared" si="132"/>
        <v>12</v>
      </c>
      <c r="N131" s="37"/>
      <c r="O131" s="36">
        <f t="shared" si="148"/>
        <v>1.2244897959183674</v>
      </c>
      <c r="P131" s="37"/>
      <c r="Q131" s="36" t="s">
        <v>97</v>
      </c>
      <c r="R131" s="37"/>
      <c r="S131" s="36">
        <f t="shared" si="133"/>
        <v>0.8</v>
      </c>
      <c r="T131" s="37"/>
      <c r="U131" s="36">
        <f t="shared" si="134"/>
        <v>0.77922077922077904</v>
      </c>
      <c r="V131" s="37"/>
      <c r="W131" s="36">
        <f t="shared" si="135"/>
        <v>0.87463556851311941</v>
      </c>
      <c r="X131" s="37"/>
      <c r="Y131" s="36">
        <f t="shared" si="136"/>
        <v>0.9</v>
      </c>
      <c r="Z131" s="37"/>
      <c r="AA131" s="36">
        <f t="shared" si="137"/>
        <v>0.6</v>
      </c>
      <c r="AB131" s="37"/>
      <c r="AC131" s="36">
        <f t="shared" si="138"/>
        <v>0.70000000000000007</v>
      </c>
      <c r="AD131" s="37"/>
      <c r="AE131" s="36">
        <f t="shared" si="139"/>
        <v>0.53333333333333333</v>
      </c>
      <c r="AF131" s="37"/>
      <c r="AG131" s="36">
        <f t="shared" si="140"/>
        <v>3.4285714285714279</v>
      </c>
      <c r="AH131" s="37"/>
      <c r="AI131" s="36">
        <f t="shared" si="141"/>
        <v>0.6</v>
      </c>
      <c r="AJ131" s="37"/>
      <c r="AK131" s="36">
        <f t="shared" si="142"/>
        <v>0.74999999999999989</v>
      </c>
      <c r="AL131" s="37"/>
      <c r="AM131" s="36">
        <f t="shared" si="143"/>
        <v>0.8</v>
      </c>
      <c r="AN131" s="37"/>
      <c r="AO131" s="36">
        <f t="shared" si="144"/>
        <v>1</v>
      </c>
      <c r="AP131" s="37"/>
      <c r="AQ131" s="36">
        <f t="shared" si="145"/>
        <v>0.36</v>
      </c>
      <c r="AR131" s="37"/>
      <c r="AS131" s="36">
        <f t="shared" si="146"/>
        <v>5.2173913043478262</v>
      </c>
      <c r="AT131" s="37"/>
    </row>
    <row r="132" spans="5:46" x14ac:dyDescent="0.25">
      <c r="F132" s="6">
        <v>0.5</v>
      </c>
      <c r="G132" s="36">
        <f t="shared" si="130"/>
        <v>5</v>
      </c>
      <c r="H132" s="37"/>
      <c r="I132" s="36">
        <f t="shared" si="147"/>
        <v>1.9500000000000002</v>
      </c>
      <c r="J132" s="37"/>
      <c r="K132" s="36">
        <f t="shared" si="131"/>
        <v>10.588235294117647</v>
      </c>
      <c r="L132" s="37"/>
      <c r="M132" s="36">
        <f t="shared" si="132"/>
        <v>12</v>
      </c>
      <c r="N132" s="37"/>
      <c r="O132" s="36">
        <f t="shared" si="148"/>
        <v>1.2244897959183674</v>
      </c>
      <c r="P132" s="37"/>
      <c r="Q132" s="36" t="s">
        <v>97</v>
      </c>
      <c r="R132" s="37"/>
      <c r="S132" s="36">
        <f t="shared" si="133"/>
        <v>0.8</v>
      </c>
      <c r="T132" s="37"/>
      <c r="U132" s="36">
        <f t="shared" si="134"/>
        <v>0.77922077922077904</v>
      </c>
      <c r="V132" s="37"/>
      <c r="W132" s="36">
        <f t="shared" si="135"/>
        <v>0.87463556851311941</v>
      </c>
      <c r="X132" s="37"/>
      <c r="Y132" s="36">
        <f t="shared" si="136"/>
        <v>0.9</v>
      </c>
      <c r="Z132" s="37"/>
      <c r="AA132" s="36">
        <f t="shared" si="137"/>
        <v>0.6</v>
      </c>
      <c r="AB132" s="37"/>
      <c r="AC132" s="36">
        <f t="shared" si="138"/>
        <v>0.60000000000000009</v>
      </c>
      <c r="AD132" s="37"/>
      <c r="AE132" s="36">
        <f t="shared" si="139"/>
        <v>0.53333333333333333</v>
      </c>
      <c r="AF132" s="37"/>
      <c r="AG132" s="36">
        <f t="shared" si="140"/>
        <v>3.4285714285714279</v>
      </c>
      <c r="AH132" s="37"/>
      <c r="AI132" s="36">
        <f t="shared" si="141"/>
        <v>0.6</v>
      </c>
      <c r="AJ132" s="37"/>
      <c r="AK132" s="36">
        <f t="shared" si="142"/>
        <v>0.74999999999999989</v>
      </c>
      <c r="AL132" s="37"/>
      <c r="AM132" s="36">
        <f t="shared" si="143"/>
        <v>0.8</v>
      </c>
      <c r="AN132" s="37"/>
      <c r="AO132" s="36">
        <f t="shared" si="144"/>
        <v>1</v>
      </c>
      <c r="AP132" s="37"/>
      <c r="AQ132" s="36">
        <f t="shared" si="145"/>
        <v>0.36</v>
      </c>
      <c r="AR132" s="37"/>
      <c r="AS132" s="36">
        <f t="shared" si="146"/>
        <v>5.2173913043478262</v>
      </c>
      <c r="AT132" s="37"/>
    </row>
    <row r="133" spans="5:46" x14ac:dyDescent="0.25">
      <c r="F133" s="6">
        <v>0.45</v>
      </c>
      <c r="G133" s="36">
        <f t="shared" si="130"/>
        <v>5</v>
      </c>
      <c r="H133" s="37"/>
      <c r="I133" s="36">
        <f t="shared" si="147"/>
        <v>1.8</v>
      </c>
      <c r="J133" s="37"/>
      <c r="K133" s="36">
        <f t="shared" si="131"/>
        <v>10.588235294117647</v>
      </c>
      <c r="L133" s="37"/>
      <c r="M133" s="36">
        <f t="shared" si="132"/>
        <v>8</v>
      </c>
      <c r="N133" s="37"/>
      <c r="O133" s="36">
        <f t="shared" si="148"/>
        <v>1.0495626822157436</v>
      </c>
      <c r="P133" s="37"/>
      <c r="Q133" s="36" t="s">
        <v>97</v>
      </c>
      <c r="R133" s="37"/>
      <c r="S133" s="36">
        <f t="shared" si="133"/>
        <v>0.70000000000000007</v>
      </c>
      <c r="T133" s="37"/>
      <c r="U133" s="36">
        <f t="shared" si="134"/>
        <v>0.64935064935064934</v>
      </c>
      <c r="V133" s="37"/>
      <c r="W133" s="36">
        <f t="shared" si="135"/>
        <v>0.69970845481049559</v>
      </c>
      <c r="X133" s="37"/>
      <c r="Y133" s="36">
        <f t="shared" si="136"/>
        <v>0.74999999999999989</v>
      </c>
      <c r="Z133" s="37"/>
      <c r="AA133" s="36">
        <f t="shared" si="137"/>
        <v>0.44999999999999996</v>
      </c>
      <c r="AB133" s="37"/>
      <c r="AC133" s="36">
        <f t="shared" si="138"/>
        <v>0.50000000000000011</v>
      </c>
      <c r="AD133" s="37"/>
      <c r="AE133" s="36">
        <f t="shared" si="139"/>
        <v>0.4</v>
      </c>
      <c r="AF133" s="37"/>
      <c r="AG133" s="36">
        <f t="shared" si="140"/>
        <v>3.4285714285714279</v>
      </c>
      <c r="AH133" s="37"/>
      <c r="AI133" s="36">
        <f t="shared" si="141"/>
        <v>0.48</v>
      </c>
      <c r="AJ133" s="37"/>
      <c r="AK133" s="36">
        <f t="shared" si="142"/>
        <v>0.6</v>
      </c>
      <c r="AL133" s="37"/>
      <c r="AM133" s="36">
        <f t="shared" si="143"/>
        <v>0.60000000000000009</v>
      </c>
      <c r="AN133" s="37"/>
      <c r="AO133" s="36">
        <f t="shared" si="144"/>
        <v>0.75</v>
      </c>
      <c r="AP133" s="37"/>
      <c r="AQ133" s="36">
        <f t="shared" si="145"/>
        <v>0.24</v>
      </c>
      <c r="AR133" s="37"/>
      <c r="AS133" s="36">
        <f t="shared" si="146"/>
        <v>5.2173913043478262</v>
      </c>
      <c r="AT133" s="37"/>
    </row>
    <row r="134" spans="5:46" x14ac:dyDescent="0.25">
      <c r="F134" s="6">
        <v>0.4</v>
      </c>
      <c r="G134" s="36">
        <f t="shared" si="130"/>
        <v>4</v>
      </c>
      <c r="H134" s="37"/>
      <c r="I134" s="36">
        <f t="shared" si="147"/>
        <v>1.65</v>
      </c>
      <c r="J134" s="37"/>
      <c r="K134" s="36">
        <f t="shared" si="131"/>
        <v>7.0588235294117645</v>
      </c>
      <c r="L134" s="37"/>
      <c r="M134" s="36">
        <f t="shared" si="132"/>
        <v>8</v>
      </c>
      <c r="N134" s="37"/>
      <c r="O134" s="36">
        <f t="shared" si="148"/>
        <v>0.87463556851311941</v>
      </c>
      <c r="P134" s="37"/>
      <c r="Q134" s="36" t="s">
        <v>97</v>
      </c>
      <c r="R134" s="37"/>
      <c r="S134" s="36">
        <f t="shared" si="133"/>
        <v>0.60000000000000009</v>
      </c>
      <c r="T134" s="37"/>
      <c r="U134" s="36">
        <f t="shared" si="134"/>
        <v>0.64935064935064934</v>
      </c>
      <c r="V134" s="37"/>
      <c r="W134" s="36">
        <f t="shared" si="135"/>
        <v>0.69970845481049559</v>
      </c>
      <c r="X134" s="37"/>
      <c r="Y134" s="36">
        <f t="shared" si="136"/>
        <v>0.74999999999999989</v>
      </c>
      <c r="Z134" s="37"/>
      <c r="AA134" s="36">
        <f t="shared" si="137"/>
        <v>0.44999999999999996</v>
      </c>
      <c r="AB134" s="37"/>
      <c r="AC134" s="36">
        <f t="shared" si="138"/>
        <v>0.50000000000000011</v>
      </c>
      <c r="AD134" s="37"/>
      <c r="AE134" s="36">
        <f t="shared" si="139"/>
        <v>0.4</v>
      </c>
      <c r="AF134" s="37"/>
      <c r="AG134" s="36">
        <f t="shared" si="140"/>
        <v>3.4285714285714279</v>
      </c>
      <c r="AH134" s="37"/>
      <c r="AI134" s="36">
        <f t="shared" si="141"/>
        <v>0.48</v>
      </c>
      <c r="AJ134" s="37"/>
      <c r="AK134" s="36">
        <f t="shared" si="142"/>
        <v>0.6</v>
      </c>
      <c r="AL134" s="37"/>
      <c r="AM134" s="36">
        <f t="shared" si="143"/>
        <v>0.60000000000000009</v>
      </c>
      <c r="AN134" s="37"/>
      <c r="AO134" s="36">
        <f t="shared" si="144"/>
        <v>0.75</v>
      </c>
      <c r="AP134" s="37"/>
      <c r="AQ134" s="36">
        <f t="shared" si="145"/>
        <v>0.24</v>
      </c>
      <c r="AR134" s="37"/>
      <c r="AS134" s="36">
        <f t="shared" si="146"/>
        <v>5.2173913043478262</v>
      </c>
      <c r="AT134" s="37"/>
    </row>
    <row r="135" spans="5:46" x14ac:dyDescent="0.25">
      <c r="F135" s="6">
        <v>0.35</v>
      </c>
      <c r="G135" s="36">
        <f t="shared" si="130"/>
        <v>4</v>
      </c>
      <c r="H135" s="37"/>
      <c r="I135" s="36">
        <f t="shared" si="147"/>
        <v>1.5</v>
      </c>
      <c r="J135" s="37"/>
      <c r="K135" s="36">
        <f t="shared" si="131"/>
        <v>7.0588235294117645</v>
      </c>
      <c r="L135" s="37"/>
      <c r="M135" s="36">
        <f t="shared" si="132"/>
        <v>8</v>
      </c>
      <c r="N135" s="37"/>
      <c r="O135" s="36">
        <f t="shared" si="148"/>
        <v>0.87463556851311941</v>
      </c>
      <c r="P135" s="37"/>
      <c r="Q135" s="36" t="s">
        <v>97</v>
      </c>
      <c r="R135" s="37"/>
      <c r="S135" s="36">
        <f t="shared" si="133"/>
        <v>0.60000000000000009</v>
      </c>
      <c r="T135" s="37"/>
      <c r="U135" s="36">
        <f t="shared" si="134"/>
        <v>0.51948051948051943</v>
      </c>
      <c r="V135" s="37"/>
      <c r="W135" s="36">
        <f t="shared" si="135"/>
        <v>0.69970845481049559</v>
      </c>
      <c r="X135" s="37"/>
      <c r="Y135" s="36">
        <f t="shared" si="136"/>
        <v>0.6</v>
      </c>
      <c r="Z135" s="37"/>
      <c r="AA135" s="36">
        <f t="shared" si="137"/>
        <v>0.44999999999999996</v>
      </c>
      <c r="AB135" s="37"/>
      <c r="AC135" s="36">
        <f t="shared" si="138"/>
        <v>0.4</v>
      </c>
      <c r="AD135" s="37"/>
      <c r="AE135" s="36">
        <f t="shared" si="139"/>
        <v>0.4</v>
      </c>
      <c r="AF135" s="37"/>
      <c r="AG135" s="36">
        <f t="shared" si="140"/>
        <v>1.7142857142857142</v>
      </c>
      <c r="AH135" s="37"/>
      <c r="AI135" s="36">
        <f t="shared" si="141"/>
        <v>0.48</v>
      </c>
      <c r="AJ135" s="37"/>
      <c r="AK135" s="36">
        <f t="shared" si="142"/>
        <v>0.44999999999999996</v>
      </c>
      <c r="AL135" s="37"/>
      <c r="AM135" s="36">
        <f t="shared" si="143"/>
        <v>0.60000000000000009</v>
      </c>
      <c r="AN135" s="37"/>
      <c r="AO135" s="36">
        <f t="shared" si="144"/>
        <v>0.75</v>
      </c>
      <c r="AP135" s="37"/>
      <c r="AQ135" s="36">
        <f t="shared" si="145"/>
        <v>0.24</v>
      </c>
      <c r="AR135" s="37"/>
      <c r="AS135" s="36">
        <f t="shared" si="146"/>
        <v>2.6086956521739131</v>
      </c>
      <c r="AT135" s="37"/>
    </row>
    <row r="136" spans="5:46" x14ac:dyDescent="0.25">
      <c r="F136" s="6">
        <v>0.3</v>
      </c>
      <c r="G136" s="36">
        <f t="shared" si="130"/>
        <v>4</v>
      </c>
      <c r="H136" s="37"/>
      <c r="I136" s="36">
        <f t="shared" si="147"/>
        <v>1.35</v>
      </c>
      <c r="J136" s="37"/>
      <c r="K136" s="36">
        <f t="shared" si="131"/>
        <v>7.0588235294117645</v>
      </c>
      <c r="L136" s="37"/>
      <c r="M136" s="36">
        <f t="shared" si="132"/>
        <v>8</v>
      </c>
      <c r="N136" s="37"/>
      <c r="O136" s="36">
        <f t="shared" si="148"/>
        <v>0.87463556851311941</v>
      </c>
      <c r="P136" s="37"/>
      <c r="Q136" s="36" t="s">
        <v>97</v>
      </c>
      <c r="R136" s="37"/>
      <c r="S136" s="36">
        <f t="shared" si="133"/>
        <v>0.50000000000000011</v>
      </c>
      <c r="T136" s="37"/>
      <c r="U136" s="36">
        <f t="shared" si="134"/>
        <v>0.51948051948051943</v>
      </c>
      <c r="V136" s="37"/>
      <c r="W136" s="36">
        <f t="shared" si="135"/>
        <v>0.52478134110787167</v>
      </c>
      <c r="X136" s="37"/>
      <c r="Y136" s="36">
        <f t="shared" si="136"/>
        <v>0.6</v>
      </c>
      <c r="Z136" s="37"/>
      <c r="AA136" s="36">
        <f t="shared" si="137"/>
        <v>0.44999999999999996</v>
      </c>
      <c r="AB136" s="37"/>
      <c r="AC136" s="36">
        <f t="shared" si="138"/>
        <v>0.4</v>
      </c>
      <c r="AD136" s="37"/>
      <c r="AE136" s="36">
        <f t="shared" si="139"/>
        <v>0.26666666666666672</v>
      </c>
      <c r="AF136" s="37"/>
      <c r="AG136" s="36">
        <f t="shared" si="140"/>
        <v>1.7142857142857142</v>
      </c>
      <c r="AH136" s="37"/>
      <c r="AI136" s="36">
        <f t="shared" si="141"/>
        <v>0.36</v>
      </c>
      <c r="AJ136" s="37"/>
      <c r="AK136" s="36">
        <f t="shared" si="142"/>
        <v>0.44999999999999996</v>
      </c>
      <c r="AL136" s="37"/>
      <c r="AM136" s="36">
        <f t="shared" si="143"/>
        <v>0.40000000000000008</v>
      </c>
      <c r="AN136" s="37"/>
      <c r="AO136" s="36">
        <f t="shared" si="144"/>
        <v>0.5</v>
      </c>
      <c r="AP136" s="37"/>
      <c r="AQ136" s="36">
        <f t="shared" si="145"/>
        <v>0.24</v>
      </c>
      <c r="AR136" s="37"/>
      <c r="AS136" s="36">
        <f t="shared" si="146"/>
        <v>2.6086956521739131</v>
      </c>
      <c r="AT136" s="37"/>
    </row>
    <row r="137" spans="5:46" x14ac:dyDescent="0.25">
      <c r="F137" s="6">
        <v>0.25</v>
      </c>
      <c r="G137" s="36">
        <f t="shared" si="130"/>
        <v>4</v>
      </c>
      <c r="H137" s="37"/>
      <c r="I137" s="36">
        <f t="shared" si="147"/>
        <v>1.35</v>
      </c>
      <c r="J137" s="37"/>
      <c r="K137" s="36">
        <f t="shared" si="131"/>
        <v>7.0588235294117645</v>
      </c>
      <c r="L137" s="37"/>
      <c r="M137" s="36">
        <f t="shared" si="132"/>
        <v>8</v>
      </c>
      <c r="N137" s="37"/>
      <c r="O137" s="36">
        <f t="shared" si="148"/>
        <v>0.69970845481049559</v>
      </c>
      <c r="P137" s="37"/>
      <c r="Q137" s="36" t="s">
        <v>97</v>
      </c>
      <c r="R137" s="37"/>
      <c r="S137" s="36">
        <f t="shared" si="133"/>
        <v>0.50000000000000011</v>
      </c>
      <c r="T137" s="37"/>
      <c r="U137" s="36">
        <f t="shared" si="134"/>
        <v>0.51948051948051943</v>
      </c>
      <c r="V137" s="37"/>
      <c r="W137" s="36">
        <f t="shared" si="135"/>
        <v>0.52478134110787167</v>
      </c>
      <c r="X137" s="37"/>
      <c r="Y137" s="36">
        <f t="shared" si="136"/>
        <v>0.6</v>
      </c>
      <c r="Z137" s="37"/>
      <c r="AA137" s="36">
        <f t="shared" si="137"/>
        <v>0.29999999999999993</v>
      </c>
      <c r="AB137" s="37"/>
      <c r="AC137" s="36">
        <f t="shared" si="138"/>
        <v>0.4</v>
      </c>
      <c r="AD137" s="37"/>
      <c r="AE137" s="36">
        <f t="shared" si="139"/>
        <v>0.26666666666666672</v>
      </c>
      <c r="AF137" s="37"/>
      <c r="AG137" s="36">
        <f t="shared" si="140"/>
        <v>1.7142857142857142</v>
      </c>
      <c r="AH137" s="37"/>
      <c r="AI137" s="36">
        <f t="shared" si="141"/>
        <v>0.36</v>
      </c>
      <c r="AJ137" s="37"/>
      <c r="AK137" s="36">
        <f t="shared" si="142"/>
        <v>0.44999999999999996</v>
      </c>
      <c r="AL137" s="37"/>
      <c r="AM137" s="36">
        <f t="shared" si="143"/>
        <v>0.40000000000000008</v>
      </c>
      <c r="AN137" s="37"/>
      <c r="AO137" s="36">
        <f t="shared" si="144"/>
        <v>0.5</v>
      </c>
      <c r="AP137" s="37"/>
      <c r="AQ137" s="36">
        <f t="shared" si="145"/>
        <v>0.24</v>
      </c>
      <c r="AR137" s="37"/>
      <c r="AS137" s="36">
        <f t="shared" si="146"/>
        <v>2.6086956521739131</v>
      </c>
      <c r="AT137" s="37"/>
    </row>
    <row r="138" spans="5:46" x14ac:dyDescent="0.25">
      <c r="F138" s="6">
        <v>0.2</v>
      </c>
      <c r="G138" s="36">
        <f t="shared" si="130"/>
        <v>3</v>
      </c>
      <c r="H138" s="37"/>
      <c r="I138" s="36">
        <f t="shared" si="147"/>
        <v>1.2</v>
      </c>
      <c r="J138" s="37"/>
      <c r="K138" s="36">
        <f t="shared" si="131"/>
        <v>7.0588235294117645</v>
      </c>
      <c r="L138" s="37"/>
      <c r="M138" s="36">
        <f t="shared" si="132"/>
        <v>8</v>
      </c>
      <c r="N138" s="37"/>
      <c r="O138" s="36">
        <f t="shared" si="148"/>
        <v>0.69970845481049559</v>
      </c>
      <c r="P138" s="37"/>
      <c r="Q138" s="36" t="s">
        <v>97</v>
      </c>
      <c r="R138" s="37"/>
      <c r="S138" s="36">
        <f t="shared" si="133"/>
        <v>0.50000000000000011</v>
      </c>
      <c r="T138" s="37"/>
      <c r="U138" s="36">
        <f t="shared" si="134"/>
        <v>0.38961038961038957</v>
      </c>
      <c r="V138" s="37"/>
      <c r="W138" s="36">
        <f t="shared" si="135"/>
        <v>0.52478134110787167</v>
      </c>
      <c r="X138" s="37"/>
      <c r="Y138" s="36">
        <f t="shared" si="136"/>
        <v>0.44999999999999996</v>
      </c>
      <c r="Z138" s="37"/>
      <c r="AA138" s="36">
        <f t="shared" si="137"/>
        <v>0.29999999999999993</v>
      </c>
      <c r="AB138" s="37"/>
      <c r="AC138" s="36">
        <f t="shared" si="138"/>
        <v>0.4</v>
      </c>
      <c r="AD138" s="37"/>
      <c r="AE138" s="36">
        <f t="shared" si="139"/>
        <v>0.26666666666666672</v>
      </c>
      <c r="AF138" s="37"/>
      <c r="AG138" s="36">
        <f t="shared" si="140"/>
        <v>1.7142857142857142</v>
      </c>
      <c r="AH138" s="37"/>
      <c r="AI138" s="36">
        <f t="shared" si="141"/>
        <v>0.36</v>
      </c>
      <c r="AJ138" s="37"/>
      <c r="AK138" s="36">
        <f t="shared" si="142"/>
        <v>0.44999999999999996</v>
      </c>
      <c r="AL138" s="37"/>
      <c r="AM138" s="36">
        <f t="shared" si="143"/>
        <v>0.40000000000000008</v>
      </c>
      <c r="AN138" s="37"/>
      <c r="AO138" s="36">
        <f t="shared" si="144"/>
        <v>0.5</v>
      </c>
      <c r="AP138" s="37"/>
      <c r="AQ138" s="36">
        <f t="shared" si="145"/>
        <v>0.12</v>
      </c>
      <c r="AR138" s="37"/>
      <c r="AS138" s="36">
        <f t="shared" si="146"/>
        <v>2.6086956521739131</v>
      </c>
      <c r="AT138" s="37"/>
    </row>
    <row r="139" spans="5:46" x14ac:dyDescent="0.25">
      <c r="F139" s="6">
        <v>0.15</v>
      </c>
      <c r="G139" s="36">
        <f t="shared" si="130"/>
        <v>3</v>
      </c>
      <c r="H139" s="37"/>
      <c r="I139" s="36">
        <f t="shared" si="147"/>
        <v>1.2</v>
      </c>
      <c r="J139" s="37"/>
      <c r="K139" s="36">
        <f t="shared" si="131"/>
        <v>7.0588235294117645</v>
      </c>
      <c r="L139" s="37"/>
      <c r="M139" s="36">
        <f t="shared" si="132"/>
        <v>8</v>
      </c>
      <c r="N139" s="37"/>
      <c r="O139" s="36">
        <f t="shared" si="148"/>
        <v>0.69970845481049559</v>
      </c>
      <c r="P139" s="37"/>
      <c r="Q139" s="36" t="s">
        <v>97</v>
      </c>
      <c r="R139" s="37"/>
      <c r="S139" s="36">
        <f t="shared" si="133"/>
        <v>0.4</v>
      </c>
      <c r="T139" s="37"/>
      <c r="U139" s="36">
        <f t="shared" si="134"/>
        <v>0.38961038961038957</v>
      </c>
      <c r="V139" s="37"/>
      <c r="W139" s="36">
        <f t="shared" si="135"/>
        <v>0.52478134110787167</v>
      </c>
      <c r="X139" s="37"/>
      <c r="Y139" s="36">
        <f t="shared" si="136"/>
        <v>0.44999999999999996</v>
      </c>
      <c r="Z139" s="37"/>
      <c r="AA139" s="36">
        <f t="shared" si="137"/>
        <v>0.29999999999999993</v>
      </c>
      <c r="AB139" s="37"/>
      <c r="AC139" s="36">
        <f t="shared" si="138"/>
        <v>0.30000000000000004</v>
      </c>
      <c r="AD139" s="37"/>
      <c r="AE139" s="36">
        <f t="shared" si="139"/>
        <v>0.26666666666666672</v>
      </c>
      <c r="AF139" s="37"/>
      <c r="AG139" s="36">
        <f t="shared" si="140"/>
        <v>1.7142857142857142</v>
      </c>
      <c r="AH139" s="37"/>
      <c r="AI139" s="36">
        <f t="shared" si="141"/>
        <v>0.36</v>
      </c>
      <c r="AJ139" s="37"/>
      <c r="AK139" s="36">
        <f t="shared" si="142"/>
        <v>0.29999999999999993</v>
      </c>
      <c r="AL139" s="37"/>
      <c r="AM139" s="36">
        <f t="shared" si="143"/>
        <v>0.40000000000000008</v>
      </c>
      <c r="AN139" s="37"/>
      <c r="AO139" s="36">
        <f t="shared" si="144"/>
        <v>0.5</v>
      </c>
      <c r="AP139" s="37"/>
      <c r="AQ139" s="36">
        <f t="shared" si="145"/>
        <v>0.12</v>
      </c>
      <c r="AR139" s="37"/>
      <c r="AS139" s="36">
        <f t="shared" si="146"/>
        <v>2.6086956521739131</v>
      </c>
      <c r="AT139" s="37"/>
    </row>
    <row r="140" spans="5:46" x14ac:dyDescent="0.25">
      <c r="F140" s="6">
        <v>0.1</v>
      </c>
      <c r="G140" s="36">
        <f t="shared" si="130"/>
        <v>3</v>
      </c>
      <c r="H140" s="37"/>
      <c r="I140" s="36">
        <f t="shared" si="147"/>
        <v>1.05</v>
      </c>
      <c r="J140" s="37"/>
      <c r="K140" s="36">
        <f t="shared" si="131"/>
        <v>3.5294117647058822</v>
      </c>
      <c r="L140" s="37"/>
      <c r="M140" s="36">
        <f t="shared" si="132"/>
        <v>8</v>
      </c>
      <c r="N140" s="37"/>
      <c r="O140" s="36">
        <f t="shared" si="148"/>
        <v>0.52478134110787167</v>
      </c>
      <c r="P140" s="37"/>
      <c r="Q140" s="36" t="s">
        <v>97</v>
      </c>
      <c r="R140" s="37"/>
      <c r="S140" s="36">
        <f t="shared" si="133"/>
        <v>0.4</v>
      </c>
      <c r="T140" s="37"/>
      <c r="U140" s="36">
        <f t="shared" si="134"/>
        <v>0.38961038961038957</v>
      </c>
      <c r="V140" s="37"/>
      <c r="W140" s="36">
        <f t="shared" si="135"/>
        <v>0.34985422740524774</v>
      </c>
      <c r="X140" s="37"/>
      <c r="Y140" s="36">
        <f t="shared" si="136"/>
        <v>0.44999999999999996</v>
      </c>
      <c r="Z140" s="37"/>
      <c r="AA140" s="36">
        <f t="shared" si="137"/>
        <v>0.29999999999999993</v>
      </c>
      <c r="AB140" s="37"/>
      <c r="AC140" s="36">
        <f t="shared" si="138"/>
        <v>0.30000000000000004</v>
      </c>
      <c r="AD140" s="37"/>
      <c r="AE140" s="36">
        <f t="shared" si="139"/>
        <v>0.26666666666666672</v>
      </c>
      <c r="AF140" s="37"/>
      <c r="AG140" s="36">
        <f t="shared" si="140"/>
        <v>1.7142857142857142</v>
      </c>
      <c r="AH140" s="37"/>
      <c r="AI140" s="36">
        <f t="shared" si="141"/>
        <v>0.24</v>
      </c>
      <c r="AJ140" s="37"/>
      <c r="AK140" s="36">
        <f t="shared" si="142"/>
        <v>0.29999999999999993</v>
      </c>
      <c r="AL140" s="37"/>
      <c r="AM140" s="36">
        <f t="shared" si="143"/>
        <v>0.40000000000000008</v>
      </c>
      <c r="AN140" s="37"/>
      <c r="AO140" s="36">
        <f t="shared" si="144"/>
        <v>0.5</v>
      </c>
      <c r="AP140" s="37"/>
      <c r="AQ140" s="36">
        <f t="shared" si="145"/>
        <v>0.12</v>
      </c>
      <c r="AR140" s="37"/>
      <c r="AS140" s="36">
        <f t="shared" si="146"/>
        <v>2.6086956521739131</v>
      </c>
      <c r="AT140" s="37"/>
    </row>
    <row r="141" spans="5:46" x14ac:dyDescent="0.25">
      <c r="F141" s="6">
        <v>0.05</v>
      </c>
      <c r="G141" s="36">
        <f t="shared" si="130"/>
        <v>3</v>
      </c>
      <c r="H141" s="37"/>
      <c r="I141" s="36">
        <f t="shared" si="147"/>
        <v>1.05</v>
      </c>
      <c r="J141" s="37"/>
      <c r="K141" s="36">
        <f t="shared" si="131"/>
        <v>3.5294117647058822</v>
      </c>
      <c r="L141" s="37"/>
      <c r="M141" s="36">
        <f t="shared" si="132"/>
        <v>8</v>
      </c>
      <c r="N141" s="37"/>
      <c r="O141" s="36">
        <f t="shared" si="148"/>
        <v>0.52478134110787167</v>
      </c>
      <c r="P141" s="37"/>
      <c r="Q141" s="36" t="s">
        <v>97</v>
      </c>
      <c r="R141" s="37"/>
      <c r="S141" s="36">
        <f t="shared" si="133"/>
        <v>0.4</v>
      </c>
      <c r="T141" s="37"/>
      <c r="U141" s="36">
        <f t="shared" si="134"/>
        <v>0.38961038961038957</v>
      </c>
      <c r="V141" s="37"/>
      <c r="W141" s="36">
        <f t="shared" si="135"/>
        <v>0.34985422740524774</v>
      </c>
      <c r="X141" s="37"/>
      <c r="Y141" s="36">
        <f t="shared" si="136"/>
        <v>0.44999999999999996</v>
      </c>
      <c r="Z141" s="37"/>
      <c r="AA141" s="36">
        <f t="shared" si="137"/>
        <v>0.29999999999999993</v>
      </c>
      <c r="AB141" s="37"/>
      <c r="AC141" s="36">
        <f t="shared" si="138"/>
        <v>0.30000000000000004</v>
      </c>
      <c r="AD141" s="37"/>
      <c r="AE141" s="36">
        <f t="shared" si="139"/>
        <v>0.26666666666666672</v>
      </c>
      <c r="AF141" s="37"/>
      <c r="AG141" s="36">
        <f t="shared" si="140"/>
        <v>1.7142857142857142</v>
      </c>
      <c r="AH141" s="37"/>
      <c r="AI141" s="36">
        <f t="shared" si="141"/>
        <v>0.24</v>
      </c>
      <c r="AJ141" s="37"/>
      <c r="AK141" s="36">
        <f t="shared" si="142"/>
        <v>0.29999999999999993</v>
      </c>
      <c r="AL141" s="37"/>
      <c r="AM141" s="36">
        <f t="shared" si="143"/>
        <v>0.40000000000000008</v>
      </c>
      <c r="AN141" s="37"/>
      <c r="AO141" s="36">
        <f t="shared" si="144"/>
        <v>0.5</v>
      </c>
      <c r="AP141" s="37"/>
      <c r="AQ141" s="36">
        <f t="shared" si="145"/>
        <v>0.12</v>
      </c>
      <c r="AR141" s="37"/>
      <c r="AS141" s="36">
        <f t="shared" si="146"/>
        <v>2.6086956521739131</v>
      </c>
      <c r="AT141" s="37"/>
    </row>
    <row r="142" spans="5:46" ht="15.75" thickBot="1" x14ac:dyDescent="0.3">
      <c r="E142" s="3"/>
      <c r="F142" s="7">
        <v>0</v>
      </c>
      <c r="G142" s="40">
        <f t="shared" si="130"/>
        <v>3</v>
      </c>
      <c r="H142" s="41"/>
      <c r="I142" s="40">
        <f t="shared" si="147"/>
        <v>0.9</v>
      </c>
      <c r="J142" s="41"/>
      <c r="K142" s="40">
        <f t="shared" si="131"/>
        <v>3.5294117647058822</v>
      </c>
      <c r="L142" s="41"/>
      <c r="M142" s="40">
        <f t="shared" si="132"/>
        <v>8</v>
      </c>
      <c r="N142" s="41"/>
      <c r="O142" s="40">
        <f t="shared" si="148"/>
        <v>0.52478134110787167</v>
      </c>
      <c r="P142" s="41"/>
      <c r="Q142" s="40" t="s">
        <v>97</v>
      </c>
      <c r="R142" s="41"/>
      <c r="S142" s="40">
        <f t="shared" si="133"/>
        <v>0.4</v>
      </c>
      <c r="T142" s="41"/>
      <c r="U142" s="40">
        <f t="shared" si="134"/>
        <v>0.38961038961038957</v>
      </c>
      <c r="V142" s="41"/>
      <c r="W142" s="40">
        <f t="shared" si="135"/>
        <v>0.34985422740524774</v>
      </c>
      <c r="X142" s="41"/>
      <c r="Y142" s="40">
        <f t="shared" si="136"/>
        <v>0.44999999999999996</v>
      </c>
      <c r="Z142" s="41"/>
      <c r="AA142" s="40">
        <f t="shared" si="137"/>
        <v>0.29999999999999993</v>
      </c>
      <c r="AB142" s="41"/>
      <c r="AC142" s="40">
        <f t="shared" si="138"/>
        <v>0.30000000000000004</v>
      </c>
      <c r="AD142" s="41"/>
      <c r="AE142" s="40">
        <f t="shared" si="139"/>
        <v>0.26666666666666672</v>
      </c>
      <c r="AF142" s="41"/>
      <c r="AG142" s="40">
        <f t="shared" si="140"/>
        <v>1.7142857142857142</v>
      </c>
      <c r="AH142" s="41"/>
      <c r="AI142" s="40">
        <f t="shared" si="141"/>
        <v>0.24</v>
      </c>
      <c r="AJ142" s="41"/>
      <c r="AK142" s="40">
        <f t="shared" si="142"/>
        <v>0.29999999999999993</v>
      </c>
      <c r="AL142" s="41"/>
      <c r="AM142" s="40">
        <f t="shared" si="143"/>
        <v>0.40000000000000008</v>
      </c>
      <c r="AN142" s="41"/>
      <c r="AO142" s="40">
        <f t="shared" si="144"/>
        <v>0.5</v>
      </c>
      <c r="AP142" s="41"/>
      <c r="AQ142" s="40">
        <f t="shared" si="145"/>
        <v>0.12</v>
      </c>
      <c r="AR142" s="41"/>
      <c r="AS142" s="40">
        <f t="shared" si="146"/>
        <v>2.6086956521739131</v>
      </c>
      <c r="AT142" s="41"/>
    </row>
    <row r="143" spans="5:46" x14ac:dyDescent="0.25">
      <c r="E143" s="2" t="s">
        <v>2</v>
      </c>
      <c r="F143" s="5">
        <v>0.75</v>
      </c>
      <c r="G143" s="42">
        <f t="shared" si="130"/>
        <v>13</v>
      </c>
      <c r="H143" s="43"/>
      <c r="I143" s="42">
        <f t="shared" si="147"/>
        <v>5.55</v>
      </c>
      <c r="J143" s="43"/>
      <c r="K143" s="42">
        <f t="shared" si="131"/>
        <v>31.764705882352942</v>
      </c>
      <c r="L143" s="43"/>
      <c r="M143" s="42">
        <f t="shared" si="132"/>
        <v>24</v>
      </c>
      <c r="N143" s="43"/>
      <c r="O143" s="42">
        <f t="shared" si="148"/>
        <v>3.323615160349854</v>
      </c>
      <c r="P143" s="43"/>
      <c r="Q143" s="42" t="s">
        <v>97</v>
      </c>
      <c r="R143" s="43"/>
      <c r="S143" s="42">
        <f t="shared" si="133"/>
        <v>2.1</v>
      </c>
      <c r="T143" s="43"/>
      <c r="U143" s="42">
        <f t="shared" si="134"/>
        <v>2.0779220779220777</v>
      </c>
      <c r="V143" s="43"/>
      <c r="W143" s="42">
        <f t="shared" si="135"/>
        <v>2.2740524781341107</v>
      </c>
      <c r="X143" s="43"/>
      <c r="Y143" s="42">
        <f t="shared" si="136"/>
        <v>2.4</v>
      </c>
      <c r="Z143" s="43"/>
      <c r="AA143" s="42">
        <f t="shared" si="137"/>
        <v>1.65</v>
      </c>
      <c r="AB143" s="43"/>
      <c r="AC143" s="42">
        <f t="shared" si="138"/>
        <v>1.7</v>
      </c>
      <c r="AD143" s="43"/>
      <c r="AE143" s="42">
        <f t="shared" si="139"/>
        <v>1.4666666666666668</v>
      </c>
      <c r="AF143" s="43"/>
      <c r="AG143" s="42">
        <f t="shared" si="140"/>
        <v>10.285714285714286</v>
      </c>
      <c r="AH143" s="43"/>
      <c r="AI143" s="42">
        <f t="shared" si="141"/>
        <v>1.56</v>
      </c>
      <c r="AJ143" s="43"/>
      <c r="AK143" s="42">
        <f t="shared" si="142"/>
        <v>1.9500000000000002</v>
      </c>
      <c r="AL143" s="43"/>
      <c r="AM143" s="42">
        <f t="shared" si="143"/>
        <v>2</v>
      </c>
      <c r="AN143" s="43"/>
      <c r="AO143" s="42">
        <f t="shared" si="144"/>
        <v>2.5</v>
      </c>
      <c r="AP143" s="43"/>
      <c r="AQ143" s="42">
        <f t="shared" si="145"/>
        <v>0.96000000000000008</v>
      </c>
      <c r="AR143" s="43"/>
      <c r="AS143" s="42">
        <f t="shared" si="146"/>
        <v>15.652173913043477</v>
      </c>
      <c r="AT143" s="43"/>
    </row>
    <row r="144" spans="5:46" x14ac:dyDescent="0.25">
      <c r="F144" s="6">
        <v>0.45</v>
      </c>
      <c r="G144" s="36">
        <f t="shared" si="130"/>
        <v>6</v>
      </c>
      <c r="H144" s="37"/>
      <c r="I144" s="36">
        <f t="shared" si="147"/>
        <v>2.4</v>
      </c>
      <c r="J144" s="37"/>
      <c r="K144" s="36">
        <f t="shared" si="131"/>
        <v>14.117647058823531</v>
      </c>
      <c r="L144" s="37"/>
      <c r="M144" s="36">
        <f t="shared" si="132"/>
        <v>12</v>
      </c>
      <c r="N144" s="37"/>
      <c r="O144" s="36">
        <f t="shared" si="148"/>
        <v>1.3994169096209912</v>
      </c>
      <c r="P144" s="37"/>
      <c r="Q144" s="36" t="s">
        <v>97</v>
      </c>
      <c r="R144" s="37"/>
      <c r="S144" s="36">
        <f t="shared" si="133"/>
        <v>0.9</v>
      </c>
      <c r="T144" s="37"/>
      <c r="U144" s="36">
        <f t="shared" si="134"/>
        <v>0.90909090909090895</v>
      </c>
      <c r="V144" s="37"/>
      <c r="W144" s="36">
        <f t="shared" si="135"/>
        <v>1.0495626822157436</v>
      </c>
      <c r="X144" s="37"/>
      <c r="Y144" s="36">
        <f t="shared" si="136"/>
        <v>1.05</v>
      </c>
      <c r="Z144" s="37"/>
      <c r="AA144" s="36">
        <f t="shared" si="137"/>
        <v>0.74999999999999989</v>
      </c>
      <c r="AB144" s="37"/>
      <c r="AC144" s="36">
        <f t="shared" si="138"/>
        <v>0.70000000000000007</v>
      </c>
      <c r="AD144" s="37"/>
      <c r="AE144" s="36">
        <f t="shared" si="139"/>
        <v>0.66666666666666674</v>
      </c>
      <c r="AF144" s="37"/>
      <c r="AG144" s="36">
        <f t="shared" si="140"/>
        <v>5.1428571428571423</v>
      </c>
      <c r="AH144" s="37"/>
      <c r="AI144" s="36">
        <f t="shared" si="141"/>
        <v>0.72</v>
      </c>
      <c r="AJ144" s="37"/>
      <c r="AK144" s="36">
        <f t="shared" si="142"/>
        <v>0.9</v>
      </c>
      <c r="AL144" s="37"/>
      <c r="AM144" s="36">
        <f t="shared" si="143"/>
        <v>0.8</v>
      </c>
      <c r="AN144" s="37"/>
      <c r="AO144" s="36">
        <f t="shared" si="144"/>
        <v>1</v>
      </c>
      <c r="AP144" s="37"/>
      <c r="AQ144" s="36">
        <f t="shared" si="145"/>
        <v>0.36</v>
      </c>
      <c r="AR144" s="37"/>
      <c r="AS144" s="36">
        <f t="shared" si="146"/>
        <v>7.8260869565217392</v>
      </c>
      <c r="AT144" s="37"/>
    </row>
    <row r="145" spans="2:46" x14ac:dyDescent="0.25">
      <c r="F145" s="6">
        <v>0.4</v>
      </c>
      <c r="G145" s="36">
        <f t="shared" si="130"/>
        <v>6</v>
      </c>
      <c r="H145" s="37"/>
      <c r="I145" s="36">
        <f t="shared" si="147"/>
        <v>2.25</v>
      </c>
      <c r="J145" s="37"/>
      <c r="K145" s="36">
        <f t="shared" si="131"/>
        <v>10.588235294117647</v>
      </c>
      <c r="L145" s="37"/>
      <c r="M145" s="36">
        <f t="shared" si="132"/>
        <v>12</v>
      </c>
      <c r="N145" s="37"/>
      <c r="O145" s="36">
        <f t="shared" si="148"/>
        <v>1.2244897959183674</v>
      </c>
      <c r="P145" s="37"/>
      <c r="Q145" s="36" t="s">
        <v>97</v>
      </c>
      <c r="R145" s="37"/>
      <c r="S145" s="36">
        <f t="shared" si="133"/>
        <v>0.8</v>
      </c>
      <c r="T145" s="37"/>
      <c r="U145" s="36">
        <f t="shared" si="134"/>
        <v>0.77922077922077904</v>
      </c>
      <c r="V145" s="37"/>
      <c r="W145" s="36">
        <f t="shared" si="135"/>
        <v>0.87463556851311941</v>
      </c>
      <c r="X145" s="37"/>
      <c r="Y145" s="36">
        <f t="shared" si="136"/>
        <v>0.9</v>
      </c>
      <c r="Z145" s="37"/>
      <c r="AA145" s="36">
        <f t="shared" si="137"/>
        <v>0.6</v>
      </c>
      <c r="AB145" s="37"/>
      <c r="AC145" s="36">
        <f t="shared" si="138"/>
        <v>0.70000000000000007</v>
      </c>
      <c r="AD145" s="37"/>
      <c r="AE145" s="36">
        <f t="shared" si="139"/>
        <v>0.53333333333333333</v>
      </c>
      <c r="AF145" s="37"/>
      <c r="AG145" s="36">
        <f t="shared" si="140"/>
        <v>3.4285714285714279</v>
      </c>
      <c r="AH145" s="37"/>
      <c r="AI145" s="36">
        <f t="shared" si="141"/>
        <v>0.6</v>
      </c>
      <c r="AJ145" s="37"/>
      <c r="AK145" s="36">
        <f t="shared" si="142"/>
        <v>0.74999999999999989</v>
      </c>
      <c r="AL145" s="37"/>
      <c r="AM145" s="36">
        <f t="shared" si="143"/>
        <v>0.8</v>
      </c>
      <c r="AN145" s="37"/>
      <c r="AO145" s="36">
        <f t="shared" si="144"/>
        <v>1</v>
      </c>
      <c r="AP145" s="37"/>
      <c r="AQ145" s="36">
        <f t="shared" si="145"/>
        <v>0.36</v>
      </c>
      <c r="AR145" s="37"/>
      <c r="AS145" s="36">
        <f t="shared" si="146"/>
        <v>5.2173913043478262</v>
      </c>
      <c r="AT145" s="37"/>
    </row>
    <row r="146" spans="2:46" x14ac:dyDescent="0.25">
      <c r="F146" s="6">
        <v>0.35</v>
      </c>
      <c r="G146" s="36">
        <f t="shared" si="130"/>
        <v>5</v>
      </c>
      <c r="H146" s="37"/>
      <c r="I146" s="36">
        <f t="shared" si="147"/>
        <v>2.1</v>
      </c>
      <c r="J146" s="37"/>
      <c r="K146" s="36">
        <f t="shared" si="131"/>
        <v>10.588235294117647</v>
      </c>
      <c r="L146" s="37"/>
      <c r="M146" s="36">
        <f t="shared" si="132"/>
        <v>12</v>
      </c>
      <c r="N146" s="37"/>
      <c r="O146" s="36">
        <f t="shared" si="148"/>
        <v>1.2244897959183674</v>
      </c>
      <c r="P146" s="37"/>
      <c r="Q146" s="36" t="s">
        <v>97</v>
      </c>
      <c r="R146" s="37"/>
      <c r="S146" s="36">
        <f t="shared" si="133"/>
        <v>0.8</v>
      </c>
      <c r="T146" s="37"/>
      <c r="U146" s="36">
        <f t="shared" si="134"/>
        <v>0.77922077922077904</v>
      </c>
      <c r="V146" s="37"/>
      <c r="W146" s="36">
        <f t="shared" si="135"/>
        <v>0.87463556851311941</v>
      </c>
      <c r="X146" s="37"/>
      <c r="Y146" s="36">
        <f t="shared" si="136"/>
        <v>0.9</v>
      </c>
      <c r="Z146" s="37"/>
      <c r="AA146" s="36">
        <f t="shared" si="137"/>
        <v>0.6</v>
      </c>
      <c r="AB146" s="37"/>
      <c r="AC146" s="36">
        <f t="shared" si="138"/>
        <v>0.60000000000000009</v>
      </c>
      <c r="AD146" s="37"/>
      <c r="AE146" s="36">
        <f t="shared" si="139"/>
        <v>0.53333333333333333</v>
      </c>
      <c r="AF146" s="37"/>
      <c r="AG146" s="36">
        <f t="shared" si="140"/>
        <v>3.4285714285714279</v>
      </c>
      <c r="AH146" s="37"/>
      <c r="AI146" s="36">
        <f t="shared" si="141"/>
        <v>0.6</v>
      </c>
      <c r="AJ146" s="37"/>
      <c r="AK146" s="36">
        <f t="shared" si="142"/>
        <v>0.74999999999999989</v>
      </c>
      <c r="AL146" s="37"/>
      <c r="AM146" s="36">
        <f t="shared" si="143"/>
        <v>0.8</v>
      </c>
      <c r="AN146" s="37"/>
      <c r="AO146" s="36">
        <f t="shared" si="144"/>
        <v>1</v>
      </c>
      <c r="AP146" s="37"/>
      <c r="AQ146" s="36">
        <f t="shared" si="145"/>
        <v>0.36</v>
      </c>
      <c r="AR146" s="37"/>
      <c r="AS146" s="36">
        <f t="shared" si="146"/>
        <v>5.2173913043478262</v>
      </c>
      <c r="AT146" s="37"/>
    </row>
    <row r="147" spans="2:46" x14ac:dyDescent="0.25">
      <c r="F147" s="6">
        <v>0.3</v>
      </c>
      <c r="G147" s="36">
        <f t="shared" si="130"/>
        <v>5</v>
      </c>
      <c r="H147" s="37"/>
      <c r="I147" s="36">
        <f t="shared" si="147"/>
        <v>1.9500000000000002</v>
      </c>
      <c r="J147" s="37"/>
      <c r="K147" s="36">
        <f t="shared" si="131"/>
        <v>10.588235294117647</v>
      </c>
      <c r="L147" s="37"/>
      <c r="M147" s="36">
        <f t="shared" si="132"/>
        <v>8</v>
      </c>
      <c r="N147" s="37"/>
      <c r="O147" s="36">
        <f t="shared" si="148"/>
        <v>1.0495626822157436</v>
      </c>
      <c r="P147" s="37"/>
      <c r="Q147" s="36" t="s">
        <v>97</v>
      </c>
      <c r="R147" s="37"/>
      <c r="S147" s="36">
        <f t="shared" si="133"/>
        <v>0.70000000000000007</v>
      </c>
      <c r="T147" s="37"/>
      <c r="U147" s="36">
        <f t="shared" si="134"/>
        <v>0.64935064935064934</v>
      </c>
      <c r="V147" s="37"/>
      <c r="W147" s="36">
        <f t="shared" si="135"/>
        <v>0.69970845481049559</v>
      </c>
      <c r="X147" s="37"/>
      <c r="Y147" s="36">
        <f t="shared" si="136"/>
        <v>0.74999999999999989</v>
      </c>
      <c r="Z147" s="37"/>
      <c r="AA147" s="36">
        <f t="shared" si="137"/>
        <v>0.6</v>
      </c>
      <c r="AB147" s="37"/>
      <c r="AC147" s="36">
        <f t="shared" si="138"/>
        <v>0.60000000000000009</v>
      </c>
      <c r="AD147" s="37"/>
      <c r="AE147" s="36">
        <f t="shared" si="139"/>
        <v>0.4</v>
      </c>
      <c r="AF147" s="37"/>
      <c r="AG147" s="36">
        <f t="shared" si="140"/>
        <v>3.4285714285714279</v>
      </c>
      <c r="AH147" s="37"/>
      <c r="AI147" s="36">
        <f t="shared" si="141"/>
        <v>0.48</v>
      </c>
      <c r="AJ147" s="37"/>
      <c r="AK147" s="36">
        <f t="shared" si="142"/>
        <v>0.6</v>
      </c>
      <c r="AL147" s="37"/>
      <c r="AM147" s="36">
        <f t="shared" si="143"/>
        <v>0.60000000000000009</v>
      </c>
      <c r="AN147" s="37"/>
      <c r="AO147" s="36">
        <f t="shared" si="144"/>
        <v>0.75</v>
      </c>
      <c r="AP147" s="37"/>
      <c r="AQ147" s="36">
        <f t="shared" si="145"/>
        <v>0.24</v>
      </c>
      <c r="AR147" s="37"/>
      <c r="AS147" s="36">
        <f t="shared" si="146"/>
        <v>5.2173913043478262</v>
      </c>
      <c r="AT147" s="37"/>
    </row>
    <row r="148" spans="2:46" x14ac:dyDescent="0.25">
      <c r="F148" s="6">
        <v>0.25</v>
      </c>
      <c r="G148" s="36">
        <f t="shared" si="130"/>
        <v>5</v>
      </c>
      <c r="H148" s="37"/>
      <c r="I148" s="36">
        <f t="shared" si="147"/>
        <v>1.8</v>
      </c>
      <c r="J148" s="37"/>
      <c r="K148" s="36">
        <f t="shared" si="131"/>
        <v>10.588235294117647</v>
      </c>
      <c r="L148" s="37"/>
      <c r="M148" s="36">
        <f t="shared" si="132"/>
        <v>8</v>
      </c>
      <c r="N148" s="37"/>
      <c r="O148" s="36">
        <f t="shared" si="148"/>
        <v>1.0495626822157436</v>
      </c>
      <c r="P148" s="37"/>
      <c r="Q148" s="36" t="s">
        <v>97</v>
      </c>
      <c r="R148" s="37"/>
      <c r="S148" s="36">
        <f t="shared" si="133"/>
        <v>0.70000000000000007</v>
      </c>
      <c r="T148" s="37"/>
      <c r="U148" s="36">
        <f t="shared" si="134"/>
        <v>0.64935064935064934</v>
      </c>
      <c r="V148" s="37"/>
      <c r="W148" s="36">
        <f t="shared" si="135"/>
        <v>0.69970845481049559</v>
      </c>
      <c r="X148" s="37"/>
      <c r="Y148" s="36">
        <f t="shared" si="136"/>
        <v>0.74999999999999989</v>
      </c>
      <c r="Z148" s="37"/>
      <c r="AA148" s="36">
        <f t="shared" si="137"/>
        <v>0.44999999999999996</v>
      </c>
      <c r="AB148" s="37"/>
      <c r="AC148" s="36">
        <f t="shared" si="138"/>
        <v>0.50000000000000011</v>
      </c>
      <c r="AD148" s="37"/>
      <c r="AE148" s="36">
        <f t="shared" si="139"/>
        <v>0.4</v>
      </c>
      <c r="AF148" s="37"/>
      <c r="AG148" s="36">
        <f t="shared" si="140"/>
        <v>3.4285714285714279</v>
      </c>
      <c r="AH148" s="37"/>
      <c r="AI148" s="36">
        <f t="shared" si="141"/>
        <v>0.48</v>
      </c>
      <c r="AJ148" s="37"/>
      <c r="AK148" s="36">
        <f t="shared" si="142"/>
        <v>0.6</v>
      </c>
      <c r="AL148" s="37"/>
      <c r="AM148" s="36">
        <f t="shared" si="143"/>
        <v>0.60000000000000009</v>
      </c>
      <c r="AN148" s="37"/>
      <c r="AO148" s="36">
        <f t="shared" si="144"/>
        <v>0.75</v>
      </c>
      <c r="AP148" s="37"/>
      <c r="AQ148" s="36">
        <f t="shared" si="145"/>
        <v>0.24</v>
      </c>
      <c r="AR148" s="37"/>
      <c r="AS148" s="36">
        <f t="shared" si="146"/>
        <v>5.2173913043478262</v>
      </c>
      <c r="AT148" s="37"/>
    </row>
    <row r="149" spans="2:46" x14ac:dyDescent="0.25">
      <c r="F149" s="6">
        <v>0.2</v>
      </c>
      <c r="G149" s="36">
        <f t="shared" si="130"/>
        <v>4</v>
      </c>
      <c r="H149" s="37"/>
      <c r="I149" s="36">
        <f t="shared" si="147"/>
        <v>1.65</v>
      </c>
      <c r="J149" s="37"/>
      <c r="K149" s="36">
        <f t="shared" si="131"/>
        <v>7.0588235294117645</v>
      </c>
      <c r="L149" s="37"/>
      <c r="M149" s="36">
        <f t="shared" si="132"/>
        <v>8</v>
      </c>
      <c r="N149" s="37"/>
      <c r="O149" s="36">
        <f t="shared" si="148"/>
        <v>0.87463556851311941</v>
      </c>
      <c r="P149" s="37"/>
      <c r="Q149" s="36" t="s">
        <v>97</v>
      </c>
      <c r="R149" s="37"/>
      <c r="S149" s="36">
        <f t="shared" si="133"/>
        <v>0.60000000000000009</v>
      </c>
      <c r="T149" s="37"/>
      <c r="U149" s="36">
        <f t="shared" si="134"/>
        <v>0.64935064935064934</v>
      </c>
      <c r="V149" s="37"/>
      <c r="W149" s="36">
        <f t="shared" si="135"/>
        <v>0.69970845481049559</v>
      </c>
      <c r="X149" s="37"/>
      <c r="Y149" s="36">
        <f t="shared" si="136"/>
        <v>0.74999999999999989</v>
      </c>
      <c r="Z149" s="37"/>
      <c r="AA149" s="36">
        <f t="shared" si="137"/>
        <v>0.44999999999999996</v>
      </c>
      <c r="AB149" s="37"/>
      <c r="AC149" s="36">
        <f t="shared" si="138"/>
        <v>0.50000000000000011</v>
      </c>
      <c r="AD149" s="37"/>
      <c r="AE149" s="36">
        <f t="shared" si="139"/>
        <v>0.4</v>
      </c>
      <c r="AF149" s="37"/>
      <c r="AG149" s="36">
        <f t="shared" si="140"/>
        <v>3.4285714285714279</v>
      </c>
      <c r="AH149" s="37"/>
      <c r="AI149" s="36">
        <f t="shared" si="141"/>
        <v>0.48</v>
      </c>
      <c r="AJ149" s="37"/>
      <c r="AK149" s="36">
        <f t="shared" si="142"/>
        <v>0.6</v>
      </c>
      <c r="AL149" s="37"/>
      <c r="AM149" s="36">
        <f t="shared" si="143"/>
        <v>0.60000000000000009</v>
      </c>
      <c r="AN149" s="37"/>
      <c r="AO149" s="36">
        <f t="shared" si="144"/>
        <v>0.75</v>
      </c>
      <c r="AP149" s="37"/>
      <c r="AQ149" s="36">
        <f t="shared" si="145"/>
        <v>0.24</v>
      </c>
      <c r="AR149" s="37"/>
      <c r="AS149" s="36">
        <f t="shared" si="146"/>
        <v>5.2173913043478262</v>
      </c>
      <c r="AT149" s="37"/>
    </row>
    <row r="150" spans="2:46" x14ac:dyDescent="0.25">
      <c r="F150" s="6">
        <v>0.15</v>
      </c>
      <c r="G150" s="36">
        <f t="shared" si="130"/>
        <v>4</v>
      </c>
      <c r="H150" s="37"/>
      <c r="I150" s="36">
        <f t="shared" si="147"/>
        <v>1.5</v>
      </c>
      <c r="J150" s="37"/>
      <c r="K150" s="36">
        <f t="shared" si="131"/>
        <v>7.0588235294117645</v>
      </c>
      <c r="L150" s="37"/>
      <c r="M150" s="36">
        <f t="shared" si="132"/>
        <v>8</v>
      </c>
      <c r="N150" s="37"/>
      <c r="O150" s="36">
        <f t="shared" si="148"/>
        <v>0.87463556851311941</v>
      </c>
      <c r="P150" s="37"/>
      <c r="Q150" s="36" t="s">
        <v>97</v>
      </c>
      <c r="R150" s="37"/>
      <c r="S150" s="36">
        <f t="shared" si="133"/>
        <v>0.60000000000000009</v>
      </c>
      <c r="T150" s="37"/>
      <c r="U150" s="36">
        <f t="shared" si="134"/>
        <v>0.51948051948051943</v>
      </c>
      <c r="V150" s="37"/>
      <c r="W150" s="36">
        <f t="shared" si="135"/>
        <v>0.69970845481049559</v>
      </c>
      <c r="X150" s="37"/>
      <c r="Y150" s="36">
        <f t="shared" si="136"/>
        <v>0.6</v>
      </c>
      <c r="Z150" s="37"/>
      <c r="AA150" s="36">
        <f t="shared" si="137"/>
        <v>0.44999999999999996</v>
      </c>
      <c r="AB150" s="37"/>
      <c r="AC150" s="36">
        <f t="shared" si="138"/>
        <v>0.50000000000000011</v>
      </c>
      <c r="AD150" s="37"/>
      <c r="AE150" s="36">
        <f t="shared" si="139"/>
        <v>0.4</v>
      </c>
      <c r="AF150" s="37"/>
      <c r="AG150" s="36">
        <f t="shared" si="140"/>
        <v>1.7142857142857142</v>
      </c>
      <c r="AH150" s="37"/>
      <c r="AI150" s="36">
        <f t="shared" si="141"/>
        <v>0.48</v>
      </c>
      <c r="AJ150" s="37"/>
      <c r="AK150" s="36">
        <f t="shared" si="142"/>
        <v>0.44999999999999996</v>
      </c>
      <c r="AL150" s="37"/>
      <c r="AM150" s="36">
        <f t="shared" si="143"/>
        <v>0.60000000000000009</v>
      </c>
      <c r="AN150" s="37"/>
      <c r="AO150" s="36">
        <f t="shared" si="144"/>
        <v>0.75</v>
      </c>
      <c r="AP150" s="37"/>
      <c r="AQ150" s="36">
        <f t="shared" si="145"/>
        <v>0.24</v>
      </c>
      <c r="AR150" s="37"/>
      <c r="AS150" s="36">
        <f t="shared" si="146"/>
        <v>2.6086956521739131</v>
      </c>
      <c r="AT150" s="37"/>
    </row>
    <row r="151" spans="2:46" x14ac:dyDescent="0.25">
      <c r="F151" s="6">
        <v>0.1</v>
      </c>
      <c r="G151" s="36">
        <f t="shared" si="130"/>
        <v>4</v>
      </c>
      <c r="H151" s="37"/>
      <c r="I151" s="36">
        <f t="shared" si="147"/>
        <v>1.5</v>
      </c>
      <c r="J151" s="37"/>
      <c r="K151" s="36">
        <f t="shared" si="131"/>
        <v>7.0588235294117645</v>
      </c>
      <c r="L151" s="37"/>
      <c r="M151" s="36">
        <f t="shared" si="132"/>
        <v>8</v>
      </c>
      <c r="N151" s="37"/>
      <c r="O151" s="36">
        <f t="shared" si="148"/>
        <v>0.87463556851311941</v>
      </c>
      <c r="P151" s="37"/>
      <c r="Q151" s="36" t="s">
        <v>97</v>
      </c>
      <c r="R151" s="37"/>
      <c r="S151" s="36">
        <f t="shared" si="133"/>
        <v>0.50000000000000011</v>
      </c>
      <c r="T151" s="37"/>
      <c r="U151" s="36">
        <f t="shared" si="134"/>
        <v>0.51948051948051943</v>
      </c>
      <c r="V151" s="37"/>
      <c r="W151" s="36">
        <f t="shared" si="135"/>
        <v>0.52478134110787167</v>
      </c>
      <c r="X151" s="37"/>
      <c r="Y151" s="36">
        <f t="shared" si="136"/>
        <v>0.6</v>
      </c>
      <c r="Z151" s="37"/>
      <c r="AA151" s="36">
        <f t="shared" si="137"/>
        <v>0.44999999999999996</v>
      </c>
      <c r="AB151" s="37"/>
      <c r="AC151" s="36">
        <f t="shared" si="138"/>
        <v>0.4</v>
      </c>
      <c r="AD151" s="37"/>
      <c r="AE151" s="36">
        <f t="shared" si="139"/>
        <v>0.4</v>
      </c>
      <c r="AF151" s="37"/>
      <c r="AG151" s="36">
        <f t="shared" si="140"/>
        <v>1.7142857142857142</v>
      </c>
      <c r="AH151" s="37"/>
      <c r="AI151" s="36">
        <f t="shared" si="141"/>
        <v>0.36</v>
      </c>
      <c r="AJ151" s="37"/>
      <c r="AK151" s="36">
        <f t="shared" si="142"/>
        <v>0.44999999999999996</v>
      </c>
      <c r="AL151" s="37"/>
      <c r="AM151" s="36">
        <f t="shared" si="143"/>
        <v>0.60000000000000009</v>
      </c>
      <c r="AN151" s="37"/>
      <c r="AO151" s="36">
        <f t="shared" si="144"/>
        <v>0.75</v>
      </c>
      <c r="AP151" s="37"/>
      <c r="AQ151" s="36">
        <f t="shared" si="145"/>
        <v>0.24</v>
      </c>
      <c r="AR151" s="37"/>
      <c r="AS151" s="36">
        <f t="shared" si="146"/>
        <v>2.6086956521739131</v>
      </c>
      <c r="AT151" s="37"/>
    </row>
    <row r="152" spans="2:46" x14ac:dyDescent="0.25">
      <c r="F152" s="6">
        <v>0.05</v>
      </c>
      <c r="G152" s="36">
        <f t="shared" si="130"/>
        <v>4</v>
      </c>
      <c r="H152" s="37"/>
      <c r="I152" s="36">
        <f t="shared" si="147"/>
        <v>1.35</v>
      </c>
      <c r="J152" s="37"/>
      <c r="K152" s="36">
        <f t="shared" si="131"/>
        <v>7.0588235294117645</v>
      </c>
      <c r="L152" s="37"/>
      <c r="M152" s="36">
        <f t="shared" si="132"/>
        <v>8</v>
      </c>
      <c r="N152" s="37"/>
      <c r="O152" s="36">
        <f t="shared" si="148"/>
        <v>0.87463556851311941</v>
      </c>
      <c r="P152" s="37"/>
      <c r="Q152" s="36" t="s">
        <v>97</v>
      </c>
      <c r="R152" s="37"/>
      <c r="S152" s="36">
        <f t="shared" si="133"/>
        <v>0.50000000000000011</v>
      </c>
      <c r="T152" s="37"/>
      <c r="U152" s="36">
        <f t="shared" si="134"/>
        <v>0.51948051948051943</v>
      </c>
      <c r="V152" s="37"/>
      <c r="W152" s="36">
        <f t="shared" si="135"/>
        <v>0.52478134110787167</v>
      </c>
      <c r="X152" s="37"/>
      <c r="Y152" s="36">
        <f t="shared" si="136"/>
        <v>0.6</v>
      </c>
      <c r="Z152" s="37"/>
      <c r="AA152" s="36">
        <f t="shared" si="137"/>
        <v>0.29999999999999993</v>
      </c>
      <c r="AB152" s="37"/>
      <c r="AC152" s="36">
        <f t="shared" si="138"/>
        <v>0.4</v>
      </c>
      <c r="AD152" s="37"/>
      <c r="AE152" s="36">
        <f t="shared" si="139"/>
        <v>0.26666666666666672</v>
      </c>
      <c r="AF152" s="37"/>
      <c r="AG152" s="36">
        <f t="shared" si="140"/>
        <v>1.7142857142857142</v>
      </c>
      <c r="AH152" s="37"/>
      <c r="AI152" s="36">
        <f t="shared" si="141"/>
        <v>0.36</v>
      </c>
      <c r="AJ152" s="37"/>
      <c r="AK152" s="36">
        <f t="shared" si="142"/>
        <v>0.44999999999999996</v>
      </c>
      <c r="AL152" s="37"/>
      <c r="AM152" s="36">
        <f t="shared" si="143"/>
        <v>0.40000000000000008</v>
      </c>
      <c r="AN152" s="37"/>
      <c r="AO152" s="36">
        <f t="shared" si="144"/>
        <v>0.5</v>
      </c>
      <c r="AP152" s="37"/>
      <c r="AQ152" s="36">
        <f t="shared" si="145"/>
        <v>0.24</v>
      </c>
      <c r="AR152" s="37"/>
      <c r="AS152" s="36">
        <f t="shared" si="146"/>
        <v>2.6086956521739131</v>
      </c>
      <c r="AT152" s="37"/>
    </row>
    <row r="153" spans="2:46" ht="15.75" thickBot="1" x14ac:dyDescent="0.3">
      <c r="B153" s="10"/>
      <c r="C153" s="10"/>
      <c r="D153" s="10"/>
      <c r="E153" s="10"/>
      <c r="F153" s="11">
        <v>0</v>
      </c>
      <c r="G153" s="38">
        <f t="shared" si="130"/>
        <v>4</v>
      </c>
      <c r="H153" s="39"/>
      <c r="I153" s="38">
        <f t="shared" si="147"/>
        <v>1.35</v>
      </c>
      <c r="J153" s="39"/>
      <c r="K153" s="38">
        <f t="shared" si="131"/>
        <v>7.0588235294117645</v>
      </c>
      <c r="L153" s="39"/>
      <c r="M153" s="38">
        <f t="shared" si="132"/>
        <v>8</v>
      </c>
      <c r="N153" s="39"/>
      <c r="O153" s="38">
        <f t="shared" si="148"/>
        <v>0.69970845481049559</v>
      </c>
      <c r="P153" s="39"/>
      <c r="Q153" s="38" t="s">
        <v>97</v>
      </c>
      <c r="R153" s="39"/>
      <c r="S153" s="38">
        <f t="shared" si="133"/>
        <v>0.50000000000000011</v>
      </c>
      <c r="T153" s="39"/>
      <c r="U153" s="38">
        <f t="shared" si="134"/>
        <v>0.51948051948051943</v>
      </c>
      <c r="V153" s="39"/>
      <c r="W153" s="38">
        <f t="shared" si="135"/>
        <v>0.52478134110787167</v>
      </c>
      <c r="X153" s="39"/>
      <c r="Y153" s="38">
        <f t="shared" si="136"/>
        <v>0.6</v>
      </c>
      <c r="Z153" s="39"/>
      <c r="AA153" s="38">
        <f t="shared" si="137"/>
        <v>0.29999999999999993</v>
      </c>
      <c r="AB153" s="39"/>
      <c r="AC153" s="38">
        <f t="shared" si="138"/>
        <v>0.4</v>
      </c>
      <c r="AD153" s="39"/>
      <c r="AE153" s="38">
        <f t="shared" si="139"/>
        <v>0.26666666666666672</v>
      </c>
      <c r="AF153" s="39"/>
      <c r="AG153" s="38">
        <f t="shared" si="140"/>
        <v>1.7142857142857142</v>
      </c>
      <c r="AH153" s="39"/>
      <c r="AI153" s="38">
        <f t="shared" si="141"/>
        <v>0.36</v>
      </c>
      <c r="AJ153" s="39"/>
      <c r="AK153" s="38">
        <f t="shared" si="142"/>
        <v>0.44999999999999996</v>
      </c>
      <c r="AL153" s="39"/>
      <c r="AM153" s="38">
        <f t="shared" si="143"/>
        <v>0.40000000000000008</v>
      </c>
      <c r="AN153" s="39"/>
      <c r="AO153" s="38">
        <f t="shared" si="144"/>
        <v>0.5</v>
      </c>
      <c r="AP153" s="39"/>
      <c r="AQ153" s="38">
        <f t="shared" si="145"/>
        <v>0.24</v>
      </c>
      <c r="AR153" s="39"/>
      <c r="AS153" s="38">
        <f t="shared" si="146"/>
        <v>2.6086956521739131</v>
      </c>
      <c r="AT153" s="39"/>
    </row>
    <row r="154" spans="2:46" ht="15.75" thickTop="1" x14ac:dyDescent="0.25"/>
    <row r="155" spans="2:46" s="24" customFormat="1" x14ac:dyDescent="0.25"/>
    <row r="156" spans="2:46" s="24" customFormat="1" ht="15.75" thickBot="1" x14ac:dyDescent="0.3">
      <c r="B156" s="82" t="s">
        <v>63</v>
      </c>
      <c r="C156" s="82"/>
      <c r="D156" s="82"/>
      <c r="AB156" s="85" t="s">
        <v>78</v>
      </c>
      <c r="AC156" s="85"/>
    </row>
    <row r="157" spans="2:46" s="24" customFormat="1" ht="16.5" thickTop="1" thickBot="1" x14ac:dyDescent="0.3">
      <c r="B157" s="82"/>
      <c r="C157" s="82"/>
      <c r="D157" s="82"/>
    </row>
    <row r="158" spans="2:46" ht="15.75" thickTop="1" x14ac:dyDescent="0.25">
      <c r="AB158" s="1" t="s">
        <v>83</v>
      </c>
      <c r="AC158" s="64" t="s">
        <v>84</v>
      </c>
      <c r="AD158" s="64"/>
      <c r="AE158" s="64" t="s">
        <v>85</v>
      </c>
      <c r="AF158" s="64"/>
    </row>
    <row r="159" spans="2:46" ht="15" customHeight="1" thickBot="1" x14ac:dyDescent="0.3">
      <c r="C159" s="85" t="s">
        <v>55</v>
      </c>
      <c r="D159" s="85"/>
      <c r="E159" s="86" t="s">
        <v>71</v>
      </c>
      <c r="F159" s="86"/>
      <c r="G159" s="86"/>
      <c r="H159" s="86"/>
      <c r="I159" s="86"/>
      <c r="J159" s="86"/>
      <c r="K159" s="86"/>
      <c r="L159" s="86"/>
      <c r="M159" s="86"/>
      <c r="N159" s="86"/>
      <c r="O159" s="86"/>
      <c r="P159" s="86"/>
      <c r="Q159" s="86"/>
      <c r="T159" s="56" t="s">
        <v>74</v>
      </c>
      <c r="U159" s="57"/>
      <c r="V159" s="58" t="s">
        <v>75</v>
      </c>
      <c r="W159" s="58"/>
      <c r="X159" s="58"/>
      <c r="Y159" s="58"/>
      <c r="AB159" s="30" t="s">
        <v>79</v>
      </c>
      <c r="AC159" s="87">
        <v>10</v>
      </c>
      <c r="AD159" s="87"/>
      <c r="AE159" s="87">
        <v>60</v>
      </c>
      <c r="AF159" s="87"/>
    </row>
    <row r="160" spans="2:46" x14ac:dyDescent="0.25">
      <c r="E160" s="86"/>
      <c r="F160" s="86"/>
      <c r="G160" s="86"/>
      <c r="H160" s="86"/>
      <c r="I160" s="86"/>
      <c r="J160" s="86"/>
      <c r="K160" s="86"/>
      <c r="L160" s="86"/>
      <c r="M160" s="86"/>
      <c r="N160" s="86"/>
      <c r="O160" s="86"/>
      <c r="P160" s="86"/>
      <c r="Q160" s="86"/>
      <c r="T160" s="29"/>
      <c r="U160" s="29"/>
      <c r="V160" s="58"/>
      <c r="W160" s="58"/>
      <c r="X160" s="58"/>
      <c r="Y160" s="58"/>
      <c r="AB160" s="8" t="s">
        <v>80</v>
      </c>
      <c r="AC160" s="88">
        <v>10</v>
      </c>
      <c r="AD160" s="88"/>
      <c r="AE160" s="88">
        <v>60</v>
      </c>
      <c r="AF160" s="88"/>
    </row>
    <row r="161" spans="3:73" s="23" customFormat="1" ht="15.75" customHeight="1" x14ac:dyDescent="0.25">
      <c r="E161" s="86"/>
      <c r="F161" s="86"/>
      <c r="G161" s="86"/>
      <c r="H161" s="86"/>
      <c r="I161" s="86"/>
      <c r="J161" s="86"/>
      <c r="K161" s="86"/>
      <c r="L161" s="86"/>
      <c r="M161" s="86"/>
      <c r="N161" s="86"/>
      <c r="O161" s="86"/>
      <c r="P161" s="86"/>
      <c r="Q161" s="86"/>
      <c r="T161" s="29"/>
      <c r="U161" s="29"/>
      <c r="V161" s="58"/>
      <c r="W161" s="58"/>
      <c r="X161" s="58"/>
      <c r="Y161" s="58"/>
      <c r="AB161" s="8" t="s">
        <v>81</v>
      </c>
      <c r="AC161" s="88">
        <v>10</v>
      </c>
      <c r="AD161" s="88"/>
      <c r="AE161" s="88">
        <v>60</v>
      </c>
      <c r="AF161" s="88"/>
    </row>
    <row r="162" spans="3:73" x14ac:dyDescent="0.25">
      <c r="E162" s="86"/>
      <c r="F162" s="86"/>
      <c r="G162" s="86"/>
      <c r="H162" s="86"/>
      <c r="I162" s="86"/>
      <c r="J162" s="86"/>
      <c r="K162" s="86"/>
      <c r="L162" s="86"/>
      <c r="M162" s="86"/>
      <c r="N162" s="86"/>
      <c r="O162" s="86"/>
      <c r="P162" s="86"/>
      <c r="Q162" s="86"/>
      <c r="T162" s="29"/>
      <c r="U162" s="29"/>
      <c r="V162" s="29"/>
      <c r="W162" s="29"/>
      <c r="X162" s="29"/>
      <c r="Y162" s="29"/>
      <c r="AB162" s="31" t="s">
        <v>82</v>
      </c>
      <c r="AC162" s="89">
        <v>20</v>
      </c>
      <c r="AD162" s="89"/>
      <c r="AE162" s="89">
        <v>100</v>
      </c>
      <c r="AF162" s="89"/>
    </row>
    <row r="164" spans="3:73" x14ac:dyDescent="0.25">
      <c r="BM164" s="22"/>
      <c r="BN164" s="22"/>
      <c r="BO164" s="22"/>
      <c r="BP164" s="22"/>
      <c r="BQ164" s="22"/>
      <c r="BR164" s="22"/>
      <c r="BS164" s="22"/>
      <c r="BT164" s="22"/>
      <c r="BU164" s="22"/>
    </row>
    <row r="165" spans="3:73" x14ac:dyDescent="0.25">
      <c r="C165" t="s">
        <v>4</v>
      </c>
      <c r="D165" t="s">
        <v>8</v>
      </c>
      <c r="Q165" t="s">
        <v>4</v>
      </c>
      <c r="R165" t="s">
        <v>10</v>
      </c>
      <c r="AF165" t="s">
        <v>4</v>
      </c>
      <c r="AG165" t="s">
        <v>3</v>
      </c>
      <c r="AV165" t="s">
        <v>4</v>
      </c>
      <c r="AW165" t="s">
        <v>11</v>
      </c>
      <c r="BK165" s="22" t="s">
        <v>4</v>
      </c>
      <c r="BL165" s="22" t="s">
        <v>9</v>
      </c>
      <c r="BM165" s="22"/>
      <c r="BN165" s="22"/>
      <c r="BO165" s="22"/>
      <c r="BP165" s="22"/>
      <c r="BQ165" s="22"/>
      <c r="BR165" s="22"/>
      <c r="BS165" s="22"/>
      <c r="BT165" s="22"/>
      <c r="BU165" s="22"/>
    </row>
    <row r="166" spans="3:73" x14ac:dyDescent="0.25">
      <c r="C166" t="s">
        <v>5</v>
      </c>
      <c r="D166">
        <v>50</v>
      </c>
      <c r="Q166" t="s">
        <v>5</v>
      </c>
      <c r="R166">
        <v>35</v>
      </c>
      <c r="AF166" t="s">
        <v>5</v>
      </c>
      <c r="AG166">
        <v>40</v>
      </c>
      <c r="AV166" t="s">
        <v>5</v>
      </c>
      <c r="AW166">
        <v>80</v>
      </c>
      <c r="BK166" s="22" t="s">
        <v>5</v>
      </c>
      <c r="BL166" s="22">
        <v>60</v>
      </c>
      <c r="BM166" s="22"/>
      <c r="BN166" s="22"/>
      <c r="BO166" s="22"/>
      <c r="BP166" s="22"/>
      <c r="BQ166" s="22"/>
      <c r="BR166" s="22"/>
      <c r="BS166" s="22"/>
      <c r="BT166" s="22"/>
      <c r="BU166" s="22"/>
    </row>
    <row r="167" spans="3:73" x14ac:dyDescent="0.25">
      <c r="C167" t="s">
        <v>28</v>
      </c>
      <c r="D167">
        <v>15</v>
      </c>
      <c r="Q167" t="s">
        <v>28</v>
      </c>
      <c r="R167">
        <v>36</v>
      </c>
      <c r="X167" s="16"/>
      <c r="AF167" t="s">
        <v>28</v>
      </c>
      <c r="AG167">
        <v>188</v>
      </c>
      <c r="AV167" t="s">
        <v>28</v>
      </c>
      <c r="AW167">
        <v>574</v>
      </c>
      <c r="BK167" s="22" t="s">
        <v>28</v>
      </c>
      <c r="BL167" s="22">
        <v>34</v>
      </c>
      <c r="BM167" s="22"/>
      <c r="BN167" s="22"/>
      <c r="BO167" s="22"/>
      <c r="BP167" s="22"/>
      <c r="BQ167" s="22"/>
      <c r="BR167" s="22"/>
      <c r="BS167" s="22"/>
      <c r="BT167" s="22"/>
      <c r="BU167" s="22"/>
    </row>
    <row r="168" spans="3:73" x14ac:dyDescent="0.25">
      <c r="BK168" s="22"/>
      <c r="BL168" s="22"/>
      <c r="BM168" s="22"/>
      <c r="BN168" s="22"/>
      <c r="BO168" s="22"/>
      <c r="BP168" s="22"/>
      <c r="BQ168" s="22"/>
      <c r="BR168" s="22"/>
      <c r="BS168" s="22"/>
      <c r="BT168" s="22"/>
      <c r="BU168" s="22"/>
    </row>
    <row r="169" spans="3:73" x14ac:dyDescent="0.25">
      <c r="C169" s="1" t="s">
        <v>29</v>
      </c>
      <c r="D169" s="1" t="s">
        <v>34</v>
      </c>
      <c r="E169" s="1" t="s">
        <v>35</v>
      </c>
      <c r="F169" s="1" t="s">
        <v>36</v>
      </c>
      <c r="H169" s="56" t="s">
        <v>37</v>
      </c>
      <c r="I169" s="57"/>
      <c r="J169" s="58" t="s">
        <v>38</v>
      </c>
      <c r="K169" s="58"/>
      <c r="L169" s="58"/>
      <c r="M169" s="58"/>
      <c r="Q169" s="1" t="s">
        <v>29</v>
      </c>
      <c r="R169" s="1" t="s">
        <v>34</v>
      </c>
      <c r="S169" s="1" t="s">
        <v>35</v>
      </c>
      <c r="T169" s="1" t="s">
        <v>36</v>
      </c>
      <c r="V169" s="56" t="s">
        <v>37</v>
      </c>
      <c r="W169" s="57"/>
      <c r="X169" s="58" t="s">
        <v>39</v>
      </c>
      <c r="Y169" s="58"/>
      <c r="Z169" s="58"/>
      <c r="AA169" s="58"/>
      <c r="AF169" s="1" t="s">
        <v>29</v>
      </c>
      <c r="AG169" s="1" t="s">
        <v>34</v>
      </c>
      <c r="AH169" s="1" t="s">
        <v>35</v>
      </c>
      <c r="AI169" s="1" t="s">
        <v>36</v>
      </c>
      <c r="AK169" s="56" t="s">
        <v>37</v>
      </c>
      <c r="AL169" s="57"/>
      <c r="AM169" s="58" t="s">
        <v>42</v>
      </c>
      <c r="AN169" s="58"/>
      <c r="AO169" s="58"/>
      <c r="AP169" s="58"/>
      <c r="AV169" s="1" t="s">
        <v>29</v>
      </c>
      <c r="AW169" s="1" t="s">
        <v>34</v>
      </c>
      <c r="AX169" s="1" t="s">
        <v>35</v>
      </c>
      <c r="AY169" s="1" t="s">
        <v>36</v>
      </c>
      <c r="BA169" s="56" t="s">
        <v>37</v>
      </c>
      <c r="BB169" s="57"/>
      <c r="BC169" s="58" t="s">
        <v>49</v>
      </c>
      <c r="BD169" s="58"/>
      <c r="BE169" s="58"/>
      <c r="BF169" s="58"/>
      <c r="BK169" s="1" t="s">
        <v>29</v>
      </c>
      <c r="BL169" s="1" t="s">
        <v>34</v>
      </c>
      <c r="BM169" s="1" t="s">
        <v>35</v>
      </c>
      <c r="BN169" s="1" t="s">
        <v>36</v>
      </c>
      <c r="BO169" s="22"/>
      <c r="BP169" s="56" t="s">
        <v>37</v>
      </c>
      <c r="BQ169" s="57"/>
      <c r="BR169" s="58" t="s">
        <v>54</v>
      </c>
      <c r="BS169" s="58"/>
      <c r="BT169" s="58"/>
      <c r="BU169" s="58"/>
    </row>
    <row r="170" spans="3:73" x14ac:dyDescent="0.25">
      <c r="C170" s="8">
        <v>9.3000000000000007</v>
      </c>
      <c r="D170" s="8">
        <v>50</v>
      </c>
      <c r="E170" s="13">
        <f t="shared" ref="E170:E200" si="149">C170/$D$167</f>
        <v>0.62</v>
      </c>
      <c r="F170" s="13">
        <f t="shared" ref="F170:F200" si="150">D170/$D$166</f>
        <v>1</v>
      </c>
      <c r="J170" s="58"/>
      <c r="K170" s="58"/>
      <c r="L170" s="58"/>
      <c r="M170" s="58"/>
      <c r="Q170" s="8">
        <v>2.9</v>
      </c>
      <c r="R170" s="8">
        <v>35</v>
      </c>
      <c r="S170" s="13">
        <f t="shared" ref="S170:S193" si="151">Q170/$R$167</f>
        <v>8.0555555555555547E-2</v>
      </c>
      <c r="T170" s="13">
        <f t="shared" ref="T170:T193" si="152">R170/$R$166</f>
        <v>1</v>
      </c>
      <c r="X170" s="58"/>
      <c r="Y170" s="58"/>
      <c r="Z170" s="58"/>
      <c r="AA170" s="58"/>
      <c r="AF170" s="8">
        <v>10.5</v>
      </c>
      <c r="AG170" s="8">
        <v>40</v>
      </c>
      <c r="AH170" s="13">
        <f t="shared" ref="AH170:AH203" si="153">AF170/$AG$167</f>
        <v>5.5851063829787231E-2</v>
      </c>
      <c r="AI170" s="13">
        <f t="shared" ref="AI170:AI203" si="154">AG170/$AG$166</f>
        <v>1</v>
      </c>
      <c r="AM170" s="58"/>
      <c r="AN170" s="58"/>
      <c r="AO170" s="58"/>
      <c r="AP170" s="58"/>
      <c r="AV170" s="8">
        <v>13.7</v>
      </c>
      <c r="AW170" s="8">
        <v>80</v>
      </c>
      <c r="AX170" s="13">
        <f t="shared" ref="AX170:AX192" si="155">AV170/$AW$167</f>
        <v>2.386759581881533E-2</v>
      </c>
      <c r="AY170" s="13">
        <f t="shared" ref="AY170:AY192" si="156">AW170/$AW$166</f>
        <v>1</v>
      </c>
      <c r="BC170" s="58"/>
      <c r="BD170" s="58"/>
      <c r="BE170" s="58"/>
      <c r="BF170" s="58"/>
      <c r="BK170" s="8">
        <v>4.4000000000000004</v>
      </c>
      <c r="BL170" s="8">
        <v>60</v>
      </c>
      <c r="BM170" s="13">
        <f t="shared" ref="BM170:BM215" si="157">BK170/$BL$167</f>
        <v>0.12941176470588237</v>
      </c>
      <c r="BN170" s="13">
        <f t="shared" ref="BN170:BN215" si="158">BL170/$BL$166</f>
        <v>1</v>
      </c>
      <c r="BO170" s="22"/>
      <c r="BP170" s="22"/>
      <c r="BQ170" s="22"/>
      <c r="BR170" s="58"/>
      <c r="BS170" s="58"/>
      <c r="BT170" s="58"/>
      <c r="BU170" s="58"/>
    </row>
    <row r="171" spans="3:73" x14ac:dyDescent="0.25">
      <c r="C171" s="8">
        <v>10.1</v>
      </c>
      <c r="D171" s="8">
        <v>50</v>
      </c>
      <c r="E171" s="13">
        <f t="shared" si="149"/>
        <v>0.67333333333333334</v>
      </c>
      <c r="F171" s="13">
        <f t="shared" si="150"/>
        <v>1</v>
      </c>
      <c r="J171" s="58"/>
      <c r="K171" s="58"/>
      <c r="L171" s="58"/>
      <c r="M171" s="58"/>
      <c r="Q171" s="8">
        <v>4</v>
      </c>
      <c r="R171" s="8">
        <v>35</v>
      </c>
      <c r="S171" s="13">
        <f t="shared" si="151"/>
        <v>0.1111111111111111</v>
      </c>
      <c r="T171" s="13">
        <f t="shared" si="152"/>
        <v>1</v>
      </c>
      <c r="X171" s="58"/>
      <c r="Y171" s="58"/>
      <c r="Z171" s="58"/>
      <c r="AA171" s="58"/>
      <c r="AF171" s="8">
        <v>14</v>
      </c>
      <c r="AG171" s="8">
        <v>40</v>
      </c>
      <c r="AH171" s="13">
        <f t="shared" si="153"/>
        <v>7.4468085106382975E-2</v>
      </c>
      <c r="AI171" s="13">
        <f t="shared" si="154"/>
        <v>1</v>
      </c>
      <c r="AM171" s="58"/>
      <c r="AN171" s="58"/>
      <c r="AO171" s="58"/>
      <c r="AP171" s="58"/>
      <c r="AV171" s="8">
        <v>32.200000000000003</v>
      </c>
      <c r="AW171" s="8">
        <v>80</v>
      </c>
      <c r="AX171" s="13">
        <f t="shared" si="155"/>
        <v>5.6097560975609764E-2</v>
      </c>
      <c r="AY171" s="13">
        <f t="shared" si="156"/>
        <v>1</v>
      </c>
      <c r="BC171" s="58"/>
      <c r="BD171" s="58"/>
      <c r="BE171" s="58"/>
      <c r="BF171" s="58"/>
      <c r="BK171" s="8">
        <v>4.7</v>
      </c>
      <c r="BL171" s="8">
        <v>60</v>
      </c>
      <c r="BM171" s="13">
        <f t="shared" si="157"/>
        <v>0.13823529411764707</v>
      </c>
      <c r="BN171" s="13">
        <f t="shared" si="158"/>
        <v>1</v>
      </c>
      <c r="BO171" s="22"/>
      <c r="BP171" s="22"/>
      <c r="BQ171" s="22"/>
      <c r="BR171" s="58"/>
      <c r="BS171" s="58"/>
      <c r="BT171" s="58"/>
      <c r="BU171" s="58"/>
    </row>
    <row r="172" spans="3:73" x14ac:dyDescent="0.25">
      <c r="C172" s="8">
        <v>10.3</v>
      </c>
      <c r="D172" s="8">
        <v>49.9</v>
      </c>
      <c r="E172" s="13">
        <f t="shared" si="149"/>
        <v>0.68666666666666676</v>
      </c>
      <c r="F172" s="13">
        <f t="shared" si="150"/>
        <v>0.998</v>
      </c>
      <c r="J172" s="58" t="s">
        <v>40</v>
      </c>
      <c r="K172" s="58"/>
      <c r="L172" s="58"/>
      <c r="M172" s="58"/>
      <c r="Q172" s="8">
        <v>4.0999999999999996</v>
      </c>
      <c r="R172" s="8">
        <v>34.9</v>
      </c>
      <c r="S172" s="13">
        <f t="shared" si="151"/>
        <v>0.11388888888888887</v>
      </c>
      <c r="T172" s="13">
        <f t="shared" si="152"/>
        <v>0.99714285714285711</v>
      </c>
      <c r="X172" s="58" t="s">
        <v>41</v>
      </c>
      <c r="Y172" s="58"/>
      <c r="Z172" s="58"/>
      <c r="AA172" s="58"/>
      <c r="AF172" s="8">
        <v>16.899999999999999</v>
      </c>
      <c r="AG172" s="8">
        <v>40</v>
      </c>
      <c r="AH172" s="13">
        <f t="shared" si="153"/>
        <v>8.9893617021276587E-2</v>
      </c>
      <c r="AI172" s="13">
        <f t="shared" si="154"/>
        <v>1</v>
      </c>
      <c r="AM172" s="58" t="s">
        <v>43</v>
      </c>
      <c r="AN172" s="58"/>
      <c r="AO172" s="58"/>
      <c r="AP172" s="58"/>
      <c r="AV172" s="8">
        <v>35</v>
      </c>
      <c r="AW172" s="8">
        <v>80</v>
      </c>
      <c r="AX172" s="13">
        <f t="shared" si="155"/>
        <v>6.097560975609756E-2</v>
      </c>
      <c r="AY172" s="13">
        <f t="shared" si="156"/>
        <v>1</v>
      </c>
      <c r="BC172" s="58" t="s">
        <v>50</v>
      </c>
      <c r="BD172" s="58"/>
      <c r="BE172" s="58"/>
      <c r="BF172" s="58"/>
      <c r="BK172" s="8">
        <v>5.6</v>
      </c>
      <c r="BL172" s="8">
        <v>60</v>
      </c>
      <c r="BM172" s="13">
        <f t="shared" si="157"/>
        <v>0.16470588235294117</v>
      </c>
      <c r="BN172" s="13">
        <f t="shared" si="158"/>
        <v>1</v>
      </c>
      <c r="BO172" s="22"/>
      <c r="BP172" s="56" t="s">
        <v>74</v>
      </c>
      <c r="BQ172" s="57"/>
      <c r="BR172" s="58" t="s">
        <v>87</v>
      </c>
      <c r="BS172" s="58"/>
      <c r="BT172" s="58"/>
      <c r="BU172" s="58"/>
    </row>
    <row r="173" spans="3:73" x14ac:dyDescent="0.25">
      <c r="C173" s="8">
        <v>11.2</v>
      </c>
      <c r="D173" s="8">
        <v>49.8</v>
      </c>
      <c r="E173" s="13">
        <f t="shared" si="149"/>
        <v>0.74666666666666659</v>
      </c>
      <c r="F173" s="13">
        <f t="shared" si="150"/>
        <v>0.996</v>
      </c>
      <c r="H173" s="56" t="s">
        <v>74</v>
      </c>
      <c r="I173" s="57"/>
      <c r="J173" s="58" t="s">
        <v>77</v>
      </c>
      <c r="K173" s="58"/>
      <c r="L173" s="58"/>
      <c r="M173" s="58"/>
      <c r="Q173" s="8">
        <v>5.6</v>
      </c>
      <c r="R173" s="8">
        <v>34.299999999999997</v>
      </c>
      <c r="S173" s="13">
        <f t="shared" si="151"/>
        <v>0.15555555555555556</v>
      </c>
      <c r="T173" s="13">
        <f t="shared" si="152"/>
        <v>0.97999999999999987</v>
      </c>
      <c r="V173" s="56" t="s">
        <v>74</v>
      </c>
      <c r="W173" s="57"/>
      <c r="X173" s="58" t="s">
        <v>76</v>
      </c>
      <c r="Y173" s="58"/>
      <c r="Z173" s="58"/>
      <c r="AA173" s="58"/>
      <c r="AF173" s="8">
        <v>18.899999999999999</v>
      </c>
      <c r="AG173" s="8">
        <v>40</v>
      </c>
      <c r="AH173" s="13">
        <f t="shared" si="153"/>
        <v>0.10053191489361701</v>
      </c>
      <c r="AI173" s="13">
        <f t="shared" si="154"/>
        <v>1</v>
      </c>
      <c r="AK173" s="56" t="s">
        <v>74</v>
      </c>
      <c r="AL173" s="57"/>
      <c r="AM173" s="58" t="s">
        <v>77</v>
      </c>
      <c r="AN173" s="58"/>
      <c r="AO173" s="58"/>
      <c r="AP173" s="58"/>
      <c r="AV173" s="8">
        <v>35.700000000000003</v>
      </c>
      <c r="AW173" s="8">
        <v>79.900000000000006</v>
      </c>
      <c r="AX173" s="13">
        <f t="shared" si="155"/>
        <v>6.2195121951219519E-2</v>
      </c>
      <c r="AY173" s="13">
        <f t="shared" si="156"/>
        <v>0.99875000000000003</v>
      </c>
      <c r="BA173" s="56" t="s">
        <v>74</v>
      </c>
      <c r="BB173" s="57"/>
      <c r="BC173" s="58" t="s">
        <v>86</v>
      </c>
      <c r="BD173" s="58"/>
      <c r="BE173" s="58"/>
      <c r="BF173" s="58"/>
      <c r="BK173" s="8">
        <v>9</v>
      </c>
      <c r="BL173" s="8">
        <v>60</v>
      </c>
      <c r="BM173" s="13">
        <f t="shared" si="157"/>
        <v>0.26470588235294118</v>
      </c>
      <c r="BN173" s="13">
        <f t="shared" si="158"/>
        <v>1</v>
      </c>
      <c r="BO173" s="22"/>
      <c r="BP173" s="22"/>
      <c r="BQ173" s="22"/>
      <c r="BR173" s="22"/>
      <c r="BS173" s="22"/>
      <c r="BT173" s="22"/>
      <c r="BU173" s="22"/>
    </row>
    <row r="174" spans="3:73" x14ac:dyDescent="0.25">
      <c r="C174" s="8">
        <v>11.5</v>
      </c>
      <c r="D174" s="8">
        <v>49.7</v>
      </c>
      <c r="E174" s="13">
        <f t="shared" si="149"/>
        <v>0.76666666666666672</v>
      </c>
      <c r="F174" s="13">
        <f t="shared" si="150"/>
        <v>0.99400000000000011</v>
      </c>
      <c r="K174" s="15"/>
      <c r="L174" s="14"/>
      <c r="Q174" s="8">
        <v>7.1</v>
      </c>
      <c r="R174" s="8">
        <v>34</v>
      </c>
      <c r="S174" s="13">
        <f t="shared" si="151"/>
        <v>0.19722222222222222</v>
      </c>
      <c r="T174" s="13">
        <f t="shared" si="152"/>
        <v>0.97142857142857142</v>
      </c>
      <c r="Y174" s="16"/>
      <c r="Z174" s="14"/>
      <c r="AF174" s="8">
        <v>20</v>
      </c>
      <c r="AG174" s="8">
        <v>40</v>
      </c>
      <c r="AH174" s="13">
        <f t="shared" si="153"/>
        <v>0.10638297872340426</v>
      </c>
      <c r="AI174" s="13">
        <f t="shared" si="154"/>
        <v>1</v>
      </c>
      <c r="AV174" s="8">
        <v>38.9</v>
      </c>
      <c r="AW174" s="8">
        <v>79.599999999999994</v>
      </c>
      <c r="AX174" s="13">
        <f t="shared" si="155"/>
        <v>6.7770034843205568E-2</v>
      </c>
      <c r="AY174" s="13">
        <f t="shared" si="156"/>
        <v>0.99499999999999988</v>
      </c>
      <c r="BK174" s="8">
        <v>10.8</v>
      </c>
      <c r="BL174" s="8">
        <v>60</v>
      </c>
      <c r="BM174" s="13">
        <f t="shared" si="157"/>
        <v>0.31764705882352945</v>
      </c>
      <c r="BN174" s="13">
        <f t="shared" si="158"/>
        <v>1</v>
      </c>
      <c r="BO174" s="22"/>
      <c r="BP174" s="22"/>
      <c r="BQ174" s="22"/>
      <c r="BR174" s="22"/>
      <c r="BS174" s="22"/>
      <c r="BT174" s="22"/>
      <c r="BU174" s="22"/>
    </row>
    <row r="175" spans="3:73" x14ac:dyDescent="0.25">
      <c r="C175" s="8">
        <v>11.7</v>
      </c>
      <c r="D175" s="8">
        <v>49.6</v>
      </c>
      <c r="E175" s="13">
        <f t="shared" si="149"/>
        <v>0.77999999999999992</v>
      </c>
      <c r="F175" s="13">
        <f t="shared" si="150"/>
        <v>0.99199999999999999</v>
      </c>
      <c r="K175" s="15"/>
      <c r="L175" s="14"/>
      <c r="Q175" s="8">
        <v>7.8</v>
      </c>
      <c r="R175" s="8">
        <v>33.6</v>
      </c>
      <c r="S175" s="13">
        <f t="shared" si="151"/>
        <v>0.21666666666666667</v>
      </c>
      <c r="T175" s="13">
        <f t="shared" si="152"/>
        <v>0.96000000000000008</v>
      </c>
      <c r="Y175" s="16"/>
      <c r="Z175" s="14"/>
      <c r="AF175" s="8">
        <v>20.100000000000001</v>
      </c>
      <c r="AG175" s="8">
        <v>39.9</v>
      </c>
      <c r="AH175" s="13">
        <f t="shared" si="153"/>
        <v>0.10691489361702128</v>
      </c>
      <c r="AI175" s="13">
        <f t="shared" si="154"/>
        <v>0.99749999999999994</v>
      </c>
      <c r="AV175" s="8">
        <v>50.7</v>
      </c>
      <c r="AW175" s="8">
        <v>78.2</v>
      </c>
      <c r="AX175" s="13">
        <f t="shared" si="155"/>
        <v>8.8327526132404188E-2</v>
      </c>
      <c r="AY175" s="13">
        <f t="shared" si="156"/>
        <v>0.97750000000000004</v>
      </c>
      <c r="BJ175" s="22"/>
      <c r="BK175" s="8">
        <v>11.9</v>
      </c>
      <c r="BL175" s="8">
        <v>60</v>
      </c>
      <c r="BM175" s="13">
        <f t="shared" si="157"/>
        <v>0.35000000000000003</v>
      </c>
      <c r="BN175" s="13">
        <f t="shared" si="158"/>
        <v>1</v>
      </c>
      <c r="BO175" s="22"/>
      <c r="BP175" s="22"/>
      <c r="BQ175" s="22"/>
      <c r="BR175" s="22"/>
      <c r="BS175" s="22"/>
      <c r="BT175" s="22"/>
      <c r="BU175" s="22"/>
    </row>
    <row r="176" spans="3:73" x14ac:dyDescent="0.25">
      <c r="C176" s="8">
        <v>12.4</v>
      </c>
      <c r="D176" s="8">
        <v>49.6</v>
      </c>
      <c r="E176" s="13">
        <f t="shared" si="149"/>
        <v>0.82666666666666666</v>
      </c>
      <c r="F176" s="13">
        <f t="shared" si="150"/>
        <v>0.99199999999999999</v>
      </c>
      <c r="K176" s="15"/>
      <c r="L176" s="14"/>
      <c r="Q176" s="8">
        <v>8.5</v>
      </c>
      <c r="R176" s="8">
        <v>33.5</v>
      </c>
      <c r="S176" s="13">
        <f t="shared" si="151"/>
        <v>0.2361111111111111</v>
      </c>
      <c r="T176" s="13">
        <f t="shared" si="152"/>
        <v>0.95714285714285718</v>
      </c>
      <c r="Y176" s="16"/>
      <c r="Z176" s="14"/>
      <c r="AF176" s="8">
        <v>20.3</v>
      </c>
      <c r="AG176" s="8">
        <v>39.9</v>
      </c>
      <c r="AH176" s="13">
        <f t="shared" si="153"/>
        <v>0.10797872340425532</v>
      </c>
      <c r="AI176" s="13">
        <f t="shared" si="154"/>
        <v>0.99749999999999994</v>
      </c>
      <c r="AV176" s="8">
        <v>64.900000000000006</v>
      </c>
      <c r="AW176" s="8">
        <v>76.5</v>
      </c>
      <c r="AX176" s="13">
        <f t="shared" si="155"/>
        <v>0.11306620209059234</v>
      </c>
      <c r="AY176" s="13">
        <f t="shared" si="156"/>
        <v>0.95625000000000004</v>
      </c>
      <c r="BJ176" s="22"/>
      <c r="BK176" s="8">
        <v>13.2</v>
      </c>
      <c r="BL176" s="8">
        <v>60</v>
      </c>
      <c r="BM176" s="13">
        <f t="shared" si="157"/>
        <v>0.38823529411764701</v>
      </c>
      <c r="BN176" s="13">
        <f t="shared" si="158"/>
        <v>1</v>
      </c>
      <c r="BO176" s="22"/>
      <c r="BP176" s="22"/>
      <c r="BQ176" s="22"/>
      <c r="BR176" s="22"/>
      <c r="BS176" s="22"/>
      <c r="BT176" s="22"/>
      <c r="BU176" s="22"/>
    </row>
    <row r="177" spans="3:88" x14ac:dyDescent="0.25">
      <c r="C177" s="8">
        <v>12.8</v>
      </c>
      <c r="D177" s="8">
        <v>49.5</v>
      </c>
      <c r="E177" s="13">
        <f t="shared" si="149"/>
        <v>0.85333333333333339</v>
      </c>
      <c r="F177" s="13">
        <f t="shared" si="150"/>
        <v>0.99</v>
      </c>
      <c r="L177" s="14"/>
      <c r="Q177" s="8">
        <v>9.3000000000000007</v>
      </c>
      <c r="R177" s="8">
        <v>33.1</v>
      </c>
      <c r="S177" s="13">
        <f t="shared" si="151"/>
        <v>0.25833333333333336</v>
      </c>
      <c r="T177" s="13">
        <f t="shared" si="152"/>
        <v>0.94571428571428573</v>
      </c>
      <c r="Z177" s="14"/>
      <c r="AF177" s="8">
        <v>21.3</v>
      </c>
      <c r="AG177" s="8">
        <v>39.9</v>
      </c>
      <c r="AH177" s="13">
        <f t="shared" si="153"/>
        <v>0.11329787234042553</v>
      </c>
      <c r="AI177" s="13">
        <f t="shared" si="154"/>
        <v>0.99749999999999994</v>
      </c>
      <c r="AV177" s="8">
        <v>75.3</v>
      </c>
      <c r="AW177" s="8">
        <v>75.400000000000006</v>
      </c>
      <c r="AX177" s="13">
        <f t="shared" si="155"/>
        <v>0.13118466898954703</v>
      </c>
      <c r="AY177" s="13">
        <f t="shared" si="156"/>
        <v>0.94250000000000012</v>
      </c>
      <c r="BK177" s="8">
        <v>14.4</v>
      </c>
      <c r="BL177" s="8">
        <v>60</v>
      </c>
      <c r="BM177" s="13">
        <f t="shared" si="157"/>
        <v>0.42352941176470588</v>
      </c>
      <c r="BN177" s="13">
        <f t="shared" si="158"/>
        <v>1</v>
      </c>
      <c r="BO177" s="22"/>
      <c r="BP177" s="22"/>
      <c r="BQ177" s="22"/>
      <c r="BR177" s="22"/>
      <c r="BS177" s="22"/>
      <c r="BT177" s="22"/>
      <c r="BU177" s="22"/>
      <c r="CJ177" t="s">
        <v>53</v>
      </c>
    </row>
    <row r="178" spans="3:88" x14ac:dyDescent="0.25">
      <c r="C178" s="8">
        <v>13.3</v>
      </c>
      <c r="D178" s="8">
        <v>49.3</v>
      </c>
      <c r="E178" s="13">
        <f t="shared" si="149"/>
        <v>0.88666666666666671</v>
      </c>
      <c r="F178" s="13">
        <f t="shared" si="150"/>
        <v>0.98599999999999999</v>
      </c>
      <c r="K178" s="15"/>
      <c r="L178" s="14"/>
      <c r="Q178" s="8">
        <v>10</v>
      </c>
      <c r="R178" s="8">
        <v>32.9</v>
      </c>
      <c r="S178" s="13">
        <f t="shared" si="151"/>
        <v>0.27777777777777779</v>
      </c>
      <c r="T178" s="13">
        <f t="shared" si="152"/>
        <v>0.94</v>
      </c>
      <c r="AF178" s="8">
        <v>23.7</v>
      </c>
      <c r="AG178" s="8">
        <v>39.6</v>
      </c>
      <c r="AH178" s="13">
        <f t="shared" si="153"/>
        <v>0.12606382978723404</v>
      </c>
      <c r="AI178" s="13">
        <f t="shared" si="154"/>
        <v>0.99</v>
      </c>
      <c r="AV178" s="8">
        <v>90.2</v>
      </c>
      <c r="AW178" s="8">
        <v>73.7</v>
      </c>
      <c r="AX178" s="13">
        <f t="shared" si="155"/>
        <v>0.15714285714285714</v>
      </c>
      <c r="AY178" s="13">
        <f t="shared" si="156"/>
        <v>0.92125000000000001</v>
      </c>
      <c r="BK178" s="8">
        <v>14.8</v>
      </c>
      <c r="BL178" s="8">
        <v>60</v>
      </c>
      <c r="BM178" s="13">
        <f t="shared" si="157"/>
        <v>0.43529411764705883</v>
      </c>
      <c r="BN178" s="13">
        <f t="shared" si="158"/>
        <v>1</v>
      </c>
      <c r="BO178" s="22"/>
      <c r="BP178" s="22"/>
      <c r="BQ178" s="22"/>
      <c r="BR178" s="22"/>
      <c r="BS178" s="22"/>
      <c r="BT178" s="22"/>
      <c r="BU178" s="22"/>
    </row>
    <row r="179" spans="3:88" x14ac:dyDescent="0.25">
      <c r="C179" s="8">
        <v>13.5</v>
      </c>
      <c r="D179" s="8">
        <v>49.3</v>
      </c>
      <c r="E179" s="13">
        <f t="shared" si="149"/>
        <v>0.9</v>
      </c>
      <c r="F179" s="13">
        <f t="shared" si="150"/>
        <v>0.98599999999999999</v>
      </c>
      <c r="K179" s="15"/>
      <c r="L179" s="14"/>
      <c r="Q179" s="8">
        <v>11.5</v>
      </c>
      <c r="R179" s="8">
        <v>32.4</v>
      </c>
      <c r="S179" s="13">
        <f t="shared" si="151"/>
        <v>0.31944444444444442</v>
      </c>
      <c r="T179" s="13">
        <f t="shared" si="152"/>
        <v>0.92571428571428571</v>
      </c>
      <c r="AF179" s="8">
        <v>25.5</v>
      </c>
      <c r="AG179" s="8">
        <v>39.5</v>
      </c>
      <c r="AH179" s="13">
        <f t="shared" si="153"/>
        <v>0.13563829787234041</v>
      </c>
      <c r="AI179" s="13">
        <f t="shared" si="154"/>
        <v>0.98750000000000004</v>
      </c>
      <c r="AV179" s="8">
        <v>101.2</v>
      </c>
      <c r="AW179" s="8">
        <v>72.5</v>
      </c>
      <c r="AX179" s="13">
        <f t="shared" si="155"/>
        <v>0.17630662020905924</v>
      </c>
      <c r="AY179" s="13">
        <f t="shared" si="156"/>
        <v>0.90625</v>
      </c>
      <c r="BK179" s="8">
        <v>14.8</v>
      </c>
      <c r="BL179" s="8">
        <v>60</v>
      </c>
      <c r="BM179" s="13">
        <f t="shared" si="157"/>
        <v>0.43529411764705883</v>
      </c>
      <c r="BN179" s="13">
        <f t="shared" si="158"/>
        <v>1</v>
      </c>
      <c r="BO179" s="22"/>
      <c r="BP179" s="22"/>
      <c r="BQ179" s="22"/>
      <c r="BR179" s="22"/>
      <c r="BS179" s="22"/>
      <c r="BT179" s="22"/>
      <c r="BU179" s="22"/>
    </row>
    <row r="180" spans="3:88" x14ac:dyDescent="0.25">
      <c r="C180" s="8">
        <v>13.7</v>
      </c>
      <c r="D180" s="8">
        <v>49.3</v>
      </c>
      <c r="E180" s="13">
        <f t="shared" si="149"/>
        <v>0.91333333333333333</v>
      </c>
      <c r="F180" s="13">
        <f t="shared" si="150"/>
        <v>0.98599999999999999</v>
      </c>
      <c r="Q180" s="8">
        <v>14.5</v>
      </c>
      <c r="R180" s="8">
        <v>31.3</v>
      </c>
      <c r="S180" s="13">
        <f t="shared" si="151"/>
        <v>0.40277777777777779</v>
      </c>
      <c r="T180" s="13">
        <f t="shared" si="152"/>
        <v>0.89428571428571435</v>
      </c>
      <c r="AF180" s="8">
        <v>27.4</v>
      </c>
      <c r="AG180" s="8">
        <v>39.299999999999997</v>
      </c>
      <c r="AH180" s="13">
        <f t="shared" si="153"/>
        <v>0.14574468085106382</v>
      </c>
      <c r="AI180" s="13">
        <f t="shared" si="154"/>
        <v>0.98249999999999993</v>
      </c>
      <c r="AV180" s="8">
        <v>118.3</v>
      </c>
      <c r="AW180" s="8">
        <v>70.400000000000006</v>
      </c>
      <c r="AX180" s="13">
        <f t="shared" si="155"/>
        <v>0.20609756097560974</v>
      </c>
      <c r="AY180" s="13">
        <f t="shared" si="156"/>
        <v>0.88000000000000012</v>
      </c>
      <c r="BK180" s="8">
        <v>15</v>
      </c>
      <c r="BL180" s="8">
        <v>60</v>
      </c>
      <c r="BM180" s="13">
        <f t="shared" si="157"/>
        <v>0.44117647058823528</v>
      </c>
      <c r="BN180" s="13">
        <f t="shared" si="158"/>
        <v>1</v>
      </c>
      <c r="BO180" s="22"/>
      <c r="BP180" s="22"/>
      <c r="BQ180" s="22"/>
      <c r="BR180" s="22"/>
      <c r="BS180" s="22"/>
      <c r="BT180" s="22"/>
      <c r="BU180" s="22"/>
    </row>
    <row r="181" spans="3:88" x14ac:dyDescent="0.25">
      <c r="C181" s="8">
        <v>13.8</v>
      </c>
      <c r="D181" s="8">
        <v>49.2</v>
      </c>
      <c r="E181" s="13">
        <f t="shared" si="149"/>
        <v>0.92</v>
      </c>
      <c r="F181" s="13">
        <f t="shared" si="150"/>
        <v>0.9840000000000001</v>
      </c>
      <c r="Q181" s="8">
        <v>17.600000000000001</v>
      </c>
      <c r="R181" s="8">
        <v>30.3</v>
      </c>
      <c r="S181" s="13">
        <f t="shared" si="151"/>
        <v>0.48888888888888893</v>
      </c>
      <c r="T181" s="13">
        <f t="shared" si="152"/>
        <v>0.86571428571428577</v>
      </c>
      <c r="AF181" s="8">
        <v>32.5</v>
      </c>
      <c r="AG181" s="8">
        <v>38.799999999999997</v>
      </c>
      <c r="AH181" s="13">
        <f t="shared" si="153"/>
        <v>0.17287234042553193</v>
      </c>
      <c r="AI181" s="13">
        <f t="shared" si="154"/>
        <v>0.97</v>
      </c>
      <c r="AV181" s="8">
        <v>138.30000000000001</v>
      </c>
      <c r="AW181" s="8">
        <v>68.2</v>
      </c>
      <c r="AX181" s="13">
        <f t="shared" si="155"/>
        <v>0.24094076655052266</v>
      </c>
      <c r="AY181" s="13">
        <f t="shared" si="156"/>
        <v>0.85250000000000004</v>
      </c>
      <c r="BK181" s="8">
        <v>15</v>
      </c>
      <c r="BL181" s="8">
        <v>60</v>
      </c>
      <c r="BM181" s="13">
        <f t="shared" si="157"/>
        <v>0.44117647058823528</v>
      </c>
      <c r="BN181" s="13">
        <f t="shared" si="158"/>
        <v>1</v>
      </c>
      <c r="BO181" s="22"/>
      <c r="BP181" s="22"/>
      <c r="BQ181" s="22"/>
      <c r="BR181" s="22"/>
      <c r="BS181" s="22"/>
      <c r="BT181" s="22"/>
      <c r="BU181" s="22"/>
    </row>
    <row r="182" spans="3:88" x14ac:dyDescent="0.25">
      <c r="C182" s="8">
        <v>14.1</v>
      </c>
      <c r="D182" s="8">
        <v>49.2</v>
      </c>
      <c r="E182" s="13">
        <f t="shared" si="149"/>
        <v>0.94</v>
      </c>
      <c r="F182" s="13">
        <f t="shared" si="150"/>
        <v>0.9840000000000001</v>
      </c>
      <c r="Q182" s="8">
        <v>20.399999999999999</v>
      </c>
      <c r="R182" s="8">
        <v>29.2</v>
      </c>
      <c r="S182" s="13">
        <f t="shared" si="151"/>
        <v>0.56666666666666665</v>
      </c>
      <c r="T182" s="13">
        <f t="shared" si="152"/>
        <v>0.8342857142857143</v>
      </c>
      <c r="AF182" s="8">
        <v>34.1</v>
      </c>
      <c r="AG182" s="8">
        <v>38.6</v>
      </c>
      <c r="AH182" s="13">
        <f t="shared" si="153"/>
        <v>0.18138297872340425</v>
      </c>
      <c r="AI182" s="13">
        <f t="shared" si="154"/>
        <v>0.96500000000000008</v>
      </c>
      <c r="AS182" s="16"/>
      <c r="AV182" s="8">
        <v>146.9</v>
      </c>
      <c r="AW182" s="8">
        <v>67.2</v>
      </c>
      <c r="AX182" s="13">
        <f t="shared" si="155"/>
        <v>0.25592334494773522</v>
      </c>
      <c r="AY182" s="13">
        <f t="shared" si="156"/>
        <v>0.84000000000000008</v>
      </c>
      <c r="BK182" s="8">
        <v>15.1</v>
      </c>
      <c r="BL182" s="8">
        <v>60</v>
      </c>
      <c r="BM182" s="13">
        <f t="shared" si="157"/>
        <v>0.44411764705882351</v>
      </c>
      <c r="BN182" s="13">
        <f t="shared" si="158"/>
        <v>1</v>
      </c>
      <c r="BO182" s="22"/>
      <c r="BP182" s="22"/>
      <c r="BQ182" s="22"/>
      <c r="BR182" s="22"/>
      <c r="BS182" s="22"/>
      <c r="BT182" s="22"/>
      <c r="BU182" s="22"/>
    </row>
    <row r="183" spans="3:88" x14ac:dyDescent="0.25">
      <c r="C183" s="8">
        <v>14.3</v>
      </c>
      <c r="D183" s="8">
        <v>49.1</v>
      </c>
      <c r="E183" s="13">
        <f t="shared" si="149"/>
        <v>0.95333333333333337</v>
      </c>
      <c r="F183" s="13">
        <f t="shared" si="150"/>
        <v>0.98199999999999998</v>
      </c>
      <c r="Q183" s="8">
        <v>21.6</v>
      </c>
      <c r="R183" s="8">
        <v>28.8</v>
      </c>
      <c r="S183" s="13">
        <f t="shared" si="151"/>
        <v>0.60000000000000009</v>
      </c>
      <c r="T183" s="13">
        <f t="shared" si="152"/>
        <v>0.82285714285714284</v>
      </c>
      <c r="AF183" s="8">
        <v>35.700000000000003</v>
      </c>
      <c r="AG183" s="8">
        <v>38.4</v>
      </c>
      <c r="AH183" s="13">
        <f t="shared" si="153"/>
        <v>0.18989361702127661</v>
      </c>
      <c r="AI183" s="13">
        <f t="shared" si="154"/>
        <v>0.96</v>
      </c>
      <c r="AV183" s="8">
        <v>154.30000000000001</v>
      </c>
      <c r="AW183" s="8">
        <v>66.400000000000006</v>
      </c>
      <c r="AX183" s="13">
        <f t="shared" si="155"/>
        <v>0.26881533101045296</v>
      </c>
      <c r="AY183" s="13">
        <f t="shared" si="156"/>
        <v>0.83000000000000007</v>
      </c>
      <c r="BK183" s="8">
        <v>15.2</v>
      </c>
      <c r="BL183" s="8">
        <v>59.9</v>
      </c>
      <c r="BM183" s="13">
        <f t="shared" si="157"/>
        <v>0.44705882352941173</v>
      </c>
      <c r="BN183" s="13">
        <f t="shared" si="158"/>
        <v>0.99833333333333329</v>
      </c>
      <c r="BO183" s="22"/>
      <c r="BP183" s="22"/>
      <c r="BQ183" s="22"/>
      <c r="BR183" s="22"/>
      <c r="BS183" s="22"/>
      <c r="BT183" s="22"/>
      <c r="BU183" s="22"/>
    </row>
    <row r="184" spans="3:88" x14ac:dyDescent="0.25">
      <c r="C184" s="8">
        <v>14.4</v>
      </c>
      <c r="D184" s="8">
        <v>49.1</v>
      </c>
      <c r="E184" s="13">
        <f t="shared" si="149"/>
        <v>0.96000000000000008</v>
      </c>
      <c r="F184" s="13">
        <f t="shared" si="150"/>
        <v>0.98199999999999998</v>
      </c>
      <c r="Q184" s="8">
        <v>22.4</v>
      </c>
      <c r="R184" s="8">
        <v>28.6</v>
      </c>
      <c r="S184" s="13">
        <f t="shared" si="151"/>
        <v>0.62222222222222223</v>
      </c>
      <c r="T184" s="13">
        <f t="shared" si="152"/>
        <v>0.81714285714285717</v>
      </c>
      <c r="AF184" s="8">
        <v>37.5</v>
      </c>
      <c r="AG184" s="8">
        <v>38.299999999999997</v>
      </c>
      <c r="AH184" s="13">
        <f t="shared" si="153"/>
        <v>0.19946808510638298</v>
      </c>
      <c r="AI184" s="13">
        <f t="shared" si="154"/>
        <v>0.95749999999999991</v>
      </c>
      <c r="AV184" s="8">
        <v>160.9</v>
      </c>
      <c r="AW184" s="8">
        <v>65.599999999999994</v>
      </c>
      <c r="AX184" s="13">
        <f t="shared" si="155"/>
        <v>0.28031358885017421</v>
      </c>
      <c r="AY184" s="13">
        <f t="shared" si="156"/>
        <v>0.82</v>
      </c>
      <c r="BK184" s="8">
        <v>15.2</v>
      </c>
      <c r="BL184" s="8">
        <v>59.9</v>
      </c>
      <c r="BM184" s="13">
        <f t="shared" si="157"/>
        <v>0.44705882352941173</v>
      </c>
      <c r="BN184" s="13">
        <f t="shared" si="158"/>
        <v>0.99833333333333329</v>
      </c>
      <c r="BO184" s="22"/>
      <c r="BP184" s="22"/>
      <c r="BQ184" s="22"/>
      <c r="BR184" s="22"/>
      <c r="BS184" s="22"/>
      <c r="BT184" s="22"/>
      <c r="BU184" s="22"/>
    </row>
    <row r="185" spans="3:88" x14ac:dyDescent="0.25">
      <c r="C185" s="8">
        <v>14.7</v>
      </c>
      <c r="D185" s="8">
        <v>49.1</v>
      </c>
      <c r="E185" s="13">
        <f t="shared" si="149"/>
        <v>0.98</v>
      </c>
      <c r="F185" s="13">
        <f t="shared" si="150"/>
        <v>0.98199999999999998</v>
      </c>
      <c r="Q185" s="8">
        <v>23.9</v>
      </c>
      <c r="R185" s="8">
        <v>28</v>
      </c>
      <c r="S185" s="13">
        <f t="shared" si="151"/>
        <v>0.66388888888888886</v>
      </c>
      <c r="T185" s="13">
        <f t="shared" si="152"/>
        <v>0.8</v>
      </c>
      <c r="AF185" s="8">
        <v>44.2</v>
      </c>
      <c r="AG185" s="8">
        <v>37.6</v>
      </c>
      <c r="AH185" s="13">
        <f t="shared" si="153"/>
        <v>0.23510638297872341</v>
      </c>
      <c r="AI185" s="13">
        <f t="shared" si="154"/>
        <v>0.94000000000000006</v>
      </c>
      <c r="AV185" s="8">
        <v>167.8</v>
      </c>
      <c r="AW185" s="8">
        <v>64.8</v>
      </c>
      <c r="AX185" s="13">
        <f t="shared" si="155"/>
        <v>0.29233449477351919</v>
      </c>
      <c r="AY185" s="13">
        <f t="shared" si="156"/>
        <v>0.80999999999999994</v>
      </c>
      <c r="BK185" s="8">
        <v>15.8</v>
      </c>
      <c r="BL185" s="8">
        <v>59.9</v>
      </c>
      <c r="BM185" s="13">
        <f t="shared" si="157"/>
        <v>0.46470588235294119</v>
      </c>
      <c r="BN185" s="13">
        <f t="shared" si="158"/>
        <v>0.99833333333333329</v>
      </c>
      <c r="BO185" s="22"/>
      <c r="BP185" s="22"/>
      <c r="BQ185" s="22"/>
      <c r="BR185" s="22"/>
      <c r="BS185" s="22"/>
      <c r="BT185" s="22"/>
      <c r="BU185" s="22"/>
    </row>
    <row r="186" spans="3:88" x14ac:dyDescent="0.25">
      <c r="C186" s="8">
        <v>14.9</v>
      </c>
      <c r="D186" s="8">
        <v>49</v>
      </c>
      <c r="E186" s="13">
        <f t="shared" si="149"/>
        <v>0.9933333333333334</v>
      </c>
      <c r="F186" s="13">
        <f t="shared" si="150"/>
        <v>0.98</v>
      </c>
      <c r="Q186" s="8">
        <v>26.2</v>
      </c>
      <c r="R186" s="8">
        <v>28</v>
      </c>
      <c r="S186" s="13">
        <f t="shared" si="151"/>
        <v>0.72777777777777775</v>
      </c>
      <c r="T186" s="13">
        <f t="shared" si="152"/>
        <v>0.8</v>
      </c>
      <c r="AF186" s="8">
        <v>47.1</v>
      </c>
      <c r="AG186" s="8">
        <v>37.299999999999997</v>
      </c>
      <c r="AH186" s="13">
        <f t="shared" si="153"/>
        <v>0.25053191489361704</v>
      </c>
      <c r="AI186" s="13">
        <f t="shared" si="154"/>
        <v>0.93249999999999988</v>
      </c>
      <c r="AV186" s="8">
        <v>171.1</v>
      </c>
      <c r="AW186" s="8">
        <v>64.5</v>
      </c>
      <c r="AX186" s="13">
        <f t="shared" si="155"/>
        <v>0.29808362369337976</v>
      </c>
      <c r="AY186" s="13">
        <f t="shared" si="156"/>
        <v>0.80625000000000002</v>
      </c>
      <c r="BK186" s="8">
        <v>16.100000000000001</v>
      </c>
      <c r="BL186" s="8">
        <v>59.8</v>
      </c>
      <c r="BM186" s="13">
        <f t="shared" si="157"/>
        <v>0.47352941176470592</v>
      </c>
      <c r="BN186" s="13">
        <f t="shared" si="158"/>
        <v>0.99666666666666659</v>
      </c>
      <c r="BO186" s="22"/>
      <c r="BP186" s="22"/>
      <c r="BQ186" s="22"/>
      <c r="BR186" s="22"/>
      <c r="BS186" s="22"/>
      <c r="BT186" s="22"/>
      <c r="BU186" s="22"/>
    </row>
    <row r="187" spans="3:88" x14ac:dyDescent="0.25">
      <c r="C187" s="8">
        <v>15</v>
      </c>
      <c r="D187" s="8">
        <v>49</v>
      </c>
      <c r="E187" s="13">
        <f t="shared" si="149"/>
        <v>1</v>
      </c>
      <c r="F187" s="13">
        <f t="shared" si="150"/>
        <v>0.98</v>
      </c>
      <c r="Q187" s="8">
        <v>27.1</v>
      </c>
      <c r="R187" s="8">
        <v>28</v>
      </c>
      <c r="S187" s="13">
        <f t="shared" si="151"/>
        <v>0.75277777777777777</v>
      </c>
      <c r="T187" s="13">
        <f t="shared" si="152"/>
        <v>0.8</v>
      </c>
      <c r="AF187" s="8">
        <v>50</v>
      </c>
      <c r="AG187" s="8">
        <v>37</v>
      </c>
      <c r="AH187" s="13">
        <f t="shared" si="153"/>
        <v>0.26595744680851063</v>
      </c>
      <c r="AI187" s="13">
        <f t="shared" si="154"/>
        <v>0.92500000000000004</v>
      </c>
      <c r="AV187" s="8">
        <v>173</v>
      </c>
      <c r="AW187" s="8">
        <v>64.2</v>
      </c>
      <c r="AX187" s="13">
        <f t="shared" si="155"/>
        <v>0.30139372822299654</v>
      </c>
      <c r="AY187" s="13">
        <f t="shared" si="156"/>
        <v>0.80249999999999999</v>
      </c>
      <c r="BK187" s="8">
        <v>16.399999999999999</v>
      </c>
      <c r="BL187" s="8">
        <v>59.8</v>
      </c>
      <c r="BM187" s="13">
        <f t="shared" si="157"/>
        <v>0.48235294117647054</v>
      </c>
      <c r="BN187" s="13">
        <f t="shared" si="158"/>
        <v>0.99666666666666659</v>
      </c>
      <c r="BO187" s="22"/>
      <c r="BP187" s="22"/>
      <c r="BQ187" s="22"/>
      <c r="BR187" s="22"/>
      <c r="BS187" s="22"/>
      <c r="BT187" s="22"/>
      <c r="BU187" s="22"/>
    </row>
    <row r="188" spans="3:88" x14ac:dyDescent="0.25">
      <c r="C188" s="8">
        <v>19.3</v>
      </c>
      <c r="D188" s="8">
        <v>48.1</v>
      </c>
      <c r="E188" s="13">
        <f t="shared" si="149"/>
        <v>1.2866666666666666</v>
      </c>
      <c r="F188" s="13">
        <f t="shared" si="150"/>
        <v>0.96200000000000008</v>
      </c>
      <c r="Q188" s="8">
        <v>30.2</v>
      </c>
      <c r="R188" s="8">
        <v>28</v>
      </c>
      <c r="S188" s="13">
        <f t="shared" si="151"/>
        <v>0.83888888888888891</v>
      </c>
      <c r="T188" s="13">
        <f t="shared" si="152"/>
        <v>0.8</v>
      </c>
      <c r="AF188" s="8">
        <v>56.3</v>
      </c>
      <c r="AG188" s="8">
        <v>36.4</v>
      </c>
      <c r="AH188" s="13">
        <f t="shared" si="153"/>
        <v>0.29946808510638295</v>
      </c>
      <c r="AI188" s="13">
        <f t="shared" si="154"/>
        <v>0.90999999999999992</v>
      </c>
      <c r="AV188" s="8">
        <v>174.6</v>
      </c>
      <c r="AW188" s="8">
        <v>64.099999999999994</v>
      </c>
      <c r="AX188" s="13">
        <f t="shared" si="155"/>
        <v>0.30418118466898952</v>
      </c>
      <c r="AY188" s="13">
        <f t="shared" si="156"/>
        <v>0.80124999999999991</v>
      </c>
      <c r="BK188" s="8">
        <v>16.8</v>
      </c>
      <c r="BL188" s="8">
        <v>59.7</v>
      </c>
      <c r="BM188" s="13">
        <f t="shared" si="157"/>
        <v>0.49411764705882355</v>
      </c>
      <c r="BN188" s="13">
        <f t="shared" si="158"/>
        <v>0.995</v>
      </c>
      <c r="BO188" s="22"/>
      <c r="BP188" s="22"/>
      <c r="BQ188" s="22"/>
      <c r="BR188" s="22"/>
      <c r="BS188" s="22"/>
      <c r="BT188" s="22"/>
      <c r="BU188" s="22"/>
    </row>
    <row r="189" spans="3:88" x14ac:dyDescent="0.25">
      <c r="C189" s="8">
        <v>22.7</v>
      </c>
      <c r="D189" s="8">
        <v>47.5</v>
      </c>
      <c r="E189" s="13">
        <f t="shared" si="149"/>
        <v>1.5133333333333332</v>
      </c>
      <c r="F189" s="13">
        <f t="shared" si="150"/>
        <v>0.95</v>
      </c>
      <c r="Q189" s="8">
        <v>35.5</v>
      </c>
      <c r="R189" s="8">
        <v>28</v>
      </c>
      <c r="S189" s="13">
        <f t="shared" si="151"/>
        <v>0.98611111111111116</v>
      </c>
      <c r="T189" s="13">
        <f t="shared" si="152"/>
        <v>0.8</v>
      </c>
      <c r="AF189" s="8">
        <v>58.6</v>
      </c>
      <c r="AG189" s="8">
        <v>36.1</v>
      </c>
      <c r="AH189" s="13">
        <f t="shared" si="153"/>
        <v>0.3117021276595745</v>
      </c>
      <c r="AI189" s="13">
        <f t="shared" si="154"/>
        <v>0.90250000000000008</v>
      </c>
      <c r="AV189" s="8">
        <v>175</v>
      </c>
      <c r="AW189" s="8">
        <v>64</v>
      </c>
      <c r="AX189" s="13">
        <f t="shared" si="155"/>
        <v>0.3048780487804878</v>
      </c>
      <c r="AY189" s="13">
        <f t="shared" si="156"/>
        <v>0.8</v>
      </c>
      <c r="BK189" s="8">
        <v>17.100000000000001</v>
      </c>
      <c r="BL189" s="8">
        <v>59.7</v>
      </c>
      <c r="BM189" s="13">
        <f t="shared" si="157"/>
        <v>0.50294117647058822</v>
      </c>
      <c r="BN189" s="13">
        <f t="shared" si="158"/>
        <v>0.995</v>
      </c>
      <c r="BO189" s="22"/>
      <c r="BP189" s="22"/>
      <c r="BQ189" s="22"/>
      <c r="BR189" s="22"/>
      <c r="BS189" s="22"/>
      <c r="BT189" s="22"/>
      <c r="BU189" s="22"/>
    </row>
    <row r="190" spans="3:88" x14ac:dyDescent="0.25">
      <c r="C190" s="8">
        <v>24.9</v>
      </c>
      <c r="D190" s="8">
        <v>47</v>
      </c>
      <c r="E190" s="13">
        <f t="shared" si="149"/>
        <v>1.66</v>
      </c>
      <c r="F190" s="13">
        <f t="shared" si="150"/>
        <v>0.94</v>
      </c>
      <c r="Q190" s="8">
        <v>38.700000000000003</v>
      </c>
      <c r="R190" s="8">
        <v>28</v>
      </c>
      <c r="S190" s="13">
        <f t="shared" si="151"/>
        <v>1.0750000000000002</v>
      </c>
      <c r="T190" s="13">
        <f t="shared" si="152"/>
        <v>0.8</v>
      </c>
      <c r="AF190" s="8">
        <v>67.400000000000006</v>
      </c>
      <c r="AG190" s="8">
        <v>35.200000000000003</v>
      </c>
      <c r="AH190" s="13">
        <f t="shared" si="153"/>
        <v>0.35851063829787239</v>
      </c>
      <c r="AI190" s="13">
        <f t="shared" si="154"/>
        <v>0.88000000000000012</v>
      </c>
      <c r="AV190" s="8">
        <v>177</v>
      </c>
      <c r="AW190" s="8">
        <v>64</v>
      </c>
      <c r="AX190" s="13">
        <f t="shared" si="155"/>
        <v>0.30836236933797911</v>
      </c>
      <c r="AY190" s="13">
        <f t="shared" si="156"/>
        <v>0.8</v>
      </c>
      <c r="BK190" s="8">
        <v>18.100000000000001</v>
      </c>
      <c r="BL190" s="8">
        <v>59.5</v>
      </c>
      <c r="BM190" s="13">
        <f t="shared" si="157"/>
        <v>0.53235294117647058</v>
      </c>
      <c r="BN190" s="13">
        <f t="shared" si="158"/>
        <v>0.9916666666666667</v>
      </c>
      <c r="BO190" s="22"/>
      <c r="BP190" s="22"/>
      <c r="BQ190" s="22"/>
      <c r="BR190" s="22"/>
      <c r="BS190" s="22"/>
      <c r="BT190" s="22"/>
      <c r="BU190" s="22"/>
    </row>
    <row r="191" spans="3:88" x14ac:dyDescent="0.25">
      <c r="C191" s="8">
        <v>25.5</v>
      </c>
      <c r="D191" s="8">
        <v>46.9</v>
      </c>
      <c r="E191" s="13">
        <f t="shared" si="149"/>
        <v>1.7</v>
      </c>
      <c r="F191" s="13">
        <f t="shared" si="150"/>
        <v>0.93799999999999994</v>
      </c>
      <c r="Q191" s="8">
        <v>58.2</v>
      </c>
      <c r="R191" s="8">
        <v>28</v>
      </c>
      <c r="S191" s="13">
        <f t="shared" si="151"/>
        <v>1.6166666666666667</v>
      </c>
      <c r="T191" s="13">
        <f t="shared" si="152"/>
        <v>0.8</v>
      </c>
      <c r="AF191" s="8">
        <v>70.3</v>
      </c>
      <c r="AG191" s="8">
        <v>34.9</v>
      </c>
      <c r="AH191" s="13">
        <f t="shared" si="153"/>
        <v>0.37393617021276593</v>
      </c>
      <c r="AI191" s="13">
        <f t="shared" si="154"/>
        <v>0.87249999999999994</v>
      </c>
      <c r="AV191" s="8">
        <v>192.6</v>
      </c>
      <c r="AW191" s="8">
        <v>64</v>
      </c>
      <c r="AX191" s="13">
        <f t="shared" si="155"/>
        <v>0.33554006968641115</v>
      </c>
      <c r="AY191" s="13">
        <f t="shared" si="156"/>
        <v>0.8</v>
      </c>
      <c r="BK191" s="8">
        <v>19.2</v>
      </c>
      <c r="BL191" s="8">
        <v>59.3</v>
      </c>
      <c r="BM191" s="13">
        <f t="shared" si="157"/>
        <v>0.56470588235294117</v>
      </c>
      <c r="BN191" s="13">
        <f t="shared" si="158"/>
        <v>0.98833333333333329</v>
      </c>
      <c r="BO191" s="22"/>
      <c r="BP191" s="22"/>
      <c r="BQ191" s="22"/>
      <c r="BR191" s="22"/>
      <c r="BS191" s="22"/>
      <c r="BT191" s="22"/>
      <c r="BU191" s="22"/>
    </row>
    <row r="192" spans="3:88" x14ac:dyDescent="0.25">
      <c r="C192" s="8">
        <v>29.3</v>
      </c>
      <c r="D192" s="8">
        <v>46.2</v>
      </c>
      <c r="E192" s="13">
        <f t="shared" si="149"/>
        <v>1.9533333333333334</v>
      </c>
      <c r="F192" s="13">
        <f t="shared" si="150"/>
        <v>0.92400000000000004</v>
      </c>
      <c r="Q192" s="8">
        <v>82.1</v>
      </c>
      <c r="R192" s="8">
        <v>28</v>
      </c>
      <c r="S192" s="13">
        <f t="shared" si="151"/>
        <v>2.2805555555555554</v>
      </c>
      <c r="T192" s="13">
        <f t="shared" si="152"/>
        <v>0.8</v>
      </c>
      <c r="AF192" s="8">
        <v>77.3</v>
      </c>
      <c r="AG192" s="8">
        <v>34.299999999999997</v>
      </c>
      <c r="AH192" s="13">
        <f t="shared" si="153"/>
        <v>0.41117021276595744</v>
      </c>
      <c r="AI192" s="13">
        <f t="shared" si="154"/>
        <v>0.85749999999999993</v>
      </c>
      <c r="AV192" s="8">
        <v>205.8</v>
      </c>
      <c r="AW192" s="8">
        <v>64</v>
      </c>
      <c r="AX192" s="13">
        <f t="shared" si="155"/>
        <v>0.3585365853658537</v>
      </c>
      <c r="AY192" s="13">
        <f t="shared" si="156"/>
        <v>0.8</v>
      </c>
      <c r="BK192" s="8">
        <v>20.6</v>
      </c>
      <c r="BL192" s="8">
        <v>59.1</v>
      </c>
      <c r="BM192" s="13">
        <f t="shared" si="157"/>
        <v>0.60588235294117654</v>
      </c>
      <c r="BN192" s="13">
        <f t="shared" si="158"/>
        <v>0.98499999999999999</v>
      </c>
      <c r="BO192" s="22"/>
      <c r="BP192" s="22"/>
      <c r="BQ192" s="22"/>
      <c r="BR192" s="22"/>
      <c r="BS192" s="22"/>
      <c r="BT192" s="22"/>
      <c r="BU192" s="22"/>
    </row>
    <row r="193" spans="3:73" x14ac:dyDescent="0.25">
      <c r="C193" s="8">
        <v>32.9</v>
      </c>
      <c r="D193" s="8">
        <v>45.4</v>
      </c>
      <c r="E193" s="13">
        <f t="shared" si="149"/>
        <v>2.1933333333333334</v>
      </c>
      <c r="F193" s="13">
        <f t="shared" si="150"/>
        <v>0.90799999999999992</v>
      </c>
      <c r="H193" t="s">
        <v>8</v>
      </c>
      <c r="I193">
        <v>50</v>
      </c>
      <c r="Q193" s="8">
        <v>97.5</v>
      </c>
      <c r="R193" s="8">
        <v>28</v>
      </c>
      <c r="S193" s="13">
        <f t="shared" si="151"/>
        <v>2.7083333333333335</v>
      </c>
      <c r="T193" s="13">
        <f t="shared" si="152"/>
        <v>0.8</v>
      </c>
      <c r="V193" t="s">
        <v>10</v>
      </c>
      <c r="W193">
        <v>35</v>
      </c>
      <c r="AF193" s="8">
        <v>80.8</v>
      </c>
      <c r="AG193" s="8">
        <v>33.9</v>
      </c>
      <c r="AH193" s="13">
        <f t="shared" si="153"/>
        <v>0.4297872340425532</v>
      </c>
      <c r="AI193" s="13">
        <f t="shared" si="154"/>
        <v>0.84749999999999992</v>
      </c>
      <c r="AK193" s="29" t="s">
        <v>3</v>
      </c>
      <c r="AL193" s="29">
        <v>40</v>
      </c>
      <c r="AV193" s="8"/>
      <c r="AW193" s="8"/>
      <c r="AX193" s="13"/>
      <c r="AY193" s="13"/>
      <c r="BA193" t="s">
        <v>11</v>
      </c>
      <c r="BB193">
        <v>80</v>
      </c>
      <c r="BK193" s="8">
        <v>21.9</v>
      </c>
      <c r="BL193" s="8">
        <v>58.9</v>
      </c>
      <c r="BM193" s="13">
        <f t="shared" si="157"/>
        <v>0.64411764705882346</v>
      </c>
      <c r="BN193" s="13">
        <f t="shared" si="158"/>
        <v>0.98166666666666669</v>
      </c>
      <c r="BO193" s="22"/>
      <c r="BP193" s="22" t="s">
        <v>9</v>
      </c>
      <c r="BQ193" s="22">
        <v>60</v>
      </c>
      <c r="BR193" s="22"/>
      <c r="BS193" s="22"/>
      <c r="BT193" s="22"/>
      <c r="BU193" s="22"/>
    </row>
    <row r="194" spans="3:73" x14ac:dyDescent="0.25">
      <c r="C194" s="8">
        <v>47.8</v>
      </c>
      <c r="D194" s="8">
        <v>42.4</v>
      </c>
      <c r="E194" s="13">
        <f t="shared" si="149"/>
        <v>3.1866666666666665</v>
      </c>
      <c r="F194" s="13">
        <f t="shared" si="150"/>
        <v>0.84799999999999998</v>
      </c>
      <c r="Q194" s="8"/>
      <c r="R194" s="8"/>
      <c r="S194" s="13"/>
      <c r="T194" s="13"/>
      <c r="AF194" s="8">
        <v>85.7</v>
      </c>
      <c r="AG194" s="8">
        <v>33.4</v>
      </c>
      <c r="AH194" s="13">
        <f t="shared" si="153"/>
        <v>0.45585106382978724</v>
      </c>
      <c r="AI194" s="13">
        <f t="shared" si="154"/>
        <v>0.83499999999999996</v>
      </c>
      <c r="AK194" s="29"/>
      <c r="AL194" s="29"/>
      <c r="BK194" s="8">
        <v>24.6</v>
      </c>
      <c r="BL194" s="8">
        <v>58.5</v>
      </c>
      <c r="BM194" s="13">
        <f t="shared" si="157"/>
        <v>0.72352941176470598</v>
      </c>
      <c r="BN194" s="13">
        <f t="shared" si="158"/>
        <v>0.97499999999999998</v>
      </c>
      <c r="BO194" s="22"/>
      <c r="BP194" s="22"/>
      <c r="BQ194" s="22"/>
      <c r="BR194" s="22"/>
      <c r="BS194" s="22"/>
      <c r="BT194" s="22"/>
      <c r="BU194" s="22"/>
    </row>
    <row r="195" spans="3:73" x14ac:dyDescent="0.25">
      <c r="C195" s="8">
        <v>48</v>
      </c>
      <c r="D195" s="8">
        <v>42.4</v>
      </c>
      <c r="E195" s="13">
        <f t="shared" si="149"/>
        <v>3.2</v>
      </c>
      <c r="F195" s="13">
        <f t="shared" si="150"/>
        <v>0.84799999999999998</v>
      </c>
      <c r="H195" t="s">
        <v>44</v>
      </c>
      <c r="I195">
        <v>10</v>
      </c>
      <c r="Q195" s="8"/>
      <c r="R195" s="8"/>
      <c r="S195" s="13"/>
      <c r="T195" s="13"/>
      <c r="V195" t="s">
        <v>44</v>
      </c>
      <c r="W195">
        <f>36/9</f>
        <v>4</v>
      </c>
      <c r="AF195" s="8">
        <v>88.1</v>
      </c>
      <c r="AG195" s="8">
        <v>33.200000000000003</v>
      </c>
      <c r="AH195" s="13">
        <f t="shared" si="153"/>
        <v>0.46861702127659571</v>
      </c>
      <c r="AI195" s="13">
        <f t="shared" si="154"/>
        <v>0.83000000000000007</v>
      </c>
      <c r="AK195" s="29" t="s">
        <v>44</v>
      </c>
      <c r="AL195" s="29">
        <v>20</v>
      </c>
      <c r="AO195" s="32"/>
      <c r="AP195" s="32"/>
      <c r="BA195" t="s">
        <v>44</v>
      </c>
      <c r="BB195">
        <v>35</v>
      </c>
      <c r="BK195" s="8">
        <v>29.5</v>
      </c>
      <c r="BL195" s="8">
        <v>57.6</v>
      </c>
      <c r="BM195" s="13">
        <f t="shared" si="157"/>
        <v>0.86764705882352944</v>
      </c>
      <c r="BN195" s="13">
        <f t="shared" si="158"/>
        <v>0.96000000000000008</v>
      </c>
      <c r="BO195" s="22"/>
      <c r="BP195" s="22" t="s">
        <v>44</v>
      </c>
      <c r="BQ195" s="22">
        <v>15</v>
      </c>
      <c r="BR195" s="22"/>
      <c r="BS195" s="22"/>
      <c r="BT195" s="22"/>
      <c r="BU195" s="22"/>
    </row>
    <row r="196" spans="3:73" x14ac:dyDescent="0.25">
      <c r="C196" s="8">
        <v>57.4</v>
      </c>
      <c r="D196" s="8">
        <v>40.5</v>
      </c>
      <c r="E196" s="13">
        <f t="shared" si="149"/>
        <v>3.8266666666666667</v>
      </c>
      <c r="F196" s="13">
        <f t="shared" si="150"/>
        <v>0.81</v>
      </c>
      <c r="H196" t="s">
        <v>45</v>
      </c>
      <c r="I196">
        <v>60</v>
      </c>
      <c r="Q196" s="8"/>
      <c r="R196" s="8"/>
      <c r="S196" s="13"/>
      <c r="T196" s="13"/>
      <c r="V196" t="s">
        <v>45</v>
      </c>
      <c r="W196">
        <f>36/9*6</f>
        <v>24</v>
      </c>
      <c r="AF196" s="8">
        <v>91</v>
      </c>
      <c r="AG196" s="8">
        <v>32.9</v>
      </c>
      <c r="AH196" s="13">
        <f t="shared" si="153"/>
        <v>0.48404255319148937</v>
      </c>
      <c r="AI196" s="13">
        <f t="shared" si="154"/>
        <v>0.82250000000000001</v>
      </c>
      <c r="AK196" s="29" t="s">
        <v>45</v>
      </c>
      <c r="AL196" s="29">
        <v>100</v>
      </c>
      <c r="AO196" s="32"/>
      <c r="AP196" s="32"/>
      <c r="BA196" t="s">
        <v>45</v>
      </c>
      <c r="BB196">
        <v>175</v>
      </c>
      <c r="BK196" s="8">
        <v>37.6</v>
      </c>
      <c r="BL196" s="8">
        <v>56.4</v>
      </c>
      <c r="BM196" s="13">
        <f t="shared" si="157"/>
        <v>1.1058823529411765</v>
      </c>
      <c r="BN196" s="13">
        <f t="shared" si="158"/>
        <v>0.94</v>
      </c>
      <c r="BO196" s="22"/>
      <c r="BP196" s="22" t="s">
        <v>45</v>
      </c>
      <c r="BQ196" s="22">
        <v>90</v>
      </c>
      <c r="BR196" s="22"/>
      <c r="BS196" s="22"/>
      <c r="BT196" s="22"/>
      <c r="BU196" s="22"/>
    </row>
    <row r="197" spans="3:73" x14ac:dyDescent="0.25">
      <c r="C197" s="8">
        <v>60.3</v>
      </c>
      <c r="D197" s="8">
        <v>40</v>
      </c>
      <c r="E197" s="13">
        <f t="shared" si="149"/>
        <v>4.0199999999999996</v>
      </c>
      <c r="F197" s="13">
        <f t="shared" si="150"/>
        <v>0.8</v>
      </c>
      <c r="H197" t="s">
        <v>46</v>
      </c>
      <c r="I197">
        <f>20/(I196-I195)</f>
        <v>0.4</v>
      </c>
      <c r="Q197" s="8"/>
      <c r="R197" s="8"/>
      <c r="S197" s="13"/>
      <c r="T197" s="13"/>
      <c r="V197" t="s">
        <v>46</v>
      </c>
      <c r="W197" s="22">
        <f>20/(W196-W195)</f>
        <v>1</v>
      </c>
      <c r="AF197" s="8">
        <v>96.8</v>
      </c>
      <c r="AG197" s="8">
        <v>32.299999999999997</v>
      </c>
      <c r="AH197" s="13">
        <f t="shared" si="153"/>
        <v>0.51489361702127656</v>
      </c>
      <c r="AI197" s="13">
        <f t="shared" si="154"/>
        <v>0.80749999999999988</v>
      </c>
      <c r="AK197" s="29" t="s">
        <v>46</v>
      </c>
      <c r="AL197" s="29">
        <f>20/(AL196-AL195)</f>
        <v>0.25</v>
      </c>
      <c r="BA197" t="s">
        <v>46</v>
      </c>
      <c r="BB197" s="22">
        <f>20/(BB196-BB195)</f>
        <v>0.14285714285714285</v>
      </c>
      <c r="BK197" s="8">
        <v>42.9</v>
      </c>
      <c r="BL197" s="8">
        <v>55.6</v>
      </c>
      <c r="BM197" s="13">
        <f t="shared" si="157"/>
        <v>1.2617647058823529</v>
      </c>
      <c r="BN197" s="13">
        <f t="shared" si="158"/>
        <v>0.92666666666666664</v>
      </c>
      <c r="BO197" s="22"/>
      <c r="BP197" s="22" t="s">
        <v>46</v>
      </c>
      <c r="BQ197" s="22">
        <f>20/(BQ196-BQ195)</f>
        <v>0.26666666666666666</v>
      </c>
      <c r="BR197" s="22"/>
      <c r="BS197" s="22"/>
      <c r="BT197" s="22"/>
      <c r="BU197" s="22"/>
    </row>
    <row r="198" spans="3:73" x14ac:dyDescent="0.25">
      <c r="C198" s="8">
        <v>67.2</v>
      </c>
      <c r="D198" s="8">
        <v>40</v>
      </c>
      <c r="E198" s="13">
        <f t="shared" si="149"/>
        <v>4.4800000000000004</v>
      </c>
      <c r="F198" s="13">
        <f t="shared" si="150"/>
        <v>0.8</v>
      </c>
      <c r="Q198" s="8"/>
      <c r="R198" s="8"/>
      <c r="S198" s="13"/>
      <c r="T198" s="13"/>
      <c r="AF198" s="8">
        <v>100</v>
      </c>
      <c r="AG198" s="8">
        <v>32</v>
      </c>
      <c r="AH198" s="13">
        <f t="shared" si="153"/>
        <v>0.53191489361702127</v>
      </c>
      <c r="AI198" s="13">
        <f t="shared" si="154"/>
        <v>0.8</v>
      </c>
      <c r="AK198" s="29"/>
      <c r="AL198" s="29"/>
      <c r="AO198" s="21"/>
      <c r="BK198" s="8">
        <v>49.9</v>
      </c>
      <c r="BL198" s="8">
        <v>54.4</v>
      </c>
      <c r="BM198" s="13">
        <f t="shared" si="157"/>
        <v>1.4676470588235293</v>
      </c>
      <c r="BN198" s="13">
        <f t="shared" si="158"/>
        <v>0.90666666666666662</v>
      </c>
      <c r="BO198" s="22"/>
      <c r="BP198" s="22"/>
      <c r="BQ198" s="22"/>
      <c r="BR198" s="22"/>
      <c r="BS198" s="22"/>
      <c r="BT198" s="22"/>
      <c r="BU198" s="22"/>
    </row>
    <row r="199" spans="3:73" x14ac:dyDescent="0.25">
      <c r="C199" s="8">
        <v>82.4</v>
      </c>
      <c r="D199" s="8">
        <v>40</v>
      </c>
      <c r="E199" s="13">
        <f t="shared" si="149"/>
        <v>5.4933333333333341</v>
      </c>
      <c r="F199" s="13">
        <f t="shared" si="150"/>
        <v>0.8</v>
      </c>
      <c r="H199" t="s">
        <v>47</v>
      </c>
      <c r="I199" s="19">
        <v>47.2</v>
      </c>
      <c r="Q199" s="8"/>
      <c r="R199" s="8"/>
      <c r="S199" s="13"/>
      <c r="T199" s="13"/>
      <c r="V199" t="s">
        <v>47</v>
      </c>
      <c r="W199" s="19">
        <v>23</v>
      </c>
      <c r="AF199" s="8">
        <v>100.2</v>
      </c>
      <c r="AG199" s="8">
        <v>32</v>
      </c>
      <c r="AH199" s="13">
        <f t="shared" si="153"/>
        <v>0.53297872340425534</v>
      </c>
      <c r="AI199" s="13">
        <f t="shared" si="154"/>
        <v>0.8</v>
      </c>
      <c r="AK199" s="29" t="s">
        <v>47</v>
      </c>
      <c r="AL199" s="19">
        <v>47.2</v>
      </c>
      <c r="BA199" t="s">
        <v>47</v>
      </c>
      <c r="BB199" s="19">
        <v>110</v>
      </c>
      <c r="BK199" s="8">
        <v>59.9</v>
      </c>
      <c r="BL199" s="8">
        <v>52.9</v>
      </c>
      <c r="BM199" s="13">
        <f t="shared" si="157"/>
        <v>1.7617647058823529</v>
      </c>
      <c r="BN199" s="13">
        <f t="shared" si="158"/>
        <v>0.8816666666666666</v>
      </c>
      <c r="BO199" s="22"/>
      <c r="BP199" s="22" t="s">
        <v>47</v>
      </c>
      <c r="BQ199" s="19">
        <v>24</v>
      </c>
      <c r="BR199" s="22"/>
      <c r="BS199" s="22"/>
      <c r="BT199" s="22"/>
      <c r="BU199" s="22"/>
    </row>
    <row r="200" spans="3:73" x14ac:dyDescent="0.25">
      <c r="C200" s="8">
        <v>98.1</v>
      </c>
      <c r="D200" s="8">
        <v>40</v>
      </c>
      <c r="E200" s="13">
        <f t="shared" si="149"/>
        <v>6.54</v>
      </c>
      <c r="F200" s="13">
        <f t="shared" si="150"/>
        <v>0.8</v>
      </c>
      <c r="H200" t="s">
        <v>48</v>
      </c>
      <c r="I200" s="20">
        <f>IF(I199&lt;I195,I193,IF(I199&gt;=I196,I193*0.8,I193*(1-((I199-I195)*I197/100))))</f>
        <v>42.559999999999995</v>
      </c>
      <c r="Q200" s="8"/>
      <c r="R200" s="8"/>
      <c r="S200" s="13"/>
      <c r="T200" s="13"/>
      <c r="V200" t="s">
        <v>48</v>
      </c>
      <c r="W200" s="20">
        <f>IF(W199&lt;W195,W193,IF(W199&gt;=W196,W193*0.8,W193*(1-((W199-W195)*W197/100))))</f>
        <v>28.35</v>
      </c>
      <c r="AF200" s="8">
        <v>103.9</v>
      </c>
      <c r="AG200" s="8">
        <v>32</v>
      </c>
      <c r="AH200" s="13">
        <f t="shared" si="153"/>
        <v>0.55265957446808511</v>
      </c>
      <c r="AI200" s="13">
        <f t="shared" si="154"/>
        <v>0.8</v>
      </c>
      <c r="AK200" s="29" t="s">
        <v>48</v>
      </c>
      <c r="AL200" s="20">
        <f>IF(AL199&lt;AL195,AL193,IF(AL199&gt;=AL196,AL193*0.8,AL193*(1-((AL199-AL195)*AL197/100))))</f>
        <v>37.28</v>
      </c>
      <c r="BA200" t="s">
        <v>48</v>
      </c>
      <c r="BB200" s="20">
        <f>IF(BB199&lt;BB195,BB193,IF(BB199&gt;=BB196,BB193*0.8,BB193*(1-((BB199-BB195)*BB197/100))))</f>
        <v>71.428571428571431</v>
      </c>
      <c r="BK200" s="8">
        <v>60</v>
      </c>
      <c r="BL200" s="8">
        <v>52.8</v>
      </c>
      <c r="BM200" s="13">
        <f t="shared" si="157"/>
        <v>1.7647058823529411</v>
      </c>
      <c r="BN200" s="13">
        <f t="shared" si="158"/>
        <v>0.88</v>
      </c>
      <c r="BO200" s="22"/>
      <c r="BP200" s="22" t="s">
        <v>48</v>
      </c>
      <c r="BQ200" s="20">
        <f>IF(BQ199&lt;BQ195,BQ193,IF(BQ199&gt;=BQ196,BQ193*0.8,BQ193*(1-((BQ199-BQ195)*BQ197/100))))</f>
        <v>58.56</v>
      </c>
      <c r="BR200" s="22"/>
      <c r="BS200" s="22"/>
      <c r="BT200" s="22"/>
      <c r="BU200" s="22"/>
    </row>
    <row r="201" spans="3:73" x14ac:dyDescent="0.25">
      <c r="AF201" s="8">
        <v>104</v>
      </c>
      <c r="AG201" s="17">
        <v>32</v>
      </c>
      <c r="AH201" s="18">
        <f t="shared" si="153"/>
        <v>0.55319148936170215</v>
      </c>
      <c r="AI201" s="13">
        <f t="shared" si="154"/>
        <v>0.8</v>
      </c>
      <c r="BK201" s="8">
        <v>60</v>
      </c>
      <c r="BL201" s="8">
        <v>52.8</v>
      </c>
      <c r="BM201" s="13">
        <f t="shared" si="157"/>
        <v>1.7647058823529411</v>
      </c>
      <c r="BN201" s="13">
        <f t="shared" si="158"/>
        <v>0.88</v>
      </c>
    </row>
    <row r="202" spans="3:73" x14ac:dyDescent="0.25">
      <c r="AF202" s="17">
        <v>107.9</v>
      </c>
      <c r="AG202" s="17">
        <v>32</v>
      </c>
      <c r="AH202" s="18">
        <f t="shared" si="153"/>
        <v>0.57393617021276599</v>
      </c>
      <c r="AI202" s="13">
        <f t="shared" si="154"/>
        <v>0.8</v>
      </c>
      <c r="BK202" s="8">
        <v>76.099999999999994</v>
      </c>
      <c r="BL202" s="8">
        <v>50.2</v>
      </c>
      <c r="BM202" s="13">
        <f t="shared" si="157"/>
        <v>2.2382352941176471</v>
      </c>
      <c r="BN202" s="13">
        <f t="shared" si="158"/>
        <v>0.83666666666666667</v>
      </c>
    </row>
    <row r="203" spans="3:73" x14ac:dyDescent="0.25">
      <c r="AF203" s="17">
        <v>140</v>
      </c>
      <c r="AG203" s="17">
        <v>32</v>
      </c>
      <c r="AH203" s="18">
        <f t="shared" si="153"/>
        <v>0.74468085106382975</v>
      </c>
      <c r="AI203" s="13">
        <f t="shared" si="154"/>
        <v>0.8</v>
      </c>
      <c r="BK203" s="8">
        <v>80.5</v>
      </c>
      <c r="BL203" s="8">
        <v>49.5</v>
      </c>
      <c r="BM203" s="13">
        <f t="shared" si="157"/>
        <v>2.3676470588235294</v>
      </c>
      <c r="BN203" s="13">
        <f t="shared" si="158"/>
        <v>0.82499999999999996</v>
      </c>
    </row>
    <row r="204" spans="3:73" x14ac:dyDescent="0.25">
      <c r="L204">
        <f>IF(I199&lt;I195,1,IF(I199&gt;=I196,0.8,1-((I199-I195)*(20/(I196-I195))/100)))</f>
        <v>0.85119999999999996</v>
      </c>
      <c r="AF204" s="17">
        <v>163.80000000000001</v>
      </c>
      <c r="AG204" s="17">
        <v>32</v>
      </c>
      <c r="AH204" s="18">
        <f t="shared" ref="AH204" si="159">AF204/$AG$167</f>
        <v>0.87127659574468086</v>
      </c>
      <c r="AI204" s="13">
        <f t="shared" ref="AI204" si="160">AG204/$AG$166</f>
        <v>0.8</v>
      </c>
      <c r="BK204" s="8">
        <v>83.4</v>
      </c>
      <c r="BL204" s="8">
        <v>49.1</v>
      </c>
      <c r="BM204" s="13">
        <f t="shared" si="157"/>
        <v>2.4529411764705884</v>
      </c>
      <c r="BN204" s="13">
        <f t="shared" si="158"/>
        <v>0.81833333333333336</v>
      </c>
    </row>
    <row r="205" spans="3:73" x14ac:dyDescent="0.25">
      <c r="AF205" s="29"/>
      <c r="AG205" s="29"/>
      <c r="BK205" s="8">
        <v>83.8</v>
      </c>
      <c r="BL205" s="8">
        <v>49</v>
      </c>
      <c r="BM205" s="13">
        <f t="shared" si="157"/>
        <v>2.4647058823529413</v>
      </c>
      <c r="BN205" s="13">
        <f t="shared" si="158"/>
        <v>0.81666666666666665</v>
      </c>
    </row>
    <row r="206" spans="3:73" x14ac:dyDescent="0.25">
      <c r="AF206" s="29"/>
      <c r="AG206" s="29"/>
      <c r="BK206" s="8">
        <v>83.8</v>
      </c>
      <c r="BL206" s="8">
        <v>49</v>
      </c>
      <c r="BM206" s="13">
        <f t="shared" si="157"/>
        <v>2.4647058823529413</v>
      </c>
      <c r="BN206" s="13">
        <f t="shared" si="158"/>
        <v>0.81666666666666665</v>
      </c>
    </row>
    <row r="207" spans="3:73" x14ac:dyDescent="0.25">
      <c r="AF207" s="29"/>
      <c r="AG207" s="29"/>
      <c r="BK207" s="8">
        <v>86.2</v>
      </c>
      <c r="BL207" s="8">
        <v>48.6</v>
      </c>
      <c r="BM207" s="13">
        <f t="shared" si="157"/>
        <v>2.5352941176470587</v>
      </c>
      <c r="BN207" s="13">
        <f t="shared" si="158"/>
        <v>0.81</v>
      </c>
    </row>
    <row r="208" spans="3:73" x14ac:dyDescent="0.25">
      <c r="C208" s="29" t="s">
        <v>4</v>
      </c>
      <c r="D208" s="59" t="s">
        <v>72</v>
      </c>
      <c r="E208" s="59"/>
      <c r="F208" s="29"/>
      <c r="G208" s="29"/>
      <c r="H208" s="29"/>
      <c r="I208" s="29"/>
      <c r="J208" s="29"/>
      <c r="K208" s="29"/>
      <c r="L208" s="29"/>
      <c r="M208" s="29"/>
      <c r="Q208" s="29" t="s">
        <v>4</v>
      </c>
      <c r="R208" s="59" t="s">
        <v>26</v>
      </c>
      <c r="S208" s="59"/>
      <c r="T208" s="29"/>
      <c r="U208" s="29"/>
      <c r="V208" s="29"/>
      <c r="W208" s="29"/>
      <c r="X208" s="29"/>
      <c r="Y208" s="29"/>
      <c r="Z208" s="29"/>
      <c r="AA208" s="29"/>
      <c r="AB208" s="29"/>
      <c r="AE208" s="29" t="s">
        <v>4</v>
      </c>
      <c r="AF208" s="59" t="s">
        <v>20</v>
      </c>
      <c r="AG208" s="59"/>
      <c r="AH208" s="29"/>
      <c r="AI208" s="29"/>
      <c r="AJ208" s="29"/>
      <c r="AK208" s="29"/>
      <c r="AL208" s="29"/>
      <c r="AM208" s="29"/>
      <c r="AN208" s="29"/>
      <c r="AO208" s="29"/>
      <c r="AP208" s="29"/>
      <c r="AR208" s="29" t="s">
        <v>4</v>
      </c>
      <c r="AS208" s="59" t="s">
        <v>19</v>
      </c>
      <c r="AT208" s="59"/>
      <c r="AU208" s="29"/>
      <c r="AV208" s="29"/>
      <c r="AW208" s="29"/>
      <c r="AX208" s="29"/>
      <c r="AY208" s="29"/>
      <c r="AZ208" s="29"/>
      <c r="BA208" s="29"/>
      <c r="BB208" s="29"/>
      <c r="BK208" s="8">
        <v>86.3</v>
      </c>
      <c r="BL208" s="8">
        <v>48.6</v>
      </c>
      <c r="BM208" s="13">
        <f t="shared" si="157"/>
        <v>2.5382352941176469</v>
      </c>
      <c r="BN208" s="13">
        <f t="shared" si="158"/>
        <v>0.81</v>
      </c>
    </row>
    <row r="209" spans="3:66" x14ac:dyDescent="0.25">
      <c r="C209" s="29" t="s">
        <v>5</v>
      </c>
      <c r="D209" s="29">
        <v>100</v>
      </c>
      <c r="E209" s="29"/>
      <c r="F209" s="29"/>
      <c r="G209" s="29"/>
      <c r="H209" s="29"/>
      <c r="I209" s="29"/>
      <c r="J209" s="29"/>
      <c r="K209" s="29"/>
      <c r="L209" s="29"/>
      <c r="M209" s="29"/>
      <c r="Q209" s="29" t="s">
        <v>5</v>
      </c>
      <c r="R209" s="29">
        <v>30</v>
      </c>
      <c r="S209" s="29"/>
      <c r="T209" s="29"/>
      <c r="U209" s="29"/>
      <c r="V209" s="29"/>
      <c r="W209" s="29"/>
      <c r="X209" s="29"/>
      <c r="Y209" s="29"/>
      <c r="Z209" s="29"/>
      <c r="AA209" s="29"/>
      <c r="AB209" s="29"/>
      <c r="AE209" s="29" t="s">
        <v>5</v>
      </c>
      <c r="AF209" s="29">
        <v>37.5</v>
      </c>
      <c r="AG209" s="29"/>
      <c r="AH209" s="29"/>
      <c r="AI209" s="29"/>
      <c r="AJ209" s="29"/>
      <c r="AK209" s="29"/>
      <c r="AL209" s="29"/>
      <c r="AM209" s="29"/>
      <c r="AN209" s="29"/>
      <c r="AO209" s="29"/>
      <c r="AP209" s="29"/>
      <c r="AR209" s="29" t="s">
        <v>5</v>
      </c>
      <c r="AS209" s="29">
        <v>55</v>
      </c>
      <c r="AT209" s="29"/>
      <c r="AU209" s="29"/>
      <c r="AV209" s="29"/>
      <c r="AW209" s="29"/>
      <c r="AX209" s="29"/>
      <c r="AY209" s="29"/>
      <c r="AZ209" s="29"/>
      <c r="BA209" s="29"/>
      <c r="BB209" s="29"/>
      <c r="BK209" s="8">
        <v>88.4</v>
      </c>
      <c r="BL209" s="8">
        <v>48.2</v>
      </c>
      <c r="BM209" s="13">
        <f t="shared" si="157"/>
        <v>2.6</v>
      </c>
      <c r="BN209" s="13">
        <f t="shared" si="158"/>
        <v>0.80333333333333334</v>
      </c>
    </row>
    <row r="210" spans="3:66" x14ac:dyDescent="0.25">
      <c r="C210" s="29" t="s">
        <v>28</v>
      </c>
      <c r="D210" s="29">
        <v>60</v>
      </c>
      <c r="E210" s="29"/>
      <c r="F210" s="29"/>
      <c r="G210" s="29"/>
      <c r="H210" s="29"/>
      <c r="I210" s="29"/>
      <c r="J210" s="29"/>
      <c r="K210" s="29"/>
      <c r="L210" s="29"/>
      <c r="M210" s="29"/>
      <c r="Q210" s="29" t="s">
        <v>28</v>
      </c>
      <c r="R210" s="29">
        <v>50</v>
      </c>
      <c r="S210" s="29"/>
      <c r="T210" s="29"/>
      <c r="U210" s="29"/>
      <c r="V210" s="29"/>
      <c r="W210" s="29"/>
      <c r="X210" s="29"/>
      <c r="Y210" s="29"/>
      <c r="Z210" s="29"/>
      <c r="AA210" s="29"/>
      <c r="AB210" s="29"/>
      <c r="AE210" s="29" t="s">
        <v>28</v>
      </c>
      <c r="AF210" s="29">
        <v>90</v>
      </c>
      <c r="AG210" s="29"/>
      <c r="AH210" s="29"/>
      <c r="AI210" s="29"/>
      <c r="AJ210" s="29"/>
      <c r="AK210" s="29"/>
      <c r="AL210" s="29"/>
      <c r="AM210" s="29"/>
      <c r="AN210" s="29"/>
      <c r="AO210" s="29"/>
      <c r="AP210" s="29"/>
      <c r="AR210" s="29" t="s">
        <v>28</v>
      </c>
      <c r="AS210" s="29">
        <v>72</v>
      </c>
      <c r="AT210" s="29"/>
      <c r="AU210" s="29"/>
      <c r="AV210" s="29"/>
      <c r="AW210" s="29"/>
      <c r="AX210" s="29"/>
      <c r="AY210" s="29"/>
      <c r="AZ210" s="29"/>
      <c r="BA210" s="29"/>
      <c r="BB210" s="29"/>
      <c r="BK210" s="8">
        <v>88.5</v>
      </c>
      <c r="BL210" s="8">
        <v>48.2</v>
      </c>
      <c r="BM210" s="13">
        <f t="shared" si="157"/>
        <v>2.6029411764705883</v>
      </c>
      <c r="BN210" s="13">
        <f t="shared" si="158"/>
        <v>0.80333333333333334</v>
      </c>
    </row>
    <row r="211" spans="3:66" x14ac:dyDescent="0.25">
      <c r="C211" s="29"/>
      <c r="D211" s="29"/>
      <c r="E211" s="29"/>
      <c r="F211" s="29"/>
      <c r="G211" s="29"/>
      <c r="H211" s="29"/>
      <c r="I211" s="29"/>
      <c r="J211" s="29"/>
      <c r="K211" s="29"/>
      <c r="L211" s="29"/>
      <c r="M211" s="29"/>
      <c r="Q211" s="29"/>
      <c r="R211" s="29"/>
      <c r="S211" s="29"/>
      <c r="T211" s="29"/>
      <c r="U211" s="29"/>
      <c r="V211" s="29"/>
      <c r="W211" s="29"/>
      <c r="X211" s="29"/>
      <c r="Y211" s="29"/>
      <c r="Z211" s="29"/>
      <c r="AA211" s="29"/>
      <c r="AB211" s="29"/>
      <c r="AE211" s="29"/>
      <c r="AF211" s="29"/>
      <c r="AG211" s="29"/>
      <c r="AH211" s="29"/>
      <c r="AI211" s="29"/>
      <c r="AJ211" s="29"/>
      <c r="AK211" s="29"/>
      <c r="AL211" s="29"/>
      <c r="AM211" s="29"/>
      <c r="AN211" s="29"/>
      <c r="AO211" s="29"/>
      <c r="AP211" s="29"/>
      <c r="AR211" s="29"/>
      <c r="AS211" s="29"/>
      <c r="AT211" s="29"/>
      <c r="AU211" s="29"/>
      <c r="AV211" s="29"/>
      <c r="AW211" s="29"/>
      <c r="AX211" s="29"/>
      <c r="AY211" s="29"/>
      <c r="AZ211" s="29"/>
      <c r="BA211" s="29"/>
      <c r="BB211" s="29"/>
      <c r="BK211" s="8">
        <v>89.8</v>
      </c>
      <c r="BL211" s="8">
        <v>48</v>
      </c>
      <c r="BM211" s="13">
        <f t="shared" si="157"/>
        <v>2.6411764705882352</v>
      </c>
      <c r="BN211" s="13">
        <f t="shared" si="158"/>
        <v>0.8</v>
      </c>
    </row>
    <row r="212" spans="3:66" x14ac:dyDescent="0.25">
      <c r="C212" s="1" t="s">
        <v>29</v>
      </c>
      <c r="D212" s="1" t="s">
        <v>34</v>
      </c>
      <c r="E212" s="1" t="s">
        <v>35</v>
      </c>
      <c r="F212" s="1" t="s">
        <v>36</v>
      </c>
      <c r="G212" s="29"/>
      <c r="H212" s="56" t="s">
        <v>37</v>
      </c>
      <c r="I212" s="57"/>
      <c r="J212" s="58" t="s">
        <v>73</v>
      </c>
      <c r="K212" s="58"/>
      <c r="L212" s="58"/>
      <c r="M212" s="58"/>
      <c r="Q212" s="1" t="s">
        <v>29</v>
      </c>
      <c r="R212" s="1" t="s">
        <v>34</v>
      </c>
      <c r="S212" s="1" t="s">
        <v>35</v>
      </c>
      <c r="T212" s="1" t="s">
        <v>36</v>
      </c>
      <c r="U212" s="29"/>
      <c r="V212" s="56" t="s">
        <v>37</v>
      </c>
      <c r="W212" s="57"/>
      <c r="X212" s="58"/>
      <c r="Y212" s="58"/>
      <c r="Z212" s="58"/>
      <c r="AA212" s="58"/>
      <c r="AB212" s="29"/>
      <c r="AE212" s="1" t="s">
        <v>29</v>
      </c>
      <c r="AF212" s="1" t="s">
        <v>34</v>
      </c>
      <c r="AG212" s="1" t="s">
        <v>35</v>
      </c>
      <c r="AH212" s="1" t="s">
        <v>36</v>
      </c>
      <c r="AI212" s="29"/>
      <c r="AJ212" s="56" t="s">
        <v>37</v>
      </c>
      <c r="AK212" s="57"/>
      <c r="AL212" s="58"/>
      <c r="AM212" s="58"/>
      <c r="AN212" s="58"/>
      <c r="AO212" s="58"/>
      <c r="AP212" s="29"/>
      <c r="AR212" s="1" t="s">
        <v>29</v>
      </c>
      <c r="AS212" s="1" t="s">
        <v>34</v>
      </c>
      <c r="AT212" s="1" t="s">
        <v>35</v>
      </c>
      <c r="AU212" s="1" t="s">
        <v>36</v>
      </c>
      <c r="AV212" s="29"/>
      <c r="AW212" s="56" t="s">
        <v>37</v>
      </c>
      <c r="AX212" s="57"/>
      <c r="AY212" s="58"/>
      <c r="AZ212" s="58"/>
      <c r="BA212" s="58"/>
      <c r="BB212" s="58"/>
      <c r="BK212" s="8">
        <v>89.8</v>
      </c>
      <c r="BL212" s="8">
        <v>48.1</v>
      </c>
      <c r="BM212" s="13">
        <f t="shared" si="157"/>
        <v>2.6411764705882352</v>
      </c>
      <c r="BN212" s="13">
        <f t="shared" si="158"/>
        <v>0.80166666666666664</v>
      </c>
    </row>
    <row r="213" spans="3:66" x14ac:dyDescent="0.25">
      <c r="C213" s="8">
        <v>11.7</v>
      </c>
      <c r="D213" s="8">
        <v>100</v>
      </c>
      <c r="E213" s="13">
        <f>C213/D$210</f>
        <v>0.19499999999999998</v>
      </c>
      <c r="F213" s="13">
        <f>D213/D$209</f>
        <v>1</v>
      </c>
      <c r="G213" s="29"/>
      <c r="H213" s="29"/>
      <c r="I213" s="29"/>
      <c r="J213" s="58"/>
      <c r="K213" s="58"/>
      <c r="L213" s="58"/>
      <c r="M213" s="58"/>
      <c r="Q213" s="8">
        <v>3.8</v>
      </c>
      <c r="R213" s="8">
        <v>30</v>
      </c>
      <c r="S213" s="13">
        <f>Q213/R$210</f>
        <v>7.5999999999999998E-2</v>
      </c>
      <c r="T213" s="13">
        <f>R213/R$209</f>
        <v>1</v>
      </c>
      <c r="U213" s="29"/>
      <c r="V213" s="29"/>
      <c r="W213" s="29"/>
      <c r="X213" s="58"/>
      <c r="Y213" s="58"/>
      <c r="Z213" s="58"/>
      <c r="AA213" s="58"/>
      <c r="AB213" s="29"/>
      <c r="AE213" s="8">
        <v>5.6</v>
      </c>
      <c r="AF213" s="8">
        <v>37.5</v>
      </c>
      <c r="AG213" s="13">
        <f>AE213/AF$210</f>
        <v>6.222222222222222E-2</v>
      </c>
      <c r="AH213" s="13">
        <f>AF213/AF$209</f>
        <v>1</v>
      </c>
      <c r="AI213" s="29"/>
      <c r="AJ213" s="29"/>
      <c r="AK213" s="29"/>
      <c r="AL213" s="58"/>
      <c r="AM213" s="58"/>
      <c r="AN213" s="58"/>
      <c r="AO213" s="58"/>
      <c r="AP213" s="29"/>
      <c r="AR213" s="8">
        <v>3.2</v>
      </c>
      <c r="AS213" s="8">
        <v>55</v>
      </c>
      <c r="AT213" s="13">
        <f>AR213/AS$210</f>
        <v>4.4444444444444446E-2</v>
      </c>
      <c r="AU213" s="13">
        <f>AS213/AS$209</f>
        <v>1</v>
      </c>
      <c r="AV213" s="29"/>
      <c r="AW213" s="29"/>
      <c r="AX213" s="29"/>
      <c r="AY213" s="58"/>
      <c r="AZ213" s="58"/>
      <c r="BA213" s="58"/>
      <c r="BB213" s="58"/>
      <c r="BK213" s="8">
        <v>89.9</v>
      </c>
      <c r="BL213" s="8">
        <v>48</v>
      </c>
      <c r="BM213" s="13">
        <f t="shared" si="157"/>
        <v>2.6441176470588239</v>
      </c>
      <c r="BN213" s="13">
        <f t="shared" si="158"/>
        <v>0.8</v>
      </c>
    </row>
    <row r="214" spans="3:66" x14ac:dyDescent="0.25">
      <c r="C214" s="8">
        <v>16.2</v>
      </c>
      <c r="D214" s="8">
        <v>100</v>
      </c>
      <c r="E214" s="13">
        <f t="shared" ref="E214:E247" si="161">C214/D$210</f>
        <v>0.26999999999999996</v>
      </c>
      <c r="F214" s="13">
        <f t="shared" ref="F214:F247" si="162">D214/D$209</f>
        <v>1</v>
      </c>
      <c r="G214" s="29"/>
      <c r="H214" s="29"/>
      <c r="I214" s="29"/>
      <c r="J214" s="58"/>
      <c r="K214" s="58"/>
      <c r="L214" s="58"/>
      <c r="M214" s="58"/>
      <c r="Q214" s="8">
        <v>4.2</v>
      </c>
      <c r="R214" s="8">
        <v>30</v>
      </c>
      <c r="S214" s="13">
        <f t="shared" ref="S214:S247" si="163">Q214/R$210</f>
        <v>8.4000000000000005E-2</v>
      </c>
      <c r="T214" s="13">
        <f t="shared" ref="T214:T247" si="164">R214/R$209</f>
        <v>1</v>
      </c>
      <c r="U214" s="29"/>
      <c r="V214" s="29"/>
      <c r="W214" s="29"/>
      <c r="X214" s="58"/>
      <c r="Y214" s="58"/>
      <c r="Z214" s="58"/>
      <c r="AA214" s="58"/>
      <c r="AB214" s="29"/>
      <c r="AE214" s="8">
        <v>6.1</v>
      </c>
      <c r="AF214" s="8">
        <v>37.5</v>
      </c>
      <c r="AG214" s="13">
        <f t="shared" ref="AG214:AG277" si="165">AE214/AF$210</f>
        <v>6.777777777777777E-2</v>
      </c>
      <c r="AH214" s="13">
        <f t="shared" ref="AH214:AH277" si="166">AF214/AF$209</f>
        <v>1</v>
      </c>
      <c r="AI214" s="29"/>
      <c r="AJ214" s="29"/>
      <c r="AK214" s="29"/>
      <c r="AL214" s="58"/>
      <c r="AM214" s="58"/>
      <c r="AN214" s="58"/>
      <c r="AO214" s="58"/>
      <c r="AP214" s="29"/>
      <c r="AR214" s="8">
        <v>6.5</v>
      </c>
      <c r="AS214" s="8">
        <v>55</v>
      </c>
      <c r="AT214" s="13">
        <f t="shared" ref="AT214:AT258" si="167">AR214/AS$210</f>
        <v>9.0277777777777776E-2</v>
      </c>
      <c r="AU214" s="13">
        <f t="shared" ref="AU214:AU258" si="168">AS214/AS$209</f>
        <v>1</v>
      </c>
      <c r="AV214" s="29"/>
      <c r="AW214" s="29"/>
      <c r="AX214" s="29"/>
      <c r="AY214" s="58"/>
      <c r="AZ214" s="58"/>
      <c r="BA214" s="58"/>
      <c r="BB214" s="58"/>
      <c r="BK214" s="8">
        <v>90</v>
      </c>
      <c r="BL214" s="8">
        <v>48</v>
      </c>
      <c r="BM214" s="13">
        <f t="shared" si="157"/>
        <v>2.6470588235294117</v>
      </c>
      <c r="BN214" s="13">
        <f t="shared" si="158"/>
        <v>0.8</v>
      </c>
    </row>
    <row r="215" spans="3:66" x14ac:dyDescent="0.25">
      <c r="C215" s="8">
        <v>19.399999999999999</v>
      </c>
      <c r="D215" s="8">
        <v>100</v>
      </c>
      <c r="E215" s="13">
        <f t="shared" si="161"/>
        <v>0.32333333333333331</v>
      </c>
      <c r="F215" s="13">
        <f t="shared" si="162"/>
        <v>1</v>
      </c>
      <c r="G215" s="29"/>
      <c r="H215" s="56" t="s">
        <v>74</v>
      </c>
      <c r="I215" s="57"/>
      <c r="J215" s="58" t="s">
        <v>88</v>
      </c>
      <c r="K215" s="58"/>
      <c r="L215" s="58"/>
      <c r="M215" s="58"/>
      <c r="Q215" s="8">
        <v>4.9000000000000004</v>
      </c>
      <c r="R215" s="8">
        <v>30</v>
      </c>
      <c r="S215" s="13">
        <f t="shared" si="163"/>
        <v>9.8000000000000004E-2</v>
      </c>
      <c r="T215" s="13">
        <f t="shared" si="164"/>
        <v>1</v>
      </c>
      <c r="U215" s="29"/>
      <c r="V215" s="56" t="s">
        <v>74</v>
      </c>
      <c r="W215" s="57"/>
      <c r="X215" s="58" t="s">
        <v>89</v>
      </c>
      <c r="Y215" s="58"/>
      <c r="Z215" s="58"/>
      <c r="AA215" s="58"/>
      <c r="AB215" s="29"/>
      <c r="AE215" s="8">
        <v>6.5</v>
      </c>
      <c r="AF215" s="8">
        <v>37.5</v>
      </c>
      <c r="AG215" s="13">
        <f t="shared" si="165"/>
        <v>7.2222222222222215E-2</v>
      </c>
      <c r="AH215" s="13">
        <f t="shared" si="166"/>
        <v>1</v>
      </c>
      <c r="AI215" s="29"/>
      <c r="AJ215" s="56" t="s">
        <v>74</v>
      </c>
      <c r="AK215" s="57"/>
      <c r="AL215" s="58" t="s">
        <v>77</v>
      </c>
      <c r="AM215" s="58"/>
      <c r="AN215" s="58"/>
      <c r="AO215" s="58"/>
      <c r="AP215" s="29"/>
      <c r="AR215" s="8">
        <v>8</v>
      </c>
      <c r="AS215" s="8">
        <v>55</v>
      </c>
      <c r="AT215" s="13">
        <f t="shared" si="167"/>
        <v>0.1111111111111111</v>
      </c>
      <c r="AU215" s="13">
        <f t="shared" si="168"/>
        <v>1</v>
      </c>
      <c r="AV215" s="29"/>
      <c r="AW215" s="56" t="s">
        <v>74</v>
      </c>
      <c r="AX215" s="57"/>
      <c r="AY215" s="58" t="s">
        <v>90</v>
      </c>
      <c r="AZ215" s="58"/>
      <c r="BA215" s="58"/>
      <c r="BB215" s="58"/>
      <c r="BK215" s="8">
        <v>90.9</v>
      </c>
      <c r="BL215" s="8">
        <v>48</v>
      </c>
      <c r="BM215" s="13">
        <f t="shared" si="157"/>
        <v>2.6735294117647062</v>
      </c>
      <c r="BN215" s="13">
        <f t="shared" si="158"/>
        <v>0.8</v>
      </c>
    </row>
    <row r="216" spans="3:66" x14ac:dyDescent="0.25">
      <c r="C216" s="8">
        <v>19.399999999999999</v>
      </c>
      <c r="D216" s="8">
        <v>100</v>
      </c>
      <c r="E216" s="13">
        <f t="shared" si="161"/>
        <v>0.32333333333333331</v>
      </c>
      <c r="F216" s="13">
        <f t="shared" si="162"/>
        <v>1</v>
      </c>
      <c r="G216" s="29"/>
      <c r="H216" s="29"/>
      <c r="I216" s="29"/>
      <c r="J216" s="29"/>
      <c r="K216" s="29"/>
      <c r="L216" s="29"/>
      <c r="M216" s="29"/>
      <c r="Q216" s="8">
        <v>5.3</v>
      </c>
      <c r="R216" s="8">
        <v>30</v>
      </c>
      <c r="S216" s="13">
        <f t="shared" si="163"/>
        <v>0.106</v>
      </c>
      <c r="T216" s="13">
        <f t="shared" si="164"/>
        <v>1</v>
      </c>
      <c r="U216" s="29"/>
      <c r="V216" s="29"/>
      <c r="W216" s="29"/>
      <c r="X216" s="29"/>
      <c r="Y216" s="29"/>
      <c r="Z216" s="29"/>
      <c r="AA216" s="29"/>
      <c r="AB216" s="29"/>
      <c r="AE216" s="8">
        <v>6.8</v>
      </c>
      <c r="AF216" s="8">
        <v>37.5</v>
      </c>
      <c r="AG216" s="13">
        <f t="shared" si="165"/>
        <v>7.5555555555555556E-2</v>
      </c>
      <c r="AH216" s="13">
        <f t="shared" si="166"/>
        <v>1</v>
      </c>
      <c r="AI216" s="29"/>
      <c r="AJ216" s="29"/>
      <c r="AK216" s="29"/>
      <c r="AL216" s="29"/>
      <c r="AM216" s="29"/>
      <c r="AN216" s="29"/>
      <c r="AO216" s="29"/>
      <c r="AP216" s="29"/>
      <c r="AR216" s="8">
        <v>8.1999999999999993</v>
      </c>
      <c r="AS216" s="8">
        <v>54.9</v>
      </c>
      <c r="AT216" s="13">
        <f t="shared" si="167"/>
        <v>0.11388888888888887</v>
      </c>
      <c r="AU216" s="13">
        <f t="shared" si="168"/>
        <v>0.99818181818181817</v>
      </c>
      <c r="AV216" s="29"/>
      <c r="AW216" s="29"/>
      <c r="AX216" s="29"/>
      <c r="AY216" s="29"/>
      <c r="AZ216" s="29"/>
      <c r="BA216" s="29"/>
      <c r="BB216" s="29"/>
    </row>
    <row r="217" spans="3:66" x14ac:dyDescent="0.25">
      <c r="C217" s="8">
        <v>19.600000000000001</v>
      </c>
      <c r="D217" s="8">
        <v>100</v>
      </c>
      <c r="E217" s="13">
        <f t="shared" si="161"/>
        <v>0.32666666666666672</v>
      </c>
      <c r="F217" s="13">
        <f t="shared" si="162"/>
        <v>1</v>
      </c>
      <c r="G217" s="29"/>
      <c r="H217" s="29"/>
      <c r="I217" s="29"/>
      <c r="J217" s="29"/>
      <c r="K217" s="29"/>
      <c r="L217" s="29"/>
      <c r="M217" s="29"/>
      <c r="Q217" s="8">
        <v>5.9</v>
      </c>
      <c r="R217" s="8">
        <v>30</v>
      </c>
      <c r="S217" s="13">
        <f t="shared" si="163"/>
        <v>0.11800000000000001</v>
      </c>
      <c r="T217" s="13">
        <f t="shared" si="164"/>
        <v>1</v>
      </c>
      <c r="U217" s="29"/>
      <c r="V217" s="29"/>
      <c r="W217" s="29"/>
      <c r="X217" s="29"/>
      <c r="Y217" s="29"/>
      <c r="Z217" s="29"/>
      <c r="AA217" s="29"/>
      <c r="AB217" s="29"/>
      <c r="AE217" s="8">
        <v>6.8</v>
      </c>
      <c r="AF217" s="8">
        <v>37.5</v>
      </c>
      <c r="AG217" s="13">
        <f t="shared" si="165"/>
        <v>7.5555555555555556E-2</v>
      </c>
      <c r="AH217" s="13">
        <f t="shared" si="166"/>
        <v>1</v>
      </c>
      <c r="AI217" s="29"/>
      <c r="AJ217" s="29"/>
      <c r="AK217" s="29"/>
      <c r="AL217" s="29"/>
      <c r="AM217" s="29"/>
      <c r="AN217" s="29"/>
      <c r="AO217" s="29"/>
      <c r="AP217" s="29"/>
      <c r="AR217" s="8">
        <v>8.5</v>
      </c>
      <c r="AS217" s="8">
        <v>54.9</v>
      </c>
      <c r="AT217" s="13">
        <f t="shared" si="167"/>
        <v>0.11805555555555555</v>
      </c>
      <c r="AU217" s="13">
        <f t="shared" si="168"/>
        <v>0.99818181818181817</v>
      </c>
      <c r="AV217" s="29"/>
      <c r="AW217" s="29"/>
      <c r="AX217" s="29"/>
      <c r="AY217" s="29"/>
      <c r="AZ217" s="29"/>
      <c r="BA217" s="29"/>
      <c r="BB217" s="29"/>
    </row>
    <row r="218" spans="3:66" x14ac:dyDescent="0.25">
      <c r="C218" s="8">
        <v>19.8</v>
      </c>
      <c r="D218" s="8">
        <v>100</v>
      </c>
      <c r="E218" s="13">
        <f t="shared" si="161"/>
        <v>0.33</v>
      </c>
      <c r="F218" s="13">
        <f t="shared" si="162"/>
        <v>1</v>
      </c>
      <c r="G218" s="29"/>
      <c r="H218" s="29"/>
      <c r="I218" s="29"/>
      <c r="J218" s="29"/>
      <c r="K218" s="29"/>
      <c r="L218" s="29"/>
      <c r="M218" s="29"/>
      <c r="Q218" s="8">
        <v>6.6</v>
      </c>
      <c r="R218" s="8">
        <v>30</v>
      </c>
      <c r="S218" s="13">
        <f t="shared" si="163"/>
        <v>0.13200000000000001</v>
      </c>
      <c r="T218" s="13">
        <f t="shared" si="164"/>
        <v>1</v>
      </c>
      <c r="U218" s="29"/>
      <c r="V218" s="29"/>
      <c r="W218" s="29"/>
      <c r="X218" s="29"/>
      <c r="Y218" s="29"/>
      <c r="Z218" s="29"/>
      <c r="AA218" s="29"/>
      <c r="AB218" s="29"/>
      <c r="AE218" s="8">
        <v>7</v>
      </c>
      <c r="AF218" s="8">
        <v>37.5</v>
      </c>
      <c r="AG218" s="13">
        <f t="shared" si="165"/>
        <v>7.7777777777777779E-2</v>
      </c>
      <c r="AH218" s="13">
        <f t="shared" si="166"/>
        <v>1</v>
      </c>
      <c r="AI218" s="29"/>
      <c r="AJ218" s="29"/>
      <c r="AK218" s="29"/>
      <c r="AL218" s="29"/>
      <c r="AM218" s="29"/>
      <c r="AN218" s="29"/>
      <c r="AO218" s="29"/>
      <c r="AP218" s="29"/>
      <c r="AR218" s="8">
        <v>8.8000000000000007</v>
      </c>
      <c r="AS218" s="8">
        <v>54.8</v>
      </c>
      <c r="AT218" s="13">
        <f t="shared" si="167"/>
        <v>0.12222222222222223</v>
      </c>
      <c r="AU218" s="13">
        <f t="shared" si="168"/>
        <v>0.99636363636363634</v>
      </c>
      <c r="AV218" s="29"/>
      <c r="AW218" s="29"/>
      <c r="AX218" s="29"/>
      <c r="AY218" s="29"/>
      <c r="AZ218" s="29"/>
      <c r="BA218" s="29"/>
      <c r="BB218" s="29"/>
    </row>
    <row r="219" spans="3:66" x14ac:dyDescent="0.25">
      <c r="C219" s="8">
        <v>20</v>
      </c>
      <c r="D219" s="8">
        <v>100</v>
      </c>
      <c r="E219" s="13">
        <f t="shared" si="161"/>
        <v>0.33333333333333331</v>
      </c>
      <c r="F219" s="13">
        <f t="shared" si="162"/>
        <v>1</v>
      </c>
      <c r="G219" s="29"/>
      <c r="H219" s="29"/>
      <c r="I219" s="29"/>
      <c r="J219" s="29"/>
      <c r="K219" s="29"/>
      <c r="L219" s="29"/>
      <c r="M219" s="29"/>
      <c r="Q219" s="8">
        <v>7.3</v>
      </c>
      <c r="R219" s="8">
        <v>29.9</v>
      </c>
      <c r="S219" s="13">
        <f t="shared" si="163"/>
        <v>0.14599999999999999</v>
      </c>
      <c r="T219" s="13">
        <f t="shared" si="164"/>
        <v>0.99666666666666659</v>
      </c>
      <c r="U219" s="29"/>
      <c r="V219" s="29"/>
      <c r="W219" s="29"/>
      <c r="X219" s="29"/>
      <c r="Y219" s="29"/>
      <c r="Z219" s="29"/>
      <c r="AA219" s="29"/>
      <c r="AB219" s="29"/>
      <c r="AE219" s="8">
        <v>7.5</v>
      </c>
      <c r="AF219" s="8">
        <v>37.5</v>
      </c>
      <c r="AG219" s="13">
        <f t="shared" si="165"/>
        <v>8.3333333333333329E-2</v>
      </c>
      <c r="AH219" s="13">
        <f t="shared" si="166"/>
        <v>1</v>
      </c>
      <c r="AI219" s="29"/>
      <c r="AJ219" s="29"/>
      <c r="AK219" s="29"/>
      <c r="AL219" s="29"/>
      <c r="AM219" s="29"/>
      <c r="AN219" s="29"/>
      <c r="AO219" s="29"/>
      <c r="AP219" s="29"/>
      <c r="AR219" s="8">
        <v>8.9</v>
      </c>
      <c r="AS219" s="8">
        <v>54.7</v>
      </c>
      <c r="AT219" s="13">
        <f t="shared" si="167"/>
        <v>0.12361111111111112</v>
      </c>
      <c r="AU219" s="13">
        <f t="shared" si="168"/>
        <v>0.99454545454545462</v>
      </c>
      <c r="AV219" s="29"/>
      <c r="AW219" s="29"/>
      <c r="AX219" s="29"/>
      <c r="AY219" s="29"/>
      <c r="AZ219" s="29"/>
      <c r="BA219" s="29"/>
      <c r="BB219" s="29"/>
    </row>
    <row r="220" spans="3:66" x14ac:dyDescent="0.25">
      <c r="C220" s="8">
        <v>20</v>
      </c>
      <c r="D220" s="8">
        <v>100</v>
      </c>
      <c r="E220" s="13">
        <f t="shared" si="161"/>
        <v>0.33333333333333331</v>
      </c>
      <c r="F220" s="13">
        <f t="shared" si="162"/>
        <v>1</v>
      </c>
      <c r="G220" s="29"/>
      <c r="H220" s="29"/>
      <c r="I220" s="29"/>
      <c r="J220" s="29"/>
      <c r="K220" s="29"/>
      <c r="L220" s="29"/>
      <c r="M220" s="29"/>
      <c r="Q220" s="8">
        <v>7.6</v>
      </c>
      <c r="R220" s="8">
        <v>29.9</v>
      </c>
      <c r="S220" s="13">
        <f t="shared" si="163"/>
        <v>0.152</v>
      </c>
      <c r="T220" s="13">
        <f t="shared" si="164"/>
        <v>0.99666666666666659</v>
      </c>
      <c r="U220" s="29"/>
      <c r="V220" s="29"/>
      <c r="W220" s="29"/>
      <c r="X220" s="29"/>
      <c r="Y220" s="29"/>
      <c r="Z220" s="29"/>
      <c r="AA220" s="29"/>
      <c r="AB220" s="29"/>
      <c r="AE220" s="8">
        <v>7.8</v>
      </c>
      <c r="AF220" s="8">
        <v>37.5</v>
      </c>
      <c r="AG220" s="13">
        <f t="shared" si="165"/>
        <v>8.666666666666667E-2</v>
      </c>
      <c r="AH220" s="13">
        <f t="shared" si="166"/>
        <v>1</v>
      </c>
      <c r="AI220" s="29"/>
      <c r="AJ220" s="29"/>
      <c r="AK220" s="29"/>
      <c r="AL220" s="29"/>
      <c r="AM220" s="29"/>
      <c r="AN220" s="29"/>
      <c r="AO220" s="29"/>
      <c r="AP220" s="29"/>
      <c r="AR220" s="8">
        <v>8.9</v>
      </c>
      <c r="AS220" s="8">
        <v>54.8</v>
      </c>
      <c r="AT220" s="13">
        <f t="shared" si="167"/>
        <v>0.12361111111111112</v>
      </c>
      <c r="AU220" s="13">
        <f t="shared" si="168"/>
        <v>0.99636363636363634</v>
      </c>
      <c r="AV220" s="29"/>
      <c r="AW220" s="29"/>
      <c r="AX220" s="29"/>
      <c r="AY220" s="29"/>
      <c r="AZ220" s="29"/>
      <c r="BA220" s="29"/>
      <c r="BB220" s="29"/>
    </row>
    <row r="221" spans="3:66" x14ac:dyDescent="0.25">
      <c r="C221" s="8">
        <v>20.6</v>
      </c>
      <c r="D221" s="8">
        <v>99.8</v>
      </c>
      <c r="E221" s="13">
        <f t="shared" si="161"/>
        <v>0.34333333333333338</v>
      </c>
      <c r="F221" s="13">
        <f t="shared" si="162"/>
        <v>0.998</v>
      </c>
      <c r="G221" s="29"/>
      <c r="H221" s="29"/>
      <c r="I221" s="29"/>
      <c r="J221" s="29"/>
      <c r="K221" s="29"/>
      <c r="L221" s="29"/>
      <c r="M221" s="29"/>
      <c r="Q221" s="8">
        <v>8.3000000000000007</v>
      </c>
      <c r="R221" s="8">
        <v>29.8</v>
      </c>
      <c r="S221" s="13">
        <f t="shared" si="163"/>
        <v>0.16600000000000001</v>
      </c>
      <c r="T221" s="13">
        <f t="shared" si="164"/>
        <v>0.9933333333333334</v>
      </c>
      <c r="U221" s="29"/>
      <c r="V221" s="29"/>
      <c r="W221" s="29"/>
      <c r="X221" s="29"/>
      <c r="Y221" s="29"/>
      <c r="Z221" s="29"/>
      <c r="AA221" s="29"/>
      <c r="AB221" s="29"/>
      <c r="AE221" s="8">
        <v>8.1</v>
      </c>
      <c r="AF221" s="8">
        <v>37.5</v>
      </c>
      <c r="AG221" s="13">
        <f t="shared" si="165"/>
        <v>0.09</v>
      </c>
      <c r="AH221" s="13">
        <f t="shared" si="166"/>
        <v>1</v>
      </c>
      <c r="AI221" s="29"/>
      <c r="AJ221" s="29"/>
      <c r="AK221" s="29"/>
      <c r="AL221" s="29"/>
      <c r="AM221" s="29"/>
      <c r="AN221" s="29"/>
      <c r="AO221" s="29"/>
      <c r="AP221" s="29"/>
      <c r="AR221" s="8">
        <v>9</v>
      </c>
      <c r="AS221" s="8">
        <v>54.7</v>
      </c>
      <c r="AT221" s="13">
        <f t="shared" si="167"/>
        <v>0.125</v>
      </c>
      <c r="AU221" s="13">
        <f t="shared" si="168"/>
        <v>0.99454545454545462</v>
      </c>
      <c r="AV221" s="29"/>
      <c r="AW221" s="29"/>
      <c r="AX221" s="29"/>
      <c r="AY221" s="29"/>
      <c r="AZ221" s="29"/>
      <c r="BA221" s="29"/>
      <c r="BB221" s="29"/>
    </row>
    <row r="222" spans="3:66" x14ac:dyDescent="0.25">
      <c r="C222" s="8">
        <v>21</v>
      </c>
      <c r="D222" s="8">
        <v>99.8</v>
      </c>
      <c r="E222" s="13">
        <f t="shared" si="161"/>
        <v>0.35</v>
      </c>
      <c r="F222" s="13">
        <f t="shared" si="162"/>
        <v>0.998</v>
      </c>
      <c r="G222" s="29"/>
      <c r="H222" s="29"/>
      <c r="I222" s="29"/>
      <c r="J222" s="29"/>
      <c r="K222" s="29"/>
      <c r="L222" s="29"/>
      <c r="M222" s="29"/>
      <c r="Q222" s="8">
        <v>8.6999999999999993</v>
      </c>
      <c r="R222" s="8">
        <v>29.7</v>
      </c>
      <c r="S222" s="13">
        <f t="shared" si="163"/>
        <v>0.17399999999999999</v>
      </c>
      <c r="T222" s="13">
        <f t="shared" si="164"/>
        <v>0.99</v>
      </c>
      <c r="U222" s="29"/>
      <c r="V222" s="29"/>
      <c r="W222" s="29"/>
      <c r="X222" s="29"/>
      <c r="Y222" s="29"/>
      <c r="Z222" s="29"/>
      <c r="AA222" s="29"/>
      <c r="AB222" s="29"/>
      <c r="AE222" s="8">
        <v>8.6999999999999993</v>
      </c>
      <c r="AF222" s="8">
        <v>37.5</v>
      </c>
      <c r="AG222" s="13">
        <f t="shared" si="165"/>
        <v>9.6666666666666665E-2</v>
      </c>
      <c r="AH222" s="13">
        <f t="shared" si="166"/>
        <v>1</v>
      </c>
      <c r="AI222" s="29"/>
      <c r="AJ222" s="29"/>
      <c r="AK222" s="29"/>
      <c r="AL222" s="29"/>
      <c r="AM222" s="29"/>
      <c r="AN222" s="29"/>
      <c r="AO222" s="29"/>
      <c r="AP222" s="29"/>
      <c r="AR222" s="8">
        <v>10.4</v>
      </c>
      <c r="AS222" s="8">
        <v>54.4</v>
      </c>
      <c r="AT222" s="13">
        <f t="shared" si="167"/>
        <v>0.14444444444444446</v>
      </c>
      <c r="AU222" s="13">
        <f t="shared" si="168"/>
        <v>0.98909090909090902</v>
      </c>
      <c r="AV222" s="29"/>
      <c r="AW222" s="29"/>
      <c r="AX222" s="29"/>
      <c r="AY222" s="29"/>
      <c r="AZ222" s="29"/>
      <c r="BA222" s="29"/>
      <c r="BB222" s="29"/>
    </row>
    <row r="223" spans="3:66" x14ac:dyDescent="0.25">
      <c r="C223" s="8">
        <v>21.3</v>
      </c>
      <c r="D223" s="8">
        <v>99.7</v>
      </c>
      <c r="E223" s="13">
        <f t="shared" si="161"/>
        <v>0.35500000000000004</v>
      </c>
      <c r="F223" s="13">
        <f t="shared" si="162"/>
        <v>0.997</v>
      </c>
      <c r="G223" s="29"/>
      <c r="H223" s="29"/>
      <c r="I223" s="29"/>
      <c r="J223" s="29"/>
      <c r="K223" s="29"/>
      <c r="L223" s="29"/>
      <c r="M223" s="29"/>
      <c r="Q223" s="8">
        <v>9.1</v>
      </c>
      <c r="R223" s="8">
        <v>29.6</v>
      </c>
      <c r="S223" s="13">
        <f t="shared" si="163"/>
        <v>0.182</v>
      </c>
      <c r="T223" s="13">
        <f t="shared" si="164"/>
        <v>0.98666666666666669</v>
      </c>
      <c r="U223" s="29"/>
      <c r="V223" s="29"/>
      <c r="W223" s="29"/>
      <c r="X223" s="29"/>
      <c r="Y223" s="29"/>
      <c r="Z223" s="29"/>
      <c r="AA223" s="29"/>
      <c r="AB223" s="29"/>
      <c r="AE223" s="8">
        <v>9</v>
      </c>
      <c r="AF223" s="8">
        <v>37.5</v>
      </c>
      <c r="AG223" s="13">
        <f t="shared" si="165"/>
        <v>0.1</v>
      </c>
      <c r="AH223" s="13">
        <f t="shared" si="166"/>
        <v>1</v>
      </c>
      <c r="AI223" s="29"/>
      <c r="AJ223" s="29"/>
      <c r="AK223" s="29"/>
      <c r="AL223" s="29"/>
      <c r="AM223" s="29"/>
      <c r="AN223" s="29"/>
      <c r="AO223" s="29"/>
      <c r="AP223" s="29"/>
      <c r="AR223" s="8">
        <v>12.7</v>
      </c>
      <c r="AS223" s="8">
        <v>53.7</v>
      </c>
      <c r="AT223" s="13">
        <f t="shared" si="167"/>
        <v>0.17638888888888887</v>
      </c>
      <c r="AU223" s="13">
        <f t="shared" si="168"/>
        <v>0.97636363636363643</v>
      </c>
      <c r="AV223" s="29"/>
      <c r="AW223" s="29"/>
      <c r="AX223" s="29"/>
      <c r="AY223" s="29"/>
      <c r="AZ223" s="29"/>
      <c r="BA223" s="29"/>
      <c r="BB223" s="29"/>
    </row>
    <row r="224" spans="3:66" x14ac:dyDescent="0.25">
      <c r="C224" s="8">
        <v>21.4</v>
      </c>
      <c r="D224" s="8">
        <v>99.7</v>
      </c>
      <c r="E224" s="13">
        <f t="shared" si="161"/>
        <v>0.35666666666666663</v>
      </c>
      <c r="F224" s="13">
        <f t="shared" si="162"/>
        <v>0.997</v>
      </c>
      <c r="G224" s="29"/>
      <c r="H224" s="29"/>
      <c r="I224" s="29"/>
      <c r="J224" s="29"/>
      <c r="K224" s="29"/>
      <c r="L224" s="29"/>
      <c r="M224" s="29"/>
      <c r="Q224" s="8">
        <v>9.6999999999999993</v>
      </c>
      <c r="R224" s="8">
        <v>29.6</v>
      </c>
      <c r="S224" s="13">
        <f t="shared" si="163"/>
        <v>0.19399999999999998</v>
      </c>
      <c r="T224" s="13">
        <f t="shared" si="164"/>
        <v>0.98666666666666669</v>
      </c>
      <c r="U224" s="29"/>
      <c r="V224" s="29"/>
      <c r="W224" s="29"/>
      <c r="X224" s="29"/>
      <c r="Y224" s="29"/>
      <c r="Z224" s="29"/>
      <c r="AA224" s="29"/>
      <c r="AB224" s="29"/>
      <c r="AE224" s="8">
        <v>9</v>
      </c>
      <c r="AF224" s="8">
        <v>37.5</v>
      </c>
      <c r="AG224" s="13">
        <f t="shared" si="165"/>
        <v>0.1</v>
      </c>
      <c r="AH224" s="13">
        <f t="shared" si="166"/>
        <v>1</v>
      </c>
      <c r="AI224" s="29"/>
      <c r="AJ224" s="29"/>
      <c r="AK224" s="29"/>
      <c r="AL224" s="29"/>
      <c r="AM224" s="29"/>
      <c r="AN224" s="29"/>
      <c r="AO224" s="29"/>
      <c r="AP224" s="29"/>
      <c r="AR224" s="8">
        <v>14.5</v>
      </c>
      <c r="AS224" s="8">
        <v>53.2</v>
      </c>
      <c r="AT224" s="13">
        <f t="shared" si="167"/>
        <v>0.2013888888888889</v>
      </c>
      <c r="AU224" s="13">
        <f t="shared" si="168"/>
        <v>0.96727272727272728</v>
      </c>
      <c r="AV224" s="29"/>
      <c r="AW224" s="29"/>
      <c r="AX224" s="29"/>
      <c r="AY224" s="29"/>
      <c r="AZ224" s="29"/>
      <c r="BA224" s="29"/>
      <c r="BB224" s="29"/>
    </row>
    <row r="225" spans="3:87" x14ac:dyDescent="0.25">
      <c r="C225" s="8">
        <v>21.4</v>
      </c>
      <c r="D225" s="8">
        <v>99.8</v>
      </c>
      <c r="E225" s="13">
        <f t="shared" si="161"/>
        <v>0.35666666666666663</v>
      </c>
      <c r="F225" s="13">
        <f t="shared" si="162"/>
        <v>0.998</v>
      </c>
      <c r="G225" s="29"/>
      <c r="H225" s="29"/>
      <c r="I225" s="29"/>
      <c r="J225" s="29"/>
      <c r="K225" s="29"/>
      <c r="L225" s="29"/>
      <c r="M225" s="29"/>
      <c r="Q225" s="8">
        <v>10.5</v>
      </c>
      <c r="R225" s="8">
        <v>29.4</v>
      </c>
      <c r="S225" s="13">
        <f t="shared" si="163"/>
        <v>0.21</v>
      </c>
      <c r="T225" s="13">
        <f t="shared" si="164"/>
        <v>0.98</v>
      </c>
      <c r="U225" s="29"/>
      <c r="V225" s="29"/>
      <c r="W225" s="29"/>
      <c r="X225" s="29"/>
      <c r="Y225" s="29"/>
      <c r="Z225" s="29"/>
      <c r="AA225" s="29"/>
      <c r="AB225" s="29"/>
      <c r="AE225" s="8">
        <v>9</v>
      </c>
      <c r="AF225" s="8">
        <v>37.5</v>
      </c>
      <c r="AG225" s="13">
        <f t="shared" si="165"/>
        <v>0.1</v>
      </c>
      <c r="AH225" s="13">
        <f t="shared" si="166"/>
        <v>1</v>
      </c>
      <c r="AI225" s="29"/>
      <c r="AJ225" s="29"/>
      <c r="AK225" s="29"/>
      <c r="AL225" s="29"/>
      <c r="AM225" s="29"/>
      <c r="AN225" s="29"/>
      <c r="AO225" s="29"/>
      <c r="AP225" s="29"/>
      <c r="AR225" s="8">
        <v>16.100000000000001</v>
      </c>
      <c r="AS225" s="8">
        <v>52.8</v>
      </c>
      <c r="AT225" s="13">
        <f t="shared" si="167"/>
        <v>0.22361111111111112</v>
      </c>
      <c r="AU225" s="13">
        <f t="shared" si="168"/>
        <v>0.96</v>
      </c>
      <c r="AV225" s="29"/>
      <c r="AW225" s="29"/>
      <c r="AX225" s="29"/>
      <c r="AY225" s="29"/>
      <c r="AZ225" s="29"/>
      <c r="BA225" s="29"/>
      <c r="BB225" s="29"/>
    </row>
    <row r="226" spans="3:87" x14ac:dyDescent="0.25">
      <c r="C226" s="8">
        <v>25.9</v>
      </c>
      <c r="D226" s="8">
        <v>98.8</v>
      </c>
      <c r="E226" s="13">
        <f t="shared" si="161"/>
        <v>0.43166666666666664</v>
      </c>
      <c r="F226" s="13">
        <f t="shared" si="162"/>
        <v>0.98799999999999999</v>
      </c>
      <c r="G226" s="29"/>
      <c r="H226" s="29"/>
      <c r="I226" s="29"/>
      <c r="J226" s="29"/>
      <c r="K226" s="29"/>
      <c r="L226" s="29"/>
      <c r="M226" s="29"/>
      <c r="Q226" s="8">
        <v>12.3</v>
      </c>
      <c r="R226" s="8">
        <v>29.1</v>
      </c>
      <c r="S226" s="13">
        <f t="shared" si="163"/>
        <v>0.24600000000000002</v>
      </c>
      <c r="T226" s="13">
        <f t="shared" si="164"/>
        <v>0.97000000000000008</v>
      </c>
      <c r="U226" s="29"/>
      <c r="V226" s="29"/>
      <c r="W226" s="29"/>
      <c r="X226" s="29"/>
      <c r="Y226" s="29"/>
      <c r="Z226" s="29"/>
      <c r="AA226" s="29"/>
      <c r="AB226" s="29"/>
      <c r="AE226" s="8">
        <v>9.1</v>
      </c>
      <c r="AF226" s="8">
        <v>37.5</v>
      </c>
      <c r="AG226" s="13">
        <f t="shared" si="165"/>
        <v>0.10111111111111111</v>
      </c>
      <c r="AH226" s="13">
        <f t="shared" si="166"/>
        <v>1</v>
      </c>
      <c r="AI226" s="29"/>
      <c r="AJ226" s="29"/>
      <c r="AK226" s="29"/>
      <c r="AL226" s="29"/>
      <c r="AM226" s="29"/>
      <c r="AN226" s="29"/>
      <c r="AO226" s="29"/>
      <c r="AP226" s="29"/>
      <c r="AR226" s="8">
        <v>17.5</v>
      </c>
      <c r="AS226" s="8">
        <v>52.4</v>
      </c>
      <c r="AT226" s="13">
        <f t="shared" si="167"/>
        <v>0.24305555555555555</v>
      </c>
      <c r="AU226" s="13">
        <f t="shared" si="168"/>
        <v>0.95272727272727276</v>
      </c>
      <c r="AV226" s="29"/>
      <c r="AW226" s="29"/>
      <c r="AX226" s="29"/>
      <c r="AY226" s="29"/>
      <c r="AZ226" s="29"/>
      <c r="BA226" s="29"/>
      <c r="BB226" s="29"/>
    </row>
    <row r="227" spans="3:87" x14ac:dyDescent="0.25">
      <c r="C227" s="8">
        <v>31.6</v>
      </c>
      <c r="D227" s="8">
        <v>97.7</v>
      </c>
      <c r="E227" s="13">
        <f t="shared" si="161"/>
        <v>0.52666666666666673</v>
      </c>
      <c r="F227" s="13">
        <f t="shared" si="162"/>
        <v>0.97699999999999998</v>
      </c>
      <c r="G227" s="29"/>
      <c r="H227" s="29"/>
      <c r="I227" s="29"/>
      <c r="J227" s="29"/>
      <c r="K227" s="29"/>
      <c r="L227" s="29"/>
      <c r="M227" s="29"/>
      <c r="Q227" s="8">
        <v>13</v>
      </c>
      <c r="R227" s="8">
        <v>29</v>
      </c>
      <c r="S227" s="13">
        <f t="shared" si="163"/>
        <v>0.26</v>
      </c>
      <c r="T227" s="13">
        <f t="shared" si="164"/>
        <v>0.96666666666666667</v>
      </c>
      <c r="U227" s="29"/>
      <c r="V227" s="29"/>
      <c r="W227" s="29"/>
      <c r="X227" s="29"/>
      <c r="Y227" s="29"/>
      <c r="Z227" s="29"/>
      <c r="AA227" s="29"/>
      <c r="AB227" s="29"/>
      <c r="AE227" s="8">
        <v>9.1999999999999993</v>
      </c>
      <c r="AF227" s="8">
        <v>37.5</v>
      </c>
      <c r="AG227" s="13">
        <f t="shared" si="165"/>
        <v>0.10222222222222221</v>
      </c>
      <c r="AH227" s="13">
        <f t="shared" si="166"/>
        <v>1</v>
      </c>
      <c r="AI227" s="29"/>
      <c r="AJ227" s="29"/>
      <c r="AK227" s="29"/>
      <c r="AL227" s="29"/>
      <c r="AM227" s="29"/>
      <c r="AN227" s="29"/>
      <c r="AO227" s="29"/>
      <c r="AP227" s="29"/>
      <c r="AR227" s="8">
        <v>19.100000000000001</v>
      </c>
      <c r="AS227" s="8">
        <v>51.9</v>
      </c>
      <c r="AT227" s="13">
        <f t="shared" si="167"/>
        <v>0.26527777777777778</v>
      </c>
      <c r="AU227" s="13">
        <f t="shared" si="168"/>
        <v>0.94363636363636361</v>
      </c>
      <c r="AV227" s="29"/>
      <c r="AW227" s="29"/>
      <c r="AX227" s="29"/>
      <c r="AY227" s="29"/>
      <c r="AZ227" s="29"/>
      <c r="BA227" s="29"/>
      <c r="BB227" s="29"/>
    </row>
    <row r="228" spans="3:87" x14ac:dyDescent="0.25">
      <c r="C228" s="8">
        <v>36</v>
      </c>
      <c r="D228" s="8">
        <v>96.8</v>
      </c>
      <c r="E228" s="13">
        <f t="shared" si="161"/>
        <v>0.6</v>
      </c>
      <c r="F228" s="13">
        <f t="shared" si="162"/>
        <v>0.96799999999999997</v>
      </c>
      <c r="G228" s="29"/>
      <c r="H228" s="29"/>
      <c r="I228" s="29"/>
      <c r="J228" s="29"/>
      <c r="K228" s="29"/>
      <c r="L228" s="29"/>
      <c r="M228" s="29"/>
      <c r="Q228" s="8">
        <v>13.5</v>
      </c>
      <c r="R228" s="8">
        <v>28.9</v>
      </c>
      <c r="S228" s="13">
        <f t="shared" si="163"/>
        <v>0.27</v>
      </c>
      <c r="T228" s="13">
        <f t="shared" si="164"/>
        <v>0.96333333333333326</v>
      </c>
      <c r="U228" s="29"/>
      <c r="V228" s="29"/>
      <c r="W228" s="29"/>
      <c r="X228" s="29"/>
      <c r="Y228" s="29"/>
      <c r="Z228" s="29"/>
      <c r="AA228" s="29"/>
      <c r="AB228" s="29"/>
      <c r="AE228" s="8">
        <v>9.3000000000000007</v>
      </c>
      <c r="AF228" s="8">
        <v>37.5</v>
      </c>
      <c r="AG228" s="13">
        <f t="shared" si="165"/>
        <v>0.10333333333333335</v>
      </c>
      <c r="AH228" s="13">
        <f t="shared" si="166"/>
        <v>1</v>
      </c>
      <c r="AI228" s="29"/>
      <c r="AJ228" s="29"/>
      <c r="AK228" s="29"/>
      <c r="AL228" s="29"/>
      <c r="AM228" s="29"/>
      <c r="AN228" s="29"/>
      <c r="AO228" s="29"/>
      <c r="AP228" s="29"/>
      <c r="AR228" s="8">
        <v>20.6</v>
      </c>
      <c r="AS228" s="8">
        <v>51.6</v>
      </c>
      <c r="AT228" s="13">
        <f t="shared" si="167"/>
        <v>0.28611111111111115</v>
      </c>
      <c r="AU228" s="13">
        <f t="shared" si="168"/>
        <v>0.93818181818181823</v>
      </c>
      <c r="AV228" s="29"/>
      <c r="AW228" s="29"/>
      <c r="AX228" s="29"/>
      <c r="AY228" s="29"/>
      <c r="AZ228" s="29"/>
      <c r="BA228" s="29"/>
      <c r="BB228" s="29"/>
    </row>
    <row r="229" spans="3:87" x14ac:dyDescent="0.25">
      <c r="C229" s="8">
        <v>40.1</v>
      </c>
      <c r="D229" s="8">
        <v>96</v>
      </c>
      <c r="E229" s="13">
        <f t="shared" si="161"/>
        <v>0.66833333333333333</v>
      </c>
      <c r="F229" s="13">
        <f t="shared" si="162"/>
        <v>0.96</v>
      </c>
      <c r="G229" s="29"/>
      <c r="H229" s="29"/>
      <c r="I229" s="29"/>
      <c r="J229" s="29"/>
      <c r="K229" s="29"/>
      <c r="L229" s="29"/>
      <c r="M229" s="29"/>
      <c r="Q229" s="8">
        <v>13.8</v>
      </c>
      <c r="R229" s="8">
        <v>28.8</v>
      </c>
      <c r="S229" s="13">
        <f t="shared" si="163"/>
        <v>0.27600000000000002</v>
      </c>
      <c r="T229" s="13">
        <f t="shared" si="164"/>
        <v>0.96000000000000008</v>
      </c>
      <c r="U229" s="29"/>
      <c r="V229" s="29"/>
      <c r="W229" s="29"/>
      <c r="X229" s="29"/>
      <c r="Y229" s="29"/>
      <c r="Z229" s="29"/>
      <c r="AA229" s="29"/>
      <c r="AB229" s="29"/>
      <c r="AE229" s="8">
        <v>9.4</v>
      </c>
      <c r="AF229" s="8">
        <v>37.5</v>
      </c>
      <c r="AG229" s="13">
        <f t="shared" si="165"/>
        <v>0.10444444444444445</v>
      </c>
      <c r="AH229" s="13">
        <f t="shared" si="166"/>
        <v>1</v>
      </c>
      <c r="AI229" s="29"/>
      <c r="AJ229" s="29"/>
      <c r="AK229" s="29"/>
      <c r="AL229" s="29"/>
      <c r="AM229" s="29"/>
      <c r="AN229" s="29"/>
      <c r="AO229" s="29"/>
      <c r="AP229" s="29"/>
      <c r="AR229" s="8">
        <v>22.3</v>
      </c>
      <c r="AS229" s="8">
        <v>51.1</v>
      </c>
      <c r="AT229" s="13">
        <f t="shared" si="167"/>
        <v>0.30972222222222223</v>
      </c>
      <c r="AU229" s="13">
        <f t="shared" si="168"/>
        <v>0.92909090909090908</v>
      </c>
      <c r="AV229" s="29"/>
      <c r="AW229" s="29"/>
      <c r="AX229" s="29"/>
      <c r="AY229" s="29"/>
      <c r="AZ229" s="29"/>
      <c r="BA229" s="29"/>
      <c r="BB229" s="29"/>
    </row>
    <row r="230" spans="3:87" x14ac:dyDescent="0.25">
      <c r="C230" s="8">
        <v>44.2</v>
      </c>
      <c r="D230" s="8">
        <v>95.1</v>
      </c>
      <c r="E230" s="13">
        <f t="shared" si="161"/>
        <v>0.73666666666666669</v>
      </c>
      <c r="F230" s="13">
        <f t="shared" si="162"/>
        <v>0.95099999999999996</v>
      </c>
      <c r="G230" s="29"/>
      <c r="H230" s="29"/>
      <c r="I230" s="29"/>
      <c r="J230" s="29"/>
      <c r="K230" s="29"/>
      <c r="L230" s="29"/>
      <c r="M230" s="29"/>
      <c r="Q230" s="8">
        <v>14.3</v>
      </c>
      <c r="R230" s="8">
        <v>28.7</v>
      </c>
      <c r="S230" s="13">
        <f t="shared" si="163"/>
        <v>0.28600000000000003</v>
      </c>
      <c r="T230" s="13">
        <f t="shared" si="164"/>
        <v>0.95666666666666667</v>
      </c>
      <c r="U230" s="29"/>
      <c r="V230" s="29"/>
      <c r="W230" s="29"/>
      <c r="X230" s="29"/>
      <c r="Y230" s="29"/>
      <c r="Z230" s="29"/>
      <c r="AA230" s="29"/>
      <c r="AB230" s="29"/>
      <c r="AE230" s="8">
        <v>9.5</v>
      </c>
      <c r="AF230" s="8">
        <v>37.5</v>
      </c>
      <c r="AG230" s="13">
        <f t="shared" si="165"/>
        <v>0.10555555555555556</v>
      </c>
      <c r="AH230" s="13">
        <f t="shared" si="166"/>
        <v>1</v>
      </c>
      <c r="AI230" s="29"/>
      <c r="AJ230" s="29"/>
      <c r="AK230" s="29"/>
      <c r="AL230" s="29"/>
      <c r="AM230" s="29"/>
      <c r="AN230" s="29"/>
      <c r="AO230" s="29"/>
      <c r="AP230" s="29"/>
      <c r="AR230" s="8">
        <v>23.2</v>
      </c>
      <c r="AS230" s="8">
        <v>50.8</v>
      </c>
      <c r="AT230" s="13">
        <f t="shared" si="167"/>
        <v>0.32222222222222219</v>
      </c>
      <c r="AU230" s="13">
        <f t="shared" si="168"/>
        <v>0.92363636363636359</v>
      </c>
      <c r="AV230" s="29"/>
      <c r="AW230" s="29"/>
      <c r="AX230" s="29"/>
      <c r="AY230" s="29"/>
      <c r="AZ230" s="29"/>
      <c r="BA230" s="29"/>
      <c r="BB230" s="29"/>
    </row>
    <row r="231" spans="3:87" x14ac:dyDescent="0.25">
      <c r="C231" s="8"/>
      <c r="D231" s="8"/>
      <c r="E231" s="13">
        <f t="shared" si="161"/>
        <v>0</v>
      </c>
      <c r="F231" s="13">
        <f t="shared" si="162"/>
        <v>0</v>
      </c>
      <c r="G231" s="29"/>
      <c r="H231" s="29"/>
      <c r="I231" s="29"/>
      <c r="J231" s="29"/>
      <c r="K231" s="29"/>
      <c r="L231" s="29"/>
      <c r="M231" s="29"/>
      <c r="Q231" s="8">
        <v>14.9</v>
      </c>
      <c r="R231" s="8">
        <v>28.7</v>
      </c>
      <c r="S231" s="13">
        <f t="shared" si="163"/>
        <v>0.29799999999999999</v>
      </c>
      <c r="T231" s="13">
        <f t="shared" si="164"/>
        <v>0.95666666666666667</v>
      </c>
      <c r="U231" s="29"/>
      <c r="V231" s="29"/>
      <c r="W231" s="29"/>
      <c r="X231" s="29"/>
      <c r="Y231" s="29"/>
      <c r="Z231" s="29"/>
      <c r="AA231" s="29"/>
      <c r="AB231" s="29"/>
      <c r="AE231" s="8">
        <v>9.6</v>
      </c>
      <c r="AF231" s="8">
        <v>37.5</v>
      </c>
      <c r="AG231" s="13">
        <f t="shared" si="165"/>
        <v>0.10666666666666666</v>
      </c>
      <c r="AH231" s="13">
        <f t="shared" si="166"/>
        <v>1</v>
      </c>
      <c r="AI231" s="29"/>
      <c r="AJ231" s="29"/>
      <c r="AK231" s="29"/>
      <c r="AL231" s="29"/>
      <c r="AM231" s="29"/>
      <c r="AN231" s="29"/>
      <c r="AO231" s="29"/>
      <c r="AP231" s="29"/>
      <c r="AR231" s="8">
        <v>24.1</v>
      </c>
      <c r="AS231" s="8">
        <v>50.5</v>
      </c>
      <c r="AT231" s="13">
        <f t="shared" si="167"/>
        <v>0.33472222222222225</v>
      </c>
      <c r="AU231" s="13">
        <f t="shared" si="168"/>
        <v>0.91818181818181821</v>
      </c>
      <c r="AV231" s="29"/>
      <c r="AW231" s="29"/>
      <c r="AX231" s="29"/>
      <c r="AY231" s="29"/>
      <c r="AZ231" s="29"/>
      <c r="BA231" s="29"/>
      <c r="BB231" s="29"/>
    </row>
    <row r="232" spans="3:87" x14ac:dyDescent="0.25">
      <c r="C232" s="8">
        <v>51.2</v>
      </c>
      <c r="D232" s="8">
        <v>93.8</v>
      </c>
      <c r="E232" s="13">
        <f t="shared" si="161"/>
        <v>0.85333333333333339</v>
      </c>
      <c r="F232" s="13">
        <f t="shared" si="162"/>
        <v>0.93799999999999994</v>
      </c>
      <c r="G232" s="29"/>
      <c r="H232" s="29"/>
      <c r="I232" s="29"/>
      <c r="J232" s="29"/>
      <c r="K232" s="29"/>
      <c r="L232" s="29"/>
      <c r="M232" s="29"/>
      <c r="Q232" s="8">
        <v>15.6</v>
      </c>
      <c r="R232" s="8">
        <v>28.5</v>
      </c>
      <c r="S232" s="13">
        <f t="shared" si="163"/>
        <v>0.312</v>
      </c>
      <c r="T232" s="13">
        <f t="shared" si="164"/>
        <v>0.95</v>
      </c>
      <c r="U232" s="29"/>
      <c r="V232" s="29"/>
      <c r="W232" s="29"/>
      <c r="X232" s="29"/>
      <c r="Y232" s="29"/>
      <c r="Z232" s="29"/>
      <c r="AA232" s="29"/>
      <c r="AB232" s="29"/>
      <c r="AE232" s="8">
        <v>9.6999999999999993</v>
      </c>
      <c r="AF232" s="8">
        <v>37.5</v>
      </c>
      <c r="AG232" s="13">
        <f t="shared" si="165"/>
        <v>0.10777777777777776</v>
      </c>
      <c r="AH232" s="13">
        <f t="shared" si="166"/>
        <v>1</v>
      </c>
      <c r="AI232" s="29"/>
      <c r="AJ232" s="29"/>
      <c r="AK232" s="29"/>
      <c r="AL232" s="29"/>
      <c r="AM232" s="29"/>
      <c r="AN232" s="29"/>
      <c r="AO232" s="29"/>
      <c r="AP232" s="29"/>
      <c r="AR232" s="8">
        <v>24.9</v>
      </c>
      <c r="AS232" s="8">
        <v>50.4</v>
      </c>
      <c r="AT232" s="13">
        <f t="shared" si="167"/>
        <v>0.34583333333333333</v>
      </c>
      <c r="AU232" s="13">
        <f t="shared" si="168"/>
        <v>0.91636363636363638</v>
      </c>
      <c r="AV232" s="29"/>
      <c r="AW232" s="29"/>
      <c r="AX232" s="29"/>
      <c r="AY232" s="29"/>
      <c r="AZ232" s="29"/>
      <c r="BA232" s="29"/>
      <c r="BB232" s="29"/>
    </row>
    <row r="233" spans="3:87" x14ac:dyDescent="0.25">
      <c r="C233" s="8">
        <v>54.4</v>
      </c>
      <c r="D233" s="8">
        <v>93.1</v>
      </c>
      <c r="E233" s="13">
        <f t="shared" si="161"/>
        <v>0.90666666666666662</v>
      </c>
      <c r="F233" s="13">
        <f t="shared" si="162"/>
        <v>0.93099999999999994</v>
      </c>
      <c r="G233" s="29"/>
      <c r="H233" s="29"/>
      <c r="I233" s="29"/>
      <c r="J233" s="29"/>
      <c r="K233" s="29"/>
      <c r="L233" s="29"/>
      <c r="M233" s="29"/>
      <c r="Q233" s="8">
        <v>16.2</v>
      </c>
      <c r="R233" s="8">
        <v>28.4</v>
      </c>
      <c r="S233" s="13">
        <f t="shared" si="163"/>
        <v>0.32400000000000001</v>
      </c>
      <c r="T233" s="13">
        <f t="shared" si="164"/>
        <v>0.94666666666666666</v>
      </c>
      <c r="U233" s="29"/>
      <c r="V233" s="29"/>
      <c r="W233" s="29"/>
      <c r="X233" s="29"/>
      <c r="Y233" s="29"/>
      <c r="Z233" s="29"/>
      <c r="AA233" s="29"/>
      <c r="AB233" s="29"/>
      <c r="AE233" s="8">
        <v>9.6999999999999993</v>
      </c>
      <c r="AF233" s="8">
        <v>37.5</v>
      </c>
      <c r="AG233" s="13">
        <f t="shared" si="165"/>
        <v>0.10777777777777776</v>
      </c>
      <c r="AH233" s="13">
        <f t="shared" si="166"/>
        <v>1</v>
      </c>
      <c r="AI233" s="29"/>
      <c r="AJ233" s="29"/>
      <c r="AK233" s="29"/>
      <c r="AL233" s="29"/>
      <c r="AM233" s="29"/>
      <c r="AN233" s="29"/>
      <c r="AO233" s="29"/>
      <c r="AP233" s="29"/>
      <c r="AR233" s="8">
        <v>27.5</v>
      </c>
      <c r="AS233" s="8">
        <v>49.6</v>
      </c>
      <c r="AT233" s="13">
        <f t="shared" si="167"/>
        <v>0.38194444444444442</v>
      </c>
      <c r="AU233" s="13">
        <f t="shared" si="168"/>
        <v>0.90181818181818185</v>
      </c>
      <c r="AV233" s="29"/>
      <c r="AW233" s="29"/>
      <c r="AX233" s="29"/>
      <c r="AY233" s="29"/>
      <c r="AZ233" s="29"/>
      <c r="BA233" s="29"/>
      <c r="BB233" s="29"/>
    </row>
    <row r="234" spans="3:87" x14ac:dyDescent="0.25">
      <c r="C234" s="8">
        <v>57.4</v>
      </c>
      <c r="D234" s="8">
        <v>92.5</v>
      </c>
      <c r="E234" s="13">
        <f t="shared" si="161"/>
        <v>0.95666666666666667</v>
      </c>
      <c r="F234" s="13">
        <f t="shared" si="162"/>
        <v>0.92500000000000004</v>
      </c>
      <c r="G234" s="29"/>
      <c r="H234" s="29"/>
      <c r="I234" s="29"/>
      <c r="J234" s="29"/>
      <c r="K234" s="29"/>
      <c r="L234" s="29"/>
      <c r="M234" s="29"/>
      <c r="Q234" s="8">
        <v>17.600000000000001</v>
      </c>
      <c r="R234" s="8">
        <v>28.2</v>
      </c>
      <c r="S234" s="13">
        <f t="shared" si="163"/>
        <v>0.35200000000000004</v>
      </c>
      <c r="T234" s="13">
        <f t="shared" si="164"/>
        <v>0.94</v>
      </c>
      <c r="U234" s="29"/>
      <c r="V234" s="29"/>
      <c r="W234" s="29"/>
      <c r="X234" s="29"/>
      <c r="Y234" s="29"/>
      <c r="Z234" s="29"/>
      <c r="AA234" s="29"/>
      <c r="AB234" s="29"/>
      <c r="AE234" s="8">
        <v>9.9</v>
      </c>
      <c r="AF234" s="8">
        <v>37.5</v>
      </c>
      <c r="AG234" s="13">
        <f t="shared" si="165"/>
        <v>0.11</v>
      </c>
      <c r="AH234" s="13">
        <f t="shared" si="166"/>
        <v>1</v>
      </c>
      <c r="AI234" s="29"/>
      <c r="AJ234" s="29"/>
      <c r="AK234" s="29"/>
      <c r="AL234" s="29"/>
      <c r="AM234" s="29"/>
      <c r="AN234" s="29"/>
      <c r="AO234" s="29"/>
      <c r="AP234" s="29"/>
      <c r="AR234" s="8">
        <v>29.4</v>
      </c>
      <c r="AS234" s="8">
        <v>49.1</v>
      </c>
      <c r="AT234" s="13">
        <f t="shared" si="167"/>
        <v>0.40833333333333333</v>
      </c>
      <c r="AU234" s="13">
        <f t="shared" si="168"/>
        <v>0.8927272727272727</v>
      </c>
      <c r="AV234" s="29"/>
      <c r="AW234" s="29"/>
      <c r="AX234" s="29"/>
      <c r="AY234" s="29"/>
      <c r="AZ234" s="29"/>
      <c r="BA234" s="29"/>
      <c r="BB234" s="29"/>
    </row>
    <row r="235" spans="3:87" x14ac:dyDescent="0.25">
      <c r="C235" s="8">
        <v>60.3</v>
      </c>
      <c r="D235" s="8">
        <v>91.9</v>
      </c>
      <c r="E235" s="13">
        <f t="shared" si="161"/>
        <v>1.0049999999999999</v>
      </c>
      <c r="F235" s="13">
        <f t="shared" si="162"/>
        <v>0.91900000000000004</v>
      </c>
      <c r="G235" s="29"/>
      <c r="H235" s="29"/>
      <c r="I235" s="29"/>
      <c r="J235" s="29"/>
      <c r="K235" s="29"/>
      <c r="L235" s="29"/>
      <c r="M235" s="29"/>
      <c r="Q235" s="8">
        <v>18.100000000000001</v>
      </c>
      <c r="R235" s="8">
        <v>28.1</v>
      </c>
      <c r="S235" s="13">
        <f t="shared" si="163"/>
        <v>0.36200000000000004</v>
      </c>
      <c r="T235" s="13">
        <f t="shared" si="164"/>
        <v>0.93666666666666676</v>
      </c>
      <c r="U235" s="29"/>
      <c r="V235" s="29"/>
      <c r="W235" s="29"/>
      <c r="X235" s="29"/>
      <c r="Y235" s="29"/>
      <c r="Z235" s="29"/>
      <c r="AA235" s="29"/>
      <c r="AB235" s="29"/>
      <c r="AE235" s="8">
        <v>10</v>
      </c>
      <c r="AF235" s="8">
        <v>37.5</v>
      </c>
      <c r="AG235" s="13">
        <f t="shared" si="165"/>
        <v>0.1111111111111111</v>
      </c>
      <c r="AH235" s="13">
        <f t="shared" si="166"/>
        <v>1</v>
      </c>
      <c r="AI235" s="29"/>
      <c r="AJ235" s="29"/>
      <c r="AK235" s="29"/>
      <c r="AL235" s="29"/>
      <c r="AM235" s="29"/>
      <c r="AN235" s="29"/>
      <c r="AO235" s="29"/>
      <c r="AP235" s="29"/>
      <c r="AR235" s="8">
        <v>29.7</v>
      </c>
      <c r="AS235" s="8">
        <v>49.1</v>
      </c>
      <c r="AT235" s="13">
        <f t="shared" si="167"/>
        <v>0.41249999999999998</v>
      </c>
      <c r="AU235" s="13">
        <f t="shared" si="168"/>
        <v>0.8927272727272727</v>
      </c>
      <c r="AV235" s="29"/>
      <c r="AW235" s="29"/>
      <c r="AX235" s="29"/>
      <c r="AY235" s="29"/>
      <c r="AZ235" s="29"/>
      <c r="BA235" s="29"/>
      <c r="BB235" s="29"/>
      <c r="BJ235" s="29"/>
      <c r="BK235" s="29"/>
      <c r="BL235" s="29"/>
      <c r="BM235" s="29"/>
      <c r="BN235" s="29"/>
      <c r="BO235" s="29"/>
      <c r="BP235" s="29"/>
      <c r="BQ235" s="29"/>
      <c r="BR235" s="29"/>
      <c r="BS235" s="29"/>
      <c r="BT235" s="29"/>
      <c r="BU235" s="29"/>
      <c r="BX235" s="29"/>
      <c r="BY235" s="29"/>
      <c r="BZ235" s="29"/>
      <c r="CA235" s="29"/>
      <c r="CB235" s="29"/>
      <c r="CC235" s="29"/>
      <c r="CD235" s="29"/>
      <c r="CE235" s="29"/>
      <c r="CF235" s="29"/>
      <c r="CG235" s="29"/>
      <c r="CH235" s="29"/>
      <c r="CI235" s="29"/>
    </row>
    <row r="236" spans="3:87" x14ac:dyDescent="0.25">
      <c r="C236" s="8">
        <v>63</v>
      </c>
      <c r="D236" s="8">
        <v>91.4</v>
      </c>
      <c r="E236" s="13">
        <f t="shared" si="161"/>
        <v>1.05</v>
      </c>
      <c r="F236" s="13">
        <f t="shared" si="162"/>
        <v>0.91400000000000003</v>
      </c>
      <c r="G236" s="29"/>
      <c r="H236" s="29" t="s">
        <v>9</v>
      </c>
      <c r="I236" s="29">
        <v>100</v>
      </c>
      <c r="J236" s="29"/>
      <c r="K236" s="29"/>
      <c r="L236" s="29"/>
      <c r="M236" s="29"/>
      <c r="Q236" s="8">
        <v>18.2</v>
      </c>
      <c r="R236" s="8">
        <v>28.1</v>
      </c>
      <c r="S236" s="13">
        <f t="shared" si="163"/>
        <v>0.36399999999999999</v>
      </c>
      <c r="T236" s="13">
        <f t="shared" si="164"/>
        <v>0.93666666666666676</v>
      </c>
      <c r="U236" s="29"/>
      <c r="V236" s="29" t="s">
        <v>26</v>
      </c>
      <c r="W236" s="29">
        <v>30</v>
      </c>
      <c r="X236" s="29"/>
      <c r="Y236" s="29"/>
      <c r="Z236" s="29"/>
      <c r="AA236" s="29"/>
      <c r="AB236" s="29"/>
      <c r="AE236" s="8">
        <v>10</v>
      </c>
      <c r="AF236" s="8">
        <v>37.5</v>
      </c>
      <c r="AG236" s="13">
        <f t="shared" si="165"/>
        <v>0.1111111111111111</v>
      </c>
      <c r="AH236" s="13">
        <f t="shared" si="166"/>
        <v>1</v>
      </c>
      <c r="AI236" s="29"/>
      <c r="AJ236" s="29" t="s">
        <v>26</v>
      </c>
      <c r="AK236" s="29">
        <v>37.5</v>
      </c>
      <c r="AL236" s="29"/>
      <c r="AM236" s="29"/>
      <c r="AN236" s="29"/>
      <c r="AO236" s="29"/>
      <c r="AP236" s="29"/>
      <c r="AR236" s="8">
        <v>30.7</v>
      </c>
      <c r="AS236" s="8">
        <v>48.7</v>
      </c>
      <c r="AT236" s="13">
        <f t="shared" si="167"/>
        <v>0.42638888888888887</v>
      </c>
      <c r="AU236" s="13">
        <f t="shared" si="168"/>
        <v>0.88545454545454549</v>
      </c>
      <c r="AV236" s="29"/>
      <c r="AW236" s="29" t="s">
        <v>19</v>
      </c>
      <c r="AX236" s="29">
        <v>55</v>
      </c>
      <c r="AY236" s="29"/>
      <c r="AZ236" s="29"/>
      <c r="BA236" s="29"/>
      <c r="BB236" s="29"/>
      <c r="BJ236" s="29"/>
      <c r="BK236" s="29"/>
      <c r="BL236" s="29"/>
      <c r="BM236" s="29"/>
      <c r="BN236" s="29"/>
      <c r="BO236" s="29"/>
      <c r="BP236" s="29"/>
      <c r="BQ236" s="29"/>
      <c r="BR236" s="29"/>
      <c r="BS236" s="29"/>
      <c r="BT236" s="29"/>
      <c r="BU236" s="29"/>
      <c r="BX236" s="29"/>
      <c r="BY236" s="29"/>
      <c r="BZ236" s="29"/>
      <c r="CA236" s="29"/>
      <c r="CB236" s="29"/>
      <c r="CC236" s="29"/>
      <c r="CD236" s="29"/>
      <c r="CE236" s="29"/>
      <c r="CF236" s="29"/>
      <c r="CG236" s="29"/>
      <c r="CH236" s="29"/>
      <c r="CI236" s="29"/>
    </row>
    <row r="237" spans="3:87" x14ac:dyDescent="0.25">
      <c r="C237" s="8">
        <v>65.5</v>
      </c>
      <c r="D237" s="8">
        <v>90.9</v>
      </c>
      <c r="E237" s="13">
        <f t="shared" si="161"/>
        <v>1.0916666666666666</v>
      </c>
      <c r="F237" s="13">
        <f t="shared" si="162"/>
        <v>0.90900000000000003</v>
      </c>
      <c r="G237" s="29"/>
      <c r="H237" s="29"/>
      <c r="I237" s="29"/>
      <c r="J237" s="29"/>
      <c r="K237" s="29"/>
      <c r="L237" s="29"/>
      <c r="M237" s="29"/>
      <c r="Q237" s="8">
        <v>18.399999999999999</v>
      </c>
      <c r="R237" s="8">
        <v>28</v>
      </c>
      <c r="S237" s="13">
        <f t="shared" si="163"/>
        <v>0.36799999999999999</v>
      </c>
      <c r="T237" s="13">
        <f t="shared" si="164"/>
        <v>0.93333333333333335</v>
      </c>
      <c r="U237" s="29"/>
      <c r="V237" s="29"/>
      <c r="W237" s="29"/>
      <c r="X237" s="29"/>
      <c r="Y237" s="29"/>
      <c r="Z237" s="29"/>
      <c r="AA237" s="29"/>
      <c r="AB237" s="29"/>
      <c r="AE237" s="8">
        <v>10.1</v>
      </c>
      <c r="AF237" s="8">
        <v>37.4</v>
      </c>
      <c r="AG237" s="13">
        <f t="shared" si="165"/>
        <v>0.11222222222222222</v>
      </c>
      <c r="AH237" s="13">
        <f t="shared" si="166"/>
        <v>0.99733333333333329</v>
      </c>
      <c r="AI237" s="29"/>
      <c r="AJ237" s="29"/>
      <c r="AK237" s="29"/>
      <c r="AL237" s="29"/>
      <c r="AM237" s="29"/>
      <c r="AN237" s="29"/>
      <c r="AO237" s="29"/>
      <c r="AP237" s="29"/>
      <c r="AR237" s="8">
        <v>31.9</v>
      </c>
      <c r="AS237" s="8">
        <v>48.5</v>
      </c>
      <c r="AT237" s="13">
        <f t="shared" si="167"/>
        <v>0.44305555555555554</v>
      </c>
      <c r="AU237" s="13">
        <f t="shared" si="168"/>
        <v>0.88181818181818183</v>
      </c>
      <c r="AV237" s="29"/>
      <c r="AW237" s="29"/>
      <c r="AX237" s="29"/>
      <c r="AY237" s="29"/>
      <c r="AZ237" s="29"/>
      <c r="BA237" s="29"/>
      <c r="BB237" s="29"/>
      <c r="BJ237" s="29"/>
      <c r="BK237" s="29"/>
      <c r="BL237" s="29"/>
      <c r="BM237" s="29"/>
      <c r="BN237" s="29"/>
      <c r="BO237" s="29"/>
      <c r="BP237" s="29"/>
      <c r="BQ237" s="16"/>
      <c r="BR237" s="29"/>
      <c r="BS237" s="29"/>
      <c r="BT237" s="29"/>
      <c r="BU237" s="29"/>
      <c r="BX237" s="29"/>
      <c r="BY237" s="29"/>
      <c r="BZ237" s="29"/>
      <c r="CA237" s="29"/>
      <c r="CB237" s="29"/>
      <c r="CC237" s="29"/>
      <c r="CD237" s="29"/>
      <c r="CE237" s="16"/>
      <c r="CF237" s="29"/>
      <c r="CG237" s="29"/>
      <c r="CH237" s="29"/>
      <c r="CI237" s="29"/>
    </row>
    <row r="238" spans="3:87" x14ac:dyDescent="0.25">
      <c r="C238" s="8">
        <v>69.400000000000006</v>
      </c>
      <c r="D238" s="8">
        <v>90.2</v>
      </c>
      <c r="E238" s="13">
        <f t="shared" si="161"/>
        <v>1.1566666666666667</v>
      </c>
      <c r="F238" s="13">
        <f t="shared" si="162"/>
        <v>0.90200000000000002</v>
      </c>
      <c r="G238" s="29"/>
      <c r="H238" s="29" t="s">
        <v>44</v>
      </c>
      <c r="I238" s="29">
        <v>20</v>
      </c>
      <c r="J238" s="29"/>
      <c r="K238" s="29"/>
      <c r="L238" s="29"/>
      <c r="M238" s="29"/>
      <c r="Q238" s="8">
        <v>19.399999999999999</v>
      </c>
      <c r="R238" s="8">
        <v>27.9</v>
      </c>
      <c r="S238" s="13">
        <f t="shared" si="163"/>
        <v>0.38799999999999996</v>
      </c>
      <c r="T238" s="13">
        <f t="shared" si="164"/>
        <v>0.92999999999999994</v>
      </c>
      <c r="U238" s="29"/>
      <c r="V238" s="29" t="s">
        <v>44</v>
      </c>
      <c r="W238" s="29">
        <v>7</v>
      </c>
      <c r="X238" s="29"/>
      <c r="Y238" s="29"/>
      <c r="Z238" s="29"/>
      <c r="AA238" s="29"/>
      <c r="AB238" s="29"/>
      <c r="AE238" s="8">
        <v>10.199999999999999</v>
      </c>
      <c r="AF238" s="8">
        <v>37.5</v>
      </c>
      <c r="AG238" s="13">
        <f t="shared" si="165"/>
        <v>0.11333333333333333</v>
      </c>
      <c r="AH238" s="13">
        <f t="shared" si="166"/>
        <v>1</v>
      </c>
      <c r="AI238" s="29"/>
      <c r="AJ238" s="29" t="s">
        <v>44</v>
      </c>
      <c r="AK238" s="29">
        <v>10</v>
      </c>
      <c r="AL238" s="29"/>
      <c r="AM238" s="29"/>
      <c r="AN238" s="29"/>
      <c r="AO238" s="29"/>
      <c r="AP238" s="29"/>
      <c r="AR238" s="8">
        <v>33.1</v>
      </c>
      <c r="AS238" s="8">
        <v>48.1</v>
      </c>
      <c r="AT238" s="13">
        <f t="shared" si="167"/>
        <v>0.45972222222222225</v>
      </c>
      <c r="AU238" s="13">
        <f t="shared" si="168"/>
        <v>0.87454545454545463</v>
      </c>
      <c r="AV238" s="29"/>
      <c r="AW238" s="29" t="s">
        <v>44</v>
      </c>
      <c r="AX238" s="29">
        <v>8</v>
      </c>
      <c r="AY238" s="29"/>
      <c r="AZ238" s="29"/>
      <c r="BA238" s="29"/>
      <c r="BB238" s="29"/>
      <c r="BJ238" s="29"/>
      <c r="BK238" s="29"/>
      <c r="BL238" s="29"/>
      <c r="BM238" s="29"/>
      <c r="BN238" s="29"/>
      <c r="BO238" s="29"/>
      <c r="BP238" s="29"/>
      <c r="BQ238" s="29"/>
      <c r="BR238" s="29"/>
      <c r="BS238" s="29"/>
      <c r="BT238" s="29"/>
      <c r="BU238" s="29"/>
      <c r="BX238" s="29"/>
      <c r="BY238" s="29"/>
      <c r="BZ238" s="29"/>
      <c r="CA238" s="29"/>
      <c r="CB238" s="29"/>
      <c r="CC238" s="29"/>
      <c r="CD238" s="29"/>
      <c r="CE238" s="29"/>
      <c r="CF238" s="29"/>
      <c r="CG238" s="29"/>
      <c r="CH238" s="29"/>
      <c r="CI238" s="29"/>
    </row>
    <row r="239" spans="3:87" x14ac:dyDescent="0.25">
      <c r="C239" s="8">
        <v>78.599999999999994</v>
      </c>
      <c r="D239" s="8">
        <v>88.3</v>
      </c>
      <c r="E239" s="13">
        <f t="shared" si="161"/>
        <v>1.3099999999999998</v>
      </c>
      <c r="F239" s="13">
        <f t="shared" si="162"/>
        <v>0.88300000000000001</v>
      </c>
      <c r="G239" s="29"/>
      <c r="H239" s="29" t="s">
        <v>45</v>
      </c>
      <c r="I239" s="29">
        <v>120</v>
      </c>
      <c r="J239" s="29"/>
      <c r="K239" s="29"/>
      <c r="L239" s="29"/>
      <c r="M239" s="29"/>
      <c r="Q239" s="8">
        <v>19.600000000000001</v>
      </c>
      <c r="R239" s="8">
        <v>27.8</v>
      </c>
      <c r="S239" s="13">
        <f t="shared" si="163"/>
        <v>0.39200000000000002</v>
      </c>
      <c r="T239" s="13">
        <f t="shared" si="164"/>
        <v>0.92666666666666664</v>
      </c>
      <c r="U239" s="29"/>
      <c r="V239" s="29" t="s">
        <v>45</v>
      </c>
      <c r="W239" s="29">
        <v>42</v>
      </c>
      <c r="X239" s="29"/>
      <c r="Y239" s="29"/>
      <c r="Z239" s="29"/>
      <c r="AA239" s="29"/>
      <c r="AB239" s="29"/>
      <c r="AE239" s="8">
        <v>10.199999999999999</v>
      </c>
      <c r="AF239" s="8">
        <v>37.5</v>
      </c>
      <c r="AG239" s="13">
        <f t="shared" si="165"/>
        <v>0.11333333333333333</v>
      </c>
      <c r="AH239" s="13">
        <f t="shared" si="166"/>
        <v>1</v>
      </c>
      <c r="AI239" s="29"/>
      <c r="AJ239" s="29" t="s">
        <v>45</v>
      </c>
      <c r="AK239" s="29">
        <v>60</v>
      </c>
      <c r="AL239" s="29"/>
      <c r="AM239" s="29"/>
      <c r="AN239" s="29"/>
      <c r="AO239" s="29"/>
      <c r="AP239" s="29"/>
      <c r="AR239" s="8">
        <v>35.6</v>
      </c>
      <c r="AS239" s="8">
        <v>47.4</v>
      </c>
      <c r="AT239" s="13">
        <f t="shared" si="167"/>
        <v>0.49444444444444446</v>
      </c>
      <c r="AU239" s="13">
        <f t="shared" si="168"/>
        <v>0.86181818181818182</v>
      </c>
      <c r="AV239" s="29"/>
      <c r="AW239" s="29" t="s">
        <v>45</v>
      </c>
      <c r="AX239" s="29">
        <v>48</v>
      </c>
      <c r="AY239" s="29"/>
      <c r="AZ239" s="29"/>
      <c r="BA239" s="29"/>
      <c r="BB239" s="29"/>
      <c r="BJ239" s="29"/>
      <c r="BK239" s="29"/>
      <c r="BL239" s="29"/>
      <c r="BM239" s="29"/>
      <c r="BN239" s="29"/>
      <c r="BO239" s="29"/>
      <c r="BP239" s="29"/>
      <c r="BQ239" s="29"/>
      <c r="BR239" s="29"/>
      <c r="BS239" s="29"/>
      <c r="BT239" s="29"/>
      <c r="BU239" s="29"/>
      <c r="BV239" s="29"/>
      <c r="BW239" s="29"/>
      <c r="BX239" s="29"/>
      <c r="BY239" s="29"/>
      <c r="BZ239" s="29"/>
      <c r="CA239" s="29"/>
      <c r="CB239" s="29"/>
      <c r="CC239" s="29"/>
      <c r="CD239" s="29"/>
      <c r="CE239" s="29"/>
      <c r="CF239" s="29"/>
      <c r="CG239" s="29"/>
      <c r="CH239" s="29"/>
      <c r="CI239" s="29"/>
    </row>
    <row r="240" spans="3:87" x14ac:dyDescent="0.25">
      <c r="C240" s="8">
        <v>86.7</v>
      </c>
      <c r="D240" s="8">
        <v>86.6</v>
      </c>
      <c r="E240" s="13">
        <f t="shared" si="161"/>
        <v>1.4450000000000001</v>
      </c>
      <c r="F240" s="13">
        <f t="shared" si="162"/>
        <v>0.86599999999999999</v>
      </c>
      <c r="G240" s="29"/>
      <c r="H240" s="29" t="s">
        <v>46</v>
      </c>
      <c r="I240" s="29">
        <f>20/(I239-I238)</f>
        <v>0.2</v>
      </c>
      <c r="J240" s="29"/>
      <c r="K240" s="29"/>
      <c r="L240" s="29"/>
      <c r="M240" s="29"/>
      <c r="Q240" s="8">
        <v>19.7</v>
      </c>
      <c r="R240" s="8">
        <v>27.9</v>
      </c>
      <c r="S240" s="13">
        <f t="shared" si="163"/>
        <v>0.39399999999999996</v>
      </c>
      <c r="T240" s="13">
        <f t="shared" si="164"/>
        <v>0.92999999999999994</v>
      </c>
      <c r="U240" s="29"/>
      <c r="V240" s="29" t="s">
        <v>46</v>
      </c>
      <c r="W240" s="29">
        <f>20/(W239-W238)</f>
        <v>0.5714285714285714</v>
      </c>
      <c r="X240" s="29"/>
      <c r="Y240" s="29"/>
      <c r="Z240" s="29"/>
      <c r="AA240" s="29"/>
      <c r="AB240" s="29"/>
      <c r="AE240" s="8">
        <v>10.199999999999999</v>
      </c>
      <c r="AF240" s="8">
        <v>37.4</v>
      </c>
      <c r="AG240" s="13">
        <f t="shared" si="165"/>
        <v>0.11333333333333333</v>
      </c>
      <c r="AH240" s="13">
        <f t="shared" si="166"/>
        <v>0.99733333333333329</v>
      </c>
      <c r="AI240" s="29"/>
      <c r="AJ240" s="29" t="s">
        <v>46</v>
      </c>
      <c r="AK240" s="29">
        <f>20/(AK239-AK238)</f>
        <v>0.4</v>
      </c>
      <c r="AL240" s="29"/>
      <c r="AM240" s="29"/>
      <c r="AN240" s="29"/>
      <c r="AO240" s="29"/>
      <c r="AP240" s="29"/>
      <c r="AR240" s="8">
        <v>35.799999999999997</v>
      </c>
      <c r="AS240" s="8">
        <v>47.3</v>
      </c>
      <c r="AT240" s="13">
        <f t="shared" si="167"/>
        <v>0.49722222222222218</v>
      </c>
      <c r="AU240" s="13">
        <f t="shared" si="168"/>
        <v>0.86</v>
      </c>
      <c r="AV240" s="29"/>
      <c r="AW240" s="29" t="s">
        <v>46</v>
      </c>
      <c r="AX240" s="29">
        <f>20/(AX239-AX238)</f>
        <v>0.5</v>
      </c>
      <c r="AY240" s="29"/>
      <c r="AZ240" s="29"/>
      <c r="BA240" s="29"/>
      <c r="BB240" s="29"/>
      <c r="BJ240" s="29"/>
      <c r="BK240" s="29"/>
      <c r="BL240" s="29"/>
      <c r="BM240" s="29"/>
      <c r="BN240" s="29"/>
      <c r="BO240" s="29"/>
      <c r="BP240" s="29"/>
      <c r="BQ240" s="29"/>
      <c r="BR240" s="29"/>
      <c r="BS240" s="29"/>
      <c r="BT240" s="29"/>
      <c r="BU240" s="29"/>
      <c r="BV240" s="29"/>
      <c r="BW240" s="29"/>
      <c r="BX240" s="29"/>
      <c r="BY240" s="29"/>
      <c r="BZ240" s="29"/>
      <c r="CA240" s="29"/>
      <c r="CB240" s="29"/>
      <c r="CC240" s="29"/>
      <c r="CD240" s="29"/>
      <c r="CE240" s="29"/>
      <c r="CF240" s="29"/>
      <c r="CG240" s="29"/>
      <c r="CH240" s="29"/>
      <c r="CI240" s="29"/>
    </row>
    <row r="241" spans="3:87" x14ac:dyDescent="0.25">
      <c r="C241" s="8">
        <v>98.8</v>
      </c>
      <c r="D241" s="8">
        <v>84.3</v>
      </c>
      <c r="E241" s="13">
        <f t="shared" si="161"/>
        <v>1.6466666666666667</v>
      </c>
      <c r="F241" s="13">
        <f t="shared" si="162"/>
        <v>0.84299999999999997</v>
      </c>
      <c r="G241" s="29"/>
      <c r="H241" s="29"/>
      <c r="I241" s="29"/>
      <c r="J241" s="29"/>
      <c r="K241" s="29"/>
      <c r="L241" s="29"/>
      <c r="M241" s="29"/>
      <c r="Q241" s="8">
        <v>20.5</v>
      </c>
      <c r="R241" s="8">
        <v>27.7</v>
      </c>
      <c r="S241" s="13">
        <f t="shared" si="163"/>
        <v>0.41</v>
      </c>
      <c r="T241" s="13">
        <f t="shared" si="164"/>
        <v>0.92333333333333334</v>
      </c>
      <c r="U241" s="29"/>
      <c r="V241" s="29"/>
      <c r="W241" s="29"/>
      <c r="X241" s="29"/>
      <c r="Y241" s="29"/>
      <c r="Z241" s="29"/>
      <c r="AA241" s="29"/>
      <c r="AB241" s="29"/>
      <c r="AE241" s="8">
        <v>10.3</v>
      </c>
      <c r="AF241" s="8">
        <v>37.4</v>
      </c>
      <c r="AG241" s="13">
        <f t="shared" si="165"/>
        <v>0.11444444444444445</v>
      </c>
      <c r="AH241" s="13">
        <f t="shared" si="166"/>
        <v>0.99733333333333329</v>
      </c>
      <c r="AI241" s="29"/>
      <c r="AJ241" s="29"/>
      <c r="AK241" s="29"/>
      <c r="AL241" s="29"/>
      <c r="AM241" s="29"/>
      <c r="AN241" s="29"/>
      <c r="AO241" s="29"/>
      <c r="AP241" s="29"/>
      <c r="AR241" s="8">
        <v>37.9</v>
      </c>
      <c r="AS241" s="8">
        <v>46.8</v>
      </c>
      <c r="AT241" s="13">
        <f t="shared" si="167"/>
        <v>0.52638888888888891</v>
      </c>
      <c r="AU241" s="13">
        <f t="shared" si="168"/>
        <v>0.85090909090909084</v>
      </c>
      <c r="AV241" s="29"/>
      <c r="AW241" s="29"/>
      <c r="AX241" s="29"/>
      <c r="AY241" s="29"/>
      <c r="AZ241" s="29"/>
      <c r="BA241" s="29"/>
      <c r="BB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29"/>
      <c r="CG241" s="29"/>
      <c r="CH241" s="29"/>
      <c r="CI241" s="29"/>
    </row>
    <row r="242" spans="3:87" x14ac:dyDescent="0.25">
      <c r="C242" s="8">
        <v>110.4</v>
      </c>
      <c r="D242" s="8">
        <v>81.900000000000006</v>
      </c>
      <c r="E242" s="13">
        <f t="shared" si="161"/>
        <v>1.84</v>
      </c>
      <c r="F242" s="13">
        <f t="shared" si="162"/>
        <v>0.81900000000000006</v>
      </c>
      <c r="G242" s="29"/>
      <c r="H242" s="29" t="s">
        <v>47</v>
      </c>
      <c r="I242" s="19">
        <v>24</v>
      </c>
      <c r="J242" s="29"/>
      <c r="K242" s="29"/>
      <c r="L242" s="29"/>
      <c r="M242" s="29"/>
      <c r="Q242" s="8">
        <v>20.8</v>
      </c>
      <c r="R242" s="8">
        <v>27.6</v>
      </c>
      <c r="S242" s="13">
        <f t="shared" si="163"/>
        <v>0.41600000000000004</v>
      </c>
      <c r="T242" s="13">
        <f t="shared" si="164"/>
        <v>0.92</v>
      </c>
      <c r="U242" s="29"/>
      <c r="V242" s="29" t="s">
        <v>47</v>
      </c>
      <c r="W242" s="19">
        <v>20.100000000000001</v>
      </c>
      <c r="X242" s="29"/>
      <c r="Y242" s="29"/>
      <c r="Z242" s="29"/>
      <c r="AA242" s="29"/>
      <c r="AB242" s="29"/>
      <c r="AE242" s="8">
        <v>10.5</v>
      </c>
      <c r="AF242" s="8">
        <v>37.4</v>
      </c>
      <c r="AG242" s="13">
        <f t="shared" si="165"/>
        <v>0.11666666666666667</v>
      </c>
      <c r="AH242" s="13">
        <f t="shared" si="166"/>
        <v>0.99733333333333329</v>
      </c>
      <c r="AI242" s="29"/>
      <c r="AJ242" s="29" t="s">
        <v>47</v>
      </c>
      <c r="AK242" s="19">
        <v>20.100000000000001</v>
      </c>
      <c r="AL242" s="29"/>
      <c r="AM242" s="29"/>
      <c r="AN242" s="29"/>
      <c r="AO242" s="29"/>
      <c r="AP242" s="29"/>
      <c r="AR242" s="8">
        <v>39.200000000000003</v>
      </c>
      <c r="AS242" s="8">
        <v>46.4</v>
      </c>
      <c r="AT242" s="13">
        <f t="shared" si="167"/>
        <v>0.54444444444444451</v>
      </c>
      <c r="AU242" s="13">
        <f t="shared" si="168"/>
        <v>0.84363636363636363</v>
      </c>
      <c r="AV242" s="29"/>
      <c r="AW242" s="29" t="s">
        <v>47</v>
      </c>
      <c r="AX242" s="19">
        <v>20.100000000000001</v>
      </c>
      <c r="AY242" s="29"/>
      <c r="AZ242" s="29"/>
      <c r="BA242" s="29"/>
      <c r="BB242" s="29"/>
      <c r="BJ242" s="29"/>
      <c r="BK242" s="29"/>
      <c r="BL242" s="29"/>
      <c r="BM242" s="29"/>
      <c r="BN242" s="29"/>
      <c r="BO242" s="29"/>
      <c r="BP242" s="29"/>
      <c r="BQ242" s="29"/>
      <c r="BR242" s="29"/>
      <c r="BS242" s="29"/>
      <c r="BT242" s="29"/>
      <c r="BU242" s="29"/>
      <c r="BV242" s="29"/>
      <c r="BW242" s="29"/>
      <c r="BX242" s="29"/>
      <c r="BY242" s="29"/>
      <c r="BZ242" s="29"/>
      <c r="CA242" s="29"/>
      <c r="CB242" s="29"/>
      <c r="CC242" s="29"/>
      <c r="CD242" s="29"/>
      <c r="CE242" s="29"/>
      <c r="CF242" s="29"/>
      <c r="CG242" s="29"/>
      <c r="CH242" s="29"/>
      <c r="CI242" s="29"/>
    </row>
    <row r="243" spans="3:87" x14ac:dyDescent="0.25">
      <c r="C243" s="8">
        <v>118.6</v>
      </c>
      <c r="D243" s="8">
        <v>80.3</v>
      </c>
      <c r="E243" s="13">
        <f t="shared" si="161"/>
        <v>1.9766666666666666</v>
      </c>
      <c r="F243" s="13">
        <f t="shared" si="162"/>
        <v>0.80299999999999994</v>
      </c>
      <c r="G243" s="29"/>
      <c r="H243" s="29" t="s">
        <v>48</v>
      </c>
      <c r="I243" s="20">
        <f>IF(I242&lt;I238,I236,IF(I242&gt;=I239,I236*0.8,I236*(1-((I242-I238)*I240/100))))</f>
        <v>99.2</v>
      </c>
      <c r="J243" s="29"/>
      <c r="K243" s="29"/>
      <c r="L243" s="29"/>
      <c r="M243" s="29"/>
      <c r="Q243" s="8">
        <v>20.9</v>
      </c>
      <c r="R243" s="8">
        <v>27.6</v>
      </c>
      <c r="S243" s="13">
        <f t="shared" si="163"/>
        <v>0.41799999999999998</v>
      </c>
      <c r="T243" s="13">
        <f t="shared" si="164"/>
        <v>0.92</v>
      </c>
      <c r="U243" s="29"/>
      <c r="V243" s="29" t="s">
        <v>48</v>
      </c>
      <c r="W243" s="20">
        <f>IF(W242&lt;W238,W236,IF(W242&gt;=W239,W236*0.8,W236*(1-((W242-W238)*W240/100))))</f>
        <v>27.754285714285714</v>
      </c>
      <c r="X243" s="29"/>
      <c r="Y243" s="29"/>
      <c r="Z243" s="29"/>
      <c r="AA243" s="29"/>
      <c r="AB243" s="29"/>
      <c r="AE243" s="8">
        <v>10.6</v>
      </c>
      <c r="AF243" s="8">
        <v>37.4</v>
      </c>
      <c r="AG243" s="13">
        <f t="shared" si="165"/>
        <v>0.11777777777777777</v>
      </c>
      <c r="AH243" s="13">
        <f t="shared" si="166"/>
        <v>0.99733333333333329</v>
      </c>
      <c r="AI243" s="29"/>
      <c r="AJ243" s="29" t="s">
        <v>48</v>
      </c>
      <c r="AK243" s="20">
        <f>IF(AK242&lt;AK238,AK236,IF(AK242&gt;=AK239,AK236*0.8,AK236*(1-((AK242-AK238)*AK240/100))))</f>
        <v>35.984999999999999</v>
      </c>
      <c r="AL243" s="29"/>
      <c r="AM243" s="29"/>
      <c r="AN243" s="29"/>
      <c r="AO243" s="29"/>
      <c r="AP243" s="29"/>
      <c r="AR243" s="8">
        <v>40.799999999999997</v>
      </c>
      <c r="AS243" s="8">
        <v>46</v>
      </c>
      <c r="AT243" s="13">
        <f t="shared" si="167"/>
        <v>0.56666666666666665</v>
      </c>
      <c r="AU243" s="13">
        <f t="shared" si="168"/>
        <v>0.83636363636363631</v>
      </c>
      <c r="AV243" s="29"/>
      <c r="AW243" s="29" t="s">
        <v>48</v>
      </c>
      <c r="AX243" s="20">
        <f>IF(AX242&lt;AX238,AX236,IF(AX242&gt;=AX239,AX236*0.8,AX236*(1-((AX242-AX238)*AX240/100))))</f>
        <v>51.672499999999999</v>
      </c>
      <c r="AY243" s="29"/>
      <c r="AZ243" s="29"/>
      <c r="BA243" s="29"/>
      <c r="BB243" s="29"/>
      <c r="BJ243" s="29"/>
      <c r="BK243" s="29"/>
      <c r="BL243" s="29"/>
      <c r="BM243" s="29"/>
      <c r="BN243" s="29"/>
      <c r="BO243" s="29"/>
      <c r="BP243" s="29"/>
      <c r="BQ243" s="29"/>
      <c r="BR243" s="29"/>
      <c r="BS243" s="29"/>
      <c r="BT243" s="29"/>
      <c r="BU243" s="29"/>
      <c r="BV243" s="29"/>
      <c r="BW243" s="29"/>
      <c r="BX243" s="29"/>
      <c r="BY243" s="29"/>
      <c r="BZ243" s="29"/>
      <c r="CA243" s="29"/>
      <c r="CB243" s="29"/>
      <c r="CC243" s="29"/>
      <c r="CD243" s="29"/>
      <c r="CE243" s="29"/>
      <c r="CF243" s="29"/>
      <c r="CG243" s="29"/>
      <c r="CH243" s="29"/>
      <c r="CI243" s="29"/>
    </row>
    <row r="244" spans="3:87" x14ac:dyDescent="0.25">
      <c r="C244" s="8">
        <v>119</v>
      </c>
      <c r="D244" s="8">
        <v>80.2</v>
      </c>
      <c r="E244" s="13">
        <f t="shared" si="161"/>
        <v>1.9833333333333334</v>
      </c>
      <c r="F244" s="13">
        <f t="shared" si="162"/>
        <v>0.80200000000000005</v>
      </c>
      <c r="G244" s="29"/>
      <c r="H244" s="29"/>
      <c r="I244" s="29"/>
      <c r="J244" s="29"/>
      <c r="K244" s="29"/>
      <c r="L244" s="29"/>
      <c r="M244" s="29"/>
      <c r="Q244" s="8">
        <v>21</v>
      </c>
      <c r="R244" s="8">
        <v>27.6</v>
      </c>
      <c r="S244" s="13">
        <f t="shared" si="163"/>
        <v>0.42</v>
      </c>
      <c r="T244" s="13">
        <f t="shared" si="164"/>
        <v>0.92</v>
      </c>
      <c r="U244" s="29"/>
      <c r="V244" s="29"/>
      <c r="W244" s="29"/>
      <c r="X244" s="29"/>
      <c r="Y244" s="29"/>
      <c r="Z244" s="29"/>
      <c r="AA244" s="29"/>
      <c r="AB244" s="29"/>
      <c r="AE244" s="8">
        <v>10.7</v>
      </c>
      <c r="AF244" s="8">
        <v>37.4</v>
      </c>
      <c r="AG244" s="13">
        <f t="shared" si="165"/>
        <v>0.11888888888888888</v>
      </c>
      <c r="AH244" s="13">
        <f t="shared" si="166"/>
        <v>0.99733333333333329</v>
      </c>
      <c r="AI244" s="29"/>
      <c r="AJ244" s="29"/>
      <c r="AK244" s="29"/>
      <c r="AL244" s="29"/>
      <c r="AM244" s="29"/>
      <c r="AN244" s="29"/>
      <c r="AO244" s="29"/>
      <c r="AP244" s="29"/>
      <c r="AR244" s="8">
        <v>42.4</v>
      </c>
      <c r="AS244" s="8">
        <v>45.6</v>
      </c>
      <c r="AT244" s="13">
        <f t="shared" si="167"/>
        <v>0.58888888888888891</v>
      </c>
      <c r="AU244" s="13">
        <f t="shared" si="168"/>
        <v>0.8290909090909091</v>
      </c>
      <c r="AV244" s="29"/>
      <c r="AW244" s="29"/>
      <c r="AX244" s="29"/>
      <c r="AY244" s="29"/>
      <c r="AZ244" s="29"/>
      <c r="BA244" s="29"/>
      <c r="BB244" s="29"/>
      <c r="BJ244" s="29"/>
      <c r="BK244" s="29"/>
      <c r="BL244" s="29"/>
      <c r="BM244" s="29"/>
      <c r="BN244" s="29"/>
      <c r="BO244" s="29"/>
      <c r="BP244" s="29"/>
      <c r="BQ244" s="29"/>
      <c r="BR244" s="29"/>
      <c r="BS244" s="29"/>
      <c r="BT244" s="29"/>
      <c r="BU244" s="29"/>
      <c r="BV244" s="29"/>
      <c r="BW244" s="29"/>
      <c r="BX244" s="29"/>
      <c r="BY244" s="29"/>
      <c r="BZ244" s="29"/>
      <c r="CA244" s="29"/>
      <c r="CB244" s="29"/>
      <c r="CC244" s="29"/>
      <c r="CD244" s="29"/>
      <c r="CE244" s="29"/>
      <c r="CF244" s="29"/>
      <c r="CG244" s="29"/>
      <c r="CH244" s="29"/>
      <c r="CI244" s="29"/>
    </row>
    <row r="245" spans="3:87" x14ac:dyDescent="0.25">
      <c r="C245" s="8">
        <v>120</v>
      </c>
      <c r="D245" s="8">
        <v>80</v>
      </c>
      <c r="E245" s="13">
        <f t="shared" si="161"/>
        <v>2</v>
      </c>
      <c r="F245" s="13">
        <f t="shared" si="162"/>
        <v>0.8</v>
      </c>
      <c r="G245" s="29"/>
      <c r="H245" s="29"/>
      <c r="I245" s="29"/>
      <c r="J245" s="29"/>
      <c r="K245" s="29"/>
      <c r="L245" s="29"/>
      <c r="M245" s="29"/>
      <c r="Q245" s="8">
        <v>21.4</v>
      </c>
      <c r="R245" s="8">
        <v>27.6</v>
      </c>
      <c r="S245" s="13">
        <f t="shared" si="163"/>
        <v>0.42799999999999999</v>
      </c>
      <c r="T245" s="13">
        <f t="shared" si="164"/>
        <v>0.92</v>
      </c>
      <c r="U245" s="29"/>
      <c r="V245" s="29"/>
      <c r="W245" s="29"/>
      <c r="X245" s="29"/>
      <c r="Y245" s="29"/>
      <c r="Z245" s="29"/>
      <c r="AA245" s="29"/>
      <c r="AB245" s="29"/>
      <c r="AE245" s="8">
        <v>10.7</v>
      </c>
      <c r="AF245" s="8">
        <v>37.4</v>
      </c>
      <c r="AG245" s="13">
        <f t="shared" si="165"/>
        <v>0.11888888888888888</v>
      </c>
      <c r="AH245" s="13">
        <f t="shared" si="166"/>
        <v>0.99733333333333329</v>
      </c>
      <c r="AI245" s="29"/>
      <c r="AJ245" s="29"/>
      <c r="AK245" s="29"/>
      <c r="AL245" s="29"/>
      <c r="AM245" s="29"/>
      <c r="AN245" s="29"/>
      <c r="AO245" s="29"/>
      <c r="AP245" s="29"/>
      <c r="AR245" s="8">
        <v>44</v>
      </c>
      <c r="AS245" s="8">
        <v>45.1</v>
      </c>
      <c r="AT245" s="13">
        <f t="shared" si="167"/>
        <v>0.61111111111111116</v>
      </c>
      <c r="AU245" s="13">
        <f t="shared" si="168"/>
        <v>0.82000000000000006</v>
      </c>
      <c r="AV245" s="29"/>
      <c r="AW245" s="29"/>
      <c r="AX245" s="29"/>
      <c r="AY245" s="29"/>
      <c r="AZ245" s="29"/>
      <c r="BA245" s="29"/>
      <c r="BB245" s="29"/>
      <c r="BJ245" s="29"/>
      <c r="BK245" s="29"/>
      <c r="BL245" s="29"/>
      <c r="BM245" s="29"/>
      <c r="BN245" s="29"/>
      <c r="BO245" s="29"/>
      <c r="BP245" s="29"/>
      <c r="BQ245" s="29"/>
      <c r="BR245" s="29"/>
      <c r="BS245" s="29"/>
      <c r="BT245" s="29"/>
      <c r="BU245" s="29"/>
      <c r="BV245" s="29"/>
      <c r="BW245" s="29"/>
      <c r="BX245" s="29"/>
      <c r="BY245" s="29"/>
      <c r="BZ245" s="29"/>
      <c r="CA245" s="29"/>
      <c r="CB245" s="29"/>
      <c r="CC245" s="29"/>
      <c r="CD245" s="29"/>
      <c r="CE245" s="29"/>
      <c r="CF245" s="29"/>
      <c r="CG245" s="29"/>
      <c r="CH245" s="29"/>
      <c r="CI245" s="29"/>
    </row>
    <row r="246" spans="3:87" x14ac:dyDescent="0.25">
      <c r="C246" s="8">
        <v>122.3</v>
      </c>
      <c r="D246" s="8">
        <v>80</v>
      </c>
      <c r="E246" s="13">
        <f t="shared" si="161"/>
        <v>2.0383333333333331</v>
      </c>
      <c r="F246" s="13">
        <f t="shared" si="162"/>
        <v>0.8</v>
      </c>
      <c r="G246" s="29"/>
      <c r="H246" s="29"/>
      <c r="I246" s="29"/>
      <c r="J246" s="29"/>
      <c r="K246" s="29"/>
      <c r="L246" s="29"/>
      <c r="M246" s="29"/>
      <c r="Q246" s="8">
        <v>21.6</v>
      </c>
      <c r="R246" s="8">
        <v>27.5</v>
      </c>
      <c r="S246" s="13">
        <f t="shared" si="163"/>
        <v>0.43200000000000005</v>
      </c>
      <c r="T246" s="13">
        <f t="shared" si="164"/>
        <v>0.91666666666666663</v>
      </c>
      <c r="U246" s="29"/>
      <c r="V246" s="29"/>
      <c r="W246" s="29"/>
      <c r="X246" s="29"/>
      <c r="Y246" s="29"/>
      <c r="Z246" s="29"/>
      <c r="AA246" s="29"/>
      <c r="AB246" s="29"/>
      <c r="AE246" s="8">
        <v>10.8</v>
      </c>
      <c r="AF246" s="8">
        <v>37.4</v>
      </c>
      <c r="AG246" s="13">
        <f t="shared" si="165"/>
        <v>0.12000000000000001</v>
      </c>
      <c r="AH246" s="13">
        <f t="shared" si="166"/>
        <v>0.99733333333333329</v>
      </c>
      <c r="AI246" s="29"/>
      <c r="AJ246" s="29"/>
      <c r="AK246" s="29"/>
      <c r="AL246" s="29"/>
      <c r="AM246" s="29"/>
      <c r="AN246" s="29"/>
      <c r="AO246" s="29"/>
      <c r="AP246" s="29"/>
      <c r="AR246" s="8">
        <v>44.9</v>
      </c>
      <c r="AS246" s="8">
        <v>44.8</v>
      </c>
      <c r="AT246" s="13">
        <f t="shared" si="167"/>
        <v>0.62361111111111112</v>
      </c>
      <c r="AU246" s="13">
        <f t="shared" si="168"/>
        <v>0.81454545454545446</v>
      </c>
      <c r="AV246" s="29"/>
      <c r="AW246" s="29"/>
      <c r="AX246" s="29"/>
      <c r="AY246" s="29"/>
      <c r="AZ246" s="29"/>
      <c r="BA246" s="29"/>
      <c r="BB246" s="29"/>
      <c r="BJ246" s="29"/>
      <c r="BK246" s="29"/>
      <c r="BL246" s="29"/>
      <c r="BM246" s="29"/>
      <c r="BN246" s="29"/>
      <c r="BO246" s="29"/>
      <c r="BP246" s="29"/>
      <c r="BQ246" s="29"/>
      <c r="BR246" s="29"/>
      <c r="BS246" s="29"/>
      <c r="BT246" s="29"/>
      <c r="BU246" s="29"/>
      <c r="BV246" s="29"/>
      <c r="BW246" s="29"/>
      <c r="BX246" s="29"/>
      <c r="BY246" s="29"/>
      <c r="BZ246" s="29"/>
      <c r="CA246" s="29"/>
      <c r="CB246" s="29"/>
      <c r="CC246" s="29"/>
      <c r="CD246" s="29"/>
      <c r="CE246" s="29"/>
      <c r="CF246" s="29"/>
      <c r="CG246" s="29"/>
      <c r="CH246" s="29"/>
      <c r="CI246" s="29"/>
    </row>
    <row r="247" spans="3:87" x14ac:dyDescent="0.25">
      <c r="C247" s="8">
        <v>131.6</v>
      </c>
      <c r="D247" s="8">
        <v>80</v>
      </c>
      <c r="E247" s="13">
        <f t="shared" si="161"/>
        <v>2.1933333333333334</v>
      </c>
      <c r="F247" s="13">
        <f t="shared" si="162"/>
        <v>0.8</v>
      </c>
      <c r="G247" s="29"/>
      <c r="H247" s="29"/>
      <c r="I247" s="29"/>
      <c r="J247" s="29"/>
      <c r="K247" s="29"/>
      <c r="L247" s="29"/>
      <c r="M247" s="29"/>
      <c r="Q247" s="8">
        <v>21.7</v>
      </c>
      <c r="R247" s="8">
        <v>27.5</v>
      </c>
      <c r="S247" s="13">
        <f t="shared" si="163"/>
        <v>0.434</v>
      </c>
      <c r="T247" s="13">
        <f t="shared" si="164"/>
        <v>0.91666666666666663</v>
      </c>
      <c r="U247" s="29"/>
      <c r="V247" s="29"/>
      <c r="W247" s="29"/>
      <c r="X247" s="29"/>
      <c r="Y247" s="29"/>
      <c r="Z247" s="29"/>
      <c r="AA247" s="29"/>
      <c r="AB247" s="29"/>
      <c r="AE247" s="8">
        <v>10.8</v>
      </c>
      <c r="AF247" s="8">
        <v>37.4</v>
      </c>
      <c r="AG247" s="13">
        <f t="shared" si="165"/>
        <v>0.12000000000000001</v>
      </c>
      <c r="AH247" s="13">
        <f t="shared" si="166"/>
        <v>0.99733333333333329</v>
      </c>
      <c r="AI247" s="29"/>
      <c r="AJ247" s="29"/>
      <c r="AK247" s="29"/>
      <c r="AL247" s="29"/>
      <c r="AM247" s="29"/>
      <c r="AN247" s="29"/>
      <c r="AO247" s="29"/>
      <c r="AP247" s="29"/>
      <c r="AR247" s="8">
        <v>45.7</v>
      </c>
      <c r="AS247" s="8">
        <v>44.7</v>
      </c>
      <c r="AT247" s="13">
        <f t="shared" si="167"/>
        <v>0.6347222222222223</v>
      </c>
      <c r="AU247" s="13">
        <f t="shared" si="168"/>
        <v>0.81272727272727274</v>
      </c>
      <c r="AV247" s="29"/>
      <c r="AW247" s="29"/>
      <c r="AX247" s="29"/>
      <c r="AY247" s="29"/>
      <c r="AZ247" s="29"/>
      <c r="BA247" s="29"/>
      <c r="BB247" s="29"/>
      <c r="BJ247" s="29"/>
      <c r="BK247" s="29"/>
      <c r="BL247" s="29"/>
      <c r="BM247" s="29"/>
      <c r="BN247" s="29"/>
      <c r="BO247" s="29"/>
      <c r="BP247" s="29"/>
      <c r="BQ247" s="29"/>
      <c r="BR247" s="29"/>
      <c r="BS247" s="29"/>
      <c r="BT247" s="29"/>
      <c r="BU247" s="29"/>
      <c r="BV247" s="29"/>
      <c r="BW247" s="29"/>
      <c r="BX247" s="29"/>
      <c r="BY247" s="29"/>
      <c r="BZ247" s="29"/>
      <c r="CA247" s="29"/>
      <c r="CB247" s="29"/>
      <c r="CC247" s="29"/>
      <c r="CD247" s="29"/>
      <c r="CE247" s="29"/>
      <c r="CF247" s="29"/>
      <c r="CG247" s="29"/>
      <c r="CH247" s="29"/>
      <c r="CI247" s="29"/>
    </row>
    <row r="248" spans="3:87" x14ac:dyDescent="0.25">
      <c r="C248" s="8"/>
      <c r="D248" s="8"/>
      <c r="E248" s="13"/>
      <c r="F248" s="13"/>
      <c r="G248" s="29"/>
      <c r="H248" s="29"/>
      <c r="I248" s="29"/>
      <c r="J248" s="29"/>
      <c r="K248" s="29"/>
      <c r="L248" s="29"/>
      <c r="M248" s="29"/>
      <c r="Q248" s="8">
        <v>22</v>
      </c>
      <c r="R248" s="8">
        <v>27.4</v>
      </c>
      <c r="S248" s="13">
        <f t="shared" ref="S248:S282" si="169">Q248/R$210</f>
        <v>0.44</v>
      </c>
      <c r="T248" s="13">
        <f t="shared" ref="T248:T282" si="170">R248/R$209</f>
        <v>0.91333333333333333</v>
      </c>
      <c r="U248" s="29"/>
      <c r="V248" s="29"/>
      <c r="W248" s="29"/>
      <c r="X248" s="29"/>
      <c r="Y248" s="29"/>
      <c r="Z248" s="29"/>
      <c r="AA248" s="29"/>
      <c r="AB248" s="29"/>
      <c r="AE248" s="8">
        <v>10.9</v>
      </c>
      <c r="AF248" s="8">
        <v>37.4</v>
      </c>
      <c r="AG248" s="13">
        <f t="shared" si="165"/>
        <v>0.12111111111111111</v>
      </c>
      <c r="AH248" s="13">
        <f t="shared" si="166"/>
        <v>0.99733333333333329</v>
      </c>
      <c r="AI248" s="29"/>
      <c r="AJ248" s="29"/>
      <c r="AK248" s="29"/>
      <c r="AL248" s="29"/>
      <c r="AM248" s="29"/>
      <c r="AN248" s="29"/>
      <c r="AO248" s="29"/>
      <c r="AP248" s="29"/>
      <c r="AR248" s="8">
        <v>46.6</v>
      </c>
      <c r="AS248" s="8">
        <v>44.3</v>
      </c>
      <c r="AT248" s="13">
        <f t="shared" si="167"/>
        <v>0.64722222222222225</v>
      </c>
      <c r="AU248" s="13">
        <f t="shared" si="168"/>
        <v>0.80545454545454542</v>
      </c>
      <c r="AV248" s="29"/>
      <c r="AW248" s="29"/>
      <c r="AX248" s="29"/>
      <c r="AY248" s="29"/>
      <c r="AZ248" s="29"/>
      <c r="BA248" s="29"/>
      <c r="BB248" s="29"/>
      <c r="BJ248" s="29"/>
      <c r="BK248" s="29"/>
      <c r="BL248" s="29"/>
      <c r="BM248" s="29"/>
      <c r="BN248" s="29"/>
      <c r="BO248" s="29"/>
      <c r="BP248" s="29"/>
      <c r="BQ248" s="29"/>
      <c r="BR248" s="29"/>
      <c r="BS248" s="29"/>
      <c r="BT248" s="29"/>
      <c r="BU248" s="29"/>
      <c r="BV248" s="29"/>
      <c r="BW248" s="29"/>
      <c r="BX248" s="29"/>
      <c r="BY248" s="29"/>
      <c r="BZ248" s="29"/>
      <c r="CA248" s="29"/>
      <c r="CB248" s="29"/>
      <c r="CC248" s="29"/>
      <c r="CD248" s="29"/>
      <c r="CE248" s="29"/>
      <c r="CF248" s="29"/>
      <c r="CG248" s="29"/>
      <c r="CH248" s="29"/>
      <c r="CI248" s="29"/>
    </row>
    <row r="249" spans="3:87" x14ac:dyDescent="0.25">
      <c r="C249" s="29"/>
      <c r="D249" s="29"/>
      <c r="E249" s="29"/>
      <c r="F249" s="29"/>
      <c r="G249" s="29"/>
      <c r="H249" s="29"/>
      <c r="I249" s="29"/>
      <c r="J249" s="29"/>
      <c r="K249" s="29"/>
      <c r="L249" s="29"/>
      <c r="M249" s="29"/>
      <c r="Q249" s="8">
        <v>22.1</v>
      </c>
      <c r="R249" s="8">
        <v>27.4</v>
      </c>
      <c r="S249" s="13">
        <f t="shared" si="169"/>
        <v>0.442</v>
      </c>
      <c r="T249" s="13">
        <f t="shared" si="170"/>
        <v>0.91333333333333333</v>
      </c>
      <c r="AE249" s="8">
        <v>11.4</v>
      </c>
      <c r="AF249" s="8">
        <v>37.299999999999997</v>
      </c>
      <c r="AG249" s="13">
        <f t="shared" si="165"/>
        <v>0.12666666666666668</v>
      </c>
      <c r="AH249" s="13">
        <f t="shared" si="166"/>
        <v>0.99466666666666659</v>
      </c>
      <c r="AI249" s="29"/>
      <c r="AJ249" s="29"/>
      <c r="AK249" s="29"/>
      <c r="AL249" s="29"/>
      <c r="AM249" s="29"/>
      <c r="AN249" s="29"/>
      <c r="AO249" s="29"/>
      <c r="AP249" s="29"/>
      <c r="AR249" s="8">
        <v>47.5</v>
      </c>
      <c r="AS249" s="8">
        <v>44.1</v>
      </c>
      <c r="AT249" s="13">
        <f t="shared" si="167"/>
        <v>0.65972222222222221</v>
      </c>
      <c r="AU249" s="13">
        <f t="shared" si="168"/>
        <v>0.80181818181818187</v>
      </c>
      <c r="AV249" s="29"/>
      <c r="AW249" s="29"/>
      <c r="AX249" s="29"/>
      <c r="AY249" s="29"/>
      <c r="AZ249" s="29"/>
      <c r="BA249" s="29"/>
      <c r="BB249" s="29"/>
      <c r="BJ249" s="29"/>
      <c r="BK249" s="29"/>
      <c r="BL249" s="29"/>
      <c r="BM249" s="29"/>
      <c r="BN249" s="29"/>
      <c r="BO249" s="29"/>
      <c r="BP249" s="29"/>
      <c r="BQ249" s="29"/>
      <c r="BR249" s="29"/>
      <c r="BS249" s="29"/>
      <c r="BT249" s="29"/>
      <c r="BU249" s="29"/>
      <c r="BV249" s="29"/>
      <c r="BW249" s="29"/>
      <c r="BX249" s="29"/>
      <c r="BY249" s="29"/>
      <c r="BZ249" s="29"/>
      <c r="CA249" s="29"/>
      <c r="CB249" s="29"/>
      <c r="CC249" s="29"/>
      <c r="CD249" s="29"/>
      <c r="CE249" s="29"/>
      <c r="CF249" s="29"/>
      <c r="CG249" s="29"/>
      <c r="CH249" s="29"/>
      <c r="CI249" s="29"/>
    </row>
    <row r="250" spans="3:87" x14ac:dyDescent="0.25">
      <c r="C250" s="29"/>
      <c r="D250" s="29"/>
      <c r="E250" s="29"/>
      <c r="F250" s="29"/>
      <c r="G250" s="29"/>
      <c r="H250" s="29"/>
      <c r="I250" s="29"/>
      <c r="J250" s="29"/>
      <c r="K250" s="29"/>
      <c r="L250" s="29"/>
      <c r="M250" s="29"/>
      <c r="Q250" s="8">
        <v>22.4</v>
      </c>
      <c r="R250" s="8">
        <v>27.4</v>
      </c>
      <c r="S250" s="13">
        <f t="shared" si="169"/>
        <v>0.44799999999999995</v>
      </c>
      <c r="T250" s="13">
        <f t="shared" si="170"/>
        <v>0.91333333333333333</v>
      </c>
      <c r="AE250" s="8">
        <v>12.8</v>
      </c>
      <c r="AF250" s="8">
        <v>37.1</v>
      </c>
      <c r="AG250" s="13">
        <f t="shared" si="165"/>
        <v>0.14222222222222222</v>
      </c>
      <c r="AH250" s="13">
        <f t="shared" si="166"/>
        <v>0.9893333333333334</v>
      </c>
      <c r="AI250" s="29"/>
      <c r="AJ250" s="29"/>
      <c r="AK250" s="29"/>
      <c r="AL250" s="29"/>
      <c r="AM250" s="29"/>
      <c r="AN250" s="29"/>
      <c r="AO250" s="29"/>
      <c r="AP250" s="29"/>
      <c r="AR250" s="8">
        <v>47.7</v>
      </c>
      <c r="AS250" s="8">
        <v>44.1</v>
      </c>
      <c r="AT250" s="13">
        <f t="shared" si="167"/>
        <v>0.66250000000000009</v>
      </c>
      <c r="AU250" s="13">
        <f t="shared" si="168"/>
        <v>0.80181818181818187</v>
      </c>
      <c r="AV250" s="29"/>
      <c r="AW250" s="29"/>
      <c r="AX250" s="29"/>
      <c r="AY250" s="29"/>
      <c r="AZ250" s="29"/>
      <c r="BA250" s="29"/>
      <c r="BB250" s="29"/>
      <c r="BJ250" s="29"/>
      <c r="BK250" s="29"/>
      <c r="BL250" s="29"/>
      <c r="BM250" s="29"/>
      <c r="BN250" s="29"/>
      <c r="BO250" s="29"/>
      <c r="BP250" s="29"/>
      <c r="BQ250" s="29"/>
      <c r="BR250" s="29"/>
      <c r="BS250" s="29"/>
      <c r="BT250" s="29"/>
      <c r="BU250" s="29"/>
      <c r="BV250" s="29"/>
      <c r="BW250" s="29"/>
      <c r="BX250" s="29"/>
      <c r="BY250" s="29"/>
      <c r="BZ250" s="29"/>
      <c r="CA250" s="29"/>
      <c r="CB250" s="29"/>
      <c r="CC250" s="29"/>
      <c r="CD250" s="29"/>
      <c r="CE250" s="29"/>
      <c r="CF250" s="29"/>
      <c r="CG250" s="29"/>
      <c r="CH250" s="29"/>
      <c r="CI250" s="29"/>
    </row>
    <row r="251" spans="3:87" x14ac:dyDescent="0.25">
      <c r="C251" s="29"/>
      <c r="D251" s="29"/>
      <c r="E251" s="29"/>
      <c r="F251" s="29"/>
      <c r="G251" s="29"/>
      <c r="H251" s="29"/>
      <c r="I251" s="29"/>
      <c r="J251" s="29"/>
      <c r="K251" s="29"/>
      <c r="L251" s="29"/>
      <c r="M251" s="29"/>
      <c r="Q251" s="8">
        <v>22.6</v>
      </c>
      <c r="R251" s="8">
        <v>27.3</v>
      </c>
      <c r="S251" s="13">
        <f t="shared" si="169"/>
        <v>0.45200000000000001</v>
      </c>
      <c r="T251" s="13">
        <f t="shared" si="170"/>
        <v>0.91</v>
      </c>
      <c r="AE251" s="8">
        <v>14.5</v>
      </c>
      <c r="AF251" s="8">
        <v>36.799999999999997</v>
      </c>
      <c r="AG251" s="13">
        <f t="shared" si="165"/>
        <v>0.16111111111111112</v>
      </c>
      <c r="AH251" s="13">
        <f t="shared" si="166"/>
        <v>0.98133333333333328</v>
      </c>
      <c r="AI251" s="29"/>
      <c r="AJ251" s="29"/>
      <c r="AK251" s="29"/>
      <c r="AL251" s="29"/>
      <c r="AM251" s="29"/>
      <c r="AN251" s="29"/>
      <c r="AO251" s="29"/>
      <c r="AP251" s="29"/>
      <c r="AR251" s="8">
        <v>47.8</v>
      </c>
      <c r="AS251" s="8">
        <v>44.1</v>
      </c>
      <c r="AT251" s="13">
        <f t="shared" si="167"/>
        <v>0.66388888888888886</v>
      </c>
      <c r="AU251" s="13">
        <f t="shared" si="168"/>
        <v>0.80181818181818187</v>
      </c>
      <c r="AV251" s="29"/>
      <c r="AW251" s="29"/>
      <c r="AX251" s="29"/>
      <c r="AY251" s="29"/>
      <c r="AZ251" s="29"/>
      <c r="BA251" s="29"/>
      <c r="BB251" s="29"/>
      <c r="BJ251" s="29"/>
      <c r="BK251" s="29"/>
      <c r="BL251" s="29"/>
      <c r="BM251" s="29"/>
      <c r="BN251" s="29"/>
      <c r="BO251" s="29"/>
      <c r="BP251" s="29"/>
      <c r="BQ251" s="29"/>
      <c r="BR251" s="29"/>
      <c r="BS251" s="29"/>
      <c r="BT251" s="29"/>
      <c r="BU251" s="29"/>
      <c r="BV251" s="29"/>
      <c r="BW251" s="29"/>
      <c r="BX251" s="29"/>
      <c r="BY251" s="29"/>
      <c r="BZ251" s="29"/>
      <c r="CA251" s="29"/>
      <c r="CB251" s="29"/>
      <c r="CC251" s="29"/>
      <c r="CD251" s="29"/>
      <c r="CE251" s="29"/>
      <c r="CF251" s="29"/>
      <c r="CG251" s="29"/>
      <c r="CH251" s="29"/>
      <c r="CI251" s="29"/>
    </row>
    <row r="252" spans="3:87" x14ac:dyDescent="0.25">
      <c r="C252" s="29"/>
      <c r="D252" s="29"/>
      <c r="E252" s="29"/>
      <c r="F252" s="29"/>
      <c r="G252" s="29"/>
      <c r="H252" s="29"/>
      <c r="I252" s="29"/>
      <c r="J252" s="29"/>
      <c r="K252" s="29"/>
      <c r="L252" s="29"/>
      <c r="M252" s="29"/>
      <c r="Q252" s="8">
        <v>22.9</v>
      </c>
      <c r="R252" s="8">
        <v>27.3</v>
      </c>
      <c r="S252" s="13">
        <f t="shared" si="169"/>
        <v>0.45799999999999996</v>
      </c>
      <c r="T252" s="13">
        <f t="shared" si="170"/>
        <v>0.91</v>
      </c>
      <c r="AE252" s="8">
        <v>16.100000000000001</v>
      </c>
      <c r="AF252" s="8">
        <v>36.6</v>
      </c>
      <c r="AG252" s="13">
        <f t="shared" si="165"/>
        <v>0.1788888888888889</v>
      </c>
      <c r="AH252" s="13">
        <f t="shared" si="166"/>
        <v>0.97600000000000009</v>
      </c>
      <c r="AI252" s="29"/>
      <c r="AJ252" s="29"/>
      <c r="AK252" s="29"/>
      <c r="AL252" s="29"/>
      <c r="AM252" s="29"/>
      <c r="AN252" s="29"/>
      <c r="AO252" s="29"/>
      <c r="AP252" s="29"/>
      <c r="AR252" s="8">
        <v>47.9</v>
      </c>
      <c r="AS252" s="8">
        <v>44</v>
      </c>
      <c r="AT252" s="13">
        <f t="shared" si="167"/>
        <v>0.66527777777777775</v>
      </c>
      <c r="AU252" s="13">
        <f t="shared" si="168"/>
        <v>0.8</v>
      </c>
      <c r="AV252" s="29"/>
      <c r="AW252" s="29"/>
      <c r="AX252" s="29"/>
      <c r="AY252" s="29"/>
      <c r="AZ252" s="29"/>
      <c r="BA252" s="29"/>
      <c r="BB252" s="29"/>
      <c r="BJ252" s="29"/>
      <c r="BK252" s="29"/>
      <c r="BL252" s="29"/>
      <c r="BM252" s="29"/>
      <c r="BN252" s="29"/>
      <c r="BO252" s="29"/>
      <c r="BP252" s="29"/>
      <c r="BQ252" s="29"/>
      <c r="BR252" s="29"/>
      <c r="BS252" s="29"/>
      <c r="BT252" s="29"/>
      <c r="BU252" s="29"/>
      <c r="BV252" s="29"/>
      <c r="BW252" s="29"/>
      <c r="BX252" s="29"/>
      <c r="BY252" s="29"/>
      <c r="BZ252" s="29"/>
      <c r="CA252" s="29"/>
      <c r="CB252" s="29"/>
      <c r="CC252" s="29"/>
      <c r="CD252" s="29"/>
      <c r="CE252" s="29"/>
      <c r="CF252" s="29"/>
      <c r="CG252" s="29"/>
      <c r="CH252" s="29"/>
      <c r="CI252" s="29"/>
    </row>
    <row r="253" spans="3:87" x14ac:dyDescent="0.25">
      <c r="C253" s="29"/>
      <c r="D253" s="29"/>
      <c r="E253" s="29"/>
      <c r="F253" s="29"/>
      <c r="G253" s="29"/>
      <c r="H253" s="29"/>
      <c r="I253" s="29"/>
      <c r="J253" s="29"/>
      <c r="K253" s="29"/>
      <c r="L253" s="29"/>
      <c r="M253" s="29"/>
      <c r="Q253" s="8">
        <v>23.1</v>
      </c>
      <c r="R253" s="8">
        <v>27.2</v>
      </c>
      <c r="S253" s="13">
        <f t="shared" si="169"/>
        <v>0.46200000000000002</v>
      </c>
      <c r="T253" s="13">
        <f t="shared" si="170"/>
        <v>0.90666666666666662</v>
      </c>
      <c r="AE253" s="8">
        <v>17.8</v>
      </c>
      <c r="AF253" s="8">
        <v>36.299999999999997</v>
      </c>
      <c r="AG253" s="13">
        <f t="shared" si="165"/>
        <v>0.19777777777777777</v>
      </c>
      <c r="AH253" s="13">
        <f t="shared" si="166"/>
        <v>0.96799999999999997</v>
      </c>
      <c r="AI253" s="29"/>
      <c r="AJ253" s="29"/>
      <c r="AK253" s="29"/>
      <c r="AL253" s="29"/>
      <c r="AM253" s="29"/>
      <c r="AN253" s="29"/>
      <c r="AO253" s="29"/>
      <c r="AP253" s="29"/>
      <c r="AR253" s="8">
        <v>48.2</v>
      </c>
      <c r="AS253" s="8">
        <v>44</v>
      </c>
      <c r="AT253" s="13">
        <f t="shared" si="167"/>
        <v>0.66944444444444451</v>
      </c>
      <c r="AU253" s="13">
        <f t="shared" si="168"/>
        <v>0.8</v>
      </c>
      <c r="AV253" s="29"/>
      <c r="AW253" s="29"/>
      <c r="AX253" s="29"/>
      <c r="AY253" s="29"/>
      <c r="AZ253" s="29"/>
      <c r="BA253" s="29"/>
      <c r="BB253" s="29"/>
      <c r="BJ253" s="29"/>
      <c r="BK253" s="29"/>
      <c r="BL253" s="29"/>
      <c r="BM253" s="29"/>
      <c r="BN253" s="29"/>
      <c r="BO253" s="29"/>
      <c r="BP253" s="29"/>
      <c r="BQ253" s="29"/>
      <c r="BR253" s="29"/>
      <c r="BS253" s="29"/>
      <c r="BT253" s="29"/>
      <c r="BU253" s="29"/>
      <c r="BV253" s="29"/>
      <c r="BW253" s="29"/>
      <c r="BX253" s="29"/>
      <c r="BY253" s="29"/>
      <c r="BZ253" s="29"/>
      <c r="CA253" s="29"/>
      <c r="CB253" s="29"/>
      <c r="CC253" s="29"/>
      <c r="CD253" s="29"/>
      <c r="CE253" s="29"/>
      <c r="CF253" s="29"/>
      <c r="CG253" s="29"/>
      <c r="CH253" s="29"/>
      <c r="CI253" s="29"/>
    </row>
    <row r="254" spans="3:87" x14ac:dyDescent="0.25">
      <c r="C254" s="29"/>
      <c r="D254" s="29"/>
      <c r="E254" s="29"/>
      <c r="F254" s="29"/>
      <c r="G254" s="29"/>
      <c r="H254" s="29"/>
      <c r="I254" s="29"/>
      <c r="J254" s="29"/>
      <c r="K254" s="29"/>
      <c r="L254" s="29"/>
      <c r="M254" s="29"/>
      <c r="Q254" s="8">
        <v>27.1</v>
      </c>
      <c r="R254" s="8">
        <v>26.6</v>
      </c>
      <c r="S254" s="13">
        <f t="shared" si="169"/>
        <v>0.54200000000000004</v>
      </c>
      <c r="T254" s="13">
        <f t="shared" si="170"/>
        <v>0.88666666666666671</v>
      </c>
      <c r="AE254" s="8">
        <v>19.5</v>
      </c>
      <c r="AF254" s="8">
        <v>36.1</v>
      </c>
      <c r="AG254" s="13">
        <f t="shared" si="165"/>
        <v>0.21666666666666667</v>
      </c>
      <c r="AH254" s="13">
        <f t="shared" si="166"/>
        <v>0.96266666666666667</v>
      </c>
      <c r="AI254" s="29"/>
      <c r="AJ254" s="29"/>
      <c r="AK254" s="29"/>
      <c r="AL254" s="29"/>
      <c r="AM254" s="29"/>
      <c r="AN254" s="29"/>
      <c r="AO254" s="29"/>
      <c r="AP254" s="29"/>
      <c r="AR254" s="8">
        <v>48.5</v>
      </c>
      <c r="AS254" s="8">
        <v>44</v>
      </c>
      <c r="AT254" s="13">
        <f t="shared" si="167"/>
        <v>0.67361111111111116</v>
      </c>
      <c r="AU254" s="13">
        <f t="shared" si="168"/>
        <v>0.8</v>
      </c>
      <c r="AV254" s="29"/>
      <c r="AW254" s="29"/>
      <c r="AX254" s="29"/>
      <c r="AY254" s="29"/>
      <c r="AZ254" s="29"/>
      <c r="BA254" s="29"/>
      <c r="BB254" s="29"/>
      <c r="BJ254" s="29"/>
      <c r="BK254" s="29"/>
      <c r="BL254" s="29"/>
      <c r="BM254" s="29"/>
      <c r="BN254" s="29"/>
      <c r="BO254" s="29"/>
      <c r="BP254" s="29"/>
      <c r="BQ254" s="29"/>
      <c r="BR254" s="29"/>
      <c r="BS254" s="29"/>
      <c r="BT254" s="29"/>
      <c r="BU254" s="29"/>
      <c r="BV254" s="29"/>
      <c r="BW254" s="29"/>
      <c r="BX254" s="29"/>
      <c r="BY254" s="29"/>
      <c r="BZ254" s="29"/>
      <c r="CA254" s="29"/>
      <c r="CB254" s="29"/>
      <c r="CC254" s="29"/>
      <c r="CD254" s="29"/>
      <c r="CE254" s="29"/>
      <c r="CF254" s="29"/>
      <c r="CG254" s="29"/>
      <c r="CH254" s="29"/>
      <c r="CI254" s="29"/>
    </row>
    <row r="255" spans="3:87" x14ac:dyDescent="0.25">
      <c r="C255" s="29"/>
      <c r="D255" s="29"/>
      <c r="E255" s="29"/>
      <c r="F255" s="29"/>
      <c r="G255" s="29"/>
      <c r="H255" s="29"/>
      <c r="I255" s="29"/>
      <c r="J255" s="29"/>
      <c r="K255" s="29"/>
      <c r="L255" s="29"/>
      <c r="M255" s="29"/>
      <c r="Q255" s="8">
        <v>27.8</v>
      </c>
      <c r="R255" s="8">
        <v>26.4</v>
      </c>
      <c r="S255" s="13">
        <f t="shared" si="169"/>
        <v>0.55600000000000005</v>
      </c>
      <c r="T255" s="13">
        <f t="shared" si="170"/>
        <v>0.88</v>
      </c>
      <c r="AE255" s="8">
        <v>21.2</v>
      </c>
      <c r="AF255" s="8">
        <v>35.799999999999997</v>
      </c>
      <c r="AG255" s="13">
        <f t="shared" si="165"/>
        <v>0.23555555555555555</v>
      </c>
      <c r="AH255" s="13">
        <f t="shared" si="166"/>
        <v>0.95466666666666655</v>
      </c>
      <c r="AI255" s="29"/>
      <c r="AJ255" s="29"/>
      <c r="AK255" s="29"/>
      <c r="AL255" s="29"/>
      <c r="AM255" s="29"/>
      <c r="AN255" s="29"/>
      <c r="AO255" s="29"/>
      <c r="AP255" s="29"/>
      <c r="AR255" s="8">
        <v>48.8</v>
      </c>
      <c r="AS255" s="8">
        <v>44</v>
      </c>
      <c r="AT255" s="13">
        <f t="shared" si="167"/>
        <v>0.6777777777777777</v>
      </c>
      <c r="AU255" s="13">
        <f t="shared" si="168"/>
        <v>0.8</v>
      </c>
      <c r="AV255" s="29"/>
      <c r="AW255" s="29"/>
      <c r="AX255" s="29"/>
      <c r="AY255" s="29"/>
      <c r="AZ255" s="29"/>
      <c r="BA255" s="29"/>
      <c r="BB255" s="29"/>
      <c r="BJ255" s="29"/>
      <c r="BK255" s="29"/>
      <c r="BL255" s="29"/>
      <c r="BM255" s="29"/>
      <c r="BN255" s="29"/>
      <c r="BO255" s="29"/>
      <c r="BP255" s="29"/>
      <c r="BQ255" s="29"/>
      <c r="BR255" s="29"/>
      <c r="BS255" s="29"/>
      <c r="BT255" s="29"/>
      <c r="BU255" s="29"/>
      <c r="BV255" s="29"/>
      <c r="BW255" s="29"/>
      <c r="BX255" s="29"/>
      <c r="BY255" s="29"/>
      <c r="BZ255" s="29"/>
      <c r="CA255" s="29"/>
      <c r="CB255" s="29"/>
      <c r="CC255" s="29"/>
      <c r="CD255" s="29"/>
      <c r="CE255" s="29"/>
      <c r="CF255" s="29"/>
      <c r="CG255" s="29"/>
      <c r="CH255" s="29"/>
      <c r="CI255" s="29"/>
    </row>
    <row r="256" spans="3:87" x14ac:dyDescent="0.25">
      <c r="C256" s="29"/>
      <c r="D256" s="29"/>
      <c r="E256" s="29"/>
      <c r="F256" s="29"/>
      <c r="G256" s="29"/>
      <c r="H256" s="29"/>
      <c r="I256" s="29"/>
      <c r="J256" s="29"/>
      <c r="K256" s="29"/>
      <c r="L256" s="29"/>
      <c r="M256" s="29"/>
      <c r="Q256" s="8">
        <v>28.4</v>
      </c>
      <c r="R256" s="8">
        <v>26.3</v>
      </c>
      <c r="S256" s="13">
        <f t="shared" si="169"/>
        <v>0.56799999999999995</v>
      </c>
      <c r="T256" s="13">
        <f t="shared" si="170"/>
        <v>0.87666666666666671</v>
      </c>
      <c r="AE256" s="8">
        <v>23.2</v>
      </c>
      <c r="AF256" s="8">
        <v>35.5</v>
      </c>
      <c r="AG256" s="13">
        <f t="shared" si="165"/>
        <v>0.25777777777777777</v>
      </c>
      <c r="AH256" s="13">
        <f t="shared" si="166"/>
        <v>0.94666666666666666</v>
      </c>
      <c r="AI256" s="29"/>
      <c r="AJ256" s="29"/>
      <c r="AK256" s="29"/>
      <c r="AL256" s="29"/>
      <c r="AM256" s="29"/>
      <c r="AN256" s="29"/>
      <c r="AO256" s="29"/>
      <c r="AP256" s="29"/>
      <c r="AR256" s="8">
        <v>48.9</v>
      </c>
      <c r="AS256" s="8">
        <v>44</v>
      </c>
      <c r="AT256" s="13">
        <f t="shared" si="167"/>
        <v>0.6791666666666667</v>
      </c>
      <c r="AU256" s="13">
        <f t="shared" si="168"/>
        <v>0.8</v>
      </c>
      <c r="AV256" s="29"/>
      <c r="AW256" s="29"/>
      <c r="AX256" s="29"/>
      <c r="AY256" s="29"/>
      <c r="AZ256" s="29"/>
      <c r="BA256" s="29"/>
      <c r="BB256" s="29"/>
      <c r="BJ256" s="29"/>
      <c r="BK256" s="29"/>
      <c r="BL256" s="29"/>
      <c r="BM256" s="29"/>
      <c r="BN256" s="29"/>
      <c r="BO256" s="29"/>
      <c r="BP256" s="29"/>
      <c r="BQ256" s="29"/>
      <c r="BR256" s="29"/>
      <c r="BS256" s="29"/>
      <c r="BT256" s="29"/>
      <c r="BU256" s="29"/>
      <c r="BV256" s="29"/>
      <c r="BW256" s="29"/>
      <c r="BX256" s="29"/>
      <c r="BY256" s="29"/>
      <c r="BZ256" s="29"/>
      <c r="CA256" s="29"/>
      <c r="CB256" s="29"/>
      <c r="CC256" s="29"/>
      <c r="CD256" s="29"/>
      <c r="CE256" s="29"/>
      <c r="CF256" s="29"/>
      <c r="CG256" s="29"/>
      <c r="CH256" s="29"/>
      <c r="CI256" s="29"/>
    </row>
    <row r="257" spans="3:87" x14ac:dyDescent="0.25">
      <c r="C257" s="29"/>
      <c r="D257" s="29"/>
      <c r="E257" s="29"/>
      <c r="F257" s="29"/>
      <c r="G257" s="29"/>
      <c r="H257" s="29"/>
      <c r="I257" s="29"/>
      <c r="J257" s="29"/>
      <c r="K257" s="29"/>
      <c r="L257" s="29"/>
      <c r="M257" s="29"/>
      <c r="Q257" s="8">
        <v>29.2</v>
      </c>
      <c r="R257" s="8">
        <v>26.2</v>
      </c>
      <c r="S257" s="13">
        <f t="shared" si="169"/>
        <v>0.58399999999999996</v>
      </c>
      <c r="T257" s="13">
        <f t="shared" si="170"/>
        <v>0.87333333333333329</v>
      </c>
      <c r="AE257" s="8">
        <v>26.9</v>
      </c>
      <c r="AF257" s="8">
        <v>35</v>
      </c>
      <c r="AG257" s="13">
        <f t="shared" si="165"/>
        <v>0.29888888888888887</v>
      </c>
      <c r="AH257" s="13">
        <f t="shared" si="166"/>
        <v>0.93333333333333335</v>
      </c>
      <c r="AI257" s="29"/>
      <c r="AJ257" s="29"/>
      <c r="AK257" s="29"/>
      <c r="AL257" s="29"/>
      <c r="AM257" s="29"/>
      <c r="AN257" s="29"/>
      <c r="AO257" s="29"/>
      <c r="AP257" s="29"/>
      <c r="AR257" s="8">
        <v>49</v>
      </c>
      <c r="AS257" s="8">
        <v>44</v>
      </c>
      <c r="AT257" s="13">
        <f t="shared" si="167"/>
        <v>0.68055555555555558</v>
      </c>
      <c r="AU257" s="13">
        <f t="shared" si="168"/>
        <v>0.8</v>
      </c>
      <c r="AV257" s="29"/>
      <c r="AW257" s="29"/>
      <c r="AX257" s="29"/>
      <c r="AY257" s="29"/>
      <c r="AZ257" s="29"/>
      <c r="BA257" s="29"/>
      <c r="BB257" s="29"/>
      <c r="BJ257" s="29"/>
      <c r="BK257" s="29"/>
      <c r="BL257" s="29"/>
      <c r="BM257" s="29"/>
      <c r="BN257" s="29"/>
      <c r="BO257" s="29"/>
      <c r="BP257" s="29"/>
      <c r="BQ257" s="29"/>
      <c r="BR257" s="29"/>
      <c r="BS257" s="29"/>
      <c r="BT257" s="29"/>
      <c r="BU257" s="29"/>
      <c r="BV257" s="29"/>
      <c r="BW257" s="29"/>
      <c r="BX257" s="29"/>
      <c r="BY257" s="29"/>
      <c r="BZ257" s="29"/>
      <c r="CA257" s="29"/>
      <c r="CB257" s="29"/>
      <c r="CC257" s="29"/>
      <c r="CD257" s="29"/>
      <c r="CE257" s="29"/>
      <c r="CF257" s="29"/>
      <c r="CG257" s="29"/>
      <c r="CH257" s="29"/>
      <c r="CI257" s="29"/>
    </row>
    <row r="258" spans="3:87" x14ac:dyDescent="0.25">
      <c r="C258" s="29"/>
      <c r="D258" s="29"/>
      <c r="E258" s="29"/>
      <c r="F258" s="29"/>
      <c r="G258" s="29"/>
      <c r="H258" s="29"/>
      <c r="I258" s="29"/>
      <c r="J258" s="29"/>
      <c r="K258" s="29"/>
      <c r="L258" s="29"/>
      <c r="M258" s="29"/>
      <c r="Q258" s="8">
        <v>29.9</v>
      </c>
      <c r="R258" s="8">
        <v>26.1</v>
      </c>
      <c r="S258" s="13">
        <f t="shared" si="169"/>
        <v>0.59799999999999998</v>
      </c>
      <c r="T258" s="13">
        <f t="shared" si="170"/>
        <v>0.87</v>
      </c>
      <c r="AE258" s="8">
        <v>27</v>
      </c>
      <c r="AF258" s="8">
        <v>34.9</v>
      </c>
      <c r="AG258" s="13">
        <f t="shared" si="165"/>
        <v>0.3</v>
      </c>
      <c r="AH258" s="13">
        <f t="shared" si="166"/>
        <v>0.93066666666666664</v>
      </c>
      <c r="AI258" s="29"/>
      <c r="AJ258" s="29"/>
      <c r="AK258" s="29"/>
      <c r="AL258" s="29"/>
      <c r="AM258" s="29"/>
      <c r="AN258" s="29"/>
      <c r="AO258" s="29"/>
      <c r="AP258" s="29"/>
      <c r="AR258" s="8">
        <v>50.3</v>
      </c>
      <c r="AS258" s="8">
        <v>44</v>
      </c>
      <c r="AT258" s="13">
        <f t="shared" si="167"/>
        <v>0.69861111111111107</v>
      </c>
      <c r="AU258" s="13">
        <f t="shared" si="168"/>
        <v>0.8</v>
      </c>
      <c r="AV258" s="29"/>
      <c r="AW258" s="29"/>
      <c r="AX258" s="29"/>
      <c r="AY258" s="29"/>
      <c r="AZ258" s="29"/>
      <c r="BA258" s="29"/>
      <c r="BB258" s="29"/>
      <c r="BJ258" s="29"/>
      <c r="BK258" s="29"/>
      <c r="BL258" s="29"/>
      <c r="BM258" s="29"/>
      <c r="BN258" s="29"/>
      <c r="BO258" s="29"/>
      <c r="BP258" s="29"/>
      <c r="BQ258" s="29"/>
      <c r="BR258" s="29"/>
      <c r="BS258" s="29"/>
      <c r="BT258" s="29"/>
      <c r="BU258" s="29"/>
      <c r="BV258" s="29"/>
      <c r="BW258" s="29"/>
      <c r="BX258" s="29"/>
      <c r="BY258" s="29"/>
      <c r="BZ258" s="29"/>
      <c r="CA258" s="29"/>
      <c r="CB258" s="29"/>
      <c r="CC258" s="29"/>
      <c r="CD258" s="29"/>
      <c r="CE258" s="29"/>
      <c r="CF258" s="29"/>
      <c r="CG258" s="29"/>
      <c r="CH258" s="29"/>
      <c r="CI258" s="29"/>
    </row>
    <row r="259" spans="3:87" x14ac:dyDescent="0.25">
      <c r="Q259" s="8">
        <v>30.7</v>
      </c>
      <c r="R259" s="8">
        <v>26</v>
      </c>
      <c r="S259" s="13">
        <f t="shared" si="169"/>
        <v>0.61399999999999999</v>
      </c>
      <c r="T259" s="13">
        <f t="shared" si="170"/>
        <v>0.8666666666666667</v>
      </c>
      <c r="AE259" s="8">
        <v>28.2</v>
      </c>
      <c r="AF259" s="8">
        <v>34.799999999999997</v>
      </c>
      <c r="AG259" s="13">
        <f t="shared" si="165"/>
        <v>0.31333333333333335</v>
      </c>
      <c r="AH259" s="13">
        <f t="shared" si="166"/>
        <v>0.92799999999999994</v>
      </c>
      <c r="AI259" s="29"/>
      <c r="AJ259" s="29"/>
      <c r="AK259" s="29"/>
      <c r="AL259" s="29"/>
      <c r="AM259" s="29"/>
      <c r="AN259" s="29"/>
      <c r="AO259" s="29"/>
      <c r="AP259" s="29"/>
      <c r="AR259" s="29"/>
      <c r="AS259" s="29"/>
      <c r="AT259" s="29"/>
      <c r="AU259" s="29"/>
      <c r="AV259" s="29"/>
      <c r="AW259" s="29"/>
      <c r="AX259" s="29"/>
      <c r="AY259" s="29"/>
      <c r="AZ259" s="29"/>
      <c r="BA259" s="29"/>
      <c r="BB259" s="29"/>
      <c r="BJ259" s="29"/>
      <c r="BK259" s="29"/>
      <c r="BL259" s="29"/>
      <c r="BM259" s="29"/>
      <c r="BN259" s="29"/>
      <c r="BO259" s="29"/>
      <c r="BP259" s="29"/>
      <c r="BQ259" s="29"/>
      <c r="BR259" s="29"/>
      <c r="BS259" s="29"/>
      <c r="BT259" s="29"/>
      <c r="BU259" s="29"/>
      <c r="BV259" s="29"/>
      <c r="BW259" s="29"/>
      <c r="BX259" s="29"/>
      <c r="BY259" s="29"/>
      <c r="BZ259" s="29"/>
      <c r="CA259" s="29"/>
      <c r="CB259" s="29"/>
      <c r="CC259" s="29"/>
      <c r="CD259" s="29"/>
      <c r="CE259" s="29"/>
      <c r="CF259" s="29"/>
      <c r="CG259" s="29"/>
      <c r="CH259" s="29"/>
      <c r="CI259" s="29"/>
    </row>
    <row r="260" spans="3:87" x14ac:dyDescent="0.25">
      <c r="Q260" s="8">
        <v>31.3</v>
      </c>
      <c r="R260" s="8">
        <v>25.8</v>
      </c>
      <c r="S260" s="13">
        <f t="shared" si="169"/>
        <v>0.626</v>
      </c>
      <c r="T260" s="13">
        <f t="shared" si="170"/>
        <v>0.86</v>
      </c>
      <c r="AE260" s="8">
        <v>29.5</v>
      </c>
      <c r="AF260" s="8">
        <v>34.6</v>
      </c>
      <c r="AG260" s="13">
        <f t="shared" si="165"/>
        <v>0.32777777777777778</v>
      </c>
      <c r="AH260" s="13">
        <f t="shared" si="166"/>
        <v>0.92266666666666675</v>
      </c>
      <c r="AI260" s="29"/>
      <c r="AJ260" s="29"/>
      <c r="AK260" s="29"/>
      <c r="AL260" s="29"/>
      <c r="AM260" s="29"/>
      <c r="AN260" s="29"/>
      <c r="AO260" s="29"/>
      <c r="AP260" s="29"/>
      <c r="AR260" s="29"/>
      <c r="AS260" s="29"/>
      <c r="AT260" s="29"/>
      <c r="AU260" s="29"/>
      <c r="AV260" s="29"/>
      <c r="AW260" s="29"/>
      <c r="AX260" s="29"/>
      <c r="AY260" s="29"/>
      <c r="AZ260" s="29"/>
      <c r="BA260" s="29"/>
      <c r="BB260" s="29"/>
      <c r="BJ260" s="29"/>
      <c r="BK260" s="29"/>
      <c r="BL260" s="29"/>
      <c r="BM260" s="29"/>
      <c r="BN260" s="29"/>
      <c r="BO260" s="29"/>
      <c r="BP260" s="29"/>
      <c r="BQ260" s="29"/>
      <c r="BR260" s="29"/>
      <c r="BS260" s="29"/>
      <c r="BT260" s="29"/>
      <c r="BU260" s="29"/>
      <c r="BV260" s="29"/>
      <c r="BW260" s="29"/>
      <c r="BX260" s="29"/>
      <c r="BY260" s="29"/>
      <c r="BZ260" s="29"/>
      <c r="CA260" s="29"/>
      <c r="CB260" s="29"/>
      <c r="CC260" s="29"/>
      <c r="CD260" s="29"/>
      <c r="CE260" s="29"/>
      <c r="CF260" s="29"/>
      <c r="CG260" s="29"/>
      <c r="CH260" s="29"/>
      <c r="CI260" s="29"/>
    </row>
    <row r="261" spans="3:87" x14ac:dyDescent="0.25">
      <c r="Q261" s="8">
        <v>31.8</v>
      </c>
      <c r="R261" s="8">
        <v>25.7</v>
      </c>
      <c r="S261" s="13">
        <f t="shared" si="169"/>
        <v>0.63600000000000001</v>
      </c>
      <c r="T261" s="13">
        <f t="shared" si="170"/>
        <v>0.85666666666666669</v>
      </c>
      <c r="AE261" s="8">
        <v>30.6</v>
      </c>
      <c r="AF261" s="8">
        <v>34.4</v>
      </c>
      <c r="AG261" s="13">
        <f t="shared" si="165"/>
        <v>0.34</v>
      </c>
      <c r="AH261" s="13">
        <f t="shared" si="166"/>
        <v>0.91733333333333333</v>
      </c>
      <c r="AI261" s="29"/>
      <c r="AJ261" s="29"/>
      <c r="AK261" s="29"/>
      <c r="AL261" s="29"/>
      <c r="AM261" s="29"/>
      <c r="AN261" s="29"/>
      <c r="AO261" s="29"/>
      <c r="AP261" s="29"/>
      <c r="AR261" s="29"/>
      <c r="AS261" s="29"/>
      <c r="AT261" s="29"/>
      <c r="AU261" s="29"/>
      <c r="AV261" s="29"/>
      <c r="AW261" s="29"/>
      <c r="AX261" s="29"/>
      <c r="AY261" s="29"/>
      <c r="AZ261" s="29"/>
      <c r="BA261" s="29"/>
      <c r="BB261" s="29"/>
      <c r="BJ261" s="29"/>
      <c r="BK261" s="29"/>
      <c r="BL261" s="29"/>
      <c r="BM261" s="29"/>
      <c r="BN261" s="29"/>
      <c r="BO261" s="29"/>
      <c r="BP261" s="29"/>
      <c r="BQ261" s="29"/>
      <c r="BR261" s="29"/>
      <c r="BS261" s="29"/>
      <c r="BT261" s="29"/>
      <c r="BU261" s="29"/>
      <c r="BV261" s="29"/>
      <c r="BW261" s="29"/>
      <c r="BX261" s="29"/>
      <c r="BY261" s="29"/>
      <c r="BZ261" s="29"/>
      <c r="CA261" s="29"/>
      <c r="CB261" s="29"/>
      <c r="CC261" s="29"/>
      <c r="CD261" s="29"/>
      <c r="CE261" s="29"/>
      <c r="CF261" s="29"/>
      <c r="CG261" s="29"/>
      <c r="CH261" s="29"/>
      <c r="CI261" s="29"/>
    </row>
    <row r="262" spans="3:87" x14ac:dyDescent="0.25">
      <c r="Q262" s="8">
        <v>32.4</v>
      </c>
      <c r="R262" s="8">
        <v>25.7</v>
      </c>
      <c r="S262" s="13">
        <f t="shared" si="169"/>
        <v>0.64800000000000002</v>
      </c>
      <c r="T262" s="13">
        <f t="shared" si="170"/>
        <v>0.85666666666666669</v>
      </c>
      <c r="AE262" s="8">
        <v>31.5</v>
      </c>
      <c r="AF262" s="8">
        <v>34.200000000000003</v>
      </c>
      <c r="AG262" s="13">
        <f t="shared" si="165"/>
        <v>0.35</v>
      </c>
      <c r="AH262" s="13">
        <f t="shared" si="166"/>
        <v>0.91200000000000003</v>
      </c>
      <c r="AI262" s="29"/>
      <c r="AJ262" s="29"/>
      <c r="AK262" s="29"/>
      <c r="AL262" s="29"/>
      <c r="AM262" s="29"/>
      <c r="AN262" s="29"/>
      <c r="AO262" s="29"/>
      <c r="AP262" s="29"/>
      <c r="AR262" s="29"/>
      <c r="AS262" s="29"/>
      <c r="AT262" s="29"/>
      <c r="AU262" s="29"/>
      <c r="AV262" s="29"/>
      <c r="AW262" s="29"/>
      <c r="AX262" s="29"/>
      <c r="AY262" s="29"/>
      <c r="AZ262" s="29"/>
      <c r="BA262" s="29"/>
      <c r="BB262" s="29"/>
      <c r="BJ262" s="29"/>
      <c r="BK262" s="29"/>
      <c r="BL262" s="29"/>
      <c r="BM262" s="29"/>
      <c r="BN262" s="29"/>
      <c r="BO262" s="29"/>
      <c r="BP262" s="29"/>
      <c r="BQ262" s="29"/>
      <c r="BR262" s="29"/>
      <c r="BS262" s="29"/>
      <c r="BT262" s="29"/>
      <c r="BU262" s="29"/>
      <c r="BV262" s="29"/>
      <c r="BW262" s="29"/>
      <c r="BX262" s="29"/>
      <c r="BY262" s="29"/>
      <c r="BZ262" s="29"/>
      <c r="CA262" s="29"/>
      <c r="CB262" s="29"/>
      <c r="CC262" s="29"/>
      <c r="CD262" s="29"/>
      <c r="CE262" s="29"/>
      <c r="CF262" s="29"/>
      <c r="CG262" s="29"/>
      <c r="CH262" s="29"/>
      <c r="CI262" s="29"/>
    </row>
    <row r="263" spans="3:87" x14ac:dyDescent="0.25">
      <c r="Q263" s="8">
        <v>33.1</v>
      </c>
      <c r="R263" s="8">
        <v>25.5</v>
      </c>
      <c r="S263" s="13">
        <f t="shared" si="169"/>
        <v>0.66200000000000003</v>
      </c>
      <c r="T263" s="13">
        <f t="shared" si="170"/>
        <v>0.85</v>
      </c>
      <c r="AE263" s="8">
        <v>32.799999999999997</v>
      </c>
      <c r="AF263" s="8">
        <v>34.1</v>
      </c>
      <c r="AG263" s="13">
        <f t="shared" si="165"/>
        <v>0.3644444444444444</v>
      </c>
      <c r="AH263" s="13">
        <f t="shared" si="166"/>
        <v>0.90933333333333333</v>
      </c>
      <c r="AI263" s="29"/>
      <c r="AJ263" s="29"/>
      <c r="AK263" s="29"/>
      <c r="AL263" s="29"/>
      <c r="AM263" s="29"/>
      <c r="AN263" s="29"/>
      <c r="AO263" s="29"/>
      <c r="AP263" s="29"/>
      <c r="AR263" s="29"/>
      <c r="AS263" s="29"/>
      <c r="AT263" s="29"/>
      <c r="AU263" s="29"/>
      <c r="AV263" s="29"/>
      <c r="AW263" s="29"/>
      <c r="AX263" s="29"/>
      <c r="AY263" s="29"/>
      <c r="AZ263" s="29"/>
      <c r="BA263" s="29"/>
      <c r="BB263" s="29"/>
      <c r="BJ263" s="29"/>
      <c r="BK263" s="29"/>
      <c r="BL263" s="29"/>
      <c r="BM263" s="29"/>
      <c r="BN263" s="29"/>
      <c r="BO263" s="29"/>
      <c r="BP263" s="29"/>
      <c r="BQ263" s="29"/>
      <c r="BR263" s="29"/>
      <c r="BS263" s="29"/>
      <c r="BT263" s="29"/>
      <c r="BU263" s="29"/>
      <c r="BV263" s="29"/>
      <c r="BW263" s="29"/>
      <c r="BX263" s="29"/>
      <c r="BY263" s="29"/>
      <c r="BZ263" s="29"/>
      <c r="CA263" s="29"/>
      <c r="CB263" s="29"/>
      <c r="CC263" s="29"/>
      <c r="CD263" s="29"/>
      <c r="CE263" s="29"/>
      <c r="CF263" s="29"/>
      <c r="CG263" s="29"/>
      <c r="CH263" s="29"/>
      <c r="CI263" s="29"/>
    </row>
    <row r="264" spans="3:87" x14ac:dyDescent="0.25">
      <c r="Q264" s="8">
        <v>33.700000000000003</v>
      </c>
      <c r="R264" s="8">
        <v>25.4</v>
      </c>
      <c r="S264" s="13">
        <f t="shared" si="169"/>
        <v>0.67400000000000004</v>
      </c>
      <c r="T264" s="13">
        <f t="shared" si="170"/>
        <v>0.84666666666666657</v>
      </c>
      <c r="AE264" s="8">
        <v>34.4</v>
      </c>
      <c r="AF264" s="8">
        <v>33.9</v>
      </c>
      <c r="AG264" s="13">
        <f t="shared" si="165"/>
        <v>0.38222222222222219</v>
      </c>
      <c r="AH264" s="13">
        <f t="shared" si="166"/>
        <v>0.90399999999999991</v>
      </c>
      <c r="AI264" s="29"/>
      <c r="AJ264" s="29"/>
      <c r="AK264" s="29"/>
      <c r="AL264" s="29"/>
      <c r="AM264" s="29"/>
      <c r="AN264" s="29"/>
      <c r="AO264" s="29"/>
      <c r="AP264" s="29"/>
      <c r="AR264" s="29"/>
      <c r="AS264" s="29"/>
      <c r="AT264" s="29"/>
      <c r="AU264" s="29"/>
      <c r="AV264" s="29"/>
      <c r="AW264" s="29"/>
      <c r="AX264" s="29"/>
      <c r="AY264" s="29"/>
      <c r="AZ264" s="29"/>
      <c r="BA264" s="29"/>
      <c r="BB264" s="29"/>
      <c r="BJ264" s="29"/>
      <c r="BK264" s="29"/>
      <c r="BL264" s="29"/>
      <c r="BM264" s="29"/>
      <c r="BN264" s="29"/>
      <c r="BO264" s="29"/>
      <c r="BP264" s="29"/>
      <c r="BQ264" s="29"/>
      <c r="BR264" s="29"/>
      <c r="BS264" s="29"/>
      <c r="BT264" s="29"/>
      <c r="BU264" s="29"/>
      <c r="BV264" s="29"/>
      <c r="BW264" s="29"/>
      <c r="BX264" s="29"/>
      <c r="BY264" s="29"/>
      <c r="BZ264" s="29"/>
      <c r="CA264" s="29"/>
      <c r="CB264" s="29"/>
      <c r="CC264" s="29"/>
      <c r="CD264" s="29"/>
      <c r="CE264" s="29"/>
      <c r="CF264" s="29"/>
      <c r="CG264" s="29"/>
      <c r="CH264" s="29"/>
      <c r="CI264" s="29"/>
    </row>
    <row r="265" spans="3:87" x14ac:dyDescent="0.25">
      <c r="Q265" s="8">
        <v>34.299999999999997</v>
      </c>
      <c r="R265" s="8">
        <v>25.3</v>
      </c>
      <c r="S265" s="13">
        <f t="shared" si="169"/>
        <v>0.68599999999999994</v>
      </c>
      <c r="T265" s="13">
        <f t="shared" si="170"/>
        <v>0.84333333333333338</v>
      </c>
      <c r="AE265" s="8">
        <v>36</v>
      </c>
      <c r="AF265" s="8">
        <v>33.6</v>
      </c>
      <c r="AG265" s="13">
        <f t="shared" si="165"/>
        <v>0.4</v>
      </c>
      <c r="AH265" s="13">
        <f t="shared" si="166"/>
        <v>0.89600000000000002</v>
      </c>
      <c r="AI265" s="29"/>
      <c r="AJ265" s="29"/>
      <c r="AK265" s="29"/>
      <c r="AL265" s="29"/>
      <c r="AM265" s="29"/>
      <c r="AN265" s="29"/>
      <c r="AO265" s="29"/>
      <c r="AP265" s="29"/>
      <c r="AR265" s="29"/>
      <c r="AS265" s="29"/>
      <c r="AT265" s="29"/>
      <c r="AU265" s="29"/>
      <c r="AV265" s="29"/>
      <c r="AW265" s="29"/>
      <c r="AX265" s="29"/>
      <c r="AY265" s="29"/>
      <c r="AZ265" s="29"/>
      <c r="BA265" s="29"/>
      <c r="BB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row>
    <row r="266" spans="3:87" x14ac:dyDescent="0.25">
      <c r="Q266" s="8">
        <v>34.799999999999997</v>
      </c>
      <c r="R266" s="8">
        <v>25.3</v>
      </c>
      <c r="S266" s="13">
        <f t="shared" si="169"/>
        <v>0.69599999999999995</v>
      </c>
      <c r="T266" s="13">
        <f t="shared" si="170"/>
        <v>0.84333333333333338</v>
      </c>
      <c r="AE266" s="8">
        <v>36.5</v>
      </c>
      <c r="AF266" s="8">
        <v>33.5</v>
      </c>
      <c r="AG266" s="13">
        <f t="shared" si="165"/>
        <v>0.40555555555555556</v>
      </c>
      <c r="AH266" s="13">
        <f t="shared" si="166"/>
        <v>0.89333333333333331</v>
      </c>
      <c r="AI266" s="29"/>
      <c r="AJ266" s="29"/>
      <c r="AK266" s="29"/>
      <c r="AL266" s="29"/>
      <c r="AM266" s="29"/>
      <c r="AN266" s="29"/>
      <c r="AO266" s="29"/>
      <c r="AP266" s="29"/>
      <c r="AR266" s="29"/>
      <c r="AS266" s="29"/>
      <c r="AT266" s="29"/>
      <c r="AU266" s="29"/>
      <c r="AV266" s="29"/>
      <c r="AW266" s="29"/>
      <c r="AX266" s="29"/>
      <c r="AY266" s="29"/>
      <c r="AZ266" s="29"/>
      <c r="BA266" s="29"/>
      <c r="BB266" s="29"/>
      <c r="BJ266" s="29"/>
      <c r="BK266" s="29"/>
      <c r="BL266" s="29"/>
      <c r="BM266" s="29"/>
      <c r="BN266" s="29"/>
      <c r="BO266" s="29"/>
      <c r="BP266" s="29"/>
      <c r="BQ266" s="29"/>
      <c r="BR266" s="29"/>
      <c r="BS266" s="29"/>
      <c r="BT266" s="29"/>
      <c r="BU266" s="29"/>
      <c r="BV266" s="29"/>
      <c r="BW266" s="29"/>
      <c r="BX266" s="29"/>
      <c r="BY266" s="29"/>
      <c r="BZ266" s="29"/>
      <c r="CA266" s="29"/>
      <c r="CB266" s="29"/>
      <c r="CC266" s="29"/>
      <c r="CD266" s="29"/>
      <c r="CE266" s="29"/>
      <c r="CF266" s="29"/>
      <c r="CG266" s="29"/>
      <c r="CH266" s="29"/>
      <c r="CI266" s="29"/>
    </row>
    <row r="267" spans="3:87" x14ac:dyDescent="0.25">
      <c r="Q267" s="8">
        <v>36.299999999999997</v>
      </c>
      <c r="R267" s="8">
        <v>25</v>
      </c>
      <c r="S267" s="13">
        <f t="shared" si="169"/>
        <v>0.72599999999999998</v>
      </c>
      <c r="T267" s="13">
        <f t="shared" si="170"/>
        <v>0.83333333333333337</v>
      </c>
      <c r="AE267" s="8">
        <v>37</v>
      </c>
      <c r="AF267" s="8">
        <v>33.5</v>
      </c>
      <c r="AG267" s="13">
        <f t="shared" si="165"/>
        <v>0.41111111111111109</v>
      </c>
      <c r="AH267" s="13">
        <f t="shared" si="166"/>
        <v>0.89333333333333331</v>
      </c>
      <c r="AI267" s="29"/>
      <c r="AJ267" s="29"/>
      <c r="AK267" s="29"/>
      <c r="AL267" s="29"/>
      <c r="AM267" s="29"/>
      <c r="AN267" s="29"/>
      <c r="AO267" s="29"/>
      <c r="AP267" s="29"/>
      <c r="AR267" s="29"/>
      <c r="AS267" s="29"/>
      <c r="AT267" s="29"/>
      <c r="AU267" s="29"/>
      <c r="AV267" s="29"/>
      <c r="AW267" s="29"/>
      <c r="AX267" s="29"/>
      <c r="AY267" s="29"/>
      <c r="AZ267" s="29"/>
      <c r="BA267" s="29"/>
      <c r="BB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c r="CE267" s="29"/>
      <c r="CF267" s="29"/>
      <c r="CG267" s="29"/>
      <c r="CH267" s="29"/>
      <c r="CI267" s="29"/>
    </row>
    <row r="268" spans="3:87" x14ac:dyDescent="0.25">
      <c r="Q268" s="8">
        <v>36.5</v>
      </c>
      <c r="R268" s="8">
        <v>24.9</v>
      </c>
      <c r="S268" s="13">
        <f t="shared" si="169"/>
        <v>0.73</v>
      </c>
      <c r="T268" s="13">
        <f t="shared" si="170"/>
        <v>0.83</v>
      </c>
      <c r="AE268" s="8">
        <v>37.5</v>
      </c>
      <c r="AF268" s="8">
        <v>33.299999999999997</v>
      </c>
      <c r="AG268" s="13">
        <f t="shared" si="165"/>
        <v>0.41666666666666669</v>
      </c>
      <c r="AH268" s="13">
        <f t="shared" si="166"/>
        <v>0.8879999999999999</v>
      </c>
      <c r="AI268" s="29"/>
      <c r="AJ268" s="29"/>
      <c r="AK268" s="29"/>
      <c r="AL268" s="29"/>
      <c r="AM268" s="29"/>
      <c r="AN268" s="29"/>
      <c r="AO268" s="29"/>
      <c r="AP268" s="29"/>
      <c r="AR268" s="29"/>
      <c r="AS268" s="29"/>
      <c r="AT268" s="29"/>
      <c r="AU268" s="29"/>
      <c r="AV268" s="29"/>
      <c r="AW268" s="29"/>
      <c r="AX268" s="29"/>
      <c r="AY268" s="29"/>
      <c r="AZ268" s="29"/>
      <c r="BA268" s="29"/>
      <c r="BB268" s="29"/>
      <c r="BJ268" s="29"/>
      <c r="BK268" s="29"/>
      <c r="BL268" s="29"/>
      <c r="BM268" s="29"/>
      <c r="BN268" s="29"/>
      <c r="BO268" s="29"/>
      <c r="BP268" s="29"/>
      <c r="BQ268" s="29"/>
      <c r="BR268" s="29"/>
      <c r="BS268" s="29"/>
      <c r="BT268" s="29"/>
      <c r="BU268" s="29"/>
      <c r="BV268" s="29"/>
      <c r="BW268" s="29"/>
      <c r="BX268" s="29"/>
      <c r="BY268" s="29"/>
      <c r="BZ268" s="29"/>
      <c r="CA268" s="29"/>
      <c r="CB268" s="29"/>
      <c r="CC268" s="29"/>
      <c r="CD268" s="29"/>
      <c r="CE268" s="29"/>
      <c r="CF268" s="29"/>
      <c r="CG268" s="29"/>
      <c r="CH268" s="29"/>
      <c r="CI268" s="29"/>
    </row>
    <row r="269" spans="3:87" x14ac:dyDescent="0.25">
      <c r="Q269" s="8">
        <v>37</v>
      </c>
      <c r="R269" s="8">
        <v>24.9</v>
      </c>
      <c r="S269" s="13">
        <f t="shared" si="169"/>
        <v>0.74</v>
      </c>
      <c r="T269" s="13">
        <f t="shared" si="170"/>
        <v>0.83</v>
      </c>
      <c r="AE269" s="8">
        <v>39.799999999999997</v>
      </c>
      <c r="AF269" s="8">
        <v>33.1</v>
      </c>
      <c r="AG269" s="13">
        <f t="shared" si="165"/>
        <v>0.44222222222222218</v>
      </c>
      <c r="AH269" s="13">
        <f t="shared" si="166"/>
        <v>0.88266666666666671</v>
      </c>
      <c r="AI269" s="29"/>
      <c r="AJ269" s="29"/>
      <c r="AK269" s="29"/>
      <c r="AL269" s="29"/>
      <c r="AM269" s="29"/>
      <c r="AN269" s="29"/>
      <c r="AO269" s="29"/>
      <c r="AP269" s="29"/>
      <c r="AR269" s="29"/>
      <c r="AS269" s="29"/>
      <c r="AT269" s="29"/>
      <c r="AU269" s="29"/>
      <c r="AV269" s="29"/>
      <c r="AW269" s="29"/>
      <c r="AX269" s="29"/>
      <c r="AY269" s="29"/>
      <c r="AZ269" s="29"/>
      <c r="BA269" s="29"/>
      <c r="BB269" s="29"/>
      <c r="BJ269" s="29"/>
      <c r="BK269" s="29"/>
      <c r="BL269" s="29"/>
      <c r="BM269" s="29"/>
      <c r="BN269" s="29"/>
      <c r="BO269" s="29"/>
      <c r="BP269" s="29"/>
      <c r="BQ269" s="29"/>
      <c r="BR269" s="29"/>
      <c r="BS269" s="29"/>
      <c r="BT269" s="29"/>
      <c r="BU269" s="29"/>
      <c r="BV269" s="29"/>
      <c r="BW269" s="29"/>
      <c r="BX269" s="29"/>
      <c r="BY269" s="29"/>
      <c r="BZ269" s="29"/>
      <c r="CA269" s="29"/>
      <c r="CB269" s="29"/>
      <c r="CC269" s="29"/>
      <c r="CD269" s="29"/>
      <c r="CE269" s="29"/>
      <c r="CF269" s="29"/>
      <c r="CG269" s="29"/>
      <c r="CH269" s="29"/>
      <c r="CI269" s="29"/>
    </row>
    <row r="270" spans="3:87" x14ac:dyDescent="0.25">
      <c r="Q270" s="8">
        <v>38</v>
      </c>
      <c r="R270" s="8">
        <v>24.6</v>
      </c>
      <c r="S270" s="13">
        <f t="shared" si="169"/>
        <v>0.76</v>
      </c>
      <c r="T270" s="13">
        <f t="shared" si="170"/>
        <v>0.82000000000000006</v>
      </c>
      <c r="AE270" s="8">
        <v>41</v>
      </c>
      <c r="AF270" s="8">
        <v>32.799999999999997</v>
      </c>
      <c r="AG270" s="13">
        <f t="shared" si="165"/>
        <v>0.45555555555555555</v>
      </c>
      <c r="AH270" s="13">
        <f t="shared" si="166"/>
        <v>0.87466666666666659</v>
      </c>
      <c r="AI270" s="29"/>
      <c r="AJ270" s="29"/>
      <c r="AK270" s="29"/>
      <c r="AL270" s="29"/>
      <c r="AM270" s="29"/>
      <c r="AN270" s="29"/>
      <c r="AO270" s="29"/>
      <c r="AP270" s="29"/>
      <c r="AR270" s="29"/>
      <c r="AS270" s="29"/>
      <c r="AT270" s="29"/>
      <c r="AU270" s="29"/>
      <c r="AV270" s="29"/>
      <c r="AW270" s="29"/>
      <c r="AX270" s="29"/>
      <c r="AY270" s="29"/>
      <c r="AZ270" s="29"/>
      <c r="BA270" s="29"/>
      <c r="BB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row>
    <row r="271" spans="3:87" x14ac:dyDescent="0.25">
      <c r="Q271" s="8">
        <v>38.4</v>
      </c>
      <c r="R271" s="8">
        <v>24.7</v>
      </c>
      <c r="S271" s="13">
        <f t="shared" si="169"/>
        <v>0.76800000000000002</v>
      </c>
      <c r="T271" s="13">
        <f t="shared" si="170"/>
        <v>0.82333333333333336</v>
      </c>
      <c r="AE271" s="8">
        <v>42.2</v>
      </c>
      <c r="AF271" s="8">
        <v>32.700000000000003</v>
      </c>
      <c r="AG271" s="13">
        <f t="shared" si="165"/>
        <v>0.46888888888888891</v>
      </c>
      <c r="AH271" s="13">
        <f t="shared" si="166"/>
        <v>0.87200000000000011</v>
      </c>
      <c r="AI271" s="29"/>
      <c r="AJ271" s="29"/>
      <c r="AK271" s="29"/>
      <c r="AL271" s="29"/>
      <c r="AM271" s="29"/>
      <c r="AN271" s="29"/>
      <c r="AO271" s="29"/>
      <c r="AP271" s="29"/>
      <c r="AR271" s="29"/>
      <c r="AS271" s="29"/>
      <c r="AT271" s="29"/>
      <c r="AU271" s="29"/>
      <c r="AV271" s="29"/>
      <c r="AW271" s="29"/>
      <c r="AX271" s="29"/>
      <c r="AY271" s="29"/>
      <c r="AZ271" s="29"/>
      <c r="BA271" s="29"/>
      <c r="BB271" s="29"/>
      <c r="BJ271" s="29"/>
      <c r="BK271" s="29"/>
      <c r="BL271" s="29"/>
      <c r="BM271" s="29"/>
      <c r="BN271" s="29"/>
      <c r="BO271" s="29"/>
      <c r="BP271" s="29"/>
      <c r="BQ271" s="29"/>
      <c r="BR271" s="29"/>
      <c r="BS271" s="29"/>
      <c r="BT271" s="29"/>
      <c r="BU271" s="29"/>
      <c r="BV271" s="29"/>
      <c r="BW271" s="29"/>
      <c r="BX271" s="29"/>
      <c r="BY271" s="29"/>
      <c r="BZ271" s="29"/>
      <c r="CA271" s="29"/>
      <c r="CB271" s="29"/>
      <c r="CC271" s="29"/>
      <c r="CD271" s="29"/>
      <c r="CE271" s="29"/>
      <c r="CF271" s="29"/>
      <c r="CG271" s="29"/>
      <c r="CH271" s="29"/>
      <c r="CI271" s="29"/>
    </row>
    <row r="272" spans="3:87" x14ac:dyDescent="0.25">
      <c r="Q272" s="8">
        <v>39</v>
      </c>
      <c r="R272" s="8">
        <v>24.5</v>
      </c>
      <c r="S272" s="13">
        <f t="shared" si="169"/>
        <v>0.78</v>
      </c>
      <c r="T272" s="13">
        <f t="shared" si="170"/>
        <v>0.81666666666666665</v>
      </c>
      <c r="AE272" s="8">
        <v>43.6</v>
      </c>
      <c r="AF272" s="8">
        <v>32.5</v>
      </c>
      <c r="AG272" s="13">
        <f t="shared" si="165"/>
        <v>0.48444444444444446</v>
      </c>
      <c r="AH272" s="13">
        <f t="shared" si="166"/>
        <v>0.8666666666666667</v>
      </c>
      <c r="AI272" s="29"/>
      <c r="AJ272" s="29"/>
      <c r="AK272" s="29"/>
      <c r="AL272" s="29"/>
      <c r="AM272" s="29"/>
      <c r="AN272" s="29"/>
      <c r="AO272" s="29"/>
      <c r="AP272" s="29"/>
      <c r="AR272" s="29"/>
      <c r="AS272" s="29"/>
      <c r="AT272" s="29"/>
      <c r="AU272" s="29"/>
      <c r="AV272" s="29"/>
      <c r="AW272" s="29"/>
      <c r="AX272" s="29"/>
      <c r="AY272" s="29"/>
      <c r="AZ272" s="29"/>
      <c r="BA272" s="29"/>
      <c r="BB272" s="29"/>
    </row>
    <row r="273" spans="17:54" x14ac:dyDescent="0.25">
      <c r="Q273" s="8">
        <v>39.5</v>
      </c>
      <c r="R273" s="8">
        <v>24.4</v>
      </c>
      <c r="S273" s="13">
        <f t="shared" si="169"/>
        <v>0.79</v>
      </c>
      <c r="T273" s="13">
        <f t="shared" si="170"/>
        <v>0.81333333333333324</v>
      </c>
      <c r="AE273" s="8">
        <v>45.1</v>
      </c>
      <c r="AF273" s="8">
        <v>32.200000000000003</v>
      </c>
      <c r="AG273" s="13">
        <f t="shared" si="165"/>
        <v>0.50111111111111117</v>
      </c>
      <c r="AH273" s="13">
        <f t="shared" si="166"/>
        <v>0.85866666666666669</v>
      </c>
      <c r="AI273" s="29"/>
      <c r="AJ273" s="29"/>
      <c r="AK273" s="29"/>
      <c r="AL273" s="29"/>
      <c r="AM273" s="29"/>
      <c r="AN273" s="29"/>
      <c r="AO273" s="29"/>
      <c r="AP273" s="29"/>
      <c r="AR273" s="29"/>
      <c r="AS273" s="29"/>
      <c r="AT273" s="29"/>
      <c r="AU273" s="29"/>
      <c r="AV273" s="29"/>
      <c r="AW273" s="29"/>
      <c r="AX273" s="29"/>
      <c r="AY273" s="29"/>
      <c r="AZ273" s="29"/>
      <c r="BA273" s="29"/>
      <c r="BB273" s="29"/>
    </row>
    <row r="274" spans="17:54" x14ac:dyDescent="0.25">
      <c r="Q274" s="8">
        <v>40.1</v>
      </c>
      <c r="R274" s="8">
        <v>24.3</v>
      </c>
      <c r="S274" s="13">
        <f t="shared" si="169"/>
        <v>0.80200000000000005</v>
      </c>
      <c r="T274" s="13">
        <f t="shared" si="170"/>
        <v>0.81</v>
      </c>
      <c r="AE274" s="8">
        <v>47</v>
      </c>
      <c r="AF274" s="8">
        <v>32</v>
      </c>
      <c r="AG274" s="13">
        <f t="shared" si="165"/>
        <v>0.52222222222222225</v>
      </c>
      <c r="AH274" s="13">
        <f t="shared" si="166"/>
        <v>0.85333333333333339</v>
      </c>
      <c r="AI274" s="29"/>
      <c r="AJ274" s="29"/>
      <c r="AK274" s="29"/>
      <c r="AL274" s="29"/>
      <c r="AM274" s="29"/>
      <c r="AN274" s="29"/>
      <c r="AO274" s="29"/>
      <c r="AP274" s="29"/>
      <c r="AR274" s="29"/>
      <c r="AS274" s="29"/>
      <c r="AT274" s="29"/>
      <c r="AU274" s="29"/>
      <c r="AV274" s="29"/>
      <c r="AW274" s="29"/>
      <c r="AX274" s="29"/>
      <c r="AY274" s="29"/>
      <c r="AZ274" s="29"/>
      <c r="BA274" s="29"/>
      <c r="BB274" s="29"/>
    </row>
    <row r="275" spans="17:54" x14ac:dyDescent="0.25">
      <c r="Q275" s="8">
        <v>40.6</v>
      </c>
      <c r="R275" s="8">
        <v>24.2</v>
      </c>
      <c r="S275" s="13">
        <f t="shared" si="169"/>
        <v>0.81200000000000006</v>
      </c>
      <c r="T275" s="13">
        <f t="shared" si="170"/>
        <v>0.80666666666666664</v>
      </c>
      <c r="AE275" s="8">
        <v>47.8</v>
      </c>
      <c r="AF275" s="8">
        <v>31.8</v>
      </c>
      <c r="AG275" s="13">
        <f t="shared" si="165"/>
        <v>0.53111111111111109</v>
      </c>
      <c r="AH275" s="13">
        <f t="shared" si="166"/>
        <v>0.84799999999999998</v>
      </c>
      <c r="AI275" s="29"/>
      <c r="AJ275" s="29"/>
      <c r="AK275" s="29"/>
      <c r="AL275" s="29"/>
      <c r="AM275" s="29"/>
      <c r="AN275" s="29"/>
      <c r="AO275" s="29"/>
      <c r="AP275" s="29"/>
      <c r="AR275" s="29"/>
      <c r="AS275" s="29"/>
      <c r="AT275" s="29"/>
      <c r="AU275" s="29"/>
      <c r="AV275" s="29"/>
      <c r="AW275" s="29"/>
      <c r="AX275" s="29"/>
      <c r="AY275" s="29"/>
      <c r="AZ275" s="29"/>
      <c r="BA275" s="29"/>
      <c r="BB275" s="29"/>
    </row>
    <row r="276" spans="17:54" x14ac:dyDescent="0.25">
      <c r="Q276" s="8">
        <v>41</v>
      </c>
      <c r="R276" s="8">
        <v>24.2</v>
      </c>
      <c r="S276" s="13">
        <f t="shared" si="169"/>
        <v>0.82</v>
      </c>
      <c r="T276" s="13">
        <f t="shared" si="170"/>
        <v>0.80666666666666664</v>
      </c>
      <c r="AE276" s="8">
        <v>49</v>
      </c>
      <c r="AF276" s="8">
        <v>31.6</v>
      </c>
      <c r="AG276" s="13">
        <f t="shared" si="165"/>
        <v>0.5444444444444444</v>
      </c>
      <c r="AH276" s="13">
        <f t="shared" si="166"/>
        <v>0.84266666666666667</v>
      </c>
      <c r="AI276" s="29"/>
      <c r="AJ276" s="29"/>
      <c r="AK276" s="29"/>
      <c r="AL276" s="29"/>
      <c r="AM276" s="29"/>
      <c r="AN276" s="29"/>
      <c r="AO276" s="29"/>
      <c r="AP276" s="29"/>
      <c r="AR276" s="29"/>
      <c r="AS276" s="29"/>
      <c r="AT276" s="29"/>
      <c r="AU276" s="29"/>
      <c r="AV276" s="29"/>
      <c r="AW276" s="29"/>
      <c r="AX276" s="29"/>
      <c r="AY276" s="29"/>
      <c r="AZ276" s="29"/>
      <c r="BA276" s="29"/>
      <c r="BB276" s="29"/>
    </row>
    <row r="277" spans="17:54" x14ac:dyDescent="0.25">
      <c r="Q277" s="8">
        <v>41</v>
      </c>
      <c r="R277" s="8">
        <v>24.2</v>
      </c>
      <c r="S277" s="13">
        <f t="shared" si="169"/>
        <v>0.82</v>
      </c>
      <c r="T277" s="13">
        <f t="shared" si="170"/>
        <v>0.80666666666666664</v>
      </c>
      <c r="AE277" s="8">
        <v>50.2</v>
      </c>
      <c r="AF277" s="8">
        <v>31.5</v>
      </c>
      <c r="AG277" s="13">
        <f t="shared" si="165"/>
        <v>0.55777777777777782</v>
      </c>
      <c r="AH277" s="13">
        <f t="shared" si="166"/>
        <v>0.84</v>
      </c>
      <c r="AI277" s="29"/>
      <c r="AJ277" s="29"/>
      <c r="AK277" s="29"/>
      <c r="AL277" s="29"/>
      <c r="AM277" s="29"/>
      <c r="AN277" s="29"/>
      <c r="AO277" s="29"/>
      <c r="AP277" s="29"/>
      <c r="AR277" s="29"/>
      <c r="AS277" s="29"/>
      <c r="AT277" s="29"/>
      <c r="AU277" s="29"/>
      <c r="AV277" s="29"/>
      <c r="AW277" s="29"/>
      <c r="AX277" s="29"/>
      <c r="AY277" s="29"/>
      <c r="AZ277" s="29"/>
      <c r="BA277" s="29"/>
      <c r="BB277" s="29"/>
    </row>
    <row r="278" spans="17:54" x14ac:dyDescent="0.25">
      <c r="Q278" s="8">
        <v>41.2</v>
      </c>
      <c r="R278" s="8">
        <v>24.1</v>
      </c>
      <c r="S278" s="13">
        <f t="shared" si="169"/>
        <v>0.82400000000000007</v>
      </c>
      <c r="T278" s="13">
        <f t="shared" si="170"/>
        <v>0.80333333333333334</v>
      </c>
      <c r="AE278" s="8">
        <v>53.5</v>
      </c>
      <c r="AF278" s="8">
        <v>31</v>
      </c>
      <c r="AG278" s="13">
        <f t="shared" ref="AG278:AG284" si="171">AE278/AF$210</f>
        <v>0.59444444444444444</v>
      </c>
      <c r="AH278" s="13">
        <f t="shared" ref="AH278:AH284" si="172">AF278/AF$209</f>
        <v>0.82666666666666666</v>
      </c>
      <c r="AI278" s="29"/>
      <c r="AJ278" s="29"/>
      <c r="AK278" s="29"/>
      <c r="AL278" s="29"/>
      <c r="AM278" s="29"/>
      <c r="AN278" s="29"/>
      <c r="AO278" s="29"/>
      <c r="AP278" s="29"/>
      <c r="AR278" s="29"/>
      <c r="AS278" s="29"/>
      <c r="AT278" s="29"/>
      <c r="AU278" s="29"/>
      <c r="AV278" s="29"/>
      <c r="AW278" s="29"/>
      <c r="AX278" s="29"/>
      <c r="AY278" s="29"/>
      <c r="AZ278" s="29"/>
      <c r="BA278" s="29"/>
      <c r="BB278" s="29"/>
    </row>
    <row r="279" spans="17:54" x14ac:dyDescent="0.25">
      <c r="Q279" s="8">
        <v>41.7</v>
      </c>
      <c r="R279" s="8">
        <v>24.1</v>
      </c>
      <c r="S279" s="13">
        <f t="shared" si="169"/>
        <v>0.83400000000000007</v>
      </c>
      <c r="T279" s="13">
        <f t="shared" si="170"/>
        <v>0.80333333333333334</v>
      </c>
      <c r="AE279" s="8">
        <v>53.7</v>
      </c>
      <c r="AF279" s="8">
        <v>30.9</v>
      </c>
      <c r="AG279" s="13">
        <f t="shared" si="171"/>
        <v>0.59666666666666668</v>
      </c>
      <c r="AH279" s="13">
        <f t="shared" si="172"/>
        <v>0.82399999999999995</v>
      </c>
      <c r="AI279" s="29"/>
      <c r="AJ279" s="29"/>
      <c r="AK279" s="29"/>
      <c r="AL279" s="29"/>
      <c r="AM279" s="29"/>
      <c r="AN279" s="29"/>
      <c r="AO279" s="29"/>
      <c r="AP279" s="29"/>
      <c r="AR279" s="29"/>
      <c r="AS279" s="29"/>
      <c r="AT279" s="29"/>
      <c r="AU279" s="29"/>
      <c r="AV279" s="29"/>
      <c r="AW279" s="29"/>
      <c r="AX279" s="29"/>
      <c r="AY279" s="29"/>
      <c r="AZ279" s="29"/>
      <c r="BA279" s="29"/>
      <c r="BB279" s="29"/>
    </row>
    <row r="280" spans="17:54" x14ac:dyDescent="0.25">
      <c r="Q280" s="8">
        <v>42.3</v>
      </c>
      <c r="R280" s="8">
        <v>24</v>
      </c>
      <c r="S280" s="13">
        <f t="shared" si="169"/>
        <v>0.84599999999999997</v>
      </c>
      <c r="T280" s="13">
        <f t="shared" si="170"/>
        <v>0.8</v>
      </c>
      <c r="AE280" s="8">
        <v>54.8</v>
      </c>
      <c r="AF280" s="8">
        <v>30.8</v>
      </c>
      <c r="AG280" s="13">
        <f t="shared" si="171"/>
        <v>0.60888888888888881</v>
      </c>
      <c r="AH280" s="13">
        <f t="shared" si="172"/>
        <v>0.82133333333333336</v>
      </c>
      <c r="AI280" s="29"/>
      <c r="AJ280" s="29"/>
      <c r="AK280" s="29"/>
      <c r="AL280" s="29"/>
      <c r="AM280" s="29"/>
      <c r="AN280" s="29"/>
      <c r="AO280" s="29"/>
      <c r="AP280" s="29"/>
      <c r="AR280" s="29"/>
      <c r="AS280" s="29"/>
      <c r="AT280" s="29"/>
      <c r="AU280" s="29"/>
      <c r="AV280" s="29"/>
      <c r="AW280" s="29"/>
      <c r="AX280" s="29"/>
      <c r="AY280" s="29"/>
      <c r="AZ280" s="29"/>
      <c r="BA280" s="29"/>
      <c r="BB280" s="29"/>
    </row>
    <row r="281" spans="17:54" x14ac:dyDescent="0.25">
      <c r="Q281" s="8">
        <v>42.6</v>
      </c>
      <c r="R281" s="8">
        <v>24</v>
      </c>
      <c r="S281" s="13">
        <f t="shared" si="169"/>
        <v>0.85199999999999998</v>
      </c>
      <c r="T281" s="13">
        <f t="shared" si="170"/>
        <v>0.8</v>
      </c>
      <c r="AE281" s="8">
        <v>56</v>
      </c>
      <c r="AF281" s="8">
        <v>30.6</v>
      </c>
      <c r="AG281" s="13">
        <f t="shared" si="171"/>
        <v>0.62222222222222223</v>
      </c>
      <c r="AH281" s="13">
        <f t="shared" si="172"/>
        <v>0.81600000000000006</v>
      </c>
      <c r="AI281" s="29"/>
      <c r="AJ281" s="29"/>
      <c r="AK281" s="29"/>
      <c r="AL281" s="29"/>
      <c r="AM281" s="29"/>
      <c r="AN281" s="29"/>
      <c r="AO281" s="29"/>
      <c r="AP281" s="29"/>
      <c r="AR281" s="29"/>
      <c r="AS281" s="29"/>
      <c r="AT281" s="29"/>
      <c r="AU281" s="29"/>
      <c r="AV281" s="29"/>
      <c r="AW281" s="29"/>
      <c r="AX281" s="29"/>
      <c r="AY281" s="29"/>
      <c r="AZ281" s="29"/>
      <c r="BA281" s="29"/>
      <c r="BB281" s="29"/>
    </row>
    <row r="282" spans="17:54" x14ac:dyDescent="0.25">
      <c r="Q282" s="8">
        <v>43.1</v>
      </c>
      <c r="R282" s="8">
        <v>24</v>
      </c>
      <c r="S282" s="13">
        <f t="shared" si="169"/>
        <v>0.86199999999999999</v>
      </c>
      <c r="T282" s="13">
        <f t="shared" si="170"/>
        <v>0.8</v>
      </c>
      <c r="AE282" s="8">
        <v>57.2</v>
      </c>
      <c r="AF282" s="8">
        <v>30.4</v>
      </c>
      <c r="AG282" s="13">
        <f t="shared" si="171"/>
        <v>0.63555555555555554</v>
      </c>
      <c r="AH282" s="13">
        <f t="shared" si="172"/>
        <v>0.81066666666666665</v>
      </c>
      <c r="AI282" s="29"/>
      <c r="AJ282" s="29"/>
      <c r="AK282" s="29"/>
      <c r="AL282" s="29"/>
      <c r="AM282" s="29"/>
      <c r="AN282" s="29"/>
      <c r="AO282" s="29"/>
      <c r="AP282" s="29"/>
      <c r="AR282" s="29"/>
      <c r="AS282" s="29"/>
      <c r="AT282" s="29"/>
      <c r="AU282" s="29"/>
      <c r="AV282" s="29"/>
      <c r="AW282" s="29"/>
      <c r="AX282" s="29"/>
      <c r="AY282" s="29"/>
      <c r="AZ282" s="29"/>
      <c r="BA282" s="29"/>
      <c r="BB282" s="29"/>
    </row>
    <row r="283" spans="17:54" x14ac:dyDescent="0.25">
      <c r="Q283" s="8">
        <v>63.3</v>
      </c>
      <c r="R283" s="8">
        <v>24</v>
      </c>
      <c r="S283" s="13">
        <f t="shared" ref="S283:S284" si="173">Q283/R$210</f>
        <v>1.266</v>
      </c>
      <c r="T283" s="13">
        <f t="shared" ref="T283:T284" si="174">R283/R$209</f>
        <v>0.8</v>
      </c>
      <c r="AE283" s="8">
        <v>58</v>
      </c>
      <c r="AF283" s="8">
        <v>30.3</v>
      </c>
      <c r="AG283" s="13">
        <f t="shared" si="171"/>
        <v>0.64444444444444449</v>
      </c>
      <c r="AH283" s="13">
        <f t="shared" si="172"/>
        <v>0.80800000000000005</v>
      </c>
      <c r="AI283" s="29"/>
      <c r="AJ283" s="29"/>
      <c r="AK283" s="29"/>
      <c r="AL283" s="29"/>
      <c r="AM283" s="29"/>
      <c r="AN283" s="29"/>
      <c r="AO283" s="29"/>
      <c r="AP283" s="29"/>
      <c r="AR283" s="29"/>
      <c r="AS283" s="29"/>
      <c r="AT283" s="29"/>
      <c r="AU283" s="29"/>
      <c r="AV283" s="29"/>
      <c r="AW283" s="29"/>
      <c r="AX283" s="29"/>
      <c r="AY283" s="29"/>
      <c r="AZ283" s="29"/>
      <c r="BA283" s="29"/>
      <c r="BB283" s="29"/>
    </row>
    <row r="284" spans="17:54" x14ac:dyDescent="0.25">
      <c r="Q284" s="8">
        <v>69.400000000000006</v>
      </c>
      <c r="R284" s="8">
        <v>24</v>
      </c>
      <c r="S284" s="13">
        <f t="shared" si="173"/>
        <v>1.3880000000000001</v>
      </c>
      <c r="T284" s="13">
        <f t="shared" si="174"/>
        <v>0.8</v>
      </c>
      <c r="AE284" s="8">
        <v>60.3</v>
      </c>
      <c r="AF284" s="8">
        <v>30</v>
      </c>
      <c r="AG284" s="13">
        <f t="shared" si="171"/>
        <v>0.66999999999999993</v>
      </c>
      <c r="AH284" s="13">
        <f t="shared" si="172"/>
        <v>0.8</v>
      </c>
      <c r="AI284" s="29"/>
      <c r="AJ284" s="29"/>
      <c r="AK284" s="29"/>
      <c r="AL284" s="29"/>
      <c r="AM284" s="29"/>
      <c r="AN284" s="29"/>
      <c r="AO284" s="29"/>
      <c r="AP284" s="29"/>
      <c r="AR284" s="29"/>
      <c r="AS284" s="29"/>
      <c r="AT284" s="29"/>
      <c r="AU284" s="29"/>
      <c r="AV284" s="29"/>
      <c r="AW284" s="29"/>
      <c r="AX284" s="29"/>
      <c r="AY284" s="29"/>
      <c r="AZ284" s="29"/>
      <c r="BA284" s="29"/>
      <c r="BB284" s="29"/>
    </row>
    <row r="285" spans="17:54" x14ac:dyDescent="0.25">
      <c r="AE285" s="8">
        <v>60.5</v>
      </c>
      <c r="AF285" s="8">
        <v>30</v>
      </c>
      <c r="AG285" s="13">
        <f t="shared" ref="AG285:AG288" si="175">AE285/AF$210</f>
        <v>0.67222222222222228</v>
      </c>
      <c r="AH285" s="13">
        <f t="shared" ref="AH285:AH288" si="176">AF285/AF$209</f>
        <v>0.8</v>
      </c>
      <c r="AR285" s="29"/>
      <c r="AS285" s="29"/>
      <c r="AT285" s="29"/>
      <c r="AU285" s="29"/>
      <c r="AV285" s="29"/>
      <c r="AW285" s="29"/>
      <c r="AX285" s="29"/>
      <c r="AY285" s="29"/>
      <c r="AZ285" s="29"/>
      <c r="BA285" s="29"/>
      <c r="BB285" s="29"/>
    </row>
    <row r="286" spans="17:54" x14ac:dyDescent="0.25">
      <c r="AE286" s="8">
        <v>60.8</v>
      </c>
      <c r="AF286" s="8">
        <v>30</v>
      </c>
      <c r="AG286" s="13">
        <f t="shared" si="175"/>
        <v>0.67555555555555558</v>
      </c>
      <c r="AH286" s="13">
        <f t="shared" si="176"/>
        <v>0.8</v>
      </c>
      <c r="AR286" s="29"/>
      <c r="AS286" s="29"/>
      <c r="AT286" s="29"/>
      <c r="AU286" s="29"/>
      <c r="AV286" s="29"/>
      <c r="AW286" s="29"/>
      <c r="AX286" s="29"/>
      <c r="AY286" s="29"/>
      <c r="AZ286" s="29"/>
      <c r="BA286" s="29"/>
      <c r="BB286" s="29"/>
    </row>
    <row r="287" spans="17:54" x14ac:dyDescent="0.25">
      <c r="AE287" s="8">
        <v>61.3</v>
      </c>
      <c r="AF287" s="8">
        <v>30</v>
      </c>
      <c r="AG287" s="13">
        <f t="shared" si="175"/>
        <v>0.68111111111111111</v>
      </c>
      <c r="AH287" s="13">
        <f t="shared" si="176"/>
        <v>0.8</v>
      </c>
      <c r="AR287" s="29"/>
      <c r="AS287" s="29"/>
      <c r="AT287" s="29"/>
      <c r="AU287" s="29"/>
      <c r="AV287" s="29"/>
      <c r="AW287" s="29"/>
      <c r="AX287" s="29"/>
      <c r="AY287" s="29"/>
      <c r="AZ287" s="29"/>
      <c r="BA287" s="29"/>
      <c r="BB287" s="29"/>
    </row>
    <row r="288" spans="17:54" x14ac:dyDescent="0.25">
      <c r="AE288" s="8">
        <v>61.7</v>
      </c>
      <c r="AF288" s="8">
        <v>30</v>
      </c>
      <c r="AG288" s="13">
        <f t="shared" si="175"/>
        <v>0.68555555555555558</v>
      </c>
      <c r="AH288" s="13">
        <f t="shared" si="176"/>
        <v>0.8</v>
      </c>
      <c r="AR288" s="29"/>
      <c r="AS288" s="29"/>
      <c r="AT288" s="29"/>
      <c r="AU288" s="29"/>
      <c r="AV288" s="29"/>
      <c r="AW288" s="29"/>
      <c r="AX288" s="29"/>
      <c r="AY288" s="29"/>
      <c r="AZ288" s="29"/>
      <c r="BA288" s="29"/>
      <c r="BB288" s="29"/>
    </row>
    <row r="293" spans="3:42" x14ac:dyDescent="0.25">
      <c r="C293" s="29" t="s">
        <v>4</v>
      </c>
      <c r="D293" s="59" t="s">
        <v>31</v>
      </c>
      <c r="E293" s="59"/>
      <c r="F293" s="29"/>
      <c r="G293" s="29"/>
      <c r="H293" s="29"/>
      <c r="I293" s="29"/>
      <c r="J293" s="29"/>
      <c r="K293" s="29"/>
      <c r="L293" s="29"/>
      <c r="M293" s="29"/>
      <c r="Q293" s="29" t="s">
        <v>4</v>
      </c>
      <c r="R293" s="59" t="s">
        <v>17</v>
      </c>
      <c r="S293" s="59"/>
      <c r="T293" s="29"/>
      <c r="U293" s="29"/>
      <c r="V293" s="29"/>
      <c r="W293" s="29"/>
      <c r="X293" s="29"/>
      <c r="Y293" s="29"/>
      <c r="Z293" s="29"/>
      <c r="AA293" s="29"/>
      <c r="AB293" s="29"/>
      <c r="AE293" s="29" t="s">
        <v>4</v>
      </c>
      <c r="AF293" s="59" t="s">
        <v>16</v>
      </c>
      <c r="AG293" s="59"/>
      <c r="AH293" s="29"/>
      <c r="AI293" s="29"/>
      <c r="AJ293" s="29"/>
      <c r="AK293" s="29"/>
      <c r="AL293" s="29"/>
      <c r="AM293" s="29"/>
      <c r="AN293" s="29"/>
      <c r="AO293" s="29"/>
      <c r="AP293" s="29"/>
    </row>
    <row r="294" spans="3:42" x14ac:dyDescent="0.25">
      <c r="C294" s="29" t="s">
        <v>5</v>
      </c>
      <c r="D294" s="29">
        <v>40</v>
      </c>
      <c r="E294" s="29"/>
      <c r="F294" s="29"/>
      <c r="G294" s="29"/>
      <c r="H294" s="29"/>
      <c r="I294" s="29"/>
      <c r="J294" s="29"/>
      <c r="K294" s="29"/>
      <c r="L294" s="29"/>
      <c r="M294" s="29"/>
      <c r="Q294" s="29" t="s">
        <v>5</v>
      </c>
      <c r="R294" s="29">
        <v>35</v>
      </c>
      <c r="S294" s="29"/>
      <c r="T294" s="29"/>
      <c r="U294" s="29"/>
      <c r="V294" s="29"/>
      <c r="W294" s="29"/>
      <c r="X294" s="29"/>
      <c r="Y294" s="29"/>
      <c r="Z294" s="29"/>
      <c r="AA294" s="29"/>
      <c r="AB294" s="29"/>
      <c r="AE294" s="29" t="s">
        <v>5</v>
      </c>
      <c r="AF294" s="29">
        <v>45</v>
      </c>
      <c r="AG294" s="29"/>
      <c r="AH294" s="29"/>
      <c r="AI294" s="29"/>
      <c r="AJ294" s="29"/>
      <c r="AK294" s="29"/>
      <c r="AL294" s="29"/>
      <c r="AM294" s="29"/>
      <c r="AN294" s="29"/>
      <c r="AO294" s="29"/>
      <c r="AP294" s="29"/>
    </row>
    <row r="295" spans="3:42" x14ac:dyDescent="0.25">
      <c r="C295" s="29" t="s">
        <v>28</v>
      </c>
      <c r="D295" s="29">
        <v>45</v>
      </c>
      <c r="E295" s="29"/>
      <c r="F295" s="29"/>
      <c r="G295" s="29"/>
      <c r="H295" s="29"/>
      <c r="I295" s="29"/>
      <c r="J295" s="29"/>
      <c r="K295" s="29"/>
      <c r="L295" s="29"/>
      <c r="M295" s="29"/>
      <c r="Q295" s="29" t="s">
        <v>28</v>
      </c>
      <c r="R295" s="29">
        <v>72</v>
      </c>
      <c r="S295" s="29"/>
      <c r="T295" s="29"/>
      <c r="U295" s="29"/>
      <c r="V295" s="29"/>
      <c r="W295" s="29"/>
      <c r="X295" s="29"/>
      <c r="Y295" s="29"/>
      <c r="Z295" s="29"/>
      <c r="AA295" s="29"/>
      <c r="AB295" s="29"/>
      <c r="AE295" s="29" t="s">
        <v>28</v>
      </c>
      <c r="AF295" s="29">
        <v>90</v>
      </c>
      <c r="AG295" s="29"/>
      <c r="AH295" s="29"/>
      <c r="AI295" s="29"/>
      <c r="AJ295" s="29"/>
      <c r="AK295" s="29"/>
      <c r="AL295" s="29"/>
      <c r="AM295" s="29"/>
      <c r="AN295" s="29"/>
      <c r="AO295" s="29"/>
      <c r="AP295" s="29"/>
    </row>
    <row r="296" spans="3:42" x14ac:dyDescent="0.25">
      <c r="C296" s="29"/>
      <c r="D296" s="29"/>
      <c r="E296" s="29"/>
      <c r="F296" s="29"/>
      <c r="G296" s="29"/>
      <c r="H296" s="29"/>
      <c r="I296" s="29"/>
      <c r="J296" s="29"/>
      <c r="K296" s="29"/>
      <c r="L296" s="29"/>
      <c r="M296" s="29"/>
      <c r="Q296" s="29"/>
      <c r="R296" s="29"/>
      <c r="S296" s="29"/>
      <c r="T296" s="29"/>
      <c r="U296" s="29"/>
      <c r="V296" s="29"/>
      <c r="W296" s="29"/>
      <c r="X296" s="29"/>
      <c r="Y296" s="29"/>
      <c r="Z296" s="29"/>
      <c r="AA296" s="29"/>
      <c r="AB296" s="29"/>
      <c r="AE296" s="29"/>
      <c r="AF296" s="29"/>
      <c r="AG296" s="29"/>
      <c r="AH296" s="29"/>
      <c r="AI296" s="29"/>
      <c r="AJ296" s="29"/>
      <c r="AK296" s="29"/>
      <c r="AL296" s="29"/>
      <c r="AM296" s="29"/>
      <c r="AN296" s="29"/>
      <c r="AO296" s="29"/>
      <c r="AP296" s="29"/>
    </row>
    <row r="297" spans="3:42" x14ac:dyDescent="0.25">
      <c r="C297" s="1" t="s">
        <v>29</v>
      </c>
      <c r="D297" s="1" t="s">
        <v>34</v>
      </c>
      <c r="E297" s="1" t="s">
        <v>35</v>
      </c>
      <c r="F297" s="1" t="s">
        <v>36</v>
      </c>
      <c r="G297" s="29"/>
      <c r="H297" s="56" t="s">
        <v>37</v>
      </c>
      <c r="I297" s="57"/>
      <c r="J297" s="58"/>
      <c r="K297" s="58"/>
      <c r="L297" s="58"/>
      <c r="M297" s="58"/>
      <c r="Q297" s="1" t="s">
        <v>29</v>
      </c>
      <c r="R297" s="1" t="s">
        <v>34</v>
      </c>
      <c r="S297" s="1" t="s">
        <v>35</v>
      </c>
      <c r="T297" s="1" t="s">
        <v>36</v>
      </c>
      <c r="U297" s="29"/>
      <c r="V297" s="56" t="s">
        <v>37</v>
      </c>
      <c r="W297" s="57"/>
      <c r="X297" s="58"/>
      <c r="Y297" s="58"/>
      <c r="Z297" s="58"/>
      <c r="AA297" s="58"/>
      <c r="AB297" s="29"/>
      <c r="AE297" s="1" t="s">
        <v>29</v>
      </c>
      <c r="AF297" s="1" t="s">
        <v>34</v>
      </c>
      <c r="AG297" s="1" t="s">
        <v>35</v>
      </c>
      <c r="AH297" s="1" t="s">
        <v>36</v>
      </c>
      <c r="AI297" s="29"/>
      <c r="AJ297" s="56" t="s">
        <v>37</v>
      </c>
      <c r="AK297" s="57"/>
      <c r="AL297" s="58"/>
      <c r="AM297" s="58"/>
      <c r="AN297" s="58"/>
      <c r="AO297" s="58"/>
      <c r="AP297" s="29"/>
    </row>
    <row r="298" spans="3:42" x14ac:dyDescent="0.25">
      <c r="C298" s="8">
        <v>4.5999999999999996</v>
      </c>
      <c r="D298" s="8">
        <v>40</v>
      </c>
      <c r="E298" s="13">
        <f>C298/D$295</f>
        <v>0.10222222222222221</v>
      </c>
      <c r="F298" s="13">
        <f>D298/D$294</f>
        <v>1</v>
      </c>
      <c r="G298" s="29"/>
      <c r="H298" s="29"/>
      <c r="I298" s="29"/>
      <c r="J298" s="58"/>
      <c r="K298" s="58"/>
      <c r="L298" s="58"/>
      <c r="M298" s="58"/>
      <c r="Q298" s="8">
        <v>2.2000000000000002</v>
      </c>
      <c r="R298" s="8">
        <v>35</v>
      </c>
      <c r="S298" s="13">
        <f>Q298/R$295</f>
        <v>3.0555555555555558E-2</v>
      </c>
      <c r="T298" s="13">
        <f>R298/R$294</f>
        <v>1</v>
      </c>
      <c r="U298" s="29"/>
      <c r="V298" s="29"/>
      <c r="W298" s="29"/>
      <c r="X298" s="58"/>
      <c r="Y298" s="58"/>
      <c r="Z298" s="58"/>
      <c r="AA298" s="58"/>
      <c r="AB298" s="29"/>
      <c r="AE298" s="8">
        <v>3</v>
      </c>
      <c r="AF298" s="8">
        <v>45</v>
      </c>
      <c r="AG298" s="13">
        <f>AE298/AF$295</f>
        <v>3.3333333333333333E-2</v>
      </c>
      <c r="AH298" s="13">
        <f>AF298/AF$294</f>
        <v>1</v>
      </c>
      <c r="AI298" s="29"/>
      <c r="AJ298" s="29"/>
      <c r="AK298" s="29"/>
      <c r="AL298" s="58"/>
      <c r="AM298" s="58"/>
      <c r="AN298" s="58"/>
      <c r="AO298" s="58"/>
      <c r="AP298" s="29"/>
    </row>
    <row r="299" spans="3:42" x14ac:dyDescent="0.25">
      <c r="C299" s="8">
        <v>4.8</v>
      </c>
      <c r="D299" s="8">
        <v>40</v>
      </c>
      <c r="E299" s="13">
        <f t="shared" ref="E299:E362" si="177">C299/D$295</f>
        <v>0.10666666666666666</v>
      </c>
      <c r="F299" s="13">
        <f t="shared" ref="F299:F362" si="178">D299/D$294</f>
        <v>1</v>
      </c>
      <c r="G299" s="29"/>
      <c r="H299" s="29"/>
      <c r="I299" s="29"/>
      <c r="J299" s="58"/>
      <c r="K299" s="58"/>
      <c r="L299" s="58"/>
      <c r="M299" s="58"/>
      <c r="Q299" s="8">
        <v>3.2</v>
      </c>
      <c r="R299" s="8">
        <v>35</v>
      </c>
      <c r="S299" s="13">
        <f t="shared" ref="S299:S357" si="179">Q299/R$295</f>
        <v>4.4444444444444446E-2</v>
      </c>
      <c r="T299" s="13">
        <f t="shared" ref="T299:T357" si="180">R299/R$294</f>
        <v>1</v>
      </c>
      <c r="U299" s="29"/>
      <c r="V299" s="29"/>
      <c r="W299" s="29"/>
      <c r="X299" s="58"/>
      <c r="Y299" s="58"/>
      <c r="Z299" s="58"/>
      <c r="AA299" s="58"/>
      <c r="AB299" s="29"/>
      <c r="AE299" s="8">
        <v>4.0999999999999996</v>
      </c>
      <c r="AF299" s="8">
        <v>45</v>
      </c>
      <c r="AG299" s="13">
        <f t="shared" ref="AG299:AG355" si="181">AE299/AF$295</f>
        <v>4.5555555555555551E-2</v>
      </c>
      <c r="AH299" s="13">
        <f t="shared" ref="AH299:AH355" si="182">AF299/AF$294</f>
        <v>1</v>
      </c>
      <c r="AI299" s="29"/>
      <c r="AJ299" s="29"/>
      <c r="AK299" s="29"/>
      <c r="AL299" s="58"/>
      <c r="AM299" s="58"/>
      <c r="AN299" s="58"/>
      <c r="AO299" s="58"/>
      <c r="AP299" s="29"/>
    </row>
    <row r="300" spans="3:42" x14ac:dyDescent="0.25">
      <c r="C300" s="8">
        <v>4.9000000000000004</v>
      </c>
      <c r="D300" s="8">
        <v>40</v>
      </c>
      <c r="E300" s="13">
        <f t="shared" si="177"/>
        <v>0.1088888888888889</v>
      </c>
      <c r="F300" s="13">
        <f t="shared" si="178"/>
        <v>1</v>
      </c>
      <c r="G300" s="29"/>
      <c r="H300" s="56" t="s">
        <v>74</v>
      </c>
      <c r="I300" s="57"/>
      <c r="J300" s="58" t="s">
        <v>91</v>
      </c>
      <c r="K300" s="58"/>
      <c r="L300" s="58"/>
      <c r="M300" s="58"/>
      <c r="Q300" s="8">
        <v>4.5</v>
      </c>
      <c r="R300" s="8">
        <v>35</v>
      </c>
      <c r="S300" s="13">
        <f t="shared" si="179"/>
        <v>6.25E-2</v>
      </c>
      <c r="T300" s="13">
        <f t="shared" si="180"/>
        <v>1</v>
      </c>
      <c r="U300" s="29"/>
      <c r="V300" s="56" t="s">
        <v>74</v>
      </c>
      <c r="W300" s="57"/>
      <c r="X300" s="58" t="s">
        <v>77</v>
      </c>
      <c r="Y300" s="58"/>
      <c r="Z300" s="58"/>
      <c r="AA300" s="58"/>
      <c r="AB300" s="29"/>
      <c r="AE300" s="8">
        <v>4.7</v>
      </c>
      <c r="AF300" s="8">
        <v>45</v>
      </c>
      <c r="AG300" s="13">
        <f t="shared" si="181"/>
        <v>5.2222222222222225E-2</v>
      </c>
      <c r="AH300" s="13">
        <f t="shared" si="182"/>
        <v>1</v>
      </c>
      <c r="AI300" s="29"/>
      <c r="AJ300" s="56" t="s">
        <v>74</v>
      </c>
      <c r="AK300" s="57"/>
      <c r="AL300" s="58" t="s">
        <v>77</v>
      </c>
      <c r="AM300" s="58"/>
      <c r="AN300" s="58"/>
      <c r="AO300" s="58"/>
      <c r="AP300" s="29"/>
    </row>
    <row r="301" spans="3:42" x14ac:dyDescent="0.25">
      <c r="C301" s="8">
        <v>4.9000000000000004</v>
      </c>
      <c r="D301" s="8">
        <v>40</v>
      </c>
      <c r="E301" s="13">
        <f t="shared" si="177"/>
        <v>0.1088888888888889</v>
      </c>
      <c r="F301" s="13">
        <f t="shared" si="178"/>
        <v>1</v>
      </c>
      <c r="G301" s="29"/>
      <c r="H301" s="29"/>
      <c r="I301" s="29"/>
      <c r="J301" s="29"/>
      <c r="K301" s="29"/>
      <c r="L301" s="29"/>
      <c r="M301" s="29"/>
      <c r="Q301" s="8">
        <v>5.6</v>
      </c>
      <c r="R301" s="8">
        <v>35</v>
      </c>
      <c r="S301" s="13">
        <f t="shared" si="179"/>
        <v>7.7777777777777779E-2</v>
      </c>
      <c r="T301" s="13">
        <f t="shared" si="180"/>
        <v>1</v>
      </c>
      <c r="U301" s="29"/>
      <c r="V301" s="29"/>
      <c r="W301" s="29"/>
      <c r="X301" s="29"/>
      <c r="Y301" s="29"/>
      <c r="Z301" s="29"/>
      <c r="AA301" s="29"/>
      <c r="AB301" s="29"/>
      <c r="AE301" s="8">
        <v>5.0999999999999996</v>
      </c>
      <c r="AF301" s="8">
        <v>45</v>
      </c>
      <c r="AG301" s="13">
        <f t="shared" si="181"/>
        <v>5.6666666666666664E-2</v>
      </c>
      <c r="AH301" s="13">
        <f t="shared" si="182"/>
        <v>1</v>
      </c>
      <c r="AI301" s="29"/>
      <c r="AJ301" s="29"/>
      <c r="AK301" s="29"/>
      <c r="AL301" s="29"/>
      <c r="AM301" s="29"/>
      <c r="AN301" s="29"/>
      <c r="AO301" s="29"/>
      <c r="AP301" s="29"/>
    </row>
    <row r="302" spans="3:42" x14ac:dyDescent="0.25">
      <c r="C302" s="8">
        <v>5.2</v>
      </c>
      <c r="D302" s="8">
        <v>39.9</v>
      </c>
      <c r="E302" s="13">
        <f t="shared" si="177"/>
        <v>0.11555555555555556</v>
      </c>
      <c r="F302" s="13">
        <f t="shared" si="178"/>
        <v>0.99749999999999994</v>
      </c>
      <c r="G302" s="29"/>
      <c r="H302" s="29"/>
      <c r="I302" s="29"/>
      <c r="J302" s="29"/>
      <c r="K302" s="29"/>
      <c r="L302" s="29"/>
      <c r="M302" s="29"/>
      <c r="Q302" s="8">
        <v>6.8</v>
      </c>
      <c r="R302" s="8">
        <v>35</v>
      </c>
      <c r="S302" s="13">
        <f t="shared" si="179"/>
        <v>9.4444444444444442E-2</v>
      </c>
      <c r="T302" s="13">
        <f t="shared" si="180"/>
        <v>1</v>
      </c>
      <c r="U302" s="29"/>
      <c r="V302" s="29"/>
      <c r="W302" s="29"/>
      <c r="X302" s="29"/>
      <c r="Y302" s="29"/>
      <c r="Z302" s="29"/>
      <c r="AA302" s="29"/>
      <c r="AB302" s="29"/>
      <c r="AE302" s="8">
        <v>5.6</v>
      </c>
      <c r="AF302" s="8">
        <v>45</v>
      </c>
      <c r="AG302" s="13">
        <f t="shared" si="181"/>
        <v>6.222222222222222E-2</v>
      </c>
      <c r="AH302" s="13">
        <f t="shared" si="182"/>
        <v>1</v>
      </c>
      <c r="AI302" s="29"/>
      <c r="AJ302" s="29"/>
      <c r="AK302" s="29"/>
      <c r="AL302" s="29"/>
      <c r="AM302" s="29"/>
      <c r="AN302" s="29"/>
      <c r="AO302" s="29"/>
      <c r="AP302" s="29"/>
    </row>
    <row r="303" spans="3:42" x14ac:dyDescent="0.25">
      <c r="C303" s="8">
        <v>5.2</v>
      </c>
      <c r="D303" s="8">
        <v>40</v>
      </c>
      <c r="E303" s="13">
        <f t="shared" si="177"/>
        <v>0.11555555555555556</v>
      </c>
      <c r="F303" s="13">
        <f t="shared" si="178"/>
        <v>1</v>
      </c>
      <c r="G303" s="29"/>
      <c r="H303" s="29"/>
      <c r="I303" s="29"/>
      <c r="J303" s="29"/>
      <c r="K303" s="29"/>
      <c r="L303" s="29"/>
      <c r="M303" s="29"/>
      <c r="Q303" s="8">
        <v>8.1</v>
      </c>
      <c r="R303" s="8">
        <v>35</v>
      </c>
      <c r="S303" s="13">
        <f t="shared" si="179"/>
        <v>0.11249999999999999</v>
      </c>
      <c r="T303" s="13">
        <f t="shared" si="180"/>
        <v>1</v>
      </c>
      <c r="U303" s="29"/>
      <c r="V303" s="29"/>
      <c r="W303" s="29"/>
      <c r="X303" s="29"/>
      <c r="Y303" s="29"/>
      <c r="Z303" s="29"/>
      <c r="AA303" s="29"/>
      <c r="AB303" s="29"/>
      <c r="AE303" s="8">
        <v>6.4</v>
      </c>
      <c r="AF303" s="8">
        <v>45</v>
      </c>
      <c r="AG303" s="13">
        <f t="shared" si="181"/>
        <v>7.1111111111111111E-2</v>
      </c>
      <c r="AH303" s="13">
        <f t="shared" si="182"/>
        <v>1</v>
      </c>
      <c r="AI303" s="29"/>
      <c r="AJ303" s="29"/>
      <c r="AK303" s="29"/>
      <c r="AL303" s="29"/>
      <c r="AM303" s="29"/>
      <c r="AN303" s="29"/>
      <c r="AO303" s="29"/>
      <c r="AP303" s="29"/>
    </row>
    <row r="304" spans="3:42" x14ac:dyDescent="0.25">
      <c r="C304" s="8">
        <v>5.2</v>
      </c>
      <c r="D304" s="8">
        <v>39.9</v>
      </c>
      <c r="E304" s="13">
        <f t="shared" si="177"/>
        <v>0.11555555555555556</v>
      </c>
      <c r="F304" s="13">
        <f t="shared" si="178"/>
        <v>0.99749999999999994</v>
      </c>
      <c r="G304" s="29"/>
      <c r="H304" s="29"/>
      <c r="I304" s="29"/>
      <c r="J304" s="29"/>
      <c r="K304" s="29"/>
      <c r="L304" s="29"/>
      <c r="M304" s="29"/>
      <c r="Q304" s="8">
        <v>9.1999999999999993</v>
      </c>
      <c r="R304" s="8">
        <v>35</v>
      </c>
      <c r="S304" s="13">
        <f t="shared" si="179"/>
        <v>0.12777777777777777</v>
      </c>
      <c r="T304" s="13">
        <f t="shared" si="180"/>
        <v>1</v>
      </c>
      <c r="U304" s="29"/>
      <c r="V304" s="29"/>
      <c r="W304" s="29"/>
      <c r="X304" s="29"/>
      <c r="Y304" s="29"/>
      <c r="Z304" s="29"/>
      <c r="AA304" s="29"/>
      <c r="AB304" s="29"/>
      <c r="AE304" s="8">
        <v>7</v>
      </c>
      <c r="AF304" s="8">
        <v>45</v>
      </c>
      <c r="AG304" s="13">
        <f t="shared" si="181"/>
        <v>7.7777777777777779E-2</v>
      </c>
      <c r="AH304" s="13">
        <f t="shared" si="182"/>
        <v>1</v>
      </c>
      <c r="AI304" s="29"/>
      <c r="AJ304" s="29"/>
      <c r="AK304" s="29"/>
      <c r="AL304" s="29"/>
      <c r="AM304" s="29"/>
      <c r="AN304" s="29"/>
      <c r="AO304" s="29"/>
      <c r="AP304" s="29"/>
    </row>
    <row r="305" spans="3:42" x14ac:dyDescent="0.25">
      <c r="C305" s="8">
        <v>5.3</v>
      </c>
      <c r="D305" s="8">
        <v>39.9</v>
      </c>
      <c r="E305" s="13">
        <f t="shared" si="177"/>
        <v>0.11777777777777777</v>
      </c>
      <c r="F305" s="13">
        <f t="shared" si="178"/>
        <v>0.99749999999999994</v>
      </c>
      <c r="G305" s="29"/>
      <c r="H305" s="29"/>
      <c r="I305" s="29"/>
      <c r="J305" s="29"/>
      <c r="K305" s="29"/>
      <c r="L305" s="29"/>
      <c r="M305" s="29"/>
      <c r="Q305" s="8">
        <v>10.3</v>
      </c>
      <c r="R305" s="8">
        <v>35</v>
      </c>
      <c r="S305" s="13">
        <f t="shared" si="179"/>
        <v>0.14305555555555557</v>
      </c>
      <c r="T305" s="13">
        <f t="shared" si="180"/>
        <v>1</v>
      </c>
      <c r="U305" s="29"/>
      <c r="V305" s="29"/>
      <c r="W305" s="29"/>
      <c r="X305" s="29"/>
      <c r="Y305" s="29"/>
      <c r="Z305" s="29"/>
      <c r="AA305" s="29"/>
      <c r="AB305" s="29"/>
      <c r="AE305" s="8">
        <v>7</v>
      </c>
      <c r="AF305" s="8">
        <v>45</v>
      </c>
      <c r="AG305" s="13">
        <f t="shared" si="181"/>
        <v>7.7777777777777779E-2</v>
      </c>
      <c r="AH305" s="13">
        <f t="shared" si="182"/>
        <v>1</v>
      </c>
      <c r="AI305" s="29"/>
      <c r="AJ305" s="29"/>
      <c r="AK305" s="29"/>
      <c r="AL305" s="29"/>
      <c r="AM305" s="29"/>
      <c r="AN305" s="29"/>
      <c r="AO305" s="29"/>
      <c r="AP305" s="29"/>
    </row>
    <row r="306" spans="3:42" x14ac:dyDescent="0.25">
      <c r="C306" s="8">
        <v>5.5</v>
      </c>
      <c r="D306" s="8">
        <v>39.799999999999997</v>
      </c>
      <c r="E306" s="13">
        <f t="shared" si="177"/>
        <v>0.12222222222222222</v>
      </c>
      <c r="F306" s="13">
        <f t="shared" si="178"/>
        <v>0.99499999999999988</v>
      </c>
      <c r="G306" s="29"/>
      <c r="H306" s="29"/>
      <c r="I306" s="29"/>
      <c r="J306" s="29"/>
      <c r="K306" s="29"/>
      <c r="L306" s="29"/>
      <c r="M306" s="29"/>
      <c r="Q306" s="8">
        <v>11.4</v>
      </c>
      <c r="R306" s="8">
        <v>34.799999999999997</v>
      </c>
      <c r="S306" s="13">
        <f t="shared" si="179"/>
        <v>0.15833333333333333</v>
      </c>
      <c r="T306" s="13">
        <f t="shared" si="180"/>
        <v>0.99428571428571422</v>
      </c>
      <c r="U306" s="29"/>
      <c r="V306" s="29"/>
      <c r="W306" s="29"/>
      <c r="X306" s="29"/>
      <c r="Y306" s="29"/>
      <c r="Z306" s="29"/>
      <c r="AA306" s="29"/>
      <c r="AB306" s="29"/>
      <c r="AE306" s="8">
        <v>7.6</v>
      </c>
      <c r="AF306" s="8">
        <v>45</v>
      </c>
      <c r="AG306" s="13">
        <f t="shared" si="181"/>
        <v>8.4444444444444447E-2</v>
      </c>
      <c r="AH306" s="13">
        <f t="shared" si="182"/>
        <v>1</v>
      </c>
      <c r="AI306" s="29"/>
      <c r="AJ306" s="29"/>
      <c r="AK306" s="29"/>
      <c r="AL306" s="29"/>
      <c r="AM306" s="29"/>
      <c r="AN306" s="29"/>
      <c r="AO306" s="29"/>
      <c r="AP306" s="29"/>
    </row>
    <row r="307" spans="3:42" x14ac:dyDescent="0.25">
      <c r="C307" s="8">
        <v>5.6</v>
      </c>
      <c r="D307" s="8">
        <v>39.799999999999997</v>
      </c>
      <c r="E307" s="13">
        <f t="shared" si="177"/>
        <v>0.12444444444444444</v>
      </c>
      <c r="F307" s="13">
        <f t="shared" si="178"/>
        <v>0.99499999999999988</v>
      </c>
      <c r="G307" s="29"/>
      <c r="H307" s="29"/>
      <c r="I307" s="29"/>
      <c r="J307" s="29"/>
      <c r="K307" s="29"/>
      <c r="L307" s="29"/>
      <c r="M307" s="29"/>
      <c r="Q307" s="8">
        <v>12.5</v>
      </c>
      <c r="R307" s="8">
        <v>34.6</v>
      </c>
      <c r="S307" s="13">
        <f t="shared" si="179"/>
        <v>0.1736111111111111</v>
      </c>
      <c r="T307" s="13">
        <f t="shared" si="180"/>
        <v>0.98857142857142866</v>
      </c>
      <c r="U307" s="29"/>
      <c r="V307" s="29"/>
      <c r="W307" s="29"/>
      <c r="X307" s="29"/>
      <c r="Y307" s="29"/>
      <c r="Z307" s="29"/>
      <c r="AA307" s="29"/>
      <c r="AB307" s="29"/>
      <c r="AE307" s="8">
        <v>9.1999999999999993</v>
      </c>
      <c r="AF307" s="8">
        <v>45</v>
      </c>
      <c r="AG307" s="13">
        <f t="shared" si="181"/>
        <v>0.10222222222222221</v>
      </c>
      <c r="AH307" s="13">
        <f t="shared" si="182"/>
        <v>1</v>
      </c>
      <c r="AI307" s="29"/>
      <c r="AJ307" s="29"/>
      <c r="AK307" s="29"/>
      <c r="AL307" s="29"/>
      <c r="AM307" s="29"/>
      <c r="AN307" s="29"/>
      <c r="AO307" s="29"/>
      <c r="AP307" s="29"/>
    </row>
    <row r="308" spans="3:42" x14ac:dyDescent="0.25">
      <c r="C308" s="8">
        <v>5.7</v>
      </c>
      <c r="D308" s="8">
        <v>39.799999999999997</v>
      </c>
      <c r="E308" s="13">
        <f t="shared" si="177"/>
        <v>0.12666666666666668</v>
      </c>
      <c r="F308" s="13">
        <f t="shared" si="178"/>
        <v>0.99499999999999988</v>
      </c>
      <c r="G308" s="29"/>
      <c r="H308" s="29"/>
      <c r="I308" s="29"/>
      <c r="J308" s="29"/>
      <c r="K308" s="29"/>
      <c r="L308" s="29"/>
      <c r="M308" s="29"/>
      <c r="Q308" s="8">
        <v>13.7</v>
      </c>
      <c r="R308" s="8">
        <v>34.5</v>
      </c>
      <c r="S308" s="13">
        <f t="shared" si="179"/>
        <v>0.19027777777777777</v>
      </c>
      <c r="T308" s="13">
        <f t="shared" si="180"/>
        <v>0.98571428571428577</v>
      </c>
      <c r="U308" s="29"/>
      <c r="V308" s="29"/>
      <c r="W308" s="29"/>
      <c r="X308" s="29"/>
      <c r="Y308" s="29"/>
      <c r="Z308" s="29"/>
      <c r="AA308" s="29"/>
      <c r="AB308" s="29"/>
      <c r="AE308" s="8">
        <v>9.3000000000000007</v>
      </c>
      <c r="AF308" s="8">
        <v>45</v>
      </c>
      <c r="AG308" s="13">
        <f t="shared" si="181"/>
        <v>0.10333333333333335</v>
      </c>
      <c r="AH308" s="13">
        <f t="shared" si="182"/>
        <v>1</v>
      </c>
      <c r="AI308" s="29"/>
      <c r="AJ308" s="29"/>
      <c r="AK308" s="29"/>
      <c r="AL308" s="29"/>
      <c r="AM308" s="29"/>
      <c r="AN308" s="29"/>
      <c r="AO308" s="29"/>
      <c r="AP308" s="29"/>
    </row>
    <row r="309" spans="3:42" x14ac:dyDescent="0.25">
      <c r="C309" s="8">
        <v>5.7</v>
      </c>
      <c r="D309" s="8">
        <v>39.799999999999997</v>
      </c>
      <c r="E309" s="13">
        <f t="shared" si="177"/>
        <v>0.12666666666666668</v>
      </c>
      <c r="F309" s="13">
        <f t="shared" si="178"/>
        <v>0.99499999999999988</v>
      </c>
      <c r="G309" s="29"/>
      <c r="H309" s="29"/>
      <c r="I309" s="29"/>
      <c r="J309" s="29"/>
      <c r="K309" s="29"/>
      <c r="L309" s="29"/>
      <c r="M309" s="29"/>
      <c r="Q309" s="8">
        <v>16.5</v>
      </c>
      <c r="R309" s="8">
        <v>34.1</v>
      </c>
      <c r="S309" s="13">
        <f t="shared" si="179"/>
        <v>0.22916666666666666</v>
      </c>
      <c r="T309" s="13">
        <f t="shared" si="180"/>
        <v>0.97428571428571431</v>
      </c>
      <c r="U309" s="29"/>
      <c r="V309" s="29"/>
      <c r="W309" s="29"/>
      <c r="X309" s="29"/>
      <c r="Y309" s="29"/>
      <c r="Z309" s="29"/>
      <c r="AA309" s="29"/>
      <c r="AB309" s="29"/>
      <c r="AE309" s="8">
        <v>9.5</v>
      </c>
      <c r="AF309" s="8">
        <v>45</v>
      </c>
      <c r="AG309" s="13">
        <f t="shared" si="181"/>
        <v>0.10555555555555556</v>
      </c>
      <c r="AH309" s="13">
        <f t="shared" si="182"/>
        <v>1</v>
      </c>
      <c r="AI309" s="29"/>
      <c r="AJ309" s="29"/>
      <c r="AK309" s="29"/>
      <c r="AL309" s="29"/>
      <c r="AM309" s="29"/>
      <c r="AN309" s="29"/>
      <c r="AO309" s="29"/>
      <c r="AP309" s="29"/>
    </row>
    <row r="310" spans="3:42" x14ac:dyDescent="0.25">
      <c r="C310" s="8">
        <v>5.8</v>
      </c>
      <c r="D310" s="8">
        <v>39.799999999999997</v>
      </c>
      <c r="E310" s="13">
        <f t="shared" si="177"/>
        <v>0.12888888888888889</v>
      </c>
      <c r="F310" s="13">
        <f t="shared" si="178"/>
        <v>0.99499999999999988</v>
      </c>
      <c r="G310" s="29"/>
      <c r="H310" s="29"/>
      <c r="I310" s="29"/>
      <c r="J310" s="29"/>
      <c r="K310" s="29"/>
      <c r="L310" s="29"/>
      <c r="M310" s="29"/>
      <c r="Q310" s="8">
        <v>17.600000000000001</v>
      </c>
      <c r="R310" s="8">
        <v>33.9</v>
      </c>
      <c r="S310" s="13">
        <f t="shared" si="179"/>
        <v>0.24444444444444446</v>
      </c>
      <c r="T310" s="13">
        <f t="shared" si="180"/>
        <v>0.96857142857142853</v>
      </c>
      <c r="U310" s="29"/>
      <c r="V310" s="29"/>
      <c r="W310" s="29"/>
      <c r="X310" s="29"/>
      <c r="Y310" s="29"/>
      <c r="Z310" s="29"/>
      <c r="AA310" s="29"/>
      <c r="AB310" s="29"/>
      <c r="AE310" s="8">
        <v>9.6999999999999993</v>
      </c>
      <c r="AF310" s="8">
        <v>45</v>
      </c>
      <c r="AG310" s="13">
        <f t="shared" si="181"/>
        <v>0.10777777777777776</v>
      </c>
      <c r="AH310" s="13">
        <f t="shared" si="182"/>
        <v>1</v>
      </c>
      <c r="AI310" s="29"/>
      <c r="AJ310" s="29"/>
      <c r="AK310" s="29"/>
      <c r="AL310" s="29"/>
      <c r="AM310" s="29"/>
      <c r="AN310" s="29"/>
      <c r="AO310" s="29"/>
      <c r="AP310" s="29"/>
    </row>
    <row r="311" spans="3:42" x14ac:dyDescent="0.25">
      <c r="C311" s="8">
        <v>6.8</v>
      </c>
      <c r="D311" s="8">
        <v>39.4</v>
      </c>
      <c r="E311" s="13">
        <f t="shared" si="177"/>
        <v>0.15111111111111111</v>
      </c>
      <c r="F311" s="13">
        <f t="shared" si="178"/>
        <v>0.98499999999999999</v>
      </c>
      <c r="G311" s="29"/>
      <c r="H311" s="29"/>
      <c r="I311" s="29"/>
      <c r="J311" s="29"/>
      <c r="K311" s="29"/>
      <c r="L311" s="29"/>
      <c r="M311" s="29"/>
      <c r="Q311" s="8">
        <v>18.5</v>
      </c>
      <c r="R311" s="8">
        <v>33.799999999999997</v>
      </c>
      <c r="S311" s="13">
        <f t="shared" si="179"/>
        <v>0.25694444444444442</v>
      </c>
      <c r="T311" s="13">
        <f t="shared" si="180"/>
        <v>0.96571428571428564</v>
      </c>
      <c r="U311" s="29"/>
      <c r="V311" s="29"/>
      <c r="W311" s="29"/>
      <c r="X311" s="29"/>
      <c r="Y311" s="29"/>
      <c r="Z311" s="29"/>
      <c r="AA311" s="29"/>
      <c r="AB311" s="29"/>
      <c r="AE311" s="8">
        <v>9.9</v>
      </c>
      <c r="AF311" s="8">
        <v>45</v>
      </c>
      <c r="AG311" s="13">
        <f t="shared" si="181"/>
        <v>0.11</v>
      </c>
      <c r="AH311" s="13">
        <f t="shared" si="182"/>
        <v>1</v>
      </c>
      <c r="AI311" s="29"/>
      <c r="AJ311" s="29"/>
      <c r="AK311" s="29"/>
      <c r="AL311" s="29"/>
      <c r="AM311" s="29"/>
      <c r="AN311" s="29"/>
      <c r="AO311" s="29"/>
      <c r="AP311" s="29"/>
    </row>
    <row r="312" spans="3:42" x14ac:dyDescent="0.25">
      <c r="C312" s="8">
        <v>7</v>
      </c>
      <c r="D312" s="8">
        <v>39.4</v>
      </c>
      <c r="E312" s="13">
        <f t="shared" si="177"/>
        <v>0.15555555555555556</v>
      </c>
      <c r="F312" s="13">
        <f t="shared" si="178"/>
        <v>0.98499999999999999</v>
      </c>
      <c r="G312" s="29"/>
      <c r="H312" s="29"/>
      <c r="I312" s="29"/>
      <c r="J312" s="29"/>
      <c r="K312" s="29"/>
      <c r="L312" s="29"/>
      <c r="M312" s="29"/>
      <c r="Q312" s="8">
        <v>19.600000000000001</v>
      </c>
      <c r="R312" s="8">
        <v>33.700000000000003</v>
      </c>
      <c r="S312" s="13">
        <f t="shared" si="179"/>
        <v>0.27222222222222225</v>
      </c>
      <c r="T312" s="13">
        <f t="shared" si="180"/>
        <v>0.96285714285714297</v>
      </c>
      <c r="U312" s="29"/>
      <c r="V312" s="29"/>
      <c r="W312" s="29"/>
      <c r="X312" s="29"/>
      <c r="Y312" s="29"/>
      <c r="Z312" s="29"/>
      <c r="AA312" s="29"/>
      <c r="AB312" s="29"/>
      <c r="AE312" s="8">
        <v>10</v>
      </c>
      <c r="AF312" s="8">
        <v>45</v>
      </c>
      <c r="AG312" s="13">
        <f t="shared" si="181"/>
        <v>0.1111111111111111</v>
      </c>
      <c r="AH312" s="13">
        <f t="shared" si="182"/>
        <v>1</v>
      </c>
      <c r="AI312" s="29"/>
      <c r="AJ312" s="29"/>
      <c r="AK312" s="29"/>
      <c r="AL312" s="29"/>
      <c r="AM312" s="29"/>
      <c r="AN312" s="29"/>
      <c r="AO312" s="29"/>
      <c r="AP312" s="29"/>
    </row>
    <row r="313" spans="3:42" x14ac:dyDescent="0.25">
      <c r="C313" s="8">
        <v>7.9</v>
      </c>
      <c r="D313" s="8">
        <v>39</v>
      </c>
      <c r="E313" s="13">
        <f t="shared" si="177"/>
        <v>0.17555555555555558</v>
      </c>
      <c r="F313" s="13">
        <f t="shared" si="178"/>
        <v>0.97499999999999998</v>
      </c>
      <c r="G313" s="29"/>
      <c r="H313" s="29"/>
      <c r="I313" s="29"/>
      <c r="J313" s="29"/>
      <c r="K313" s="29"/>
      <c r="L313" s="29"/>
      <c r="M313" s="29"/>
      <c r="Q313" s="8">
        <v>20.6</v>
      </c>
      <c r="R313" s="8">
        <v>33.5</v>
      </c>
      <c r="S313" s="13">
        <f t="shared" si="179"/>
        <v>0.28611111111111115</v>
      </c>
      <c r="T313" s="13">
        <f t="shared" si="180"/>
        <v>0.95714285714285718</v>
      </c>
      <c r="U313" s="29"/>
      <c r="V313" s="29"/>
      <c r="W313" s="29"/>
      <c r="X313" s="29"/>
      <c r="Y313" s="29"/>
      <c r="Z313" s="29"/>
      <c r="AA313" s="29"/>
      <c r="AB313" s="29"/>
      <c r="AE313" s="8">
        <v>10.1</v>
      </c>
      <c r="AF313" s="8">
        <v>44.9</v>
      </c>
      <c r="AG313" s="13">
        <f t="shared" si="181"/>
        <v>0.11222222222222222</v>
      </c>
      <c r="AH313" s="13">
        <f t="shared" si="182"/>
        <v>0.99777777777777776</v>
      </c>
      <c r="AI313" s="29"/>
      <c r="AJ313" s="29"/>
      <c r="AK313" s="29"/>
      <c r="AL313" s="29"/>
      <c r="AM313" s="29"/>
      <c r="AN313" s="29"/>
      <c r="AO313" s="29"/>
      <c r="AP313" s="29"/>
    </row>
    <row r="314" spans="3:42" x14ac:dyDescent="0.25">
      <c r="C314" s="8">
        <v>8.1999999999999993</v>
      </c>
      <c r="D314" s="8">
        <v>39</v>
      </c>
      <c r="E314" s="13">
        <f t="shared" si="177"/>
        <v>0.1822222222222222</v>
      </c>
      <c r="F314" s="13">
        <f t="shared" si="178"/>
        <v>0.97499999999999998</v>
      </c>
      <c r="G314" s="29"/>
      <c r="H314" s="29"/>
      <c r="I314" s="29"/>
      <c r="J314" s="29"/>
      <c r="K314" s="29"/>
      <c r="L314" s="29"/>
      <c r="M314" s="29"/>
      <c r="Q314" s="8">
        <v>21.7</v>
      </c>
      <c r="R314" s="8">
        <v>33.4</v>
      </c>
      <c r="S314" s="13">
        <f t="shared" si="179"/>
        <v>0.30138888888888887</v>
      </c>
      <c r="T314" s="13">
        <f t="shared" si="180"/>
        <v>0.95428571428571429</v>
      </c>
      <c r="U314" s="29"/>
      <c r="V314" s="29"/>
      <c r="W314" s="29"/>
      <c r="X314" s="29"/>
      <c r="Y314" s="29"/>
      <c r="Z314" s="29"/>
      <c r="AA314" s="29"/>
      <c r="AB314" s="29"/>
      <c r="AE314" s="8">
        <v>10.199999999999999</v>
      </c>
      <c r="AF314" s="8">
        <v>45</v>
      </c>
      <c r="AG314" s="13">
        <f t="shared" si="181"/>
        <v>0.11333333333333333</v>
      </c>
      <c r="AH314" s="13">
        <f t="shared" si="182"/>
        <v>1</v>
      </c>
      <c r="AI314" s="29"/>
      <c r="AJ314" s="29"/>
      <c r="AK314" s="29"/>
      <c r="AL314" s="29"/>
      <c r="AM314" s="29"/>
      <c r="AN314" s="29"/>
      <c r="AO314" s="29"/>
      <c r="AP314" s="29"/>
    </row>
    <row r="315" spans="3:42" x14ac:dyDescent="0.25">
      <c r="C315" s="8">
        <v>8.5</v>
      </c>
      <c r="D315" s="8">
        <v>38.9</v>
      </c>
      <c r="E315" s="13">
        <f t="shared" si="177"/>
        <v>0.18888888888888888</v>
      </c>
      <c r="F315" s="13">
        <f t="shared" si="178"/>
        <v>0.97249999999999992</v>
      </c>
      <c r="G315" s="29"/>
      <c r="H315" s="29"/>
      <c r="I315" s="29"/>
      <c r="J315" s="29"/>
      <c r="K315" s="29"/>
      <c r="L315" s="29"/>
      <c r="M315" s="29"/>
      <c r="Q315" s="8">
        <v>24.8</v>
      </c>
      <c r="R315" s="8">
        <v>32.9</v>
      </c>
      <c r="S315" s="13">
        <f t="shared" si="179"/>
        <v>0.34444444444444444</v>
      </c>
      <c r="T315" s="13">
        <f t="shared" si="180"/>
        <v>0.94</v>
      </c>
      <c r="U315" s="29"/>
      <c r="V315" s="29"/>
      <c r="W315" s="29"/>
      <c r="X315" s="29"/>
      <c r="Y315" s="29"/>
      <c r="Z315" s="29"/>
      <c r="AA315" s="29"/>
      <c r="AB315" s="29"/>
      <c r="AE315" s="8">
        <v>10.7</v>
      </c>
      <c r="AF315" s="8">
        <v>44.8</v>
      </c>
      <c r="AG315" s="13">
        <f t="shared" si="181"/>
        <v>0.11888888888888888</v>
      </c>
      <c r="AH315" s="13">
        <f t="shared" si="182"/>
        <v>0.99555555555555553</v>
      </c>
      <c r="AI315" s="29"/>
      <c r="AJ315" s="29"/>
      <c r="AK315" s="29"/>
      <c r="AL315" s="29"/>
      <c r="AM315" s="29"/>
      <c r="AN315" s="29"/>
      <c r="AO315" s="29"/>
      <c r="AP315" s="29"/>
    </row>
    <row r="316" spans="3:42" x14ac:dyDescent="0.25">
      <c r="C316" s="8">
        <v>8.6</v>
      </c>
      <c r="D316" s="8">
        <v>38.799999999999997</v>
      </c>
      <c r="E316" s="13">
        <f t="shared" si="177"/>
        <v>0.19111111111111109</v>
      </c>
      <c r="F316" s="13">
        <f t="shared" si="178"/>
        <v>0.97</v>
      </c>
      <c r="G316" s="29"/>
      <c r="H316" s="29"/>
      <c r="I316" s="29"/>
      <c r="J316" s="29"/>
      <c r="K316" s="29"/>
      <c r="L316" s="29"/>
      <c r="M316" s="29"/>
      <c r="Q316" s="8">
        <v>26.3</v>
      </c>
      <c r="R316" s="8">
        <v>32.700000000000003</v>
      </c>
      <c r="S316" s="13">
        <f t="shared" si="179"/>
        <v>0.36527777777777781</v>
      </c>
      <c r="T316" s="13">
        <f t="shared" si="180"/>
        <v>0.93428571428571439</v>
      </c>
      <c r="U316" s="29"/>
      <c r="V316" s="29"/>
      <c r="W316" s="29"/>
      <c r="X316" s="29"/>
      <c r="Y316" s="29"/>
      <c r="Z316" s="29"/>
      <c r="AA316" s="29"/>
      <c r="AB316" s="29"/>
      <c r="AE316" s="8">
        <v>10.9</v>
      </c>
      <c r="AF316" s="8">
        <v>44.8</v>
      </c>
      <c r="AG316" s="13">
        <f t="shared" si="181"/>
        <v>0.12111111111111111</v>
      </c>
      <c r="AH316" s="13">
        <f t="shared" si="182"/>
        <v>0.99555555555555553</v>
      </c>
      <c r="AI316" s="29"/>
      <c r="AJ316" s="29"/>
      <c r="AK316" s="29"/>
      <c r="AL316" s="29"/>
      <c r="AM316" s="29"/>
      <c r="AN316" s="29"/>
      <c r="AO316" s="29"/>
      <c r="AP316" s="29"/>
    </row>
    <row r="317" spans="3:42" x14ac:dyDescent="0.25">
      <c r="C317" s="8">
        <v>9.8000000000000007</v>
      </c>
      <c r="D317" s="8">
        <v>38.5</v>
      </c>
      <c r="E317" s="13">
        <f t="shared" si="177"/>
        <v>0.21777777777777779</v>
      </c>
      <c r="F317" s="13">
        <f t="shared" si="178"/>
        <v>0.96250000000000002</v>
      </c>
      <c r="G317" s="29"/>
      <c r="H317" s="29"/>
      <c r="I317" s="29"/>
      <c r="J317" s="29"/>
      <c r="K317" s="29"/>
      <c r="L317" s="29"/>
      <c r="M317" s="29"/>
      <c r="Q317" s="8">
        <v>28.4</v>
      </c>
      <c r="R317" s="8">
        <v>32.5</v>
      </c>
      <c r="S317" s="13">
        <f t="shared" si="179"/>
        <v>0.39444444444444443</v>
      </c>
      <c r="T317" s="13">
        <f t="shared" si="180"/>
        <v>0.9285714285714286</v>
      </c>
      <c r="U317" s="29"/>
      <c r="V317" s="29"/>
      <c r="W317" s="29"/>
      <c r="X317" s="29"/>
      <c r="Y317" s="29"/>
      <c r="Z317" s="29"/>
      <c r="AA317" s="29"/>
      <c r="AB317" s="29"/>
      <c r="AE317" s="8">
        <v>11.4</v>
      </c>
      <c r="AF317" s="8">
        <v>44.8</v>
      </c>
      <c r="AG317" s="13">
        <f t="shared" si="181"/>
        <v>0.12666666666666668</v>
      </c>
      <c r="AH317" s="13">
        <f t="shared" si="182"/>
        <v>0.99555555555555553</v>
      </c>
      <c r="AI317" s="29"/>
      <c r="AJ317" s="29"/>
      <c r="AK317" s="29"/>
      <c r="AL317" s="29"/>
      <c r="AM317" s="29"/>
      <c r="AN317" s="29"/>
      <c r="AO317" s="29"/>
      <c r="AP317" s="29"/>
    </row>
    <row r="318" spans="3:42" x14ac:dyDescent="0.25">
      <c r="C318" s="8">
        <v>9.9</v>
      </c>
      <c r="D318" s="8">
        <v>38.4</v>
      </c>
      <c r="E318" s="13">
        <f t="shared" si="177"/>
        <v>0.22</v>
      </c>
      <c r="F318" s="13">
        <f t="shared" si="178"/>
        <v>0.96</v>
      </c>
      <c r="G318" s="29"/>
      <c r="H318" s="29"/>
      <c r="I318" s="29"/>
      <c r="J318" s="29"/>
      <c r="K318" s="29"/>
      <c r="L318" s="29"/>
      <c r="M318" s="29"/>
      <c r="Q318" s="8">
        <v>30</v>
      </c>
      <c r="R318" s="8">
        <v>32.200000000000003</v>
      </c>
      <c r="S318" s="13">
        <f t="shared" si="179"/>
        <v>0.41666666666666669</v>
      </c>
      <c r="T318" s="13">
        <f t="shared" si="180"/>
        <v>0.92</v>
      </c>
      <c r="U318" s="29"/>
      <c r="V318" s="29"/>
      <c r="W318" s="29"/>
      <c r="X318" s="29"/>
      <c r="Y318" s="29"/>
      <c r="Z318" s="29"/>
      <c r="AA318" s="29"/>
      <c r="AB318" s="29"/>
      <c r="AE318" s="8">
        <v>14.4</v>
      </c>
      <c r="AF318" s="8">
        <v>44.2</v>
      </c>
      <c r="AG318" s="13">
        <f t="shared" si="181"/>
        <v>0.16</v>
      </c>
      <c r="AH318" s="13">
        <f t="shared" si="182"/>
        <v>0.98222222222222233</v>
      </c>
      <c r="AI318" s="29"/>
      <c r="AJ318" s="29"/>
      <c r="AK318" s="29"/>
      <c r="AL318" s="29"/>
      <c r="AM318" s="29"/>
      <c r="AN318" s="29"/>
      <c r="AO318" s="29"/>
      <c r="AP318" s="29"/>
    </row>
    <row r="319" spans="3:42" x14ac:dyDescent="0.25">
      <c r="C319" s="8">
        <v>12.5</v>
      </c>
      <c r="D319" s="8">
        <v>37.6</v>
      </c>
      <c r="E319" s="13">
        <f t="shared" si="177"/>
        <v>0.27777777777777779</v>
      </c>
      <c r="F319" s="13">
        <f t="shared" si="178"/>
        <v>0.94000000000000006</v>
      </c>
      <c r="G319" s="29"/>
      <c r="H319" s="29"/>
      <c r="I319" s="29"/>
      <c r="J319" s="29"/>
      <c r="K319" s="29"/>
      <c r="L319" s="29"/>
      <c r="M319" s="29"/>
      <c r="Q319" s="8">
        <v>31.6</v>
      </c>
      <c r="R319" s="8">
        <v>31.9</v>
      </c>
      <c r="S319" s="13">
        <f t="shared" si="179"/>
        <v>0.43888888888888888</v>
      </c>
      <c r="T319" s="13">
        <f t="shared" si="180"/>
        <v>0.91142857142857137</v>
      </c>
      <c r="U319" s="29"/>
      <c r="V319" s="29"/>
      <c r="W319" s="29"/>
      <c r="X319" s="29"/>
      <c r="Y319" s="29"/>
      <c r="Z319" s="29"/>
      <c r="AA319" s="29"/>
      <c r="AB319" s="29"/>
      <c r="AE319" s="8">
        <v>15.2</v>
      </c>
      <c r="AF319" s="8">
        <v>44.1</v>
      </c>
      <c r="AG319" s="13">
        <f t="shared" si="181"/>
        <v>0.16888888888888889</v>
      </c>
      <c r="AH319" s="13">
        <f t="shared" si="182"/>
        <v>0.98</v>
      </c>
      <c r="AI319" s="29"/>
      <c r="AJ319" s="29"/>
      <c r="AK319" s="29"/>
      <c r="AL319" s="29"/>
      <c r="AM319" s="29"/>
      <c r="AN319" s="29"/>
      <c r="AO319" s="29"/>
      <c r="AP319" s="29"/>
    </row>
    <row r="320" spans="3:42" x14ac:dyDescent="0.25">
      <c r="C320" s="8">
        <v>13</v>
      </c>
      <c r="D320" s="8">
        <v>37.5</v>
      </c>
      <c r="E320" s="13">
        <f t="shared" si="177"/>
        <v>0.28888888888888886</v>
      </c>
      <c r="F320" s="13">
        <f t="shared" si="178"/>
        <v>0.9375</v>
      </c>
      <c r="G320" s="29"/>
      <c r="H320" s="29"/>
      <c r="I320" s="29"/>
      <c r="J320" s="29"/>
      <c r="K320" s="29"/>
      <c r="L320" s="29"/>
      <c r="M320" s="29"/>
      <c r="Q320" s="8">
        <v>35.200000000000003</v>
      </c>
      <c r="R320" s="8">
        <v>31.5</v>
      </c>
      <c r="S320" s="13">
        <f t="shared" si="179"/>
        <v>0.48888888888888893</v>
      </c>
      <c r="T320" s="13">
        <f t="shared" si="180"/>
        <v>0.9</v>
      </c>
      <c r="U320" s="29"/>
      <c r="V320" s="29"/>
      <c r="W320" s="29"/>
      <c r="X320" s="29"/>
      <c r="Y320" s="29"/>
      <c r="Z320" s="29"/>
      <c r="AA320" s="29"/>
      <c r="AB320" s="29"/>
      <c r="AE320" s="8">
        <v>16.2</v>
      </c>
      <c r="AF320" s="8">
        <v>43.9</v>
      </c>
      <c r="AG320" s="13">
        <f t="shared" si="181"/>
        <v>0.18</v>
      </c>
      <c r="AH320" s="13">
        <f t="shared" si="182"/>
        <v>0.97555555555555551</v>
      </c>
      <c r="AI320" s="29"/>
      <c r="AJ320" s="29"/>
      <c r="AK320" s="29"/>
      <c r="AL320" s="29"/>
      <c r="AM320" s="29"/>
      <c r="AN320" s="29"/>
      <c r="AO320" s="29"/>
      <c r="AP320" s="29"/>
    </row>
    <row r="321" spans="3:42" x14ac:dyDescent="0.25">
      <c r="C321" s="8">
        <v>13.5</v>
      </c>
      <c r="D321" s="8">
        <v>37.200000000000003</v>
      </c>
      <c r="E321" s="13">
        <f t="shared" si="177"/>
        <v>0.3</v>
      </c>
      <c r="F321" s="13">
        <f t="shared" si="178"/>
        <v>0.93</v>
      </c>
      <c r="G321" s="29"/>
      <c r="H321" s="29" t="s">
        <v>31</v>
      </c>
      <c r="I321" s="29">
        <v>40</v>
      </c>
      <c r="J321" s="29"/>
      <c r="K321" s="29"/>
      <c r="L321" s="29"/>
      <c r="M321" s="29"/>
      <c r="Q321" s="8">
        <v>37.299999999999997</v>
      </c>
      <c r="R321" s="8">
        <v>31.2</v>
      </c>
      <c r="S321" s="13">
        <f t="shared" si="179"/>
        <v>0.51805555555555549</v>
      </c>
      <c r="T321" s="13">
        <f t="shared" si="180"/>
        <v>0.89142857142857146</v>
      </c>
      <c r="U321" s="29"/>
      <c r="V321" s="29" t="s">
        <v>17</v>
      </c>
      <c r="W321" s="29">
        <v>35</v>
      </c>
      <c r="X321" s="29"/>
      <c r="Y321" s="29"/>
      <c r="Z321" s="29"/>
      <c r="AA321" s="29"/>
      <c r="AB321" s="29"/>
      <c r="AE321" s="8">
        <v>17.100000000000001</v>
      </c>
      <c r="AF321" s="8">
        <v>43.7</v>
      </c>
      <c r="AG321" s="13">
        <f t="shared" si="181"/>
        <v>0.19</v>
      </c>
      <c r="AH321" s="13">
        <f t="shared" si="182"/>
        <v>0.97111111111111115</v>
      </c>
      <c r="AI321" s="29"/>
      <c r="AJ321" s="29" t="s">
        <v>17</v>
      </c>
      <c r="AK321" s="29">
        <v>45</v>
      </c>
      <c r="AL321" s="29"/>
      <c r="AM321" s="29"/>
      <c r="AN321" s="29"/>
      <c r="AO321" s="29"/>
      <c r="AP321" s="29"/>
    </row>
    <row r="322" spans="3:42" x14ac:dyDescent="0.25">
      <c r="C322" s="8">
        <v>14.1</v>
      </c>
      <c r="D322" s="8">
        <v>37.1</v>
      </c>
      <c r="E322" s="13">
        <f t="shared" si="177"/>
        <v>0.31333333333333335</v>
      </c>
      <c r="F322" s="13">
        <f t="shared" si="178"/>
        <v>0.92749999999999999</v>
      </c>
      <c r="G322" s="29"/>
      <c r="H322" s="29"/>
      <c r="I322" s="29"/>
      <c r="J322" s="29"/>
      <c r="K322" s="29"/>
      <c r="L322" s="29"/>
      <c r="M322" s="29"/>
      <c r="Q322" s="8">
        <v>39.5</v>
      </c>
      <c r="R322" s="8">
        <v>30.9</v>
      </c>
      <c r="S322" s="13">
        <f t="shared" si="179"/>
        <v>0.54861111111111116</v>
      </c>
      <c r="T322" s="13">
        <f t="shared" si="180"/>
        <v>0.88285714285714278</v>
      </c>
      <c r="U322" s="29"/>
      <c r="V322" s="29"/>
      <c r="W322" s="29"/>
      <c r="X322" s="29"/>
      <c r="Y322" s="29"/>
      <c r="Z322" s="29"/>
      <c r="AA322" s="29"/>
      <c r="AB322" s="29"/>
      <c r="AE322" s="8">
        <v>18.2</v>
      </c>
      <c r="AF322" s="8">
        <v>43.5</v>
      </c>
      <c r="AG322" s="13">
        <f t="shared" si="181"/>
        <v>0.20222222222222222</v>
      </c>
      <c r="AH322" s="13">
        <f t="shared" si="182"/>
        <v>0.96666666666666667</v>
      </c>
      <c r="AI322" s="29"/>
      <c r="AJ322" s="29"/>
      <c r="AK322" s="29"/>
      <c r="AL322" s="29"/>
      <c r="AM322" s="29"/>
      <c r="AN322" s="29"/>
      <c r="AO322" s="29"/>
      <c r="AP322" s="29"/>
    </row>
    <row r="323" spans="3:42" x14ac:dyDescent="0.25">
      <c r="C323" s="8">
        <v>14.6</v>
      </c>
      <c r="D323" s="8">
        <v>37</v>
      </c>
      <c r="E323" s="13">
        <f t="shared" si="177"/>
        <v>0.32444444444444442</v>
      </c>
      <c r="F323" s="13">
        <f t="shared" si="178"/>
        <v>0.92500000000000004</v>
      </c>
      <c r="G323" s="29"/>
      <c r="H323" s="29" t="s">
        <v>44</v>
      </c>
      <c r="I323" s="29">
        <v>5</v>
      </c>
      <c r="J323" s="29"/>
      <c r="K323" s="29"/>
      <c r="L323" s="29"/>
      <c r="M323" s="29"/>
      <c r="Q323" s="8">
        <v>41.5</v>
      </c>
      <c r="R323" s="8">
        <v>30.6</v>
      </c>
      <c r="S323" s="13">
        <f t="shared" si="179"/>
        <v>0.57638888888888884</v>
      </c>
      <c r="T323" s="13">
        <f t="shared" si="180"/>
        <v>0.87428571428571433</v>
      </c>
      <c r="U323" s="29"/>
      <c r="V323" s="29" t="s">
        <v>44</v>
      </c>
      <c r="W323" s="29">
        <v>10</v>
      </c>
      <c r="X323" s="29"/>
      <c r="Y323" s="29"/>
      <c r="Z323" s="29"/>
      <c r="AA323" s="29"/>
      <c r="AB323" s="29"/>
      <c r="AE323" s="8">
        <v>20.6</v>
      </c>
      <c r="AF323" s="8">
        <v>43.1</v>
      </c>
      <c r="AG323" s="13">
        <f t="shared" si="181"/>
        <v>0.22888888888888889</v>
      </c>
      <c r="AH323" s="13">
        <f t="shared" si="182"/>
        <v>0.95777777777777784</v>
      </c>
      <c r="AI323" s="29"/>
      <c r="AJ323" s="29" t="s">
        <v>44</v>
      </c>
      <c r="AK323" s="29">
        <v>10</v>
      </c>
      <c r="AL323" s="29"/>
      <c r="AM323" s="29"/>
      <c r="AN323" s="29"/>
      <c r="AO323" s="29"/>
      <c r="AP323" s="29"/>
    </row>
    <row r="324" spans="3:42" x14ac:dyDescent="0.25">
      <c r="C324" s="8">
        <v>15.5</v>
      </c>
      <c r="D324" s="8">
        <v>36.6</v>
      </c>
      <c r="E324" s="13">
        <f t="shared" si="177"/>
        <v>0.34444444444444444</v>
      </c>
      <c r="F324" s="13">
        <f t="shared" si="178"/>
        <v>0.91500000000000004</v>
      </c>
      <c r="G324" s="29"/>
      <c r="H324" s="29" t="s">
        <v>45</v>
      </c>
      <c r="I324" s="29">
        <v>30</v>
      </c>
      <c r="J324" s="29"/>
      <c r="K324" s="29"/>
      <c r="L324" s="29"/>
      <c r="M324" s="29"/>
      <c r="Q324" s="8">
        <v>43</v>
      </c>
      <c r="R324" s="8">
        <v>30.4</v>
      </c>
      <c r="S324" s="13">
        <f t="shared" si="179"/>
        <v>0.59722222222222221</v>
      </c>
      <c r="T324" s="13">
        <f t="shared" si="180"/>
        <v>0.86857142857142855</v>
      </c>
      <c r="U324" s="29"/>
      <c r="V324" s="29" t="s">
        <v>45</v>
      </c>
      <c r="W324" s="29">
        <v>60</v>
      </c>
      <c r="X324" s="29"/>
      <c r="Y324" s="29"/>
      <c r="Z324" s="29"/>
      <c r="AA324" s="29"/>
      <c r="AB324" s="29"/>
      <c r="AE324" s="8">
        <v>22.7</v>
      </c>
      <c r="AF324" s="8">
        <v>42.7</v>
      </c>
      <c r="AG324" s="13">
        <f t="shared" si="181"/>
        <v>0.25222222222222224</v>
      </c>
      <c r="AH324" s="13">
        <f t="shared" si="182"/>
        <v>0.948888888888889</v>
      </c>
      <c r="AI324" s="29"/>
      <c r="AJ324" s="29" t="s">
        <v>45</v>
      </c>
      <c r="AK324" s="29">
        <v>60</v>
      </c>
      <c r="AL324" s="29"/>
      <c r="AM324" s="29"/>
      <c r="AN324" s="29"/>
      <c r="AO324" s="29"/>
      <c r="AP324" s="29"/>
    </row>
    <row r="325" spans="3:42" x14ac:dyDescent="0.25">
      <c r="C325" s="8">
        <v>15.9</v>
      </c>
      <c r="D325" s="8">
        <v>36.5</v>
      </c>
      <c r="E325" s="13">
        <f t="shared" si="177"/>
        <v>0.35333333333333333</v>
      </c>
      <c r="F325" s="13">
        <f t="shared" si="178"/>
        <v>0.91249999999999998</v>
      </c>
      <c r="G325" s="29"/>
      <c r="H325" s="29" t="s">
        <v>46</v>
      </c>
      <c r="I325" s="29">
        <f>20/(I324-I323)</f>
        <v>0.8</v>
      </c>
      <c r="J325" s="29"/>
      <c r="K325" s="29"/>
      <c r="L325" s="29"/>
      <c r="M325" s="29"/>
      <c r="Q325" s="8">
        <v>44.6</v>
      </c>
      <c r="R325" s="8">
        <v>30.1</v>
      </c>
      <c r="S325" s="13">
        <f t="shared" si="179"/>
        <v>0.61944444444444446</v>
      </c>
      <c r="T325" s="13">
        <f t="shared" si="180"/>
        <v>0.86</v>
      </c>
      <c r="U325" s="29"/>
      <c r="V325" s="29" t="s">
        <v>46</v>
      </c>
      <c r="W325" s="29">
        <f>20/(W324-W323)</f>
        <v>0.4</v>
      </c>
      <c r="X325" s="29"/>
      <c r="Y325" s="29"/>
      <c r="Z325" s="29"/>
      <c r="AA325" s="29"/>
      <c r="AB325" s="29"/>
      <c r="AE325" s="8">
        <v>24.5</v>
      </c>
      <c r="AF325" s="8">
        <v>42.4</v>
      </c>
      <c r="AG325" s="13">
        <f t="shared" si="181"/>
        <v>0.2722222222222222</v>
      </c>
      <c r="AH325" s="13">
        <f t="shared" si="182"/>
        <v>0.94222222222222218</v>
      </c>
      <c r="AI325" s="29"/>
      <c r="AJ325" s="29" t="s">
        <v>46</v>
      </c>
      <c r="AK325" s="29">
        <f>20/(AK324-AK323)</f>
        <v>0.4</v>
      </c>
      <c r="AL325" s="29"/>
      <c r="AM325" s="29"/>
      <c r="AN325" s="29"/>
      <c r="AO325" s="29"/>
      <c r="AP325" s="29"/>
    </row>
    <row r="326" spans="3:42" x14ac:dyDescent="0.25">
      <c r="C326" s="8">
        <v>16.100000000000001</v>
      </c>
      <c r="D326" s="8">
        <v>36.5</v>
      </c>
      <c r="E326" s="13">
        <f t="shared" si="177"/>
        <v>0.35777777777777781</v>
      </c>
      <c r="F326" s="13">
        <f t="shared" si="178"/>
        <v>0.91249999999999998</v>
      </c>
      <c r="G326" s="29"/>
      <c r="H326" s="29"/>
      <c r="I326" s="29"/>
      <c r="J326" s="29"/>
      <c r="K326" s="29"/>
      <c r="L326" s="29"/>
      <c r="M326" s="29"/>
      <c r="Q326" s="8">
        <v>46.2</v>
      </c>
      <c r="R326" s="8">
        <v>30</v>
      </c>
      <c r="S326" s="13">
        <f t="shared" si="179"/>
        <v>0.64166666666666672</v>
      </c>
      <c r="T326" s="13">
        <f t="shared" si="180"/>
        <v>0.8571428571428571</v>
      </c>
      <c r="U326" s="29"/>
      <c r="V326" s="29"/>
      <c r="W326" s="29"/>
      <c r="X326" s="29"/>
      <c r="Y326" s="29"/>
      <c r="Z326" s="29"/>
      <c r="AA326" s="29"/>
      <c r="AB326" s="29"/>
      <c r="AE326" s="8">
        <v>26.2</v>
      </c>
      <c r="AF326" s="8">
        <v>42.1</v>
      </c>
      <c r="AG326" s="13">
        <f t="shared" si="181"/>
        <v>0.2911111111111111</v>
      </c>
      <c r="AH326" s="13">
        <f t="shared" si="182"/>
        <v>0.93555555555555558</v>
      </c>
      <c r="AI326" s="29"/>
      <c r="AJ326" s="29"/>
      <c r="AK326" s="29"/>
      <c r="AL326" s="29"/>
      <c r="AM326" s="29"/>
      <c r="AN326" s="29"/>
      <c r="AO326" s="29"/>
      <c r="AP326" s="29"/>
    </row>
    <row r="327" spans="3:42" x14ac:dyDescent="0.25">
      <c r="C327" s="8">
        <v>16.5</v>
      </c>
      <c r="D327" s="8">
        <v>36.299999999999997</v>
      </c>
      <c r="E327" s="13">
        <f t="shared" si="177"/>
        <v>0.36666666666666664</v>
      </c>
      <c r="F327" s="13">
        <f t="shared" si="178"/>
        <v>0.90749999999999997</v>
      </c>
      <c r="G327" s="29"/>
      <c r="H327" s="29" t="s">
        <v>47</v>
      </c>
      <c r="I327" s="19">
        <v>20.100000000000001</v>
      </c>
      <c r="J327" s="29"/>
      <c r="K327" s="29"/>
      <c r="L327" s="29"/>
      <c r="M327" s="29"/>
      <c r="Q327" s="8">
        <v>48</v>
      </c>
      <c r="R327" s="8">
        <v>29.6</v>
      </c>
      <c r="S327" s="13">
        <f t="shared" si="179"/>
        <v>0.66666666666666663</v>
      </c>
      <c r="T327" s="13">
        <f t="shared" si="180"/>
        <v>0.84571428571428575</v>
      </c>
      <c r="U327" s="29"/>
      <c r="V327" s="29" t="s">
        <v>47</v>
      </c>
      <c r="W327" s="19">
        <v>20.100000000000001</v>
      </c>
      <c r="X327" s="29"/>
      <c r="Y327" s="29"/>
      <c r="Z327" s="29"/>
      <c r="AA327" s="29"/>
      <c r="AB327" s="29"/>
      <c r="AE327" s="8">
        <v>28.4</v>
      </c>
      <c r="AF327" s="8">
        <v>41.7</v>
      </c>
      <c r="AG327" s="13">
        <f t="shared" si="181"/>
        <v>0.31555555555555553</v>
      </c>
      <c r="AH327" s="13">
        <f t="shared" si="182"/>
        <v>0.92666666666666675</v>
      </c>
      <c r="AI327" s="29"/>
      <c r="AJ327" s="29" t="s">
        <v>47</v>
      </c>
      <c r="AK327" s="19">
        <v>20.100000000000001</v>
      </c>
      <c r="AL327" s="29"/>
      <c r="AM327" s="29"/>
      <c r="AN327" s="29"/>
      <c r="AO327" s="29"/>
      <c r="AP327" s="29"/>
    </row>
    <row r="328" spans="3:42" x14ac:dyDescent="0.25">
      <c r="C328" s="8">
        <v>17.2</v>
      </c>
      <c r="D328" s="8">
        <v>36.1</v>
      </c>
      <c r="E328" s="13">
        <f t="shared" si="177"/>
        <v>0.38222222222222219</v>
      </c>
      <c r="F328" s="13">
        <f t="shared" si="178"/>
        <v>0.90250000000000008</v>
      </c>
      <c r="G328" s="29"/>
      <c r="H328" s="29" t="s">
        <v>48</v>
      </c>
      <c r="I328" s="20">
        <f>IF(I327&lt;I323,I321,IF(I327&gt;=I324,I321*0.8,I321*(1-((I327-I323)*I325/100))))</f>
        <v>35.167999999999999</v>
      </c>
      <c r="J328" s="29"/>
      <c r="K328" s="29"/>
      <c r="L328" s="29"/>
      <c r="M328" s="29"/>
      <c r="Q328" s="8">
        <v>50.2</v>
      </c>
      <c r="R328" s="8">
        <v>29.4</v>
      </c>
      <c r="S328" s="13">
        <f t="shared" si="179"/>
        <v>0.6972222222222223</v>
      </c>
      <c r="T328" s="13">
        <f t="shared" si="180"/>
        <v>0.84</v>
      </c>
      <c r="U328" s="29"/>
      <c r="V328" s="29" t="s">
        <v>48</v>
      </c>
      <c r="W328" s="20">
        <f>IF(W327&lt;W323,W321,IF(W327&gt;=W324,W321*0.8,W321*(1-((W327-W323)*W325/100))))</f>
        <v>33.585999999999999</v>
      </c>
      <c r="X328" s="29"/>
      <c r="Y328" s="29"/>
      <c r="Z328" s="29"/>
      <c r="AA328" s="29"/>
      <c r="AB328" s="29"/>
      <c r="AE328" s="8">
        <v>29.2</v>
      </c>
      <c r="AF328" s="8">
        <v>41.5</v>
      </c>
      <c r="AG328" s="13">
        <f t="shared" si="181"/>
        <v>0.32444444444444442</v>
      </c>
      <c r="AH328" s="13">
        <f t="shared" si="182"/>
        <v>0.92222222222222228</v>
      </c>
      <c r="AI328" s="29"/>
      <c r="AJ328" s="29" t="s">
        <v>48</v>
      </c>
      <c r="AK328" s="20">
        <f>IF(AK327&lt;AK323,AK321,IF(AK327&gt;=AK324,AK321*0.8,AK321*(1-((AK327-AK323)*AK325/100))))</f>
        <v>43.182000000000002</v>
      </c>
      <c r="AL328" s="29"/>
      <c r="AM328" s="29"/>
      <c r="AN328" s="29"/>
      <c r="AO328" s="29"/>
      <c r="AP328" s="29"/>
    </row>
    <row r="329" spans="3:42" x14ac:dyDescent="0.25">
      <c r="C329" s="8">
        <v>17.600000000000001</v>
      </c>
      <c r="D329" s="8">
        <v>36</v>
      </c>
      <c r="E329" s="13">
        <f t="shared" si="177"/>
        <v>0.39111111111111113</v>
      </c>
      <c r="F329" s="13">
        <f t="shared" si="178"/>
        <v>0.9</v>
      </c>
      <c r="G329" s="29"/>
      <c r="H329" s="29"/>
      <c r="I329" s="29"/>
      <c r="J329" s="29"/>
      <c r="K329" s="29"/>
      <c r="L329" s="29"/>
      <c r="M329" s="29"/>
      <c r="Q329" s="8">
        <v>52.1</v>
      </c>
      <c r="R329" s="8">
        <v>29.1</v>
      </c>
      <c r="S329" s="13">
        <f t="shared" si="179"/>
        <v>0.72361111111111109</v>
      </c>
      <c r="T329" s="13">
        <f t="shared" si="180"/>
        <v>0.83142857142857152</v>
      </c>
      <c r="U329" s="29"/>
      <c r="V329" s="29"/>
      <c r="W329" s="29"/>
      <c r="X329" s="29"/>
      <c r="Y329" s="29"/>
      <c r="Z329" s="29"/>
      <c r="AA329" s="29"/>
      <c r="AB329" s="29"/>
      <c r="AE329" s="8">
        <v>30.8</v>
      </c>
      <c r="AF329" s="8">
        <v>41.3</v>
      </c>
      <c r="AG329" s="13">
        <f t="shared" si="181"/>
        <v>0.34222222222222221</v>
      </c>
      <c r="AH329" s="13">
        <f t="shared" si="182"/>
        <v>0.91777777777777769</v>
      </c>
      <c r="AI329" s="29"/>
      <c r="AJ329" s="29"/>
      <c r="AK329" s="29"/>
      <c r="AL329" s="29"/>
      <c r="AM329" s="29"/>
      <c r="AN329" s="29"/>
      <c r="AO329" s="29"/>
      <c r="AP329" s="29"/>
    </row>
    <row r="330" spans="3:42" x14ac:dyDescent="0.25">
      <c r="C330" s="8">
        <v>18</v>
      </c>
      <c r="D330" s="8">
        <v>35.799999999999997</v>
      </c>
      <c r="E330" s="13">
        <f t="shared" si="177"/>
        <v>0.4</v>
      </c>
      <c r="F330" s="13">
        <f t="shared" si="178"/>
        <v>0.89499999999999991</v>
      </c>
      <c r="G330" s="29"/>
      <c r="H330" s="29"/>
      <c r="I330" s="29"/>
      <c r="J330" s="29"/>
      <c r="K330" s="29"/>
      <c r="L330" s="29"/>
      <c r="M330" s="29"/>
      <c r="Q330" s="8">
        <v>53.1</v>
      </c>
      <c r="R330" s="8">
        <v>29</v>
      </c>
      <c r="S330" s="13">
        <f t="shared" si="179"/>
        <v>0.73750000000000004</v>
      </c>
      <c r="T330" s="13">
        <f t="shared" si="180"/>
        <v>0.82857142857142863</v>
      </c>
      <c r="U330" s="29"/>
      <c r="V330" s="29"/>
      <c r="W330" s="29"/>
      <c r="X330" s="29"/>
      <c r="Y330" s="29"/>
      <c r="Z330" s="29"/>
      <c r="AA330" s="29"/>
      <c r="AB330" s="29"/>
      <c r="AE330" s="8">
        <v>32.1</v>
      </c>
      <c r="AF330" s="8">
        <v>41</v>
      </c>
      <c r="AG330" s="13">
        <f t="shared" si="181"/>
        <v>0.35666666666666669</v>
      </c>
      <c r="AH330" s="13">
        <f t="shared" si="182"/>
        <v>0.91111111111111109</v>
      </c>
      <c r="AI330" s="29"/>
      <c r="AJ330" s="29"/>
      <c r="AK330" s="29"/>
      <c r="AL330" s="29"/>
      <c r="AM330" s="29"/>
      <c r="AN330" s="29"/>
      <c r="AO330" s="29"/>
      <c r="AP330" s="29"/>
    </row>
    <row r="331" spans="3:42" x14ac:dyDescent="0.25">
      <c r="C331" s="8">
        <v>18.399999999999999</v>
      </c>
      <c r="D331" s="8">
        <v>35.700000000000003</v>
      </c>
      <c r="E331" s="13">
        <f t="shared" si="177"/>
        <v>0.40888888888888886</v>
      </c>
      <c r="F331" s="13">
        <f t="shared" si="178"/>
        <v>0.89250000000000007</v>
      </c>
      <c r="G331" s="29"/>
      <c r="H331" s="29"/>
      <c r="I331" s="29"/>
      <c r="J331" s="29"/>
      <c r="K331" s="29"/>
      <c r="L331" s="29"/>
      <c r="M331" s="29"/>
      <c r="Q331" s="8">
        <v>54.4</v>
      </c>
      <c r="R331" s="8">
        <v>28.8</v>
      </c>
      <c r="S331" s="13">
        <f t="shared" si="179"/>
        <v>0.75555555555555554</v>
      </c>
      <c r="T331" s="13">
        <f t="shared" si="180"/>
        <v>0.82285714285714284</v>
      </c>
      <c r="U331" s="29"/>
      <c r="V331" s="29"/>
      <c r="W331" s="29"/>
      <c r="X331" s="29"/>
      <c r="Y331" s="29"/>
      <c r="Z331" s="29"/>
      <c r="AA331" s="29"/>
      <c r="AB331" s="29"/>
      <c r="AE331" s="8">
        <v>33.299999999999997</v>
      </c>
      <c r="AF331" s="8">
        <v>40.799999999999997</v>
      </c>
      <c r="AG331" s="13">
        <f t="shared" si="181"/>
        <v>0.37</v>
      </c>
      <c r="AH331" s="13">
        <f t="shared" si="182"/>
        <v>0.90666666666666662</v>
      </c>
      <c r="AI331" s="29"/>
      <c r="AJ331" s="29"/>
      <c r="AK331" s="29"/>
      <c r="AL331" s="29"/>
      <c r="AM331" s="29"/>
      <c r="AN331" s="29"/>
      <c r="AO331" s="29"/>
      <c r="AP331" s="29"/>
    </row>
    <row r="332" spans="3:42" x14ac:dyDescent="0.25">
      <c r="C332" s="8">
        <v>18.8</v>
      </c>
      <c r="D332" s="8">
        <v>35.6</v>
      </c>
      <c r="E332" s="13">
        <f t="shared" si="177"/>
        <v>0.4177777777777778</v>
      </c>
      <c r="F332" s="13">
        <f t="shared" si="178"/>
        <v>0.89</v>
      </c>
      <c r="G332" s="29"/>
      <c r="H332" s="29"/>
      <c r="I332" s="29"/>
      <c r="J332" s="29"/>
      <c r="K332" s="29"/>
      <c r="L332" s="29"/>
      <c r="M332" s="29"/>
      <c r="Q332" s="8">
        <v>55.4</v>
      </c>
      <c r="R332" s="8">
        <v>28.6</v>
      </c>
      <c r="S332" s="13">
        <f t="shared" si="179"/>
        <v>0.76944444444444438</v>
      </c>
      <c r="T332" s="13">
        <f t="shared" si="180"/>
        <v>0.81714285714285717</v>
      </c>
      <c r="U332" s="29"/>
      <c r="V332" s="29"/>
      <c r="W332" s="29"/>
      <c r="X332" s="29"/>
      <c r="Y332" s="29"/>
      <c r="Z332" s="29"/>
      <c r="AA332" s="29"/>
      <c r="AB332" s="29"/>
      <c r="AE332" s="8">
        <v>33.9</v>
      </c>
      <c r="AF332" s="8">
        <v>40.700000000000003</v>
      </c>
      <c r="AG332" s="13">
        <f t="shared" si="181"/>
        <v>0.37666666666666665</v>
      </c>
      <c r="AH332" s="13">
        <f t="shared" si="182"/>
        <v>0.9044444444444445</v>
      </c>
      <c r="AI332" s="29"/>
      <c r="AJ332" s="29"/>
      <c r="AK332" s="29"/>
      <c r="AL332" s="29"/>
      <c r="AM332" s="29"/>
      <c r="AN332" s="29"/>
      <c r="AO332" s="29"/>
      <c r="AP332" s="29"/>
    </row>
    <row r="333" spans="3:42" x14ac:dyDescent="0.25">
      <c r="C333" s="8">
        <v>19.8</v>
      </c>
      <c r="D333" s="8">
        <v>35.299999999999997</v>
      </c>
      <c r="E333" s="13">
        <f t="shared" si="177"/>
        <v>0.44</v>
      </c>
      <c r="F333" s="13">
        <f t="shared" si="178"/>
        <v>0.88249999999999995</v>
      </c>
      <c r="G333" s="29"/>
      <c r="H333" s="29"/>
      <c r="I333" s="29"/>
      <c r="J333" s="29"/>
      <c r="K333" s="29"/>
      <c r="L333" s="29"/>
      <c r="M333" s="29"/>
      <c r="Q333" s="8">
        <v>56.5</v>
      </c>
      <c r="R333" s="8">
        <v>28.5</v>
      </c>
      <c r="S333" s="13">
        <f t="shared" si="179"/>
        <v>0.78472222222222221</v>
      </c>
      <c r="T333" s="13">
        <f t="shared" si="180"/>
        <v>0.81428571428571428</v>
      </c>
      <c r="U333" s="29"/>
      <c r="V333" s="29"/>
      <c r="W333" s="29"/>
      <c r="X333" s="29"/>
      <c r="Y333" s="29"/>
      <c r="Z333" s="29"/>
      <c r="AA333" s="29"/>
      <c r="AB333" s="29"/>
      <c r="AE333" s="8">
        <v>36.299999999999997</v>
      </c>
      <c r="AF333" s="8">
        <v>40.299999999999997</v>
      </c>
      <c r="AG333" s="13">
        <f t="shared" si="181"/>
        <v>0.40333333333333332</v>
      </c>
      <c r="AH333" s="13">
        <f t="shared" si="182"/>
        <v>0.89555555555555544</v>
      </c>
      <c r="AI333" s="29"/>
      <c r="AJ333" s="29"/>
      <c r="AK333" s="29"/>
      <c r="AL333" s="29"/>
      <c r="AM333" s="29"/>
      <c r="AN333" s="29"/>
      <c r="AO333" s="29"/>
      <c r="AP333" s="29"/>
    </row>
    <row r="334" spans="3:42" x14ac:dyDescent="0.25">
      <c r="C334" s="8">
        <v>20.2</v>
      </c>
      <c r="D334" s="8">
        <v>35.1</v>
      </c>
      <c r="E334" s="13">
        <f t="shared" si="177"/>
        <v>0.44888888888888889</v>
      </c>
      <c r="F334" s="13">
        <f t="shared" si="178"/>
        <v>0.87750000000000006</v>
      </c>
      <c r="G334" s="29"/>
      <c r="H334" s="29"/>
      <c r="I334" s="29"/>
      <c r="J334" s="29"/>
      <c r="K334" s="29"/>
      <c r="L334" s="29"/>
      <c r="M334" s="29"/>
      <c r="Q334" s="8">
        <v>57.6</v>
      </c>
      <c r="R334" s="8">
        <v>28.3</v>
      </c>
      <c r="S334" s="13">
        <f t="shared" si="179"/>
        <v>0.8</v>
      </c>
      <c r="T334" s="13">
        <f t="shared" si="180"/>
        <v>0.80857142857142861</v>
      </c>
      <c r="U334" s="29"/>
      <c r="V334" s="29"/>
      <c r="W334" s="29"/>
      <c r="X334" s="29"/>
      <c r="Y334" s="29"/>
      <c r="Z334" s="29"/>
      <c r="AA334" s="29"/>
      <c r="AB334" s="29"/>
      <c r="AE334" s="8">
        <v>37.5</v>
      </c>
      <c r="AF334" s="8">
        <v>40</v>
      </c>
      <c r="AG334" s="13">
        <f t="shared" si="181"/>
        <v>0.41666666666666669</v>
      </c>
      <c r="AH334" s="13">
        <f t="shared" si="182"/>
        <v>0.88888888888888884</v>
      </c>
      <c r="AI334" s="29"/>
      <c r="AJ334" s="29"/>
      <c r="AK334" s="29"/>
      <c r="AL334" s="29"/>
      <c r="AM334" s="29"/>
      <c r="AN334" s="29"/>
      <c r="AO334" s="29"/>
      <c r="AP334" s="29"/>
    </row>
    <row r="335" spans="3:42" x14ac:dyDescent="0.25">
      <c r="C335" s="8">
        <v>21.4</v>
      </c>
      <c r="D335" s="8">
        <v>34.700000000000003</v>
      </c>
      <c r="E335" s="13">
        <f t="shared" si="177"/>
        <v>0.47555555555555551</v>
      </c>
      <c r="F335" s="13">
        <f t="shared" si="178"/>
        <v>0.86750000000000005</v>
      </c>
      <c r="G335" s="29"/>
      <c r="H335" s="29"/>
      <c r="I335" s="29"/>
      <c r="J335" s="29"/>
      <c r="K335" s="29"/>
      <c r="L335" s="29"/>
      <c r="M335" s="29"/>
      <c r="Q335" s="8">
        <v>58.3</v>
      </c>
      <c r="R335" s="8">
        <v>28.2</v>
      </c>
      <c r="S335" s="13">
        <f t="shared" si="179"/>
        <v>0.80972222222222223</v>
      </c>
      <c r="T335" s="13">
        <f t="shared" si="180"/>
        <v>0.80571428571428572</v>
      </c>
      <c r="U335" s="29"/>
      <c r="V335" s="29"/>
      <c r="W335" s="29"/>
      <c r="X335" s="29"/>
      <c r="Y335" s="29"/>
      <c r="Z335" s="29"/>
      <c r="AA335" s="29"/>
      <c r="AB335" s="29"/>
      <c r="AE335" s="8">
        <v>38.700000000000003</v>
      </c>
      <c r="AF335" s="8">
        <v>39.9</v>
      </c>
      <c r="AG335" s="13">
        <f t="shared" si="181"/>
        <v>0.43000000000000005</v>
      </c>
      <c r="AH335" s="13">
        <f t="shared" si="182"/>
        <v>0.8866666666666666</v>
      </c>
      <c r="AI335" s="29"/>
      <c r="AJ335" s="29"/>
      <c r="AK335" s="29"/>
      <c r="AL335" s="29"/>
      <c r="AM335" s="29"/>
      <c r="AN335" s="29"/>
      <c r="AO335" s="29"/>
      <c r="AP335" s="29"/>
    </row>
    <row r="336" spans="3:42" x14ac:dyDescent="0.25">
      <c r="C336" s="8">
        <v>21.4</v>
      </c>
      <c r="D336" s="8">
        <v>34.799999999999997</v>
      </c>
      <c r="E336" s="13">
        <f t="shared" si="177"/>
        <v>0.47555555555555551</v>
      </c>
      <c r="F336" s="13">
        <f t="shared" si="178"/>
        <v>0.86999999999999988</v>
      </c>
      <c r="G336" s="29"/>
      <c r="H336" s="29"/>
      <c r="I336" s="29"/>
      <c r="J336" s="29"/>
      <c r="K336" s="29"/>
      <c r="L336" s="29"/>
      <c r="M336" s="29"/>
      <c r="Q336" s="8">
        <v>58.4</v>
      </c>
      <c r="R336" s="8">
        <v>28.3</v>
      </c>
      <c r="S336" s="13">
        <f t="shared" si="179"/>
        <v>0.81111111111111112</v>
      </c>
      <c r="T336" s="13">
        <f t="shared" si="180"/>
        <v>0.80857142857142861</v>
      </c>
      <c r="U336" s="29"/>
      <c r="V336" s="29"/>
      <c r="W336" s="29"/>
      <c r="X336" s="29"/>
      <c r="Y336" s="29"/>
      <c r="Z336" s="29"/>
      <c r="AA336" s="29"/>
      <c r="AB336" s="29"/>
      <c r="AE336" s="8">
        <v>39.5</v>
      </c>
      <c r="AF336" s="8">
        <v>39.6</v>
      </c>
      <c r="AG336" s="13">
        <f t="shared" si="181"/>
        <v>0.43888888888888888</v>
      </c>
      <c r="AH336" s="13">
        <f t="shared" si="182"/>
        <v>0.88</v>
      </c>
      <c r="AI336" s="29"/>
      <c r="AJ336" s="29"/>
      <c r="AK336" s="29"/>
      <c r="AL336" s="29"/>
      <c r="AM336" s="29"/>
      <c r="AN336" s="29"/>
      <c r="AO336" s="29"/>
      <c r="AP336" s="29"/>
    </row>
    <row r="337" spans="3:42" x14ac:dyDescent="0.25">
      <c r="C337" s="8">
        <v>21.7</v>
      </c>
      <c r="D337" s="8">
        <v>34.6</v>
      </c>
      <c r="E337" s="13">
        <f t="shared" si="177"/>
        <v>0.48222222222222222</v>
      </c>
      <c r="F337" s="13">
        <f t="shared" si="178"/>
        <v>0.86499999999999999</v>
      </c>
      <c r="G337" s="29"/>
      <c r="H337" s="29"/>
      <c r="I337" s="29"/>
      <c r="J337" s="29"/>
      <c r="K337" s="29"/>
      <c r="L337" s="29"/>
      <c r="M337" s="29"/>
      <c r="Q337" s="8">
        <v>58.5</v>
      </c>
      <c r="R337" s="8">
        <v>28.2</v>
      </c>
      <c r="S337" s="13">
        <f t="shared" si="179"/>
        <v>0.8125</v>
      </c>
      <c r="T337" s="13">
        <f t="shared" si="180"/>
        <v>0.80571428571428572</v>
      </c>
      <c r="U337" s="29"/>
      <c r="V337" s="29"/>
      <c r="W337" s="29"/>
      <c r="X337" s="29"/>
      <c r="Y337" s="29"/>
      <c r="Z337" s="29"/>
      <c r="AA337" s="29"/>
      <c r="AB337" s="29"/>
      <c r="AE337" s="8">
        <v>40.799999999999997</v>
      </c>
      <c r="AF337" s="8">
        <v>39.5</v>
      </c>
      <c r="AG337" s="13">
        <f t="shared" si="181"/>
        <v>0.45333333333333331</v>
      </c>
      <c r="AH337" s="13">
        <f t="shared" si="182"/>
        <v>0.87777777777777777</v>
      </c>
      <c r="AI337" s="29"/>
      <c r="AJ337" s="29"/>
      <c r="AK337" s="29"/>
      <c r="AL337" s="29"/>
      <c r="AM337" s="29"/>
      <c r="AN337" s="29"/>
      <c r="AO337" s="29"/>
      <c r="AP337" s="29"/>
    </row>
    <row r="338" spans="3:42" x14ac:dyDescent="0.25">
      <c r="C338" s="8">
        <v>23.4</v>
      </c>
      <c r="D338" s="8">
        <v>34.1</v>
      </c>
      <c r="E338" s="13">
        <f t="shared" si="177"/>
        <v>0.52</v>
      </c>
      <c r="F338" s="13">
        <f t="shared" si="178"/>
        <v>0.85250000000000004</v>
      </c>
      <c r="G338" s="29"/>
      <c r="H338" s="29"/>
      <c r="I338" s="29"/>
      <c r="J338" s="29"/>
      <c r="K338" s="29"/>
      <c r="L338" s="29"/>
      <c r="M338" s="29"/>
      <c r="Q338" s="8">
        <v>58.7</v>
      </c>
      <c r="R338" s="8">
        <v>28.2</v>
      </c>
      <c r="S338" s="13">
        <f t="shared" si="179"/>
        <v>0.81527777777777777</v>
      </c>
      <c r="T338" s="13">
        <f t="shared" si="180"/>
        <v>0.80571428571428572</v>
      </c>
      <c r="U338" s="29"/>
      <c r="V338" s="29"/>
      <c r="W338" s="29"/>
      <c r="X338" s="29"/>
      <c r="Y338" s="29"/>
      <c r="Z338" s="29"/>
      <c r="AA338" s="29"/>
      <c r="AB338" s="29"/>
      <c r="AE338" s="8">
        <v>42.2</v>
      </c>
      <c r="AF338" s="8">
        <v>39.200000000000003</v>
      </c>
      <c r="AG338" s="13">
        <f t="shared" si="181"/>
        <v>0.46888888888888891</v>
      </c>
      <c r="AH338" s="13">
        <f t="shared" si="182"/>
        <v>0.87111111111111117</v>
      </c>
      <c r="AI338" s="29"/>
      <c r="AJ338" s="29"/>
      <c r="AK338" s="29"/>
      <c r="AL338" s="29"/>
      <c r="AM338" s="29"/>
      <c r="AN338" s="29"/>
      <c r="AO338" s="29"/>
      <c r="AP338" s="29"/>
    </row>
    <row r="339" spans="3:42" x14ac:dyDescent="0.25">
      <c r="C339" s="8">
        <v>24.4</v>
      </c>
      <c r="D339" s="8">
        <v>33.799999999999997</v>
      </c>
      <c r="E339" s="13">
        <f t="shared" si="177"/>
        <v>0.54222222222222216</v>
      </c>
      <c r="F339" s="13">
        <f t="shared" si="178"/>
        <v>0.84499999999999997</v>
      </c>
      <c r="G339" s="29"/>
      <c r="H339" s="29"/>
      <c r="I339" s="29"/>
      <c r="J339" s="29"/>
      <c r="K339" s="29"/>
      <c r="L339" s="29"/>
      <c r="M339" s="29"/>
      <c r="Q339" s="8">
        <v>58.9</v>
      </c>
      <c r="R339" s="8">
        <v>28.2</v>
      </c>
      <c r="S339" s="13">
        <f t="shared" si="179"/>
        <v>0.81805555555555554</v>
      </c>
      <c r="T339" s="13">
        <f t="shared" si="180"/>
        <v>0.80571428571428572</v>
      </c>
      <c r="U339" s="29"/>
      <c r="V339" s="29"/>
      <c r="W339" s="29"/>
      <c r="X339" s="29"/>
      <c r="Y339" s="29"/>
      <c r="Z339" s="29"/>
      <c r="AA339" s="29"/>
      <c r="AB339" s="29"/>
      <c r="AE339" s="8">
        <v>43.2</v>
      </c>
      <c r="AF339" s="8">
        <v>39</v>
      </c>
      <c r="AG339" s="13">
        <f t="shared" si="181"/>
        <v>0.48000000000000004</v>
      </c>
      <c r="AH339" s="13">
        <f t="shared" si="182"/>
        <v>0.8666666666666667</v>
      </c>
      <c r="AI339" s="29"/>
      <c r="AJ339" s="29"/>
      <c r="AK339" s="29"/>
      <c r="AL339" s="29"/>
      <c r="AM339" s="29"/>
      <c r="AN339" s="29"/>
      <c r="AO339" s="29"/>
      <c r="AP339" s="29"/>
    </row>
    <row r="340" spans="3:42" x14ac:dyDescent="0.25">
      <c r="C340" s="8">
        <v>25.2</v>
      </c>
      <c r="D340" s="8">
        <v>33.6</v>
      </c>
      <c r="E340" s="13">
        <f t="shared" si="177"/>
        <v>0.55999999999999994</v>
      </c>
      <c r="F340" s="13">
        <f t="shared" si="178"/>
        <v>0.84000000000000008</v>
      </c>
      <c r="G340" s="29"/>
      <c r="H340" s="29"/>
      <c r="I340" s="29"/>
      <c r="J340" s="29"/>
      <c r="K340" s="29"/>
      <c r="L340" s="29"/>
      <c r="M340" s="29"/>
      <c r="Q340" s="8">
        <v>59</v>
      </c>
      <c r="R340" s="8">
        <v>28.1</v>
      </c>
      <c r="S340" s="13">
        <f t="shared" si="179"/>
        <v>0.81944444444444442</v>
      </c>
      <c r="T340" s="13">
        <f t="shared" si="180"/>
        <v>0.80285714285714294</v>
      </c>
      <c r="U340" s="29"/>
      <c r="V340" s="29"/>
      <c r="W340" s="29"/>
      <c r="X340" s="29"/>
      <c r="Y340" s="29"/>
      <c r="Z340" s="29"/>
      <c r="AA340" s="29"/>
      <c r="AB340" s="29"/>
      <c r="AE340" s="8">
        <v>43.7</v>
      </c>
      <c r="AF340" s="8">
        <v>39</v>
      </c>
      <c r="AG340" s="13">
        <f t="shared" si="181"/>
        <v>0.48555555555555557</v>
      </c>
      <c r="AH340" s="13">
        <f t="shared" si="182"/>
        <v>0.8666666666666667</v>
      </c>
      <c r="AI340" s="29"/>
      <c r="AJ340" s="29"/>
      <c r="AK340" s="29"/>
      <c r="AL340" s="29"/>
      <c r="AM340" s="29"/>
      <c r="AN340" s="29"/>
      <c r="AO340" s="29"/>
      <c r="AP340" s="29"/>
    </row>
    <row r="341" spans="3:42" x14ac:dyDescent="0.25">
      <c r="C341" s="8">
        <v>25.5</v>
      </c>
      <c r="D341" s="8">
        <v>33.4</v>
      </c>
      <c r="E341" s="13">
        <f t="shared" si="177"/>
        <v>0.56666666666666665</v>
      </c>
      <c r="F341" s="13">
        <f t="shared" si="178"/>
        <v>0.83499999999999996</v>
      </c>
      <c r="G341" s="29"/>
      <c r="H341" s="29"/>
      <c r="I341" s="29"/>
      <c r="J341" s="29"/>
      <c r="K341" s="29"/>
      <c r="L341" s="29"/>
      <c r="M341" s="29"/>
      <c r="Q341" s="8">
        <v>59.1</v>
      </c>
      <c r="R341" s="8">
        <v>28.1</v>
      </c>
      <c r="S341" s="13">
        <f t="shared" si="179"/>
        <v>0.8208333333333333</v>
      </c>
      <c r="T341" s="13">
        <f t="shared" si="180"/>
        <v>0.80285714285714294</v>
      </c>
      <c r="U341" s="29"/>
      <c r="V341" s="29"/>
      <c r="W341" s="29"/>
      <c r="X341" s="29"/>
      <c r="Y341" s="29"/>
      <c r="Z341" s="29"/>
      <c r="AA341" s="29"/>
      <c r="AB341" s="29"/>
      <c r="AE341" s="8">
        <v>47.3</v>
      </c>
      <c r="AF341" s="8">
        <v>38.299999999999997</v>
      </c>
      <c r="AG341" s="13">
        <f t="shared" si="181"/>
        <v>0.52555555555555555</v>
      </c>
      <c r="AH341" s="13">
        <f t="shared" si="182"/>
        <v>0.85111111111111104</v>
      </c>
      <c r="AI341" s="29"/>
      <c r="AJ341" s="29"/>
      <c r="AK341" s="29"/>
      <c r="AL341" s="29"/>
      <c r="AM341" s="29"/>
      <c r="AN341" s="29"/>
      <c r="AO341" s="29"/>
      <c r="AP341" s="29"/>
    </row>
    <row r="342" spans="3:42" x14ac:dyDescent="0.25">
      <c r="C342" s="8">
        <v>26</v>
      </c>
      <c r="D342" s="8">
        <v>33.299999999999997</v>
      </c>
      <c r="E342" s="13">
        <f t="shared" si="177"/>
        <v>0.57777777777777772</v>
      </c>
      <c r="F342" s="13">
        <f t="shared" si="178"/>
        <v>0.83249999999999991</v>
      </c>
      <c r="G342" s="29"/>
      <c r="H342" s="29"/>
      <c r="I342" s="29"/>
      <c r="J342" s="29"/>
      <c r="K342" s="29"/>
      <c r="L342" s="29"/>
      <c r="M342" s="29"/>
      <c r="Q342" s="8">
        <v>59.2</v>
      </c>
      <c r="R342" s="8">
        <v>28.1</v>
      </c>
      <c r="S342" s="13">
        <f t="shared" si="179"/>
        <v>0.8222222222222223</v>
      </c>
      <c r="T342" s="13">
        <f t="shared" si="180"/>
        <v>0.80285714285714294</v>
      </c>
      <c r="U342" s="29"/>
      <c r="V342" s="29"/>
      <c r="W342" s="29"/>
      <c r="X342" s="29"/>
      <c r="Y342" s="29"/>
      <c r="Z342" s="29"/>
      <c r="AA342" s="29"/>
      <c r="AB342" s="29"/>
      <c r="AE342" s="8">
        <v>49.1</v>
      </c>
      <c r="AF342" s="8">
        <v>37.9</v>
      </c>
      <c r="AG342" s="13">
        <f t="shared" si="181"/>
        <v>0.54555555555555557</v>
      </c>
      <c r="AH342" s="13">
        <f t="shared" si="182"/>
        <v>0.84222222222222221</v>
      </c>
      <c r="AI342" s="29"/>
      <c r="AJ342" s="29"/>
      <c r="AK342" s="29"/>
      <c r="AL342" s="29"/>
      <c r="AM342" s="29"/>
      <c r="AN342" s="29"/>
      <c r="AO342" s="29"/>
      <c r="AP342" s="29"/>
    </row>
    <row r="343" spans="3:42" x14ac:dyDescent="0.25">
      <c r="C343" s="8">
        <v>26.4</v>
      </c>
      <c r="D343" s="8">
        <v>33.1</v>
      </c>
      <c r="E343" s="13">
        <f t="shared" si="177"/>
        <v>0.58666666666666667</v>
      </c>
      <c r="F343" s="13">
        <f t="shared" si="178"/>
        <v>0.82750000000000001</v>
      </c>
      <c r="G343" s="29"/>
      <c r="H343" s="29"/>
      <c r="I343" s="29"/>
      <c r="J343" s="29"/>
      <c r="K343" s="29"/>
      <c r="L343" s="29"/>
      <c r="M343" s="29"/>
      <c r="Q343" s="8">
        <v>59.5</v>
      </c>
      <c r="R343" s="8">
        <v>28.1</v>
      </c>
      <c r="S343" s="13">
        <f t="shared" si="179"/>
        <v>0.82638888888888884</v>
      </c>
      <c r="T343" s="13">
        <f t="shared" si="180"/>
        <v>0.80285714285714294</v>
      </c>
      <c r="U343" s="29"/>
      <c r="V343" s="29"/>
      <c r="W343" s="29"/>
      <c r="X343" s="29"/>
      <c r="Y343" s="29"/>
      <c r="Z343" s="29"/>
      <c r="AA343" s="29"/>
      <c r="AB343" s="29"/>
      <c r="AE343" s="8">
        <v>51.6</v>
      </c>
      <c r="AF343" s="8">
        <v>37.5</v>
      </c>
      <c r="AG343" s="13">
        <f t="shared" si="181"/>
        <v>0.57333333333333336</v>
      </c>
      <c r="AH343" s="13">
        <f t="shared" si="182"/>
        <v>0.83333333333333337</v>
      </c>
      <c r="AI343" s="29"/>
      <c r="AJ343" s="29"/>
      <c r="AK343" s="29"/>
      <c r="AL343" s="29"/>
      <c r="AM343" s="29"/>
      <c r="AN343" s="29"/>
      <c r="AO343" s="29"/>
      <c r="AP343" s="29"/>
    </row>
    <row r="344" spans="3:42" x14ac:dyDescent="0.25">
      <c r="C344" s="8">
        <v>27.4</v>
      </c>
      <c r="D344" s="8">
        <v>32.9</v>
      </c>
      <c r="E344" s="13">
        <f t="shared" si="177"/>
        <v>0.60888888888888881</v>
      </c>
      <c r="F344" s="13">
        <f t="shared" si="178"/>
        <v>0.82250000000000001</v>
      </c>
      <c r="Q344" s="8">
        <v>59.7</v>
      </c>
      <c r="R344" s="8">
        <v>28.1</v>
      </c>
      <c r="S344" s="13">
        <f t="shared" si="179"/>
        <v>0.82916666666666672</v>
      </c>
      <c r="T344" s="13">
        <f t="shared" si="180"/>
        <v>0.80285714285714294</v>
      </c>
      <c r="U344" s="29"/>
      <c r="V344" s="29"/>
      <c r="W344" s="29"/>
      <c r="X344" s="29"/>
      <c r="Y344" s="29"/>
      <c r="Z344" s="29"/>
      <c r="AA344" s="29"/>
      <c r="AB344" s="29"/>
      <c r="AE344" s="8">
        <v>52.5</v>
      </c>
      <c r="AF344" s="8">
        <v>37.4</v>
      </c>
      <c r="AG344" s="13">
        <f t="shared" si="181"/>
        <v>0.58333333333333337</v>
      </c>
      <c r="AH344" s="13">
        <f t="shared" si="182"/>
        <v>0.83111111111111113</v>
      </c>
      <c r="AI344" s="29"/>
      <c r="AJ344" s="29"/>
      <c r="AK344" s="29"/>
      <c r="AL344" s="29"/>
      <c r="AM344" s="29"/>
      <c r="AN344" s="29"/>
      <c r="AO344" s="29"/>
      <c r="AP344" s="29"/>
    </row>
    <row r="345" spans="3:42" x14ac:dyDescent="0.25">
      <c r="C345" s="8">
        <v>27.4</v>
      </c>
      <c r="D345" s="8">
        <v>32.799999999999997</v>
      </c>
      <c r="E345" s="13">
        <f t="shared" si="177"/>
        <v>0.60888888888888881</v>
      </c>
      <c r="F345" s="13">
        <f t="shared" si="178"/>
        <v>0.82</v>
      </c>
      <c r="Q345" s="8">
        <v>59.7</v>
      </c>
      <c r="R345" s="8">
        <v>28</v>
      </c>
      <c r="S345" s="13">
        <f t="shared" si="179"/>
        <v>0.82916666666666672</v>
      </c>
      <c r="T345" s="13">
        <f t="shared" si="180"/>
        <v>0.8</v>
      </c>
      <c r="U345" s="29"/>
      <c r="V345" s="29"/>
      <c r="W345" s="29"/>
      <c r="X345" s="29"/>
      <c r="Y345" s="29"/>
      <c r="Z345" s="29"/>
      <c r="AA345" s="29"/>
      <c r="AB345" s="29"/>
      <c r="AE345" s="8">
        <v>53.9</v>
      </c>
      <c r="AF345" s="8">
        <v>37.1</v>
      </c>
      <c r="AG345" s="13">
        <f t="shared" si="181"/>
        <v>0.59888888888888892</v>
      </c>
      <c r="AH345" s="13">
        <f t="shared" si="182"/>
        <v>0.82444444444444442</v>
      </c>
      <c r="AI345" s="29"/>
      <c r="AJ345" s="29"/>
      <c r="AK345" s="29"/>
      <c r="AL345" s="29"/>
      <c r="AM345" s="29"/>
      <c r="AN345" s="29"/>
      <c r="AO345" s="29"/>
      <c r="AP345" s="29"/>
    </row>
    <row r="346" spans="3:42" x14ac:dyDescent="0.25">
      <c r="C346" s="8">
        <v>27.9</v>
      </c>
      <c r="D346" s="8">
        <v>32.700000000000003</v>
      </c>
      <c r="E346" s="13">
        <f t="shared" si="177"/>
        <v>0.62</v>
      </c>
      <c r="F346" s="13">
        <f t="shared" si="178"/>
        <v>0.81750000000000012</v>
      </c>
      <c r="Q346" s="8">
        <v>60.1</v>
      </c>
      <c r="R346" s="8">
        <v>28</v>
      </c>
      <c r="S346" s="13">
        <f t="shared" si="179"/>
        <v>0.83472222222222225</v>
      </c>
      <c r="T346" s="13">
        <f t="shared" si="180"/>
        <v>0.8</v>
      </c>
      <c r="U346" s="29"/>
      <c r="V346" s="29"/>
      <c r="W346" s="29"/>
      <c r="X346" s="29"/>
      <c r="Y346" s="29"/>
      <c r="Z346" s="29"/>
      <c r="AA346" s="29"/>
      <c r="AB346" s="29"/>
      <c r="AE346" s="8">
        <v>56.8</v>
      </c>
      <c r="AF346" s="8">
        <v>36.6</v>
      </c>
      <c r="AG346" s="13">
        <f t="shared" si="181"/>
        <v>0.63111111111111107</v>
      </c>
      <c r="AH346" s="13">
        <f t="shared" si="182"/>
        <v>0.81333333333333335</v>
      </c>
      <c r="AI346" s="29"/>
      <c r="AJ346" s="29"/>
      <c r="AK346" s="29"/>
      <c r="AL346" s="29"/>
      <c r="AM346" s="29"/>
      <c r="AN346" s="29"/>
      <c r="AO346" s="29"/>
      <c r="AP346" s="29"/>
    </row>
    <row r="347" spans="3:42" x14ac:dyDescent="0.25">
      <c r="C347" s="8">
        <v>28.2</v>
      </c>
      <c r="D347" s="8">
        <v>32.6</v>
      </c>
      <c r="E347" s="13">
        <f t="shared" si="177"/>
        <v>0.62666666666666671</v>
      </c>
      <c r="F347" s="13">
        <f t="shared" si="178"/>
        <v>0.81500000000000006</v>
      </c>
      <c r="Q347" s="8">
        <v>60.1</v>
      </c>
      <c r="R347" s="8">
        <v>28</v>
      </c>
      <c r="S347" s="13">
        <f t="shared" si="179"/>
        <v>0.83472222222222225</v>
      </c>
      <c r="T347" s="13">
        <f t="shared" si="180"/>
        <v>0.8</v>
      </c>
      <c r="U347" s="29"/>
      <c r="V347" s="29"/>
      <c r="W347" s="29"/>
      <c r="X347" s="29"/>
      <c r="Y347" s="29"/>
      <c r="Z347" s="29"/>
      <c r="AA347" s="29"/>
      <c r="AB347" s="29"/>
      <c r="AE347" s="8">
        <v>57.9</v>
      </c>
      <c r="AF347" s="8">
        <v>36.4</v>
      </c>
      <c r="AG347" s="13">
        <f t="shared" si="181"/>
        <v>0.64333333333333331</v>
      </c>
      <c r="AH347" s="13">
        <f t="shared" si="182"/>
        <v>0.80888888888888888</v>
      </c>
      <c r="AI347" s="29"/>
      <c r="AJ347" s="29"/>
      <c r="AK347" s="29"/>
      <c r="AL347" s="29"/>
      <c r="AM347" s="29"/>
      <c r="AN347" s="29"/>
      <c r="AO347" s="29"/>
      <c r="AP347" s="29"/>
    </row>
    <row r="348" spans="3:42" x14ac:dyDescent="0.25">
      <c r="C348" s="8">
        <v>28.4</v>
      </c>
      <c r="D348" s="8">
        <v>32.5</v>
      </c>
      <c r="E348" s="13">
        <f t="shared" si="177"/>
        <v>0.63111111111111107</v>
      </c>
      <c r="F348" s="13">
        <f t="shared" si="178"/>
        <v>0.8125</v>
      </c>
      <c r="Q348" s="8">
        <v>60.2</v>
      </c>
      <c r="R348" s="8">
        <v>28</v>
      </c>
      <c r="S348" s="13">
        <f t="shared" si="179"/>
        <v>0.83611111111111114</v>
      </c>
      <c r="T348" s="13">
        <f t="shared" si="180"/>
        <v>0.8</v>
      </c>
      <c r="U348" s="29"/>
      <c r="V348" s="29"/>
      <c r="W348" s="29"/>
      <c r="X348" s="29"/>
      <c r="Y348" s="29"/>
      <c r="Z348" s="29"/>
      <c r="AA348" s="29"/>
      <c r="AB348" s="29"/>
      <c r="AE348" s="8">
        <v>59</v>
      </c>
      <c r="AF348" s="8">
        <v>36.200000000000003</v>
      </c>
      <c r="AG348" s="13">
        <f t="shared" si="181"/>
        <v>0.65555555555555556</v>
      </c>
      <c r="AH348" s="13">
        <f t="shared" si="182"/>
        <v>0.80444444444444452</v>
      </c>
      <c r="AI348" s="29"/>
      <c r="AJ348" s="29"/>
      <c r="AK348" s="29"/>
      <c r="AL348" s="29"/>
      <c r="AM348" s="29"/>
      <c r="AN348" s="29"/>
      <c r="AO348" s="29"/>
      <c r="AP348" s="29"/>
    </row>
    <row r="349" spans="3:42" x14ac:dyDescent="0.25">
      <c r="C349" s="8">
        <v>28.7</v>
      </c>
      <c r="D349" s="8">
        <v>32.4</v>
      </c>
      <c r="E349" s="13">
        <f t="shared" si="177"/>
        <v>0.63777777777777778</v>
      </c>
      <c r="F349" s="13">
        <f t="shared" si="178"/>
        <v>0.80999999999999994</v>
      </c>
      <c r="Q349" s="8">
        <v>60.7</v>
      </c>
      <c r="R349" s="8">
        <v>28</v>
      </c>
      <c r="S349" s="13">
        <f t="shared" si="179"/>
        <v>0.84305555555555556</v>
      </c>
      <c r="T349" s="13">
        <f t="shared" si="180"/>
        <v>0.8</v>
      </c>
      <c r="U349" s="29"/>
      <c r="V349" s="29"/>
      <c r="W349" s="29"/>
      <c r="X349" s="29"/>
      <c r="Y349" s="29"/>
      <c r="Z349" s="29"/>
      <c r="AA349" s="29"/>
      <c r="AB349" s="29"/>
      <c r="AE349" s="8">
        <v>59.6</v>
      </c>
      <c r="AF349" s="8">
        <v>36</v>
      </c>
      <c r="AG349" s="13">
        <f t="shared" si="181"/>
        <v>0.66222222222222227</v>
      </c>
      <c r="AH349" s="13">
        <f t="shared" si="182"/>
        <v>0.8</v>
      </c>
      <c r="AI349" s="29"/>
      <c r="AJ349" s="29"/>
      <c r="AK349" s="29"/>
      <c r="AL349" s="29"/>
      <c r="AM349" s="29"/>
      <c r="AN349" s="29"/>
      <c r="AO349" s="29"/>
      <c r="AP349" s="29"/>
    </row>
    <row r="350" spans="3:42" x14ac:dyDescent="0.25">
      <c r="C350" s="8">
        <v>29.1</v>
      </c>
      <c r="D350" s="8">
        <v>32.299999999999997</v>
      </c>
      <c r="E350" s="13">
        <f t="shared" si="177"/>
        <v>0.64666666666666672</v>
      </c>
      <c r="F350" s="13">
        <f t="shared" si="178"/>
        <v>0.80749999999999988</v>
      </c>
      <c r="Q350" s="8">
        <v>63.5</v>
      </c>
      <c r="R350" s="8">
        <v>28</v>
      </c>
      <c r="S350" s="13">
        <f t="shared" si="179"/>
        <v>0.88194444444444442</v>
      </c>
      <c r="T350" s="13">
        <f t="shared" si="180"/>
        <v>0.8</v>
      </c>
      <c r="U350" s="29"/>
      <c r="V350" s="29"/>
      <c r="W350" s="29"/>
      <c r="X350" s="29"/>
      <c r="Y350" s="29"/>
      <c r="Z350" s="29"/>
      <c r="AA350" s="29"/>
      <c r="AB350" s="29"/>
      <c r="AE350" s="8">
        <v>60.6</v>
      </c>
      <c r="AF350" s="8">
        <v>36</v>
      </c>
      <c r="AG350" s="13">
        <f t="shared" si="181"/>
        <v>0.67333333333333334</v>
      </c>
      <c r="AH350" s="13">
        <f t="shared" si="182"/>
        <v>0.8</v>
      </c>
      <c r="AI350" s="29"/>
      <c r="AJ350" s="29"/>
      <c r="AK350" s="29"/>
      <c r="AL350" s="29"/>
      <c r="AM350" s="29"/>
      <c r="AN350" s="29"/>
      <c r="AO350" s="29"/>
      <c r="AP350" s="29"/>
    </row>
    <row r="351" spans="3:42" x14ac:dyDescent="0.25">
      <c r="C351" s="8">
        <v>29.3</v>
      </c>
      <c r="D351" s="8">
        <v>32.200000000000003</v>
      </c>
      <c r="E351" s="13">
        <f t="shared" si="177"/>
        <v>0.65111111111111108</v>
      </c>
      <c r="F351" s="13">
        <f t="shared" si="178"/>
        <v>0.80500000000000005</v>
      </c>
      <c r="Q351" s="8">
        <v>68.5</v>
      </c>
      <c r="R351" s="8">
        <v>28</v>
      </c>
      <c r="S351" s="13">
        <f t="shared" si="179"/>
        <v>0.95138888888888884</v>
      </c>
      <c r="T351" s="13">
        <f t="shared" si="180"/>
        <v>0.8</v>
      </c>
      <c r="U351" s="29"/>
      <c r="V351" s="29"/>
      <c r="W351" s="29"/>
      <c r="X351" s="29"/>
      <c r="Y351" s="29"/>
      <c r="Z351" s="29"/>
      <c r="AA351" s="29"/>
      <c r="AB351" s="29"/>
      <c r="AE351" s="8">
        <v>61.4</v>
      </c>
      <c r="AF351" s="8">
        <v>36</v>
      </c>
      <c r="AG351" s="13">
        <f t="shared" si="181"/>
        <v>0.68222222222222217</v>
      </c>
      <c r="AH351" s="13">
        <f t="shared" si="182"/>
        <v>0.8</v>
      </c>
      <c r="AI351" s="29"/>
      <c r="AJ351" s="29"/>
      <c r="AK351" s="29"/>
      <c r="AL351" s="29"/>
      <c r="AM351" s="29"/>
      <c r="AN351" s="29"/>
      <c r="AO351" s="29"/>
      <c r="AP351" s="29"/>
    </row>
    <row r="352" spans="3:42" x14ac:dyDescent="0.25">
      <c r="C352" s="8">
        <v>29.4</v>
      </c>
      <c r="D352" s="8">
        <v>32.200000000000003</v>
      </c>
      <c r="E352" s="13">
        <f t="shared" si="177"/>
        <v>0.65333333333333332</v>
      </c>
      <c r="F352" s="13">
        <f t="shared" si="178"/>
        <v>0.80500000000000005</v>
      </c>
      <c r="Q352" s="8">
        <v>75.5</v>
      </c>
      <c r="R352" s="8">
        <v>28</v>
      </c>
      <c r="S352" s="13">
        <f t="shared" si="179"/>
        <v>1.0486111111111112</v>
      </c>
      <c r="T352" s="13">
        <f t="shared" si="180"/>
        <v>0.8</v>
      </c>
      <c r="U352" s="29"/>
      <c r="V352" s="29"/>
      <c r="W352" s="29"/>
      <c r="X352" s="29"/>
      <c r="Y352" s="29"/>
      <c r="Z352" s="29"/>
      <c r="AA352" s="29"/>
      <c r="AB352" s="29"/>
      <c r="AE352" s="8">
        <v>66.7</v>
      </c>
      <c r="AF352" s="8">
        <v>36</v>
      </c>
      <c r="AG352" s="13">
        <f t="shared" si="181"/>
        <v>0.74111111111111116</v>
      </c>
      <c r="AH352" s="13">
        <f t="shared" si="182"/>
        <v>0.8</v>
      </c>
      <c r="AI352" s="29"/>
      <c r="AJ352" s="29"/>
      <c r="AK352" s="29"/>
      <c r="AL352" s="29"/>
      <c r="AM352" s="29"/>
      <c r="AN352" s="29"/>
      <c r="AO352" s="29"/>
      <c r="AP352" s="29"/>
    </row>
    <row r="353" spans="3:42" x14ac:dyDescent="0.25">
      <c r="C353" s="8">
        <v>29.8</v>
      </c>
      <c r="D353" s="8">
        <v>32</v>
      </c>
      <c r="E353" s="13">
        <f t="shared" si="177"/>
        <v>0.66222222222222227</v>
      </c>
      <c r="F353" s="13">
        <f t="shared" si="178"/>
        <v>0.8</v>
      </c>
      <c r="Q353" s="8">
        <v>76.400000000000006</v>
      </c>
      <c r="R353" s="8">
        <v>28</v>
      </c>
      <c r="S353" s="13">
        <f t="shared" si="179"/>
        <v>1.0611111111111111</v>
      </c>
      <c r="T353" s="13">
        <f t="shared" si="180"/>
        <v>0.8</v>
      </c>
      <c r="U353" s="29"/>
      <c r="V353" s="29"/>
      <c r="W353" s="29"/>
      <c r="X353" s="29"/>
      <c r="Y353" s="29"/>
      <c r="Z353" s="29"/>
      <c r="AA353" s="29"/>
      <c r="AB353" s="29"/>
      <c r="AE353" s="8">
        <v>70</v>
      </c>
      <c r="AF353" s="8">
        <v>36</v>
      </c>
      <c r="AG353" s="13">
        <f t="shared" si="181"/>
        <v>0.77777777777777779</v>
      </c>
      <c r="AH353" s="13">
        <f t="shared" si="182"/>
        <v>0.8</v>
      </c>
      <c r="AI353" s="29"/>
      <c r="AJ353" s="29"/>
      <c r="AK353" s="29"/>
      <c r="AL353" s="29"/>
      <c r="AM353" s="29"/>
      <c r="AN353" s="29"/>
      <c r="AO353" s="29"/>
      <c r="AP353" s="29"/>
    </row>
    <row r="354" spans="3:42" x14ac:dyDescent="0.25">
      <c r="C354" s="8">
        <v>30.2</v>
      </c>
      <c r="D354" s="8">
        <v>32</v>
      </c>
      <c r="E354" s="13">
        <f t="shared" si="177"/>
        <v>0.6711111111111111</v>
      </c>
      <c r="F354" s="13">
        <f t="shared" si="178"/>
        <v>0.8</v>
      </c>
      <c r="Q354" s="8">
        <v>77.599999999999994</v>
      </c>
      <c r="R354" s="8">
        <v>28</v>
      </c>
      <c r="S354" s="13">
        <f t="shared" si="179"/>
        <v>1.0777777777777777</v>
      </c>
      <c r="T354" s="13">
        <f t="shared" si="180"/>
        <v>0.8</v>
      </c>
      <c r="U354" s="29"/>
      <c r="V354" s="29"/>
      <c r="W354" s="29"/>
      <c r="X354" s="29"/>
      <c r="Y354" s="29"/>
      <c r="Z354" s="29"/>
      <c r="AA354" s="29"/>
      <c r="AB354" s="29"/>
      <c r="AE354" s="8">
        <v>84.7</v>
      </c>
      <c r="AF354" s="8">
        <v>36</v>
      </c>
      <c r="AG354" s="13">
        <f t="shared" si="181"/>
        <v>0.94111111111111112</v>
      </c>
      <c r="AH354" s="13">
        <f t="shared" si="182"/>
        <v>0.8</v>
      </c>
      <c r="AI354" s="29"/>
      <c r="AJ354" s="29"/>
      <c r="AK354" s="29"/>
      <c r="AL354" s="29"/>
      <c r="AM354" s="29"/>
      <c r="AN354" s="29"/>
      <c r="AO354" s="29"/>
      <c r="AP354" s="29"/>
    </row>
    <row r="355" spans="3:42" x14ac:dyDescent="0.25">
      <c r="C355" s="8">
        <v>30.3</v>
      </c>
      <c r="D355" s="8">
        <v>32</v>
      </c>
      <c r="E355" s="13">
        <f t="shared" si="177"/>
        <v>0.67333333333333334</v>
      </c>
      <c r="F355" s="13">
        <f t="shared" si="178"/>
        <v>0.8</v>
      </c>
      <c r="Q355" s="8">
        <v>82.8</v>
      </c>
      <c r="R355" s="8">
        <v>28</v>
      </c>
      <c r="S355" s="13">
        <f t="shared" si="179"/>
        <v>1.1499999999999999</v>
      </c>
      <c r="T355" s="13">
        <f t="shared" si="180"/>
        <v>0.8</v>
      </c>
      <c r="U355" s="29"/>
      <c r="V355" s="29"/>
      <c r="W355" s="29"/>
      <c r="X355" s="29"/>
      <c r="Y355" s="29"/>
      <c r="Z355" s="29"/>
      <c r="AA355" s="29"/>
      <c r="AB355" s="29"/>
      <c r="AE355" s="8">
        <v>91.7</v>
      </c>
      <c r="AF355" s="8">
        <v>36</v>
      </c>
      <c r="AG355" s="13">
        <f t="shared" si="181"/>
        <v>1.018888888888889</v>
      </c>
      <c r="AH355" s="13">
        <f t="shared" si="182"/>
        <v>0.8</v>
      </c>
      <c r="AI355" s="29"/>
      <c r="AJ355" s="29"/>
      <c r="AK355" s="29"/>
      <c r="AL355" s="29"/>
      <c r="AM355" s="29"/>
      <c r="AN355" s="29"/>
      <c r="AO355" s="29"/>
      <c r="AP355" s="29"/>
    </row>
    <row r="356" spans="3:42" x14ac:dyDescent="0.25">
      <c r="C356" s="8">
        <v>30.6</v>
      </c>
      <c r="D356" s="8">
        <v>32</v>
      </c>
      <c r="E356" s="13">
        <f t="shared" si="177"/>
        <v>0.68</v>
      </c>
      <c r="F356" s="13">
        <f t="shared" si="178"/>
        <v>0.8</v>
      </c>
      <c r="Q356" s="8">
        <v>93.4</v>
      </c>
      <c r="R356" s="8">
        <v>28</v>
      </c>
      <c r="S356" s="13">
        <f t="shared" si="179"/>
        <v>1.2972222222222223</v>
      </c>
      <c r="T356" s="13">
        <f t="shared" si="180"/>
        <v>0.8</v>
      </c>
      <c r="U356" s="29"/>
      <c r="V356" s="29"/>
      <c r="W356" s="29"/>
      <c r="X356" s="29"/>
      <c r="Y356" s="29"/>
      <c r="Z356" s="29"/>
      <c r="AA356" s="29"/>
      <c r="AB356" s="29"/>
      <c r="AE356" s="29"/>
      <c r="AF356" s="29"/>
      <c r="AG356" s="29"/>
      <c r="AH356" s="29"/>
      <c r="AI356" s="29"/>
      <c r="AJ356" s="29"/>
      <c r="AK356" s="29"/>
      <c r="AL356" s="29"/>
      <c r="AM356" s="29"/>
      <c r="AN356" s="29"/>
      <c r="AO356" s="29"/>
      <c r="AP356" s="29"/>
    </row>
    <row r="357" spans="3:42" x14ac:dyDescent="0.25">
      <c r="C357" s="8">
        <v>30.9</v>
      </c>
      <c r="D357" s="8">
        <v>32</v>
      </c>
      <c r="E357" s="13">
        <f t="shared" si="177"/>
        <v>0.68666666666666665</v>
      </c>
      <c r="F357" s="13">
        <f t="shared" si="178"/>
        <v>0.8</v>
      </c>
      <c r="Q357" s="8">
        <v>96.4</v>
      </c>
      <c r="R357" s="8">
        <v>28</v>
      </c>
      <c r="S357" s="13">
        <f t="shared" si="179"/>
        <v>1.338888888888889</v>
      </c>
      <c r="T357" s="13">
        <f t="shared" si="180"/>
        <v>0.8</v>
      </c>
      <c r="U357" s="29"/>
      <c r="V357" s="29"/>
      <c r="W357" s="29"/>
      <c r="X357" s="29"/>
      <c r="Y357" s="29"/>
      <c r="Z357" s="29"/>
      <c r="AA357" s="29"/>
      <c r="AB357" s="29"/>
      <c r="AE357" s="29"/>
      <c r="AF357" s="29"/>
      <c r="AG357" s="29"/>
      <c r="AH357" s="29"/>
      <c r="AI357" s="29"/>
      <c r="AJ357" s="29"/>
      <c r="AK357" s="29"/>
      <c r="AL357" s="29"/>
      <c r="AM357" s="29"/>
      <c r="AN357" s="29"/>
      <c r="AO357" s="29"/>
      <c r="AP357" s="29"/>
    </row>
    <row r="358" spans="3:42" x14ac:dyDescent="0.25">
      <c r="C358" s="8">
        <v>31.4</v>
      </c>
      <c r="D358" s="8">
        <v>32</v>
      </c>
      <c r="E358" s="13">
        <f t="shared" si="177"/>
        <v>0.69777777777777772</v>
      </c>
      <c r="F358" s="13">
        <f t="shared" si="178"/>
        <v>0.8</v>
      </c>
      <c r="Q358" s="29"/>
      <c r="R358" s="29"/>
      <c r="S358" s="29"/>
      <c r="T358" s="29"/>
      <c r="U358" s="29"/>
      <c r="V358" s="29"/>
      <c r="W358" s="29"/>
      <c r="X358" s="29"/>
      <c r="Y358" s="29"/>
      <c r="Z358" s="29"/>
      <c r="AA358" s="29"/>
      <c r="AB358" s="29"/>
      <c r="AE358" s="29"/>
      <c r="AF358" s="29"/>
      <c r="AG358" s="29"/>
      <c r="AH358" s="29"/>
      <c r="AI358" s="29"/>
      <c r="AJ358" s="29"/>
      <c r="AK358" s="29"/>
      <c r="AL358" s="29"/>
      <c r="AM358" s="29"/>
      <c r="AN358" s="29"/>
      <c r="AO358" s="29"/>
      <c r="AP358" s="29"/>
    </row>
    <row r="359" spans="3:42" x14ac:dyDescent="0.25">
      <c r="C359" s="8">
        <v>31.5</v>
      </c>
      <c r="D359" s="8">
        <v>32</v>
      </c>
      <c r="E359" s="13">
        <f t="shared" si="177"/>
        <v>0.7</v>
      </c>
      <c r="F359" s="13">
        <f t="shared" si="178"/>
        <v>0.8</v>
      </c>
      <c r="Q359" s="29"/>
      <c r="R359" s="29"/>
      <c r="S359" s="29"/>
      <c r="T359" s="29"/>
      <c r="U359" s="29"/>
      <c r="V359" s="29"/>
      <c r="W359" s="29"/>
      <c r="X359" s="29"/>
      <c r="Y359" s="29"/>
      <c r="Z359" s="29"/>
      <c r="AA359" s="29"/>
      <c r="AB359" s="29"/>
    </row>
    <row r="360" spans="3:42" x14ac:dyDescent="0.25">
      <c r="C360" s="8">
        <v>34.5</v>
      </c>
      <c r="D360" s="8">
        <v>32</v>
      </c>
      <c r="E360" s="13">
        <f t="shared" si="177"/>
        <v>0.76666666666666672</v>
      </c>
      <c r="F360" s="13">
        <f t="shared" si="178"/>
        <v>0.8</v>
      </c>
      <c r="Q360" s="29"/>
      <c r="R360" s="29"/>
      <c r="S360" s="29"/>
      <c r="T360" s="29"/>
      <c r="U360" s="29"/>
      <c r="V360" s="29"/>
      <c r="W360" s="29"/>
      <c r="X360" s="29"/>
      <c r="Y360" s="29"/>
      <c r="Z360" s="29"/>
      <c r="AA360" s="29"/>
      <c r="AB360" s="29"/>
    </row>
    <row r="361" spans="3:42" x14ac:dyDescent="0.25">
      <c r="C361" s="8">
        <v>37.4</v>
      </c>
      <c r="D361" s="8">
        <v>32</v>
      </c>
      <c r="E361" s="13">
        <f t="shared" si="177"/>
        <v>0.83111111111111113</v>
      </c>
      <c r="F361" s="13">
        <f t="shared" si="178"/>
        <v>0.8</v>
      </c>
      <c r="Q361" s="29"/>
      <c r="R361" s="29"/>
      <c r="S361" s="29"/>
      <c r="T361" s="29"/>
      <c r="U361" s="29"/>
      <c r="V361" s="29"/>
      <c r="W361" s="29"/>
      <c r="X361" s="29"/>
      <c r="Y361" s="29"/>
      <c r="Z361" s="29"/>
      <c r="AA361" s="29"/>
      <c r="AB361" s="29"/>
    </row>
    <row r="362" spans="3:42" x14ac:dyDescent="0.25">
      <c r="C362" s="8">
        <v>40</v>
      </c>
      <c r="D362" s="8">
        <v>32</v>
      </c>
      <c r="E362" s="13">
        <f t="shared" si="177"/>
        <v>0.88888888888888884</v>
      </c>
      <c r="F362" s="13">
        <f t="shared" si="178"/>
        <v>0.8</v>
      </c>
      <c r="Q362" s="29"/>
      <c r="R362" s="29"/>
      <c r="S362" s="29"/>
      <c r="T362" s="29"/>
      <c r="U362" s="29"/>
      <c r="V362" s="29"/>
      <c r="W362" s="29"/>
      <c r="X362" s="29"/>
      <c r="Y362" s="29"/>
      <c r="Z362" s="29"/>
      <c r="AA362" s="29"/>
      <c r="AB362" s="29"/>
    </row>
    <row r="363" spans="3:42" x14ac:dyDescent="0.25">
      <c r="C363" s="8">
        <v>41.8</v>
      </c>
      <c r="D363" s="8">
        <v>32</v>
      </c>
      <c r="E363" s="13">
        <f t="shared" ref="E363:E365" si="183">C363/D$295</f>
        <v>0.92888888888888888</v>
      </c>
      <c r="F363" s="13">
        <f t="shared" ref="F363:F365" si="184">D363/D$294</f>
        <v>0.8</v>
      </c>
      <c r="Q363" s="29"/>
      <c r="R363" s="29"/>
      <c r="S363" s="29"/>
      <c r="T363" s="29"/>
      <c r="U363" s="29"/>
      <c r="V363" s="29"/>
      <c r="W363" s="29"/>
      <c r="X363" s="29"/>
      <c r="Y363" s="29"/>
      <c r="Z363" s="29"/>
      <c r="AA363" s="29"/>
      <c r="AB363" s="29"/>
    </row>
    <row r="364" spans="3:42" x14ac:dyDescent="0.25">
      <c r="C364" s="8">
        <v>44.1</v>
      </c>
      <c r="D364" s="8">
        <v>32</v>
      </c>
      <c r="E364" s="13">
        <f t="shared" si="183"/>
        <v>0.98</v>
      </c>
      <c r="F364" s="13">
        <f t="shared" si="184"/>
        <v>0.8</v>
      </c>
      <c r="Q364" s="29"/>
      <c r="R364" s="29"/>
      <c r="S364" s="29"/>
      <c r="T364" s="29"/>
      <c r="U364" s="29"/>
      <c r="V364" s="29"/>
      <c r="W364" s="29"/>
      <c r="X364" s="29"/>
      <c r="Y364" s="29"/>
      <c r="Z364" s="29"/>
      <c r="AA364" s="29"/>
      <c r="AB364" s="29"/>
    </row>
    <row r="365" spans="3:42" x14ac:dyDescent="0.25">
      <c r="C365" s="8">
        <v>45.6</v>
      </c>
      <c r="D365" s="8">
        <v>32</v>
      </c>
      <c r="E365" s="13">
        <f t="shared" si="183"/>
        <v>1.0133333333333334</v>
      </c>
      <c r="F365" s="13">
        <f t="shared" si="184"/>
        <v>0.8</v>
      </c>
      <c r="Q365" s="29"/>
      <c r="R365" s="29"/>
      <c r="S365" s="29"/>
      <c r="T365" s="29"/>
      <c r="U365" s="29"/>
      <c r="V365" s="29"/>
      <c r="W365" s="29"/>
      <c r="X365" s="29"/>
      <c r="Y365" s="29"/>
      <c r="Z365" s="29"/>
      <c r="AA365" s="29"/>
      <c r="AB365" s="29"/>
    </row>
    <row r="370" spans="3:70" x14ac:dyDescent="0.25">
      <c r="C370" s="29" t="s">
        <v>4</v>
      </c>
      <c r="D370" s="59" t="s">
        <v>12</v>
      </c>
      <c r="E370" s="59"/>
      <c r="F370" s="29"/>
      <c r="G370" s="29"/>
      <c r="H370" s="29"/>
      <c r="I370" s="29"/>
      <c r="J370" s="29"/>
      <c r="K370" s="29"/>
      <c r="L370" s="29"/>
      <c r="M370" s="29"/>
      <c r="N370" s="29"/>
      <c r="Q370" s="29" t="s">
        <v>4</v>
      </c>
      <c r="R370" s="59" t="s">
        <v>21</v>
      </c>
      <c r="S370" s="59"/>
      <c r="T370" s="29"/>
      <c r="U370" s="29"/>
      <c r="V370" s="29"/>
      <c r="W370" s="29"/>
      <c r="X370" s="29"/>
      <c r="Y370" s="29"/>
      <c r="Z370" s="29"/>
      <c r="AA370" s="29"/>
      <c r="AB370" s="29"/>
      <c r="AE370" s="29" t="s">
        <v>4</v>
      </c>
      <c r="AF370" s="59" t="s">
        <v>14</v>
      </c>
      <c r="AG370" s="59"/>
      <c r="AH370" s="29"/>
      <c r="AI370" s="29"/>
      <c r="AJ370" s="29"/>
      <c r="AK370" s="29"/>
      <c r="AL370" s="29"/>
      <c r="AM370" s="29"/>
      <c r="AN370" s="29"/>
      <c r="AO370" s="29"/>
      <c r="AP370" s="29"/>
      <c r="AS370" s="29" t="s">
        <v>4</v>
      </c>
      <c r="AT370" s="59" t="s">
        <v>18</v>
      </c>
      <c r="AU370" s="59"/>
      <c r="AV370" s="29"/>
      <c r="AW370" s="29"/>
      <c r="AX370" s="29"/>
      <c r="AY370" s="29"/>
      <c r="AZ370" s="29"/>
      <c r="BA370" s="29"/>
      <c r="BB370" s="29"/>
      <c r="BC370" s="29"/>
      <c r="BD370" s="29"/>
      <c r="BG370" s="29" t="s">
        <v>4</v>
      </c>
      <c r="BH370" s="59" t="s">
        <v>13</v>
      </c>
      <c r="BI370" s="59"/>
      <c r="BJ370" s="29"/>
      <c r="BK370" s="29"/>
      <c r="BL370" s="29"/>
      <c r="BM370" s="29"/>
      <c r="BN370" s="29"/>
      <c r="BO370" s="29"/>
      <c r="BP370" s="29"/>
      <c r="BQ370" s="29"/>
      <c r="BR370" s="29"/>
    </row>
    <row r="371" spans="3:70" x14ac:dyDescent="0.25">
      <c r="C371" s="29" t="s">
        <v>5</v>
      </c>
      <c r="D371" s="29">
        <v>50</v>
      </c>
      <c r="E371" s="29"/>
      <c r="F371" s="29"/>
      <c r="G371" s="29"/>
      <c r="H371" s="29"/>
      <c r="I371" s="29"/>
      <c r="J371" s="29"/>
      <c r="K371" s="29"/>
      <c r="L371" s="29"/>
      <c r="M371" s="29"/>
      <c r="N371" s="29"/>
      <c r="Q371" s="29" t="s">
        <v>5</v>
      </c>
      <c r="R371" s="29">
        <v>40</v>
      </c>
      <c r="S371" s="29"/>
      <c r="T371" s="29"/>
      <c r="U371" s="29"/>
      <c r="V371" s="29"/>
      <c r="W371" s="29"/>
      <c r="X371" s="29"/>
      <c r="Y371" s="29"/>
      <c r="Z371" s="29"/>
      <c r="AA371" s="29"/>
      <c r="AB371" s="29"/>
      <c r="AE371" s="29" t="s">
        <v>5</v>
      </c>
      <c r="AF371" s="29">
        <v>50</v>
      </c>
      <c r="AG371" s="29"/>
      <c r="AH371" s="29"/>
      <c r="AI371" s="29"/>
      <c r="AJ371" s="29"/>
      <c r="AK371" s="29"/>
      <c r="AL371" s="29"/>
      <c r="AM371" s="29"/>
      <c r="AN371" s="29"/>
      <c r="AO371" s="29"/>
      <c r="AP371" s="29"/>
      <c r="AS371" s="29" t="s">
        <v>5</v>
      </c>
      <c r="AT371" s="29">
        <v>65</v>
      </c>
      <c r="AU371" s="29"/>
      <c r="AV371" s="29"/>
      <c r="AW371" s="29"/>
      <c r="AX371" s="29"/>
      <c r="AY371" s="29"/>
      <c r="AZ371" s="29"/>
      <c r="BA371" s="29"/>
      <c r="BB371" s="29"/>
      <c r="BC371" s="29"/>
      <c r="BD371" s="29"/>
      <c r="BG371" s="29" t="s">
        <v>5</v>
      </c>
      <c r="BH371" s="29">
        <v>80</v>
      </c>
      <c r="BI371" s="29"/>
      <c r="BJ371" s="29"/>
      <c r="BK371" s="29"/>
      <c r="BL371" s="29"/>
      <c r="BM371" s="29"/>
      <c r="BN371" s="29"/>
      <c r="BO371" s="29"/>
      <c r="BP371" s="29"/>
      <c r="BQ371" s="29"/>
      <c r="BR371" s="29"/>
    </row>
    <row r="372" spans="3:70" x14ac:dyDescent="0.25">
      <c r="C372" s="29" t="s">
        <v>28</v>
      </c>
      <c r="D372" s="29">
        <v>188</v>
      </c>
      <c r="E372" s="29"/>
      <c r="F372" s="29"/>
      <c r="G372" s="29"/>
      <c r="H372" s="29"/>
      <c r="I372" s="29"/>
      <c r="J372" s="29"/>
      <c r="K372" s="29"/>
      <c r="L372" s="29"/>
      <c r="M372" s="29"/>
      <c r="N372" s="29"/>
      <c r="Q372" s="29" t="s">
        <v>28</v>
      </c>
      <c r="R372" s="29">
        <v>188</v>
      </c>
      <c r="S372" s="29"/>
      <c r="T372" s="29"/>
      <c r="U372" s="29"/>
      <c r="V372" s="29"/>
      <c r="W372" s="29"/>
      <c r="X372" s="29"/>
      <c r="Y372" s="29"/>
      <c r="Z372" s="29"/>
      <c r="AA372" s="29"/>
      <c r="AB372" s="29"/>
      <c r="AE372" s="29" t="s">
        <v>28</v>
      </c>
      <c r="AF372" s="29">
        <v>352</v>
      </c>
      <c r="AG372" s="29"/>
      <c r="AH372" s="29"/>
      <c r="AI372" s="29"/>
      <c r="AJ372" s="29"/>
      <c r="AK372" s="29"/>
      <c r="AL372" s="29"/>
      <c r="AM372" s="29"/>
      <c r="AN372" s="29"/>
      <c r="AO372" s="29"/>
      <c r="AP372" s="29"/>
      <c r="AS372" s="29" t="s">
        <v>28</v>
      </c>
      <c r="AT372" s="29">
        <v>317</v>
      </c>
      <c r="AU372" s="29"/>
      <c r="AV372" s="29"/>
      <c r="AW372" s="29"/>
      <c r="AX372" s="29"/>
      <c r="AY372" s="29"/>
      <c r="AZ372" s="29"/>
      <c r="BA372" s="29"/>
      <c r="BB372" s="29"/>
      <c r="BC372" s="29"/>
      <c r="BD372" s="29"/>
      <c r="BG372" s="29" t="s">
        <v>28</v>
      </c>
      <c r="BH372" s="29">
        <v>1125</v>
      </c>
      <c r="BI372" s="29"/>
      <c r="BJ372" s="29"/>
      <c r="BK372" s="29"/>
      <c r="BL372" s="29"/>
      <c r="BM372" s="29"/>
      <c r="BN372" s="29"/>
      <c r="BO372" s="29"/>
      <c r="BP372" s="29"/>
      <c r="BQ372" s="29"/>
      <c r="BR372" s="29"/>
    </row>
    <row r="373" spans="3:70" x14ac:dyDescent="0.25">
      <c r="C373" s="29"/>
      <c r="D373" s="29"/>
      <c r="E373" s="29"/>
      <c r="F373" s="29"/>
      <c r="G373" s="29"/>
      <c r="H373" s="29"/>
      <c r="I373" s="29"/>
      <c r="J373" s="29"/>
      <c r="K373" s="29"/>
      <c r="L373" s="29"/>
      <c r="M373" s="29"/>
      <c r="N373" s="29"/>
      <c r="Q373" s="29"/>
      <c r="R373" s="29"/>
      <c r="S373" s="29"/>
      <c r="T373" s="29"/>
      <c r="U373" s="29"/>
      <c r="V373" s="29"/>
      <c r="W373" s="29"/>
      <c r="X373" s="29"/>
      <c r="Y373" s="29"/>
      <c r="Z373" s="29"/>
      <c r="AA373" s="29"/>
      <c r="AB373" s="29"/>
      <c r="AE373" s="29"/>
      <c r="AF373" s="29"/>
      <c r="AG373" s="29"/>
      <c r="AH373" s="29"/>
      <c r="AI373" s="29"/>
      <c r="AJ373" s="29"/>
      <c r="AK373" s="29"/>
      <c r="AL373" s="29"/>
      <c r="AM373" s="29"/>
      <c r="AN373" s="29"/>
      <c r="AO373" s="29"/>
      <c r="AP373" s="29"/>
      <c r="AS373" s="29"/>
      <c r="AT373" s="29"/>
      <c r="AU373" s="29"/>
      <c r="AV373" s="29"/>
      <c r="AW373" s="29"/>
      <c r="AX373" s="29"/>
      <c r="AY373" s="29"/>
      <c r="AZ373" s="29"/>
      <c r="BA373" s="29"/>
      <c r="BB373" s="29"/>
      <c r="BC373" s="29"/>
      <c r="BD373" s="29"/>
      <c r="BG373" s="29"/>
      <c r="BH373" s="29"/>
      <c r="BI373" s="29"/>
      <c r="BJ373" s="29"/>
      <c r="BK373" s="29"/>
      <c r="BL373" s="29"/>
      <c r="BM373" s="29"/>
      <c r="BN373" s="29"/>
      <c r="BO373" s="29"/>
      <c r="BP373" s="29"/>
      <c r="BQ373" s="29"/>
      <c r="BR373" s="29"/>
    </row>
    <row r="374" spans="3:70" x14ac:dyDescent="0.25">
      <c r="C374" s="1" t="s">
        <v>29</v>
      </c>
      <c r="D374" s="1" t="s">
        <v>34</v>
      </c>
      <c r="E374" s="1" t="s">
        <v>35</v>
      </c>
      <c r="F374" s="1" t="s">
        <v>36</v>
      </c>
      <c r="G374" s="29"/>
      <c r="H374" s="56" t="s">
        <v>37</v>
      </c>
      <c r="I374" s="57"/>
      <c r="J374" s="58"/>
      <c r="K374" s="58"/>
      <c r="L374" s="58"/>
      <c r="M374" s="58"/>
      <c r="N374" s="29"/>
      <c r="Q374" s="1" t="s">
        <v>29</v>
      </c>
      <c r="R374" s="1" t="s">
        <v>34</v>
      </c>
      <c r="S374" s="1" t="s">
        <v>35</v>
      </c>
      <c r="T374" s="1" t="s">
        <v>36</v>
      </c>
      <c r="U374" s="29"/>
      <c r="V374" s="56" t="s">
        <v>37</v>
      </c>
      <c r="W374" s="57"/>
      <c r="X374" s="58"/>
      <c r="Y374" s="58"/>
      <c r="Z374" s="58"/>
      <c r="AA374" s="58"/>
      <c r="AB374" s="29"/>
      <c r="AE374" s="1" t="s">
        <v>29</v>
      </c>
      <c r="AF374" s="1" t="s">
        <v>34</v>
      </c>
      <c r="AG374" s="1" t="s">
        <v>35</v>
      </c>
      <c r="AH374" s="1" t="s">
        <v>36</v>
      </c>
      <c r="AI374" s="29"/>
      <c r="AJ374" s="56" t="s">
        <v>37</v>
      </c>
      <c r="AK374" s="57"/>
      <c r="AL374" s="58"/>
      <c r="AM374" s="58"/>
      <c r="AN374" s="58"/>
      <c r="AO374" s="58"/>
      <c r="AP374" s="29"/>
      <c r="AS374" s="1" t="s">
        <v>29</v>
      </c>
      <c r="AT374" s="1" t="s">
        <v>34</v>
      </c>
      <c r="AU374" s="1" t="s">
        <v>35</v>
      </c>
      <c r="AV374" s="1" t="s">
        <v>36</v>
      </c>
      <c r="AW374" s="29"/>
      <c r="AX374" s="56" t="s">
        <v>37</v>
      </c>
      <c r="AY374" s="57"/>
      <c r="AZ374" s="58"/>
      <c r="BA374" s="58"/>
      <c r="BB374" s="58"/>
      <c r="BC374" s="58"/>
      <c r="BD374" s="29"/>
      <c r="BG374" s="1" t="s">
        <v>29</v>
      </c>
      <c r="BH374" s="1" t="s">
        <v>34</v>
      </c>
      <c r="BI374" s="1" t="s">
        <v>35</v>
      </c>
      <c r="BJ374" s="1" t="s">
        <v>36</v>
      </c>
      <c r="BK374" s="29"/>
      <c r="BL374" s="56" t="s">
        <v>37</v>
      </c>
      <c r="BM374" s="57"/>
      <c r="BN374" s="58"/>
      <c r="BO374" s="58"/>
      <c r="BP374" s="58"/>
      <c r="BQ374" s="58"/>
      <c r="BR374" s="29"/>
    </row>
    <row r="375" spans="3:70" x14ac:dyDescent="0.25">
      <c r="C375" s="8">
        <v>14.3</v>
      </c>
      <c r="D375" s="8">
        <v>50</v>
      </c>
      <c r="E375" s="13">
        <f>C375/D$372</f>
        <v>7.6063829787234041E-2</v>
      </c>
      <c r="F375" s="13">
        <f>D375/D$371</f>
        <v>1</v>
      </c>
      <c r="G375" s="29"/>
      <c r="H375" s="29"/>
      <c r="I375" s="29"/>
      <c r="J375" s="58"/>
      <c r="K375" s="58"/>
      <c r="L375" s="58"/>
      <c r="M375" s="58"/>
      <c r="N375" s="29"/>
      <c r="Q375" s="8">
        <v>6.7</v>
      </c>
      <c r="R375" s="8">
        <v>40</v>
      </c>
      <c r="S375" s="13">
        <f>Q375/R$372</f>
        <v>3.5638297872340428E-2</v>
      </c>
      <c r="T375" s="13">
        <f>R375/R$371</f>
        <v>1</v>
      </c>
      <c r="U375" s="29"/>
      <c r="V375" s="29"/>
      <c r="W375" s="29"/>
      <c r="X375" s="58"/>
      <c r="Y375" s="58"/>
      <c r="Z375" s="58"/>
      <c r="AA375" s="58"/>
      <c r="AB375" s="29"/>
      <c r="AE375" s="8">
        <v>6.1</v>
      </c>
      <c r="AF375" s="8">
        <v>50</v>
      </c>
      <c r="AG375" s="13">
        <f>AE375/AF$372</f>
        <v>1.7329545454545455E-2</v>
      </c>
      <c r="AH375" s="13">
        <f>AF375/AF$371</f>
        <v>1</v>
      </c>
      <c r="AI375" s="29"/>
      <c r="AJ375" s="29"/>
      <c r="AK375" s="29"/>
      <c r="AL375" s="58"/>
      <c r="AM375" s="58"/>
      <c r="AN375" s="58"/>
      <c r="AO375" s="58"/>
      <c r="AP375" s="29"/>
      <c r="AS375" s="8">
        <v>5.8</v>
      </c>
      <c r="AT375" s="8">
        <v>65</v>
      </c>
      <c r="AU375" s="13">
        <f>AS375/AT$372</f>
        <v>1.8296529968454257E-2</v>
      </c>
      <c r="AV375" s="13">
        <f>AT375/AT$371</f>
        <v>1</v>
      </c>
      <c r="AW375" s="29"/>
      <c r="AX375" s="29"/>
      <c r="AY375" s="29"/>
      <c r="AZ375" s="58"/>
      <c r="BA375" s="58"/>
      <c r="BB375" s="58"/>
      <c r="BC375" s="58"/>
      <c r="BD375" s="29"/>
      <c r="BG375" s="8">
        <v>7</v>
      </c>
      <c r="BH375" s="8">
        <v>80</v>
      </c>
      <c r="BI375" s="13">
        <f>BG375/BH$372</f>
        <v>6.2222222222222219E-3</v>
      </c>
      <c r="BJ375" s="13">
        <f>BH375/BH$371</f>
        <v>1</v>
      </c>
      <c r="BK375" s="29"/>
      <c r="BL375" s="29"/>
      <c r="BM375" s="29"/>
      <c r="BN375" s="58"/>
      <c r="BO375" s="58"/>
      <c r="BP375" s="58"/>
      <c r="BQ375" s="58"/>
      <c r="BR375" s="29"/>
    </row>
    <row r="376" spans="3:70" x14ac:dyDescent="0.25">
      <c r="C376" s="8">
        <v>16.8</v>
      </c>
      <c r="D376" s="8">
        <v>50</v>
      </c>
      <c r="E376" s="13">
        <f t="shared" ref="E376:E426" si="185">C376/D$372</f>
        <v>8.9361702127659579E-2</v>
      </c>
      <c r="F376" s="13">
        <f t="shared" ref="F376:F426" si="186">D376/D$371</f>
        <v>1</v>
      </c>
      <c r="G376" s="29"/>
      <c r="H376" s="29"/>
      <c r="I376" s="29"/>
      <c r="J376" s="58"/>
      <c r="K376" s="58"/>
      <c r="L376" s="58"/>
      <c r="M376" s="58"/>
      <c r="N376" s="29"/>
      <c r="Q376" s="8">
        <v>8.6</v>
      </c>
      <c r="R376" s="8">
        <v>40</v>
      </c>
      <c r="S376" s="13">
        <f t="shared" ref="S376:S421" si="187">Q376/R$372</f>
        <v>4.5744680851063826E-2</v>
      </c>
      <c r="T376" s="13">
        <f t="shared" ref="T376:T421" si="188">R376/R$371</f>
        <v>1</v>
      </c>
      <c r="U376" s="29"/>
      <c r="V376" s="29"/>
      <c r="W376" s="29"/>
      <c r="X376" s="58"/>
      <c r="Y376" s="58"/>
      <c r="Z376" s="58"/>
      <c r="AA376" s="58"/>
      <c r="AB376" s="29"/>
      <c r="AE376" s="8">
        <v>10.1</v>
      </c>
      <c r="AF376" s="8">
        <v>50</v>
      </c>
      <c r="AG376" s="13">
        <f t="shared" ref="AG376:AG414" si="189">AE376/AF$372</f>
        <v>2.8693181818181816E-2</v>
      </c>
      <c r="AH376" s="13">
        <f t="shared" ref="AH376:AH414" si="190">AF376/AF$371</f>
        <v>1</v>
      </c>
      <c r="AI376" s="29"/>
      <c r="AJ376" s="29"/>
      <c r="AK376" s="29"/>
      <c r="AL376" s="58"/>
      <c r="AM376" s="58"/>
      <c r="AN376" s="58"/>
      <c r="AO376" s="58"/>
      <c r="AP376" s="29"/>
      <c r="AS376" s="8">
        <v>8.3000000000000007</v>
      </c>
      <c r="AT376" s="8">
        <v>65</v>
      </c>
      <c r="AU376" s="13">
        <f t="shared" ref="AU376:AU421" si="191">AS376/AT$372</f>
        <v>2.6182965299684544E-2</v>
      </c>
      <c r="AV376" s="13">
        <f t="shared" ref="AV376:AV421" si="192">AT376/AT$371</f>
        <v>1</v>
      </c>
      <c r="AW376" s="29"/>
      <c r="AX376" s="29"/>
      <c r="AY376" s="29"/>
      <c r="AZ376" s="58"/>
      <c r="BA376" s="58"/>
      <c r="BB376" s="58"/>
      <c r="BC376" s="58"/>
      <c r="BD376" s="29"/>
      <c r="BG376" s="8">
        <v>16.2</v>
      </c>
      <c r="BH376" s="8">
        <v>80</v>
      </c>
      <c r="BI376" s="13">
        <f t="shared" ref="BI376:BI419" si="193">BG376/BH$372</f>
        <v>1.44E-2</v>
      </c>
      <c r="BJ376" s="13">
        <f t="shared" ref="BJ376:BJ419" si="194">BH376/BH$371</f>
        <v>1</v>
      </c>
      <c r="BK376" s="29"/>
      <c r="BL376" s="29"/>
      <c r="BM376" s="29"/>
      <c r="BN376" s="58"/>
      <c r="BO376" s="58"/>
      <c r="BP376" s="58"/>
      <c r="BQ376" s="58"/>
      <c r="BR376" s="29"/>
    </row>
    <row r="377" spans="3:70" x14ac:dyDescent="0.25">
      <c r="C377" s="8">
        <v>16.899999999999999</v>
      </c>
      <c r="D377" s="8">
        <v>50</v>
      </c>
      <c r="E377" s="13">
        <f t="shared" si="185"/>
        <v>8.9893617021276587E-2</v>
      </c>
      <c r="F377" s="13">
        <f t="shared" si="186"/>
        <v>1</v>
      </c>
      <c r="G377" s="29"/>
      <c r="H377" s="56" t="s">
        <v>74</v>
      </c>
      <c r="I377" s="57"/>
      <c r="J377" s="58" t="s">
        <v>77</v>
      </c>
      <c r="K377" s="58"/>
      <c r="L377" s="58"/>
      <c r="M377" s="58"/>
      <c r="N377" s="29"/>
      <c r="Q377" s="8">
        <v>10.6</v>
      </c>
      <c r="R377" s="8">
        <v>40</v>
      </c>
      <c r="S377" s="13">
        <f t="shared" si="187"/>
        <v>5.6382978723404253E-2</v>
      </c>
      <c r="T377" s="13">
        <f t="shared" si="188"/>
        <v>1</v>
      </c>
      <c r="U377" s="29"/>
      <c r="V377" s="56" t="s">
        <v>74</v>
      </c>
      <c r="W377" s="57"/>
      <c r="X377" s="58" t="s">
        <v>77</v>
      </c>
      <c r="Y377" s="58"/>
      <c r="Z377" s="58"/>
      <c r="AA377" s="58"/>
      <c r="AB377" s="29"/>
      <c r="AE377" s="8">
        <v>13.8</v>
      </c>
      <c r="AF377" s="8">
        <v>50</v>
      </c>
      <c r="AG377" s="13">
        <f t="shared" si="189"/>
        <v>3.9204545454545457E-2</v>
      </c>
      <c r="AH377" s="13">
        <f t="shared" si="190"/>
        <v>1</v>
      </c>
      <c r="AI377" s="29"/>
      <c r="AJ377" s="56" t="s">
        <v>74</v>
      </c>
      <c r="AK377" s="57"/>
      <c r="AL377" s="58" t="s">
        <v>87</v>
      </c>
      <c r="AM377" s="58"/>
      <c r="AN377" s="58"/>
      <c r="AO377" s="58"/>
      <c r="AP377" s="29"/>
      <c r="AS377" s="8">
        <v>13.7</v>
      </c>
      <c r="AT377" s="8">
        <v>65</v>
      </c>
      <c r="AU377" s="13">
        <f t="shared" si="191"/>
        <v>4.3217665615141954E-2</v>
      </c>
      <c r="AV377" s="13">
        <f t="shared" si="192"/>
        <v>1</v>
      </c>
      <c r="AW377" s="29"/>
      <c r="AX377" s="56" t="s">
        <v>74</v>
      </c>
      <c r="AY377" s="57"/>
      <c r="AZ377" s="58" t="s">
        <v>92</v>
      </c>
      <c r="BA377" s="58"/>
      <c r="BB377" s="58"/>
      <c r="BC377" s="58"/>
      <c r="BD377" s="29"/>
      <c r="BG377" s="8">
        <v>23.6</v>
      </c>
      <c r="BH377" s="8">
        <v>80</v>
      </c>
      <c r="BI377" s="13">
        <f t="shared" si="193"/>
        <v>2.0977777777777779E-2</v>
      </c>
      <c r="BJ377" s="13">
        <f t="shared" si="194"/>
        <v>1</v>
      </c>
      <c r="BK377" s="29"/>
      <c r="BL377" s="56" t="s">
        <v>74</v>
      </c>
      <c r="BM377" s="57"/>
      <c r="BN377" s="58" t="s">
        <v>88</v>
      </c>
      <c r="BO377" s="58"/>
      <c r="BP377" s="58"/>
      <c r="BQ377" s="58"/>
      <c r="BR377" s="29"/>
    </row>
    <row r="378" spans="3:70" x14ac:dyDescent="0.25">
      <c r="C378" s="8">
        <v>16.899999999999999</v>
      </c>
      <c r="D378" s="8">
        <v>50</v>
      </c>
      <c r="E378" s="13">
        <f t="shared" si="185"/>
        <v>8.9893617021276587E-2</v>
      </c>
      <c r="F378" s="13">
        <f t="shared" si="186"/>
        <v>1</v>
      </c>
      <c r="G378" s="29"/>
      <c r="H378" s="29"/>
      <c r="I378" s="29"/>
      <c r="J378" s="29"/>
      <c r="K378" s="29"/>
      <c r="L378" s="29"/>
      <c r="M378" s="29"/>
      <c r="N378" s="29"/>
      <c r="Q378" s="8">
        <v>12</v>
      </c>
      <c r="R378" s="8">
        <v>40</v>
      </c>
      <c r="S378" s="13">
        <f t="shared" si="187"/>
        <v>6.3829787234042548E-2</v>
      </c>
      <c r="T378" s="13">
        <f t="shared" si="188"/>
        <v>1</v>
      </c>
      <c r="U378" s="29"/>
      <c r="V378" s="29"/>
      <c r="W378" s="29"/>
      <c r="X378" s="29"/>
      <c r="Y378" s="29"/>
      <c r="Z378" s="29"/>
      <c r="AA378" s="29"/>
      <c r="AB378" s="29"/>
      <c r="AE378" s="8">
        <v>16</v>
      </c>
      <c r="AF378" s="8">
        <v>50</v>
      </c>
      <c r="AG378" s="13">
        <f t="shared" si="189"/>
        <v>4.5454545454545456E-2</v>
      </c>
      <c r="AH378" s="13">
        <f t="shared" si="190"/>
        <v>1</v>
      </c>
      <c r="AI378" s="29"/>
      <c r="AJ378" s="29"/>
      <c r="AK378" s="29"/>
      <c r="AL378" s="29"/>
      <c r="AM378" s="29"/>
      <c r="AN378" s="29"/>
      <c r="AO378" s="29"/>
      <c r="AP378" s="29"/>
      <c r="AS378" s="8">
        <v>18.399999999999999</v>
      </c>
      <c r="AT378" s="8">
        <v>65</v>
      </c>
      <c r="AU378" s="13">
        <f t="shared" si="191"/>
        <v>5.8044164037854888E-2</v>
      </c>
      <c r="AV378" s="13">
        <f t="shared" si="192"/>
        <v>1</v>
      </c>
      <c r="AW378" s="29"/>
      <c r="AX378" s="29"/>
      <c r="AY378" s="29"/>
      <c r="AZ378" s="29"/>
      <c r="BA378" s="29"/>
      <c r="BB378" s="29"/>
      <c r="BC378" s="29"/>
      <c r="BD378" s="29"/>
      <c r="BG378" s="8">
        <v>29.9</v>
      </c>
      <c r="BH378" s="8">
        <v>80</v>
      </c>
      <c r="BI378" s="13">
        <f t="shared" si="193"/>
        <v>2.6577777777777777E-2</v>
      </c>
      <c r="BJ378" s="13">
        <f t="shared" si="194"/>
        <v>1</v>
      </c>
      <c r="BK378" s="29"/>
      <c r="BL378" s="29"/>
      <c r="BM378" s="29"/>
      <c r="BN378" s="29"/>
      <c r="BO378" s="29"/>
      <c r="BP378" s="29"/>
      <c r="BQ378" s="29"/>
      <c r="BR378" s="29"/>
    </row>
    <row r="379" spans="3:70" x14ac:dyDescent="0.25">
      <c r="C379" s="8">
        <v>16.899999999999999</v>
      </c>
      <c r="D379" s="8">
        <v>25</v>
      </c>
      <c r="E379" s="13">
        <f t="shared" si="185"/>
        <v>8.9893617021276587E-2</v>
      </c>
      <c r="F379" s="13">
        <f t="shared" si="186"/>
        <v>0.5</v>
      </c>
      <c r="G379" s="29"/>
      <c r="H379" s="29"/>
      <c r="I379" s="29"/>
      <c r="J379" s="29"/>
      <c r="K379" s="29"/>
      <c r="L379" s="29"/>
      <c r="M379" s="29"/>
      <c r="N379" s="29"/>
      <c r="Q379" s="8">
        <v>15.5</v>
      </c>
      <c r="R379" s="8">
        <v>40</v>
      </c>
      <c r="S379" s="13">
        <f t="shared" si="187"/>
        <v>8.2446808510638292E-2</v>
      </c>
      <c r="T379" s="13">
        <f t="shared" si="188"/>
        <v>1</v>
      </c>
      <c r="U379" s="29"/>
      <c r="V379" s="29"/>
      <c r="W379" s="29"/>
      <c r="X379" s="29"/>
      <c r="Y379" s="29"/>
      <c r="Z379" s="29"/>
      <c r="AA379" s="29"/>
      <c r="AB379" s="29"/>
      <c r="AE379" s="8">
        <v>19.2</v>
      </c>
      <c r="AF379" s="8">
        <v>50</v>
      </c>
      <c r="AG379" s="13">
        <f t="shared" si="189"/>
        <v>5.4545454545454543E-2</v>
      </c>
      <c r="AH379" s="13">
        <f t="shared" si="190"/>
        <v>1</v>
      </c>
      <c r="AI379" s="29"/>
      <c r="AJ379" s="29"/>
      <c r="AK379" s="29"/>
      <c r="AL379" s="29"/>
      <c r="AM379" s="29"/>
      <c r="AN379" s="29"/>
      <c r="AO379" s="29"/>
      <c r="AP379" s="29"/>
      <c r="AS379" s="8">
        <v>22</v>
      </c>
      <c r="AT379" s="8">
        <v>65</v>
      </c>
      <c r="AU379" s="13">
        <f t="shared" si="191"/>
        <v>6.9400630914826497E-2</v>
      </c>
      <c r="AV379" s="13">
        <f t="shared" si="192"/>
        <v>1</v>
      </c>
      <c r="AW379" s="29"/>
      <c r="AX379" s="29"/>
      <c r="AY379" s="29"/>
      <c r="AZ379" s="29"/>
      <c r="BA379" s="29"/>
      <c r="BB379" s="29"/>
      <c r="BC379" s="29"/>
      <c r="BD379" s="29"/>
      <c r="BG379" s="8">
        <v>34.9</v>
      </c>
      <c r="BH379" s="8">
        <v>80</v>
      </c>
      <c r="BI379" s="13">
        <f t="shared" si="193"/>
        <v>3.1022222222222222E-2</v>
      </c>
      <c r="BJ379" s="13">
        <f t="shared" si="194"/>
        <v>1</v>
      </c>
      <c r="BK379" s="29"/>
      <c r="BL379" s="29"/>
      <c r="BM379" s="29"/>
      <c r="BN379" s="29"/>
      <c r="BO379" s="29"/>
      <c r="BP379" s="29"/>
      <c r="BQ379" s="29"/>
      <c r="BR379" s="29"/>
    </row>
    <row r="380" spans="3:70" x14ac:dyDescent="0.25">
      <c r="C380" s="8">
        <v>17.600000000000001</v>
      </c>
      <c r="D380" s="8">
        <v>50</v>
      </c>
      <c r="E380" s="13">
        <f t="shared" si="185"/>
        <v>9.3617021276595755E-2</v>
      </c>
      <c r="F380" s="13">
        <f t="shared" si="186"/>
        <v>1</v>
      </c>
      <c r="G380" s="29"/>
      <c r="H380" s="29"/>
      <c r="I380" s="29"/>
      <c r="J380" s="29"/>
      <c r="K380" s="29"/>
      <c r="L380" s="29"/>
      <c r="M380" s="29"/>
      <c r="N380" s="29"/>
      <c r="Q380" s="8">
        <v>17.5</v>
      </c>
      <c r="R380" s="8">
        <v>40</v>
      </c>
      <c r="S380" s="13">
        <f t="shared" si="187"/>
        <v>9.3085106382978719E-2</v>
      </c>
      <c r="T380" s="13">
        <f t="shared" si="188"/>
        <v>1</v>
      </c>
      <c r="U380" s="29"/>
      <c r="V380" s="29"/>
      <c r="W380" s="29"/>
      <c r="X380" s="29"/>
      <c r="Y380" s="29"/>
      <c r="Z380" s="29"/>
      <c r="AA380" s="29"/>
      <c r="AB380" s="29"/>
      <c r="AE380" s="8">
        <v>21.7</v>
      </c>
      <c r="AF380" s="8">
        <v>50</v>
      </c>
      <c r="AG380" s="13">
        <f t="shared" si="189"/>
        <v>6.1647727272727271E-2</v>
      </c>
      <c r="AH380" s="13">
        <f t="shared" si="190"/>
        <v>1</v>
      </c>
      <c r="AI380" s="29"/>
      <c r="AJ380" s="29"/>
      <c r="AK380" s="29"/>
      <c r="AL380" s="29"/>
      <c r="AM380" s="29"/>
      <c r="AN380" s="29"/>
      <c r="AO380" s="29"/>
      <c r="AP380" s="29"/>
      <c r="AS380" s="8">
        <v>22.4</v>
      </c>
      <c r="AT380" s="8">
        <v>65</v>
      </c>
      <c r="AU380" s="13">
        <f t="shared" si="191"/>
        <v>7.066246056782334E-2</v>
      </c>
      <c r="AV380" s="13">
        <f t="shared" si="192"/>
        <v>1</v>
      </c>
      <c r="AW380" s="29"/>
      <c r="AX380" s="29"/>
      <c r="AY380" s="29"/>
      <c r="AZ380" s="29"/>
      <c r="BA380" s="29"/>
      <c r="BB380" s="29"/>
      <c r="BC380" s="29"/>
      <c r="BD380" s="29"/>
      <c r="BG380" s="8">
        <v>38.200000000000003</v>
      </c>
      <c r="BH380" s="8">
        <v>80</v>
      </c>
      <c r="BI380" s="13">
        <f t="shared" si="193"/>
        <v>3.3955555555555558E-2</v>
      </c>
      <c r="BJ380" s="13">
        <f t="shared" si="194"/>
        <v>1</v>
      </c>
      <c r="BK380" s="29"/>
      <c r="BL380" s="29"/>
      <c r="BM380" s="29"/>
      <c r="BN380" s="29"/>
      <c r="BO380" s="29"/>
      <c r="BP380" s="29"/>
      <c r="BQ380" s="29"/>
      <c r="BR380" s="29"/>
    </row>
    <row r="381" spans="3:70" x14ac:dyDescent="0.25">
      <c r="C381" s="8">
        <v>18.100000000000001</v>
      </c>
      <c r="D381" s="8">
        <v>50</v>
      </c>
      <c r="E381" s="13">
        <f t="shared" si="185"/>
        <v>9.6276595744680865E-2</v>
      </c>
      <c r="F381" s="13">
        <f t="shared" si="186"/>
        <v>1</v>
      </c>
      <c r="G381" s="29"/>
      <c r="H381" s="29"/>
      <c r="I381" s="29"/>
      <c r="J381" s="29"/>
      <c r="K381" s="29"/>
      <c r="L381" s="29"/>
      <c r="M381" s="29"/>
      <c r="N381" s="29"/>
      <c r="Q381" s="8">
        <v>18.899999999999999</v>
      </c>
      <c r="R381" s="8">
        <v>40</v>
      </c>
      <c r="S381" s="13">
        <f t="shared" si="187"/>
        <v>0.10053191489361701</v>
      </c>
      <c r="T381" s="13">
        <f t="shared" si="188"/>
        <v>1</v>
      </c>
      <c r="U381" s="29"/>
      <c r="V381" s="29"/>
      <c r="W381" s="29"/>
      <c r="X381" s="29"/>
      <c r="Y381" s="29"/>
      <c r="Z381" s="29"/>
      <c r="AA381" s="29"/>
      <c r="AB381" s="29"/>
      <c r="AE381" s="8">
        <v>23.9</v>
      </c>
      <c r="AF381" s="8">
        <v>50</v>
      </c>
      <c r="AG381" s="13">
        <f t="shared" si="189"/>
        <v>6.7897727272727262E-2</v>
      </c>
      <c r="AH381" s="13">
        <f t="shared" si="190"/>
        <v>1</v>
      </c>
      <c r="AI381" s="29"/>
      <c r="AJ381" s="29"/>
      <c r="AK381" s="29"/>
      <c r="AL381" s="29"/>
      <c r="AM381" s="29"/>
      <c r="AN381" s="29"/>
      <c r="AO381" s="29"/>
      <c r="AP381" s="29"/>
      <c r="AS381" s="8">
        <v>24</v>
      </c>
      <c r="AT381" s="8">
        <v>65</v>
      </c>
      <c r="AU381" s="13">
        <f t="shared" si="191"/>
        <v>7.5709779179810727E-2</v>
      </c>
      <c r="AV381" s="13">
        <f t="shared" si="192"/>
        <v>1</v>
      </c>
      <c r="AW381" s="29"/>
      <c r="AX381" s="29"/>
      <c r="AY381" s="29"/>
      <c r="AZ381" s="29"/>
      <c r="BA381" s="29"/>
      <c r="BB381" s="29"/>
      <c r="BC381" s="29"/>
      <c r="BD381" s="29"/>
      <c r="BG381" s="8">
        <v>40.1</v>
      </c>
      <c r="BH381" s="8">
        <v>80</v>
      </c>
      <c r="BI381" s="13">
        <f t="shared" si="193"/>
        <v>3.5644444444444444E-2</v>
      </c>
      <c r="BJ381" s="13">
        <f t="shared" si="194"/>
        <v>1</v>
      </c>
      <c r="BK381" s="29"/>
      <c r="BL381" s="29"/>
      <c r="BM381" s="29"/>
      <c r="BN381" s="29"/>
      <c r="BO381" s="29"/>
      <c r="BP381" s="29"/>
      <c r="BQ381" s="29"/>
      <c r="BR381" s="29"/>
    </row>
    <row r="382" spans="3:70" x14ac:dyDescent="0.25">
      <c r="C382" s="8">
        <v>18.5</v>
      </c>
      <c r="D382" s="8">
        <v>50</v>
      </c>
      <c r="E382" s="13">
        <f t="shared" si="185"/>
        <v>9.8404255319148939E-2</v>
      </c>
      <c r="F382" s="13">
        <f t="shared" si="186"/>
        <v>1</v>
      </c>
      <c r="G382" s="29"/>
      <c r="H382" s="29"/>
      <c r="I382" s="29"/>
      <c r="J382" s="29"/>
      <c r="K382" s="29"/>
      <c r="L382" s="29"/>
      <c r="M382" s="29"/>
      <c r="N382" s="29"/>
      <c r="Q382" s="8">
        <v>20.3</v>
      </c>
      <c r="R382" s="8">
        <v>40</v>
      </c>
      <c r="S382" s="13">
        <f t="shared" si="187"/>
        <v>0.10797872340425532</v>
      </c>
      <c r="T382" s="13">
        <f t="shared" si="188"/>
        <v>1</v>
      </c>
      <c r="U382" s="29"/>
      <c r="V382" s="29"/>
      <c r="W382" s="29"/>
      <c r="X382" s="29"/>
      <c r="Y382" s="29"/>
      <c r="Z382" s="29"/>
      <c r="AA382" s="29"/>
      <c r="AB382" s="29"/>
      <c r="AE382" s="8">
        <v>26.2</v>
      </c>
      <c r="AF382" s="8">
        <v>50</v>
      </c>
      <c r="AG382" s="13">
        <f t="shared" si="189"/>
        <v>7.4431818181818182E-2</v>
      </c>
      <c r="AH382" s="13">
        <f t="shared" si="190"/>
        <v>1</v>
      </c>
      <c r="AI382" s="29"/>
      <c r="AJ382" s="29"/>
      <c r="AK382" s="29"/>
      <c r="AL382" s="29"/>
      <c r="AM382" s="29"/>
      <c r="AN382" s="29"/>
      <c r="AO382" s="29"/>
      <c r="AP382" s="29"/>
      <c r="AS382" s="8">
        <v>24.5</v>
      </c>
      <c r="AT382" s="8">
        <v>65</v>
      </c>
      <c r="AU382" s="13">
        <f t="shared" si="191"/>
        <v>7.7287066246056788E-2</v>
      </c>
      <c r="AV382" s="13">
        <f t="shared" si="192"/>
        <v>1</v>
      </c>
      <c r="AW382" s="29"/>
      <c r="AX382" s="29"/>
      <c r="AY382" s="29"/>
      <c r="AZ382" s="29"/>
      <c r="BA382" s="29"/>
      <c r="BB382" s="29"/>
      <c r="BC382" s="29"/>
      <c r="BD382" s="29"/>
      <c r="BG382" s="8">
        <v>40.1</v>
      </c>
      <c r="BH382" s="8">
        <v>80</v>
      </c>
      <c r="BI382" s="13">
        <f t="shared" si="193"/>
        <v>3.5644444444444444E-2</v>
      </c>
      <c r="BJ382" s="13">
        <f t="shared" si="194"/>
        <v>1</v>
      </c>
      <c r="BK382" s="29"/>
      <c r="BL382" s="29"/>
      <c r="BM382" s="29"/>
      <c r="BN382" s="29"/>
      <c r="BO382" s="29"/>
      <c r="BP382" s="29"/>
      <c r="BQ382" s="29"/>
      <c r="BR382" s="29"/>
    </row>
    <row r="383" spans="3:70" x14ac:dyDescent="0.25">
      <c r="C383" s="8">
        <v>19.100000000000001</v>
      </c>
      <c r="D383" s="8">
        <v>50</v>
      </c>
      <c r="E383" s="13">
        <f t="shared" si="185"/>
        <v>0.10159574468085107</v>
      </c>
      <c r="F383" s="13">
        <f t="shared" si="186"/>
        <v>1</v>
      </c>
      <c r="G383" s="29"/>
      <c r="H383" s="29"/>
      <c r="I383" s="29"/>
      <c r="J383" s="29"/>
      <c r="K383" s="29"/>
      <c r="L383" s="29"/>
      <c r="M383" s="29"/>
      <c r="N383" s="29"/>
      <c r="Q383" s="8">
        <v>21.4</v>
      </c>
      <c r="R383" s="8">
        <v>39.799999999999997</v>
      </c>
      <c r="S383" s="13">
        <f t="shared" si="187"/>
        <v>0.11382978723404255</v>
      </c>
      <c r="T383" s="13">
        <f t="shared" si="188"/>
        <v>0.99499999999999988</v>
      </c>
      <c r="U383" s="29"/>
      <c r="V383" s="29"/>
      <c r="W383" s="29"/>
      <c r="X383" s="29"/>
      <c r="Y383" s="29"/>
      <c r="Z383" s="29"/>
      <c r="AA383" s="29"/>
      <c r="AB383" s="29"/>
      <c r="AE383" s="8">
        <v>28.1</v>
      </c>
      <c r="AF383" s="8">
        <v>50</v>
      </c>
      <c r="AG383" s="13">
        <f t="shared" si="189"/>
        <v>7.9829545454545459E-2</v>
      </c>
      <c r="AH383" s="13">
        <f t="shared" si="190"/>
        <v>1</v>
      </c>
      <c r="AI383" s="29"/>
      <c r="AJ383" s="29"/>
      <c r="AK383" s="29"/>
      <c r="AL383" s="29"/>
      <c r="AM383" s="29"/>
      <c r="AN383" s="29"/>
      <c r="AO383" s="29"/>
      <c r="AP383" s="29"/>
      <c r="AS383" s="8">
        <v>24.8</v>
      </c>
      <c r="AT383" s="8">
        <v>65</v>
      </c>
      <c r="AU383" s="13">
        <f t="shared" si="191"/>
        <v>7.8233438485804413E-2</v>
      </c>
      <c r="AV383" s="13">
        <f t="shared" si="192"/>
        <v>1</v>
      </c>
      <c r="AW383" s="29"/>
      <c r="AX383" s="29"/>
      <c r="AY383" s="29"/>
      <c r="AZ383" s="29"/>
      <c r="BA383" s="29"/>
      <c r="BB383" s="29"/>
      <c r="BC383" s="29"/>
      <c r="BD383" s="29"/>
      <c r="BG383" s="8">
        <v>40.1</v>
      </c>
      <c r="BH383" s="8">
        <v>80</v>
      </c>
      <c r="BI383" s="13">
        <f t="shared" si="193"/>
        <v>3.5644444444444444E-2</v>
      </c>
      <c r="BJ383" s="13">
        <f t="shared" si="194"/>
        <v>1</v>
      </c>
      <c r="BK383" s="29"/>
      <c r="BL383" s="29"/>
      <c r="BM383" s="29"/>
      <c r="BN383" s="29"/>
      <c r="BO383" s="29"/>
      <c r="BP383" s="29"/>
      <c r="BQ383" s="29"/>
      <c r="BR383" s="29"/>
    </row>
    <row r="384" spans="3:70" x14ac:dyDescent="0.25">
      <c r="C384" s="8">
        <v>19.2</v>
      </c>
      <c r="D384" s="8">
        <v>50</v>
      </c>
      <c r="E384" s="13">
        <f t="shared" si="185"/>
        <v>0.10212765957446808</v>
      </c>
      <c r="F384" s="13">
        <f t="shared" si="186"/>
        <v>1</v>
      </c>
      <c r="G384" s="29"/>
      <c r="H384" s="29"/>
      <c r="I384" s="29"/>
      <c r="J384" s="29"/>
      <c r="K384" s="29"/>
      <c r="L384" s="29"/>
      <c r="M384" s="29"/>
      <c r="N384" s="29"/>
      <c r="Q384" s="8">
        <v>22.9</v>
      </c>
      <c r="R384" s="8">
        <v>39.700000000000003</v>
      </c>
      <c r="S384" s="13">
        <f t="shared" si="187"/>
        <v>0.12180851063829787</v>
      </c>
      <c r="T384" s="13">
        <f t="shared" si="188"/>
        <v>0.99250000000000005</v>
      </c>
      <c r="U384" s="29"/>
      <c r="V384" s="29"/>
      <c r="W384" s="29"/>
      <c r="X384" s="29"/>
      <c r="Y384" s="29"/>
      <c r="Z384" s="29"/>
      <c r="AA384" s="29"/>
      <c r="AB384" s="29"/>
      <c r="AE384" s="8">
        <v>30.4</v>
      </c>
      <c r="AF384" s="8">
        <v>50</v>
      </c>
      <c r="AG384" s="13">
        <f t="shared" si="189"/>
        <v>8.6363636363636365E-2</v>
      </c>
      <c r="AH384" s="13">
        <f t="shared" si="190"/>
        <v>1</v>
      </c>
      <c r="AI384" s="29"/>
      <c r="AJ384" s="29"/>
      <c r="AK384" s="29"/>
      <c r="AL384" s="29"/>
      <c r="AM384" s="29"/>
      <c r="AN384" s="29"/>
      <c r="AO384" s="29"/>
      <c r="AP384" s="29"/>
      <c r="AS384" s="8">
        <v>25.5</v>
      </c>
      <c r="AT384" s="8">
        <v>65</v>
      </c>
      <c r="AU384" s="13">
        <f t="shared" si="191"/>
        <v>8.0441640378548895E-2</v>
      </c>
      <c r="AV384" s="13">
        <f t="shared" si="192"/>
        <v>1</v>
      </c>
      <c r="AW384" s="29"/>
      <c r="AX384" s="29"/>
      <c r="AY384" s="29"/>
      <c r="AZ384" s="29"/>
      <c r="BA384" s="29"/>
      <c r="BB384" s="29"/>
      <c r="BC384" s="29"/>
      <c r="BD384" s="29"/>
      <c r="BG384" s="8">
        <v>40.200000000000003</v>
      </c>
      <c r="BH384" s="8">
        <v>80</v>
      </c>
      <c r="BI384" s="13">
        <f t="shared" si="193"/>
        <v>3.5733333333333339E-2</v>
      </c>
      <c r="BJ384" s="13">
        <f t="shared" si="194"/>
        <v>1</v>
      </c>
      <c r="BK384" s="29"/>
      <c r="BL384" s="29"/>
      <c r="BM384" s="29"/>
      <c r="BN384" s="29"/>
      <c r="BO384" s="29"/>
      <c r="BP384" s="29"/>
      <c r="BQ384" s="29"/>
      <c r="BR384" s="29"/>
    </row>
    <row r="385" spans="3:70" x14ac:dyDescent="0.25">
      <c r="C385" s="8">
        <v>19.600000000000001</v>
      </c>
      <c r="D385" s="8">
        <v>50</v>
      </c>
      <c r="E385" s="13">
        <f t="shared" si="185"/>
        <v>0.10425531914893618</v>
      </c>
      <c r="F385" s="13">
        <f t="shared" si="186"/>
        <v>1</v>
      </c>
      <c r="G385" s="29"/>
      <c r="H385" s="29"/>
      <c r="I385" s="29"/>
      <c r="J385" s="29"/>
      <c r="K385" s="29"/>
      <c r="L385" s="29"/>
      <c r="M385" s="29"/>
      <c r="N385" s="29"/>
      <c r="Q385" s="8">
        <v>26.8</v>
      </c>
      <c r="R385" s="8">
        <v>39.299999999999997</v>
      </c>
      <c r="S385" s="13">
        <f t="shared" si="187"/>
        <v>0.14255319148936171</v>
      </c>
      <c r="T385" s="13">
        <f t="shared" si="188"/>
        <v>0.98249999999999993</v>
      </c>
      <c r="U385" s="29"/>
      <c r="V385" s="29"/>
      <c r="W385" s="29"/>
      <c r="X385" s="29"/>
      <c r="Y385" s="29"/>
      <c r="Z385" s="29"/>
      <c r="AA385" s="29"/>
      <c r="AB385" s="29"/>
      <c r="AE385" s="8">
        <v>33</v>
      </c>
      <c r="AF385" s="8">
        <v>49.8</v>
      </c>
      <c r="AG385" s="13">
        <f t="shared" si="189"/>
        <v>9.375E-2</v>
      </c>
      <c r="AH385" s="13">
        <f t="shared" si="190"/>
        <v>0.996</v>
      </c>
      <c r="AI385" s="29"/>
      <c r="AJ385" s="29"/>
      <c r="AK385" s="29"/>
      <c r="AL385" s="29"/>
      <c r="AM385" s="29"/>
      <c r="AN385" s="29"/>
      <c r="AO385" s="29"/>
      <c r="AP385" s="29"/>
      <c r="AS385" s="8">
        <v>25.7</v>
      </c>
      <c r="AT385" s="8">
        <v>65</v>
      </c>
      <c r="AU385" s="13">
        <f t="shared" si="191"/>
        <v>8.1072555205047317E-2</v>
      </c>
      <c r="AV385" s="13">
        <f t="shared" si="192"/>
        <v>1</v>
      </c>
      <c r="AW385" s="29"/>
      <c r="AX385" s="29"/>
      <c r="AY385" s="29"/>
      <c r="AZ385" s="29"/>
      <c r="BA385" s="29"/>
      <c r="BB385" s="29"/>
      <c r="BC385" s="29"/>
      <c r="BD385" s="29"/>
      <c r="BG385" s="8">
        <v>40.200000000000003</v>
      </c>
      <c r="BH385" s="8">
        <v>79.900000000000006</v>
      </c>
      <c r="BI385" s="13">
        <f t="shared" si="193"/>
        <v>3.5733333333333339E-2</v>
      </c>
      <c r="BJ385" s="13">
        <f t="shared" si="194"/>
        <v>0.99875000000000003</v>
      </c>
      <c r="BK385" s="29"/>
      <c r="BL385" s="29"/>
      <c r="BM385" s="29"/>
      <c r="BN385" s="29"/>
      <c r="BO385" s="29"/>
      <c r="BP385" s="29"/>
      <c r="BQ385" s="29"/>
      <c r="BR385" s="29"/>
    </row>
    <row r="386" spans="3:70" x14ac:dyDescent="0.25">
      <c r="C386" s="8">
        <v>19.600000000000001</v>
      </c>
      <c r="D386" s="8">
        <v>50</v>
      </c>
      <c r="E386" s="13">
        <f t="shared" si="185"/>
        <v>0.10425531914893618</v>
      </c>
      <c r="F386" s="13">
        <f t="shared" si="186"/>
        <v>1</v>
      </c>
      <c r="G386" s="29"/>
      <c r="H386" s="29"/>
      <c r="I386" s="29"/>
      <c r="J386" s="29"/>
      <c r="K386" s="29"/>
      <c r="L386" s="29"/>
      <c r="M386" s="29"/>
      <c r="N386" s="29"/>
      <c r="Q386" s="8">
        <v>30.2</v>
      </c>
      <c r="R386" s="8">
        <v>39</v>
      </c>
      <c r="S386" s="13">
        <f t="shared" si="187"/>
        <v>0.16063829787234044</v>
      </c>
      <c r="T386" s="13">
        <f t="shared" si="188"/>
        <v>0.97499999999999998</v>
      </c>
      <c r="U386" s="29"/>
      <c r="V386" s="29"/>
      <c r="W386" s="29"/>
      <c r="X386" s="29"/>
      <c r="Y386" s="29"/>
      <c r="Z386" s="29"/>
      <c r="AA386" s="29"/>
      <c r="AB386" s="29"/>
      <c r="AE386" s="8">
        <v>35.1</v>
      </c>
      <c r="AF386" s="8">
        <v>49.5</v>
      </c>
      <c r="AG386" s="13">
        <f t="shared" si="189"/>
        <v>9.9715909090909091E-2</v>
      </c>
      <c r="AH386" s="13">
        <f t="shared" si="190"/>
        <v>0.99</v>
      </c>
      <c r="AI386" s="29"/>
      <c r="AJ386" s="29"/>
      <c r="AK386" s="29"/>
      <c r="AL386" s="29"/>
      <c r="AM386" s="29"/>
      <c r="AN386" s="29"/>
      <c r="AO386" s="29"/>
      <c r="AP386" s="29"/>
      <c r="AS386" s="8">
        <v>26</v>
      </c>
      <c r="AT386" s="8">
        <v>65</v>
      </c>
      <c r="AU386" s="13">
        <f t="shared" si="191"/>
        <v>8.2018927444794956E-2</v>
      </c>
      <c r="AV386" s="13">
        <f t="shared" si="192"/>
        <v>1</v>
      </c>
      <c r="AW386" s="29"/>
      <c r="AX386" s="29"/>
      <c r="AY386" s="29"/>
      <c r="AZ386" s="29"/>
      <c r="BA386" s="29"/>
      <c r="BB386" s="29"/>
      <c r="BC386" s="29"/>
      <c r="BD386" s="29"/>
      <c r="BG386" s="8">
        <v>40.799999999999997</v>
      </c>
      <c r="BH386" s="8">
        <v>79.900000000000006</v>
      </c>
      <c r="BI386" s="13">
        <f t="shared" si="193"/>
        <v>3.6266666666666662E-2</v>
      </c>
      <c r="BJ386" s="13">
        <f t="shared" si="194"/>
        <v>0.99875000000000003</v>
      </c>
      <c r="BK386" s="29"/>
      <c r="BL386" s="29"/>
      <c r="BM386" s="29"/>
      <c r="BN386" s="29"/>
      <c r="BO386" s="29"/>
      <c r="BP386" s="29"/>
      <c r="BQ386" s="29"/>
      <c r="BR386" s="29"/>
    </row>
    <row r="387" spans="3:70" x14ac:dyDescent="0.25">
      <c r="C387" s="8">
        <v>19.899999999999999</v>
      </c>
      <c r="D387" s="8">
        <v>25</v>
      </c>
      <c r="E387" s="13">
        <f t="shared" si="185"/>
        <v>0.10585106382978722</v>
      </c>
      <c r="F387" s="13">
        <f t="shared" si="186"/>
        <v>0.5</v>
      </c>
      <c r="G387" s="29"/>
      <c r="H387" s="29"/>
      <c r="I387" s="29"/>
      <c r="J387" s="29"/>
      <c r="K387" s="29"/>
      <c r="L387" s="29"/>
      <c r="M387" s="29"/>
      <c r="N387" s="29"/>
      <c r="Q387" s="8">
        <v>33</v>
      </c>
      <c r="R387" s="8">
        <v>38.700000000000003</v>
      </c>
      <c r="S387" s="13">
        <f t="shared" si="187"/>
        <v>0.17553191489361702</v>
      </c>
      <c r="T387" s="13">
        <f t="shared" si="188"/>
        <v>0.96750000000000003</v>
      </c>
      <c r="U387" s="29"/>
      <c r="V387" s="29"/>
      <c r="W387" s="29"/>
      <c r="X387" s="29"/>
      <c r="Y387" s="29"/>
      <c r="Z387" s="29"/>
      <c r="AA387" s="29"/>
      <c r="AB387" s="29"/>
      <c r="AE387" s="8">
        <v>42.7</v>
      </c>
      <c r="AF387" s="8">
        <v>49</v>
      </c>
      <c r="AG387" s="13">
        <f t="shared" si="189"/>
        <v>0.1213068181818182</v>
      </c>
      <c r="AH387" s="13">
        <f t="shared" si="190"/>
        <v>0.98</v>
      </c>
      <c r="AI387" s="29"/>
      <c r="AJ387" s="29"/>
      <c r="AK387" s="29"/>
      <c r="AL387" s="29"/>
      <c r="AM387" s="29"/>
      <c r="AN387" s="29"/>
      <c r="AO387" s="29"/>
      <c r="AP387" s="29"/>
      <c r="AS387" s="8">
        <v>26</v>
      </c>
      <c r="AT387" s="8">
        <v>65</v>
      </c>
      <c r="AU387" s="13">
        <f t="shared" si="191"/>
        <v>8.2018927444794956E-2</v>
      </c>
      <c r="AV387" s="13">
        <f t="shared" si="192"/>
        <v>1</v>
      </c>
      <c r="AW387" s="29"/>
      <c r="AX387" s="29"/>
      <c r="AY387" s="29"/>
      <c r="AZ387" s="29"/>
      <c r="BA387" s="29"/>
      <c r="BB387" s="29"/>
      <c r="BC387" s="29"/>
      <c r="BD387" s="29"/>
      <c r="BG387" s="8">
        <v>42.8</v>
      </c>
      <c r="BH387" s="8">
        <v>79.7</v>
      </c>
      <c r="BI387" s="13">
        <f t="shared" si="193"/>
        <v>3.8044444444444443E-2</v>
      </c>
      <c r="BJ387" s="13">
        <f t="shared" si="194"/>
        <v>0.99625000000000008</v>
      </c>
      <c r="BK387" s="29"/>
      <c r="BL387" s="29"/>
      <c r="BM387" s="29"/>
      <c r="BN387" s="29"/>
      <c r="BO387" s="29"/>
      <c r="BP387" s="29"/>
      <c r="BQ387" s="29"/>
      <c r="BR387" s="29"/>
    </row>
    <row r="388" spans="3:70" x14ac:dyDescent="0.25">
      <c r="C388" s="8">
        <v>20.100000000000001</v>
      </c>
      <c r="D388" s="8">
        <v>50</v>
      </c>
      <c r="E388" s="13">
        <f t="shared" si="185"/>
        <v>0.10691489361702128</v>
      </c>
      <c r="F388" s="13">
        <f t="shared" si="186"/>
        <v>1</v>
      </c>
      <c r="G388" s="29"/>
      <c r="H388" s="29"/>
      <c r="I388" s="29"/>
      <c r="J388" s="29"/>
      <c r="K388" s="29"/>
      <c r="L388" s="29"/>
      <c r="M388" s="29"/>
      <c r="N388" s="29"/>
      <c r="Q388" s="8">
        <v>37.5</v>
      </c>
      <c r="R388" s="8">
        <v>38.299999999999997</v>
      </c>
      <c r="S388" s="13">
        <f t="shared" si="187"/>
        <v>0.19946808510638298</v>
      </c>
      <c r="T388" s="13">
        <f t="shared" si="188"/>
        <v>0.95749999999999991</v>
      </c>
      <c r="U388" s="29"/>
      <c r="V388" s="29"/>
      <c r="W388" s="29"/>
      <c r="X388" s="29"/>
      <c r="Y388" s="29"/>
      <c r="Z388" s="29"/>
      <c r="AA388" s="29"/>
      <c r="AB388" s="29"/>
      <c r="AE388" s="8">
        <v>47.8</v>
      </c>
      <c r="AF388" s="8">
        <v>48.5</v>
      </c>
      <c r="AG388" s="13">
        <f t="shared" si="189"/>
        <v>0.13579545454545452</v>
      </c>
      <c r="AH388" s="13">
        <f t="shared" si="190"/>
        <v>0.97</v>
      </c>
      <c r="AI388" s="29"/>
      <c r="AJ388" s="29"/>
      <c r="AK388" s="29"/>
      <c r="AL388" s="29"/>
      <c r="AM388" s="29"/>
      <c r="AN388" s="29"/>
      <c r="AO388" s="29"/>
      <c r="AP388" s="29"/>
      <c r="AS388" s="8">
        <v>26</v>
      </c>
      <c r="AT388" s="8">
        <v>65</v>
      </c>
      <c r="AU388" s="13">
        <f t="shared" si="191"/>
        <v>8.2018927444794956E-2</v>
      </c>
      <c r="AV388" s="13">
        <f t="shared" si="192"/>
        <v>1</v>
      </c>
      <c r="AW388" s="29"/>
      <c r="AX388" s="29"/>
      <c r="AY388" s="29"/>
      <c r="AZ388" s="29"/>
      <c r="BA388" s="29"/>
      <c r="BB388" s="29"/>
      <c r="BC388" s="29"/>
      <c r="BD388" s="29"/>
      <c r="BG388" s="8">
        <v>46</v>
      </c>
      <c r="BH388" s="8">
        <v>79.400000000000006</v>
      </c>
      <c r="BI388" s="13">
        <f t="shared" si="193"/>
        <v>4.0888888888888891E-2</v>
      </c>
      <c r="BJ388" s="13">
        <f t="shared" si="194"/>
        <v>0.99250000000000005</v>
      </c>
      <c r="BK388" s="29"/>
      <c r="BL388" s="29"/>
      <c r="BM388" s="29"/>
      <c r="BN388" s="29"/>
      <c r="BO388" s="29"/>
      <c r="BP388" s="29"/>
      <c r="BQ388" s="29"/>
      <c r="BR388" s="29"/>
    </row>
    <row r="389" spans="3:70" x14ac:dyDescent="0.25">
      <c r="C389" s="8">
        <v>20.3</v>
      </c>
      <c r="D389" s="8">
        <v>50</v>
      </c>
      <c r="E389" s="13">
        <f t="shared" si="185"/>
        <v>0.10797872340425532</v>
      </c>
      <c r="F389" s="13">
        <f t="shared" si="186"/>
        <v>1</v>
      </c>
      <c r="G389" s="29"/>
      <c r="H389" s="29"/>
      <c r="I389" s="29"/>
      <c r="J389" s="29"/>
      <c r="K389" s="29"/>
      <c r="L389" s="29"/>
      <c r="M389" s="29"/>
      <c r="N389" s="29"/>
      <c r="Q389" s="8">
        <v>41.5</v>
      </c>
      <c r="R389" s="8">
        <v>37.799999999999997</v>
      </c>
      <c r="S389" s="13">
        <f t="shared" si="187"/>
        <v>0.22074468085106383</v>
      </c>
      <c r="T389" s="13">
        <f t="shared" si="188"/>
        <v>0.94499999999999995</v>
      </c>
      <c r="U389" s="29"/>
      <c r="V389" s="29"/>
      <c r="W389" s="29"/>
      <c r="X389" s="29"/>
      <c r="Y389" s="29"/>
      <c r="Z389" s="29"/>
      <c r="AA389" s="29"/>
      <c r="AB389" s="29"/>
      <c r="AE389" s="8">
        <v>55.9</v>
      </c>
      <c r="AF389" s="8">
        <v>47.8</v>
      </c>
      <c r="AG389" s="13">
        <f t="shared" si="189"/>
        <v>0.15880681818181819</v>
      </c>
      <c r="AH389" s="13">
        <f t="shared" si="190"/>
        <v>0.95599999999999996</v>
      </c>
      <c r="AI389" s="29"/>
      <c r="AJ389" s="29"/>
      <c r="AK389" s="29"/>
      <c r="AL389" s="29"/>
      <c r="AM389" s="29"/>
      <c r="AN389" s="29"/>
      <c r="AO389" s="29"/>
      <c r="AP389" s="29"/>
      <c r="AS389" s="8">
        <v>26</v>
      </c>
      <c r="AT389" s="8">
        <v>65</v>
      </c>
      <c r="AU389" s="13">
        <f t="shared" si="191"/>
        <v>8.2018927444794956E-2</v>
      </c>
      <c r="AV389" s="13">
        <f t="shared" si="192"/>
        <v>1</v>
      </c>
      <c r="AW389" s="29"/>
      <c r="AX389" s="29"/>
      <c r="AY389" s="29"/>
      <c r="AZ389" s="29"/>
      <c r="BA389" s="29"/>
      <c r="BB389" s="29"/>
      <c r="BC389" s="29"/>
      <c r="BD389" s="29"/>
      <c r="BG389" s="8">
        <v>48.7</v>
      </c>
      <c r="BH389" s="8">
        <v>79.099999999999994</v>
      </c>
      <c r="BI389" s="13">
        <f t="shared" si="193"/>
        <v>4.3288888888888891E-2</v>
      </c>
      <c r="BJ389" s="13">
        <f t="shared" si="194"/>
        <v>0.98874999999999991</v>
      </c>
      <c r="BK389" s="29"/>
      <c r="BL389" s="29"/>
      <c r="BM389" s="29"/>
      <c r="BN389" s="29"/>
      <c r="BO389" s="29"/>
      <c r="BP389" s="29"/>
      <c r="BQ389" s="29"/>
      <c r="BR389" s="29"/>
    </row>
    <row r="390" spans="3:70" x14ac:dyDescent="0.25">
      <c r="C390" s="8">
        <v>20.3</v>
      </c>
      <c r="D390" s="8">
        <v>49.9</v>
      </c>
      <c r="E390" s="13">
        <f t="shared" si="185"/>
        <v>0.10797872340425532</v>
      </c>
      <c r="F390" s="13">
        <f t="shared" si="186"/>
        <v>0.998</v>
      </c>
      <c r="G390" s="29"/>
      <c r="H390" s="29"/>
      <c r="I390" s="29"/>
      <c r="J390" s="29"/>
      <c r="K390" s="29"/>
      <c r="L390" s="29"/>
      <c r="M390" s="29"/>
      <c r="N390" s="29"/>
      <c r="Q390" s="8">
        <v>45</v>
      </c>
      <c r="R390" s="8">
        <v>37.5</v>
      </c>
      <c r="S390" s="13">
        <f t="shared" si="187"/>
        <v>0.23936170212765959</v>
      </c>
      <c r="T390" s="13">
        <f t="shared" si="188"/>
        <v>0.9375</v>
      </c>
      <c r="U390" s="29"/>
      <c r="V390" s="29"/>
      <c r="W390" s="29"/>
      <c r="X390" s="29"/>
      <c r="Y390" s="29"/>
      <c r="Z390" s="29"/>
      <c r="AA390" s="29"/>
      <c r="AB390" s="29"/>
      <c r="AE390" s="8">
        <v>60</v>
      </c>
      <c r="AF390" s="8">
        <v>47.5</v>
      </c>
      <c r="AG390" s="13">
        <f t="shared" si="189"/>
        <v>0.17045454545454544</v>
      </c>
      <c r="AH390" s="13">
        <f t="shared" si="190"/>
        <v>0.95</v>
      </c>
      <c r="AI390" s="29"/>
      <c r="AJ390" s="29"/>
      <c r="AK390" s="29"/>
      <c r="AL390" s="29"/>
      <c r="AM390" s="29"/>
      <c r="AN390" s="29"/>
      <c r="AO390" s="29"/>
      <c r="AP390" s="29"/>
      <c r="AS390" s="8">
        <v>26.1</v>
      </c>
      <c r="AT390" s="8">
        <v>65</v>
      </c>
      <c r="AU390" s="13">
        <f t="shared" si="191"/>
        <v>8.2334384858044174E-2</v>
      </c>
      <c r="AV390" s="13">
        <f t="shared" si="192"/>
        <v>1</v>
      </c>
      <c r="AW390" s="29"/>
      <c r="AX390" s="29"/>
      <c r="AY390" s="29"/>
      <c r="AZ390" s="29"/>
      <c r="BA390" s="29"/>
      <c r="BB390" s="29"/>
      <c r="BC390" s="29"/>
      <c r="BD390" s="29"/>
      <c r="BG390" s="8">
        <v>52.5</v>
      </c>
      <c r="BH390" s="8">
        <v>78.7</v>
      </c>
      <c r="BI390" s="13">
        <f t="shared" si="193"/>
        <v>4.6666666666666669E-2</v>
      </c>
      <c r="BJ390" s="13">
        <f t="shared" si="194"/>
        <v>0.98375000000000001</v>
      </c>
      <c r="BK390" s="29"/>
      <c r="BL390" s="29"/>
      <c r="BM390" s="29"/>
      <c r="BN390" s="29"/>
      <c r="BO390" s="29"/>
      <c r="BP390" s="29"/>
      <c r="BQ390" s="29"/>
      <c r="BR390" s="29"/>
    </row>
    <row r="391" spans="3:70" x14ac:dyDescent="0.25">
      <c r="C391" s="8">
        <v>20.399999999999999</v>
      </c>
      <c r="D391" s="8">
        <v>49.9</v>
      </c>
      <c r="E391" s="13">
        <f t="shared" si="185"/>
        <v>0.10851063829787233</v>
      </c>
      <c r="F391" s="13">
        <f t="shared" si="186"/>
        <v>0.998</v>
      </c>
      <c r="G391" s="29"/>
      <c r="H391" s="29"/>
      <c r="I391" s="29"/>
      <c r="J391" s="29"/>
      <c r="K391" s="29"/>
      <c r="L391" s="29"/>
      <c r="M391" s="29"/>
      <c r="N391" s="29"/>
      <c r="Q391" s="8">
        <v>48.5</v>
      </c>
      <c r="R391" s="8">
        <v>37.1</v>
      </c>
      <c r="S391" s="13">
        <f t="shared" si="187"/>
        <v>0.25797872340425532</v>
      </c>
      <c r="T391" s="13">
        <f t="shared" si="188"/>
        <v>0.92749999999999999</v>
      </c>
      <c r="U391" s="29"/>
      <c r="V391" s="29"/>
      <c r="W391" s="29"/>
      <c r="X391" s="29"/>
      <c r="Y391" s="29"/>
      <c r="Z391" s="29"/>
      <c r="AA391" s="29"/>
      <c r="AB391" s="29"/>
      <c r="AE391" s="8">
        <v>65.099999999999994</v>
      </c>
      <c r="AF391" s="8">
        <v>47.1</v>
      </c>
      <c r="AG391" s="13">
        <f t="shared" si="189"/>
        <v>0.18494318181818181</v>
      </c>
      <c r="AH391" s="13">
        <f t="shared" si="190"/>
        <v>0.94200000000000006</v>
      </c>
      <c r="AI391" s="29"/>
      <c r="AJ391" s="29"/>
      <c r="AK391" s="29"/>
      <c r="AL391" s="29"/>
      <c r="AM391" s="29"/>
      <c r="AN391" s="29"/>
      <c r="AO391" s="29"/>
      <c r="AP391" s="29"/>
      <c r="AS391" s="8">
        <v>26.1</v>
      </c>
      <c r="AT391" s="8">
        <v>65</v>
      </c>
      <c r="AU391" s="13">
        <f t="shared" si="191"/>
        <v>8.2334384858044174E-2</v>
      </c>
      <c r="AV391" s="13">
        <f t="shared" si="192"/>
        <v>1</v>
      </c>
      <c r="AW391" s="29"/>
      <c r="AX391" s="29"/>
      <c r="AY391" s="29"/>
      <c r="AZ391" s="29"/>
      <c r="BA391" s="29"/>
      <c r="BB391" s="29"/>
      <c r="BC391" s="29"/>
      <c r="BD391" s="29"/>
      <c r="BG391" s="8">
        <v>56.9</v>
      </c>
      <c r="BH391" s="8">
        <v>78.3</v>
      </c>
      <c r="BI391" s="13">
        <f t="shared" si="193"/>
        <v>5.0577777777777777E-2</v>
      </c>
      <c r="BJ391" s="13">
        <f t="shared" si="194"/>
        <v>0.97875000000000001</v>
      </c>
      <c r="BK391" s="29"/>
      <c r="BL391" s="29"/>
      <c r="BM391" s="29"/>
      <c r="BN391" s="29"/>
      <c r="BO391" s="29"/>
      <c r="BP391" s="29"/>
      <c r="BQ391" s="29"/>
      <c r="BR391" s="29"/>
    </row>
    <row r="392" spans="3:70" x14ac:dyDescent="0.25">
      <c r="C392" s="8">
        <v>20.7</v>
      </c>
      <c r="D392" s="8">
        <v>49.9</v>
      </c>
      <c r="E392" s="13">
        <f t="shared" si="185"/>
        <v>0.1101063829787234</v>
      </c>
      <c r="F392" s="13">
        <f t="shared" si="186"/>
        <v>0.998</v>
      </c>
      <c r="G392" s="29"/>
      <c r="H392" s="29"/>
      <c r="I392" s="29"/>
      <c r="J392" s="29"/>
      <c r="K392" s="29"/>
      <c r="L392" s="29"/>
      <c r="M392" s="29"/>
      <c r="N392" s="29"/>
      <c r="Q392" s="8">
        <v>51.3</v>
      </c>
      <c r="R392" s="8">
        <v>36.9</v>
      </c>
      <c r="S392" s="13">
        <f t="shared" si="187"/>
        <v>0.27287234042553188</v>
      </c>
      <c r="T392" s="13">
        <f t="shared" si="188"/>
        <v>0.92249999999999999</v>
      </c>
      <c r="U392" s="29"/>
      <c r="V392" s="29"/>
      <c r="W392" s="29"/>
      <c r="X392" s="29"/>
      <c r="Y392" s="29"/>
      <c r="Z392" s="29"/>
      <c r="AA392" s="29"/>
      <c r="AB392" s="29"/>
      <c r="AE392" s="8">
        <v>69.8</v>
      </c>
      <c r="AF392" s="8">
        <v>46.6</v>
      </c>
      <c r="AG392" s="13">
        <f t="shared" si="189"/>
        <v>0.19829545454545452</v>
      </c>
      <c r="AH392" s="13">
        <f t="shared" si="190"/>
        <v>0.93200000000000005</v>
      </c>
      <c r="AI392" s="29"/>
      <c r="AJ392" s="29"/>
      <c r="AK392" s="29"/>
      <c r="AL392" s="29"/>
      <c r="AM392" s="29"/>
      <c r="AN392" s="29"/>
      <c r="AO392" s="29"/>
      <c r="AP392" s="29"/>
      <c r="AS392" s="8">
        <v>26.3</v>
      </c>
      <c r="AT392" s="8">
        <v>65</v>
      </c>
      <c r="AU392" s="13">
        <f t="shared" si="191"/>
        <v>8.2965299684542596E-2</v>
      </c>
      <c r="AV392" s="13">
        <f t="shared" si="192"/>
        <v>1</v>
      </c>
      <c r="AW392" s="29"/>
      <c r="AX392" s="29"/>
      <c r="AY392" s="29"/>
      <c r="AZ392" s="29"/>
      <c r="BA392" s="29"/>
      <c r="BB392" s="29"/>
      <c r="BC392" s="29"/>
      <c r="BD392" s="29"/>
      <c r="BG392" s="8">
        <v>60.9</v>
      </c>
      <c r="BH392" s="8">
        <v>77.900000000000006</v>
      </c>
      <c r="BI392" s="13">
        <f t="shared" si="193"/>
        <v>5.4133333333333332E-2</v>
      </c>
      <c r="BJ392" s="13">
        <f t="shared" si="194"/>
        <v>0.97375000000000012</v>
      </c>
      <c r="BK392" s="29"/>
      <c r="BL392" s="29"/>
      <c r="BM392" s="29"/>
      <c r="BN392" s="29"/>
      <c r="BO392" s="29"/>
      <c r="BP392" s="29"/>
      <c r="BQ392" s="29"/>
      <c r="BR392" s="29"/>
    </row>
    <row r="393" spans="3:70" x14ac:dyDescent="0.25">
      <c r="C393" s="8">
        <v>20.7</v>
      </c>
      <c r="D393" s="8">
        <v>49.9</v>
      </c>
      <c r="E393" s="13">
        <f t="shared" si="185"/>
        <v>0.1101063829787234</v>
      </c>
      <c r="F393" s="13">
        <f t="shared" si="186"/>
        <v>0.998</v>
      </c>
      <c r="G393" s="29"/>
      <c r="H393" s="29"/>
      <c r="I393" s="29"/>
      <c r="J393" s="29"/>
      <c r="K393" s="29"/>
      <c r="L393" s="29"/>
      <c r="M393" s="29"/>
      <c r="N393" s="29"/>
      <c r="Q393" s="8">
        <v>54.2</v>
      </c>
      <c r="R393" s="8">
        <v>36.6</v>
      </c>
      <c r="S393" s="13">
        <f t="shared" si="187"/>
        <v>0.28829787234042553</v>
      </c>
      <c r="T393" s="13">
        <f t="shared" si="188"/>
        <v>0.91500000000000004</v>
      </c>
      <c r="U393" s="29"/>
      <c r="V393" s="29"/>
      <c r="W393" s="29"/>
      <c r="X393" s="29"/>
      <c r="Y393" s="29"/>
      <c r="Z393" s="29"/>
      <c r="AA393" s="29"/>
      <c r="AB393" s="29"/>
      <c r="AE393" s="8">
        <v>75.7</v>
      </c>
      <c r="AF393" s="8">
        <v>46.2</v>
      </c>
      <c r="AG393" s="13">
        <f t="shared" si="189"/>
        <v>0.21505681818181818</v>
      </c>
      <c r="AH393" s="13">
        <f t="shared" si="190"/>
        <v>0.92400000000000004</v>
      </c>
      <c r="AI393" s="29"/>
      <c r="AJ393" s="29"/>
      <c r="AK393" s="29"/>
      <c r="AL393" s="29"/>
      <c r="AM393" s="29"/>
      <c r="AN393" s="29"/>
      <c r="AO393" s="29"/>
      <c r="AP393" s="29"/>
      <c r="AS393" s="8">
        <v>26.4</v>
      </c>
      <c r="AT393" s="8">
        <v>64.900000000000006</v>
      </c>
      <c r="AU393" s="13">
        <f t="shared" si="191"/>
        <v>8.3280757097791799E-2</v>
      </c>
      <c r="AV393" s="13">
        <f t="shared" si="192"/>
        <v>0.99846153846153851</v>
      </c>
      <c r="AW393" s="29"/>
      <c r="AX393" s="29"/>
      <c r="AY393" s="29"/>
      <c r="AZ393" s="29"/>
      <c r="BA393" s="29"/>
      <c r="BB393" s="29"/>
      <c r="BC393" s="29"/>
      <c r="BD393" s="29"/>
      <c r="BG393" s="8">
        <v>65.099999999999994</v>
      </c>
      <c r="BH393" s="8">
        <v>77.400000000000006</v>
      </c>
      <c r="BI393" s="13">
        <f t="shared" si="193"/>
        <v>5.7866666666666663E-2</v>
      </c>
      <c r="BJ393" s="13">
        <f t="shared" si="194"/>
        <v>0.96750000000000003</v>
      </c>
      <c r="BK393" s="29"/>
      <c r="BL393" s="29"/>
      <c r="BM393" s="29"/>
      <c r="BN393" s="29"/>
      <c r="BO393" s="29"/>
      <c r="BP393" s="29"/>
      <c r="BQ393" s="29"/>
      <c r="BR393" s="29"/>
    </row>
    <row r="394" spans="3:70" x14ac:dyDescent="0.25">
      <c r="C394" s="8">
        <v>20.8</v>
      </c>
      <c r="D394" s="8">
        <v>49.9</v>
      </c>
      <c r="E394" s="13">
        <f t="shared" si="185"/>
        <v>0.11063829787234043</v>
      </c>
      <c r="F394" s="13">
        <f t="shared" si="186"/>
        <v>0.998</v>
      </c>
      <c r="G394" s="29"/>
      <c r="H394" s="29"/>
      <c r="I394" s="29"/>
      <c r="J394" s="29"/>
      <c r="K394" s="29"/>
      <c r="L394" s="29"/>
      <c r="M394" s="29"/>
      <c r="N394" s="29"/>
      <c r="Q394" s="8">
        <v>58.8</v>
      </c>
      <c r="R394" s="8">
        <v>36.1</v>
      </c>
      <c r="S394" s="13">
        <f t="shared" si="187"/>
        <v>0.31276595744680852</v>
      </c>
      <c r="T394" s="13">
        <f t="shared" si="188"/>
        <v>0.90250000000000008</v>
      </c>
      <c r="U394" s="29"/>
      <c r="V394" s="29"/>
      <c r="W394" s="29"/>
      <c r="X394" s="29"/>
      <c r="Y394" s="29"/>
      <c r="Z394" s="29"/>
      <c r="AA394" s="29"/>
      <c r="AB394" s="29"/>
      <c r="AE394" s="8">
        <v>80.7</v>
      </c>
      <c r="AF394" s="8">
        <v>45.8</v>
      </c>
      <c r="AG394" s="13">
        <f t="shared" si="189"/>
        <v>0.22926136363636365</v>
      </c>
      <c r="AH394" s="13">
        <f t="shared" si="190"/>
        <v>0.91599999999999993</v>
      </c>
      <c r="AI394" s="29"/>
      <c r="AJ394" s="29"/>
      <c r="AK394" s="29"/>
      <c r="AL394" s="29"/>
      <c r="AM394" s="29"/>
      <c r="AN394" s="29"/>
      <c r="AO394" s="29"/>
      <c r="AP394" s="29"/>
      <c r="AS394" s="8">
        <v>26.9</v>
      </c>
      <c r="AT394" s="8">
        <v>64.900000000000006</v>
      </c>
      <c r="AU394" s="13">
        <f t="shared" si="191"/>
        <v>8.4858044164037846E-2</v>
      </c>
      <c r="AV394" s="13">
        <f t="shared" si="192"/>
        <v>0.99846153846153851</v>
      </c>
      <c r="AW394" s="29"/>
      <c r="AX394" s="29"/>
      <c r="AY394" s="29"/>
      <c r="AZ394" s="29"/>
      <c r="BA394" s="29"/>
      <c r="BB394" s="29"/>
      <c r="BC394" s="29"/>
      <c r="BD394" s="29"/>
      <c r="BG394" s="8">
        <v>67.8</v>
      </c>
      <c r="BH394" s="8">
        <v>77.2</v>
      </c>
      <c r="BI394" s="13">
        <f t="shared" si="193"/>
        <v>6.0266666666666663E-2</v>
      </c>
      <c r="BJ394" s="13">
        <f t="shared" si="194"/>
        <v>0.96500000000000008</v>
      </c>
      <c r="BK394" s="29"/>
      <c r="BL394" s="29"/>
      <c r="BM394" s="29"/>
      <c r="BN394" s="29"/>
      <c r="BO394" s="29"/>
      <c r="BP394" s="29"/>
      <c r="BQ394" s="29"/>
      <c r="BR394" s="29"/>
    </row>
    <row r="395" spans="3:70" x14ac:dyDescent="0.25">
      <c r="C395" s="8">
        <v>20.9</v>
      </c>
      <c r="D395" s="8">
        <v>49.9</v>
      </c>
      <c r="E395" s="13">
        <f t="shared" si="185"/>
        <v>0.11117021276595744</v>
      </c>
      <c r="F395" s="13">
        <f t="shared" si="186"/>
        <v>0.998</v>
      </c>
      <c r="G395" s="29"/>
      <c r="H395" s="29"/>
      <c r="I395" s="29"/>
      <c r="J395" s="29"/>
      <c r="K395" s="29"/>
      <c r="L395" s="29"/>
      <c r="M395" s="29"/>
      <c r="N395" s="29"/>
      <c r="Q395" s="8">
        <v>61.4</v>
      </c>
      <c r="R395" s="8">
        <v>35.799999999999997</v>
      </c>
      <c r="S395" s="13">
        <f t="shared" si="187"/>
        <v>0.32659574468085106</v>
      </c>
      <c r="T395" s="13">
        <f t="shared" si="188"/>
        <v>0.89499999999999991</v>
      </c>
      <c r="U395" s="29"/>
      <c r="V395" s="29"/>
      <c r="W395" s="29"/>
      <c r="X395" s="29"/>
      <c r="Y395" s="29"/>
      <c r="Z395" s="29"/>
      <c r="AA395" s="29"/>
      <c r="AB395" s="29"/>
      <c r="AE395" s="8">
        <v>84.7</v>
      </c>
      <c r="AF395" s="8">
        <v>45.5</v>
      </c>
      <c r="AG395" s="13">
        <f t="shared" si="189"/>
        <v>0.24062500000000001</v>
      </c>
      <c r="AH395" s="13">
        <f t="shared" si="190"/>
        <v>0.91</v>
      </c>
      <c r="AI395" s="29"/>
      <c r="AJ395" s="29"/>
      <c r="AK395" s="29"/>
      <c r="AL395" s="29"/>
      <c r="AM395" s="29"/>
      <c r="AN395" s="29"/>
      <c r="AO395" s="29"/>
      <c r="AP395" s="29"/>
      <c r="AS395" s="8">
        <v>27.8</v>
      </c>
      <c r="AT395" s="8">
        <v>64.8</v>
      </c>
      <c r="AU395" s="13">
        <f t="shared" si="191"/>
        <v>8.7697160883280764E-2</v>
      </c>
      <c r="AV395" s="13">
        <f t="shared" si="192"/>
        <v>0.99692307692307691</v>
      </c>
      <c r="AW395" s="29"/>
      <c r="AX395" s="29"/>
      <c r="AY395" s="29"/>
      <c r="AZ395" s="29"/>
      <c r="BA395" s="29"/>
      <c r="BB395" s="29"/>
      <c r="BC395" s="29"/>
      <c r="BD395" s="29"/>
      <c r="BG395" s="8">
        <v>71.2</v>
      </c>
      <c r="BH395" s="8">
        <v>76.900000000000006</v>
      </c>
      <c r="BI395" s="13">
        <f t="shared" si="193"/>
        <v>6.3288888888888895E-2</v>
      </c>
      <c r="BJ395" s="13">
        <f t="shared" si="194"/>
        <v>0.96125000000000005</v>
      </c>
      <c r="BK395" s="29"/>
      <c r="BL395" s="29"/>
      <c r="BM395" s="29"/>
      <c r="BN395" s="29"/>
      <c r="BO395" s="29"/>
      <c r="BP395" s="29"/>
      <c r="BQ395" s="29"/>
      <c r="BR395" s="29"/>
    </row>
    <row r="396" spans="3:70" x14ac:dyDescent="0.25">
      <c r="C396" s="8">
        <v>20.9</v>
      </c>
      <c r="D396" s="8">
        <v>49.9</v>
      </c>
      <c r="E396" s="13">
        <f t="shared" si="185"/>
        <v>0.11117021276595744</v>
      </c>
      <c r="F396" s="13">
        <f t="shared" si="186"/>
        <v>0.998</v>
      </c>
      <c r="G396" s="29"/>
      <c r="H396" s="29"/>
      <c r="I396" s="29"/>
      <c r="J396" s="29"/>
      <c r="K396" s="29"/>
      <c r="L396" s="29"/>
      <c r="M396" s="29"/>
      <c r="N396" s="29"/>
      <c r="Q396" s="8">
        <v>67.099999999999994</v>
      </c>
      <c r="R396" s="8">
        <v>35.299999999999997</v>
      </c>
      <c r="S396" s="13">
        <f t="shared" si="187"/>
        <v>0.35691489361702122</v>
      </c>
      <c r="T396" s="13">
        <f t="shared" si="188"/>
        <v>0.88249999999999995</v>
      </c>
      <c r="U396" s="29"/>
      <c r="V396" s="29"/>
      <c r="W396" s="29"/>
      <c r="X396" s="29"/>
      <c r="Y396" s="29"/>
      <c r="Z396" s="29"/>
      <c r="AA396" s="29"/>
      <c r="AB396" s="29"/>
      <c r="AE396" s="8">
        <v>88.3</v>
      </c>
      <c r="AF396" s="8">
        <v>45.2</v>
      </c>
      <c r="AG396" s="13">
        <f t="shared" si="189"/>
        <v>0.25085227272727273</v>
      </c>
      <c r="AH396" s="13">
        <f t="shared" si="190"/>
        <v>0.90400000000000003</v>
      </c>
      <c r="AI396" s="29"/>
      <c r="AJ396" s="29"/>
      <c r="AK396" s="29"/>
      <c r="AL396" s="29"/>
      <c r="AM396" s="29"/>
      <c r="AN396" s="29"/>
      <c r="AO396" s="29"/>
      <c r="AP396" s="29"/>
      <c r="AS396" s="8">
        <v>28.5</v>
      </c>
      <c r="AT396" s="8">
        <v>64.7</v>
      </c>
      <c r="AU396" s="13">
        <f t="shared" si="191"/>
        <v>8.9905362776025233E-2</v>
      </c>
      <c r="AV396" s="13">
        <f t="shared" si="192"/>
        <v>0.99538461538461542</v>
      </c>
      <c r="AW396" s="29"/>
      <c r="AX396" s="29"/>
      <c r="AY396" s="29"/>
      <c r="AZ396" s="29"/>
      <c r="BA396" s="29"/>
      <c r="BB396" s="29"/>
      <c r="BC396" s="29"/>
      <c r="BD396" s="29"/>
      <c r="BG396" s="8">
        <v>76.599999999999994</v>
      </c>
      <c r="BH396" s="8">
        <v>76.400000000000006</v>
      </c>
      <c r="BI396" s="13">
        <f t="shared" si="193"/>
        <v>6.8088888888888879E-2</v>
      </c>
      <c r="BJ396" s="13">
        <f t="shared" si="194"/>
        <v>0.95500000000000007</v>
      </c>
      <c r="BK396" s="29"/>
      <c r="BL396" s="29"/>
      <c r="BM396" s="29"/>
      <c r="BN396" s="29"/>
      <c r="BO396" s="29"/>
      <c r="BP396" s="29"/>
      <c r="BQ396" s="29"/>
      <c r="BR396" s="29"/>
    </row>
    <row r="397" spans="3:70" x14ac:dyDescent="0.25">
      <c r="C397" s="8">
        <v>21.7</v>
      </c>
      <c r="D397" s="8">
        <v>49.8</v>
      </c>
      <c r="E397" s="13">
        <f t="shared" si="185"/>
        <v>0.11542553191489362</v>
      </c>
      <c r="F397" s="13">
        <f t="shared" si="186"/>
        <v>0.996</v>
      </c>
      <c r="G397" s="29"/>
      <c r="H397" s="29"/>
      <c r="I397" s="29"/>
      <c r="J397" s="29"/>
      <c r="K397" s="29"/>
      <c r="L397" s="29"/>
      <c r="M397" s="29"/>
      <c r="N397" s="29"/>
      <c r="Q397" s="8">
        <v>68.900000000000006</v>
      </c>
      <c r="R397" s="8">
        <v>35.1</v>
      </c>
      <c r="S397" s="13">
        <f t="shared" si="187"/>
        <v>0.3664893617021277</v>
      </c>
      <c r="T397" s="13">
        <f t="shared" si="188"/>
        <v>0.87750000000000006</v>
      </c>
      <c r="U397" s="29"/>
      <c r="V397" s="29"/>
      <c r="W397" s="29"/>
      <c r="X397" s="29"/>
      <c r="Y397" s="29"/>
      <c r="Z397" s="29"/>
      <c r="AA397" s="29"/>
      <c r="AB397" s="29"/>
      <c r="AE397" s="8">
        <v>91.3</v>
      </c>
      <c r="AF397" s="8">
        <v>44.9</v>
      </c>
      <c r="AG397" s="13">
        <f t="shared" si="189"/>
        <v>0.25937499999999997</v>
      </c>
      <c r="AH397" s="13">
        <f t="shared" si="190"/>
        <v>0.89800000000000002</v>
      </c>
      <c r="AI397" s="29"/>
      <c r="AJ397" s="29"/>
      <c r="AK397" s="29"/>
      <c r="AL397" s="29"/>
      <c r="AM397" s="29"/>
      <c r="AN397" s="29"/>
      <c r="AO397" s="29"/>
      <c r="AP397" s="29"/>
      <c r="AS397" s="8">
        <v>28.9</v>
      </c>
      <c r="AT397" s="8">
        <v>64.599999999999994</v>
      </c>
      <c r="AU397" s="13">
        <f t="shared" si="191"/>
        <v>9.1167192429022076E-2</v>
      </c>
      <c r="AV397" s="13">
        <f t="shared" si="192"/>
        <v>0.99384615384615371</v>
      </c>
      <c r="AW397" s="29"/>
      <c r="AX397" s="29"/>
      <c r="AY397" s="29"/>
      <c r="AZ397" s="29"/>
      <c r="BA397" s="29"/>
      <c r="BB397" s="29"/>
      <c r="BC397" s="29"/>
      <c r="BD397" s="29"/>
      <c r="BG397" s="8">
        <v>81.099999999999994</v>
      </c>
      <c r="BH397" s="8">
        <v>75.900000000000006</v>
      </c>
      <c r="BI397" s="13">
        <f t="shared" si="193"/>
        <v>7.2088888888888883E-2</v>
      </c>
      <c r="BJ397" s="13">
        <f t="shared" si="194"/>
        <v>0.94875000000000009</v>
      </c>
      <c r="BK397" s="29"/>
      <c r="BL397" s="29"/>
      <c r="BM397" s="29"/>
      <c r="BN397" s="29"/>
      <c r="BO397" s="29"/>
      <c r="BP397" s="29"/>
      <c r="BQ397" s="29"/>
      <c r="BR397" s="29"/>
    </row>
    <row r="398" spans="3:70" x14ac:dyDescent="0.25">
      <c r="C398" s="8">
        <v>22.8</v>
      </c>
      <c r="D398" s="8">
        <v>49.6</v>
      </c>
      <c r="E398" s="13">
        <f t="shared" si="185"/>
        <v>0.12127659574468086</v>
      </c>
      <c r="F398" s="13">
        <f t="shared" si="186"/>
        <v>0.99199999999999999</v>
      </c>
      <c r="G398" s="29"/>
      <c r="H398" s="29" t="s">
        <v>12</v>
      </c>
      <c r="I398" s="29">
        <v>50</v>
      </c>
      <c r="J398" s="29"/>
      <c r="K398" s="29"/>
      <c r="L398" s="29"/>
      <c r="M398" s="29"/>
      <c r="N398" s="29"/>
      <c r="Q398" s="8">
        <v>73.5</v>
      </c>
      <c r="R398" s="8">
        <v>34.700000000000003</v>
      </c>
      <c r="S398" s="13">
        <f t="shared" si="187"/>
        <v>0.39095744680851063</v>
      </c>
      <c r="T398" s="13">
        <f t="shared" si="188"/>
        <v>0.86750000000000005</v>
      </c>
      <c r="U398" s="29"/>
      <c r="V398" s="29" t="s">
        <v>21</v>
      </c>
      <c r="W398" s="29">
        <v>40</v>
      </c>
      <c r="X398" s="29"/>
      <c r="Y398" s="29"/>
      <c r="Z398" s="29"/>
      <c r="AA398" s="29"/>
      <c r="AB398" s="29"/>
      <c r="AE398" s="8">
        <v>93.9</v>
      </c>
      <c r="AF398" s="8">
        <v>44.7</v>
      </c>
      <c r="AG398" s="13">
        <f t="shared" si="189"/>
        <v>0.26676136363636366</v>
      </c>
      <c r="AH398" s="13">
        <f t="shared" si="190"/>
        <v>0.89400000000000002</v>
      </c>
      <c r="AI398" s="29"/>
      <c r="AJ398" s="29" t="s">
        <v>14</v>
      </c>
      <c r="AK398" s="29">
        <v>50</v>
      </c>
      <c r="AL398" s="29"/>
      <c r="AM398" s="29"/>
      <c r="AN398" s="29"/>
      <c r="AO398" s="29"/>
      <c r="AP398" s="29"/>
      <c r="AS398" s="8">
        <v>30.1</v>
      </c>
      <c r="AT398" s="8">
        <v>64.5</v>
      </c>
      <c r="AU398" s="13">
        <f t="shared" si="191"/>
        <v>9.4952681388012619E-2</v>
      </c>
      <c r="AV398" s="13">
        <f t="shared" si="192"/>
        <v>0.99230769230769234</v>
      </c>
      <c r="AW398" s="29"/>
      <c r="AX398" s="29" t="s">
        <v>18</v>
      </c>
      <c r="AY398" s="29">
        <v>65</v>
      </c>
      <c r="AZ398" s="29"/>
      <c r="BA398" s="29"/>
      <c r="BB398" s="29"/>
      <c r="BC398" s="29"/>
      <c r="BD398" s="29"/>
      <c r="BG398" s="8">
        <v>85.5</v>
      </c>
      <c r="BH398" s="8">
        <v>75.400000000000006</v>
      </c>
      <c r="BI398" s="13">
        <f t="shared" si="193"/>
        <v>7.5999999999999998E-2</v>
      </c>
      <c r="BJ398" s="13">
        <f t="shared" si="194"/>
        <v>0.94250000000000012</v>
      </c>
      <c r="BK398" s="29"/>
      <c r="BL398" s="29" t="s">
        <v>13</v>
      </c>
      <c r="BM398" s="29">
        <v>80</v>
      </c>
      <c r="BN398" s="29"/>
      <c r="BO398" s="29"/>
      <c r="BP398" s="29"/>
      <c r="BQ398" s="29"/>
      <c r="BR398" s="29"/>
    </row>
    <row r="399" spans="3:70" x14ac:dyDescent="0.25">
      <c r="C399" s="8">
        <v>23.7</v>
      </c>
      <c r="D399" s="8">
        <v>49.5</v>
      </c>
      <c r="E399" s="13">
        <f t="shared" si="185"/>
        <v>0.12606382978723404</v>
      </c>
      <c r="F399" s="13">
        <f t="shared" si="186"/>
        <v>0.99</v>
      </c>
      <c r="G399" s="29"/>
      <c r="H399" s="29"/>
      <c r="I399" s="29"/>
      <c r="J399" s="29"/>
      <c r="K399" s="29"/>
      <c r="L399" s="29"/>
      <c r="M399" s="29"/>
      <c r="N399" s="29"/>
      <c r="Q399" s="8">
        <v>77.900000000000006</v>
      </c>
      <c r="R399" s="8">
        <v>34.200000000000003</v>
      </c>
      <c r="S399" s="13">
        <f t="shared" si="187"/>
        <v>0.4143617021276596</v>
      </c>
      <c r="T399" s="13">
        <f t="shared" si="188"/>
        <v>0.85500000000000009</v>
      </c>
      <c r="U399" s="29"/>
      <c r="V399" s="29"/>
      <c r="W399" s="29"/>
      <c r="X399" s="29"/>
      <c r="Y399" s="29"/>
      <c r="Z399" s="29"/>
      <c r="AA399" s="29"/>
      <c r="AB399" s="29"/>
      <c r="AE399" s="8">
        <v>96.9</v>
      </c>
      <c r="AF399" s="8">
        <v>44.4</v>
      </c>
      <c r="AG399" s="13">
        <f t="shared" si="189"/>
        <v>0.27528409090909095</v>
      </c>
      <c r="AH399" s="13">
        <f t="shared" si="190"/>
        <v>0.88800000000000001</v>
      </c>
      <c r="AI399" s="29"/>
      <c r="AJ399" s="29"/>
      <c r="AK399" s="29"/>
      <c r="AL399" s="29"/>
      <c r="AM399" s="29"/>
      <c r="AN399" s="29"/>
      <c r="AO399" s="29"/>
      <c r="AP399" s="29"/>
      <c r="AS399" s="8">
        <v>30.7</v>
      </c>
      <c r="AT399" s="8">
        <v>64.5</v>
      </c>
      <c r="AU399" s="13">
        <f t="shared" si="191"/>
        <v>9.6845425867507884E-2</v>
      </c>
      <c r="AV399" s="13">
        <f t="shared" si="192"/>
        <v>0.99230769230769234</v>
      </c>
      <c r="AW399" s="29"/>
      <c r="AX399" s="29"/>
      <c r="AY399" s="29"/>
      <c r="AZ399" s="29"/>
      <c r="BA399" s="29"/>
      <c r="BB399" s="29"/>
      <c r="BC399" s="29"/>
      <c r="BD399" s="29"/>
      <c r="BG399" s="8">
        <v>90</v>
      </c>
      <c r="BH399" s="8">
        <v>75</v>
      </c>
      <c r="BI399" s="13">
        <f t="shared" si="193"/>
        <v>0.08</v>
      </c>
      <c r="BJ399" s="13">
        <f t="shared" si="194"/>
        <v>0.9375</v>
      </c>
      <c r="BK399" s="29"/>
      <c r="BL399" s="29"/>
      <c r="BM399" s="29"/>
      <c r="BN399" s="29"/>
      <c r="BO399" s="29"/>
      <c r="BP399" s="29"/>
      <c r="BQ399" s="29"/>
      <c r="BR399" s="29"/>
    </row>
    <row r="400" spans="3:70" x14ac:dyDescent="0.25">
      <c r="C400" s="8">
        <v>25.7</v>
      </c>
      <c r="D400" s="8">
        <v>49.3</v>
      </c>
      <c r="E400" s="13">
        <f t="shared" si="185"/>
        <v>0.13670212765957446</v>
      </c>
      <c r="F400" s="13">
        <f t="shared" si="186"/>
        <v>0.98599999999999999</v>
      </c>
      <c r="G400" s="29"/>
      <c r="H400" s="29" t="s">
        <v>44</v>
      </c>
      <c r="I400" s="29">
        <v>20</v>
      </c>
      <c r="J400" s="29"/>
      <c r="K400" s="29"/>
      <c r="L400" s="29"/>
      <c r="M400" s="29"/>
      <c r="N400" s="29"/>
      <c r="Q400" s="8">
        <v>81.8</v>
      </c>
      <c r="R400" s="8">
        <v>33.799999999999997</v>
      </c>
      <c r="S400" s="13">
        <f t="shared" si="187"/>
        <v>0.43510638297872339</v>
      </c>
      <c r="T400" s="13">
        <f t="shared" si="188"/>
        <v>0.84499999999999997</v>
      </c>
      <c r="U400" s="29"/>
      <c r="V400" s="29" t="s">
        <v>44</v>
      </c>
      <c r="W400" s="29">
        <v>20</v>
      </c>
      <c r="X400" s="29"/>
      <c r="Y400" s="29"/>
      <c r="Z400" s="29"/>
      <c r="AA400" s="29"/>
      <c r="AB400" s="29"/>
      <c r="AE400" s="8">
        <v>99.8</v>
      </c>
      <c r="AF400" s="8">
        <v>44.2</v>
      </c>
      <c r="AG400" s="13">
        <f t="shared" si="189"/>
        <v>0.28352272727272726</v>
      </c>
      <c r="AH400" s="13">
        <f t="shared" si="190"/>
        <v>0.88400000000000001</v>
      </c>
      <c r="AI400" s="29"/>
      <c r="AJ400" s="29" t="s">
        <v>44</v>
      </c>
      <c r="AK400" s="29">
        <v>30</v>
      </c>
      <c r="AL400" s="29"/>
      <c r="AM400" s="29"/>
      <c r="AN400" s="29"/>
      <c r="AO400" s="29"/>
      <c r="AP400" s="29"/>
      <c r="AS400" s="8">
        <v>31.3</v>
      </c>
      <c r="AT400" s="8">
        <v>64.400000000000006</v>
      </c>
      <c r="AU400" s="13">
        <f t="shared" si="191"/>
        <v>9.8738170347003162E-2</v>
      </c>
      <c r="AV400" s="13">
        <f t="shared" si="192"/>
        <v>0.99076923076923085</v>
      </c>
      <c r="AW400" s="29"/>
      <c r="AX400" s="29" t="s">
        <v>44</v>
      </c>
      <c r="AY400" s="29">
        <v>26</v>
      </c>
      <c r="AZ400" s="29"/>
      <c r="BA400" s="29"/>
      <c r="BB400" s="29"/>
      <c r="BC400" s="29"/>
      <c r="BD400" s="29"/>
      <c r="BG400" s="8">
        <v>95</v>
      </c>
      <c r="BH400" s="8">
        <v>74.5</v>
      </c>
      <c r="BI400" s="13">
        <f t="shared" si="193"/>
        <v>8.4444444444444447E-2</v>
      </c>
      <c r="BJ400" s="13">
        <f t="shared" si="194"/>
        <v>0.93125000000000002</v>
      </c>
      <c r="BK400" s="29"/>
      <c r="BL400" s="29" t="s">
        <v>44</v>
      </c>
      <c r="BM400" s="29">
        <v>40</v>
      </c>
      <c r="BN400" s="29"/>
      <c r="BO400" s="29"/>
      <c r="BP400" s="29"/>
      <c r="BQ400" s="29"/>
      <c r="BR400" s="29"/>
    </row>
    <row r="401" spans="3:70" x14ac:dyDescent="0.25">
      <c r="C401" s="8">
        <v>27.8</v>
      </c>
      <c r="D401" s="8">
        <v>49.1</v>
      </c>
      <c r="E401" s="13">
        <f t="shared" si="185"/>
        <v>0.14787234042553191</v>
      </c>
      <c r="F401" s="13">
        <f t="shared" si="186"/>
        <v>0.98199999999999998</v>
      </c>
      <c r="G401" s="29"/>
      <c r="H401" s="29" t="s">
        <v>45</v>
      </c>
      <c r="I401" s="29">
        <v>100</v>
      </c>
      <c r="J401" s="29"/>
      <c r="K401" s="29"/>
      <c r="L401" s="29"/>
      <c r="M401" s="29"/>
      <c r="N401" s="29"/>
      <c r="Q401" s="8">
        <v>85.9</v>
      </c>
      <c r="R401" s="8">
        <v>33.4</v>
      </c>
      <c r="S401" s="13">
        <f t="shared" si="187"/>
        <v>0.45691489361702131</v>
      </c>
      <c r="T401" s="13">
        <f t="shared" si="188"/>
        <v>0.83499999999999996</v>
      </c>
      <c r="U401" s="29"/>
      <c r="V401" s="29" t="s">
        <v>45</v>
      </c>
      <c r="W401" s="29">
        <v>100</v>
      </c>
      <c r="X401" s="29"/>
      <c r="Y401" s="29"/>
      <c r="Z401" s="29"/>
      <c r="AA401" s="29"/>
      <c r="AB401" s="29"/>
      <c r="AE401" s="8">
        <v>103</v>
      </c>
      <c r="AF401" s="8">
        <v>43.9</v>
      </c>
      <c r="AG401" s="13">
        <f t="shared" si="189"/>
        <v>0.29261363636363635</v>
      </c>
      <c r="AH401" s="13">
        <f t="shared" si="190"/>
        <v>0.878</v>
      </c>
      <c r="AI401" s="29"/>
      <c r="AJ401" s="29" t="s">
        <v>45</v>
      </c>
      <c r="AK401" s="29">
        <v>150</v>
      </c>
      <c r="AL401" s="29"/>
      <c r="AM401" s="29"/>
      <c r="AN401" s="29"/>
      <c r="AO401" s="29"/>
      <c r="AP401" s="29"/>
      <c r="AS401" s="8">
        <v>37.799999999999997</v>
      </c>
      <c r="AT401" s="8">
        <v>63.5</v>
      </c>
      <c r="AU401" s="13">
        <f t="shared" si="191"/>
        <v>0.11924290220820188</v>
      </c>
      <c r="AV401" s="13">
        <f t="shared" si="192"/>
        <v>0.97692307692307689</v>
      </c>
      <c r="AW401" s="29"/>
      <c r="AX401" s="29" t="s">
        <v>45</v>
      </c>
      <c r="AY401" s="29">
        <v>130</v>
      </c>
      <c r="AZ401" s="29"/>
      <c r="BA401" s="29"/>
      <c r="BB401" s="29"/>
      <c r="BC401" s="29"/>
      <c r="BD401" s="29"/>
      <c r="BG401" s="8">
        <v>100.5</v>
      </c>
      <c r="BH401" s="8">
        <v>73.900000000000006</v>
      </c>
      <c r="BI401" s="13">
        <f t="shared" si="193"/>
        <v>8.9333333333333334E-2</v>
      </c>
      <c r="BJ401" s="13">
        <f t="shared" si="194"/>
        <v>0.92375000000000007</v>
      </c>
      <c r="BK401" s="29"/>
      <c r="BL401" s="29" t="s">
        <v>45</v>
      </c>
      <c r="BM401" s="29">
        <v>200</v>
      </c>
      <c r="BN401" s="29"/>
      <c r="BO401" s="29"/>
      <c r="BP401" s="29"/>
      <c r="BQ401" s="29"/>
      <c r="BR401" s="29"/>
    </row>
    <row r="402" spans="3:70" x14ac:dyDescent="0.25">
      <c r="C402" s="8">
        <v>29.2</v>
      </c>
      <c r="D402" s="8">
        <v>48.8</v>
      </c>
      <c r="E402" s="13">
        <f t="shared" si="185"/>
        <v>0.15531914893617021</v>
      </c>
      <c r="F402" s="13">
        <f t="shared" si="186"/>
        <v>0.97599999999999998</v>
      </c>
      <c r="G402" s="29"/>
      <c r="H402" s="29" t="s">
        <v>46</v>
      </c>
      <c r="I402" s="29">
        <f>20/(I401-I400)</f>
        <v>0.25</v>
      </c>
      <c r="J402" s="29"/>
      <c r="K402" s="29"/>
      <c r="L402" s="29"/>
      <c r="M402" s="29"/>
      <c r="N402" s="29"/>
      <c r="Q402" s="8">
        <v>89</v>
      </c>
      <c r="R402" s="8">
        <v>33.1</v>
      </c>
      <c r="S402" s="13">
        <f t="shared" si="187"/>
        <v>0.47340425531914893</v>
      </c>
      <c r="T402" s="13">
        <f t="shared" si="188"/>
        <v>0.82750000000000001</v>
      </c>
      <c r="U402" s="29"/>
      <c r="V402" s="29" t="s">
        <v>46</v>
      </c>
      <c r="W402" s="29">
        <f>20/(W401-W400)</f>
        <v>0.25</v>
      </c>
      <c r="X402" s="29"/>
      <c r="Y402" s="29"/>
      <c r="Z402" s="29"/>
      <c r="AA402" s="29"/>
      <c r="AB402" s="29"/>
      <c r="AE402" s="8">
        <v>105.8</v>
      </c>
      <c r="AF402" s="8">
        <v>43.7</v>
      </c>
      <c r="AG402" s="13">
        <f t="shared" si="189"/>
        <v>0.30056818181818179</v>
      </c>
      <c r="AH402" s="13">
        <f t="shared" si="190"/>
        <v>0.87400000000000011</v>
      </c>
      <c r="AI402" s="29"/>
      <c r="AJ402" s="29" t="s">
        <v>46</v>
      </c>
      <c r="AK402" s="29">
        <f>20/(AK401-AK400)</f>
        <v>0.16666666666666666</v>
      </c>
      <c r="AL402" s="29"/>
      <c r="AM402" s="29"/>
      <c r="AN402" s="29"/>
      <c r="AO402" s="29"/>
      <c r="AP402" s="29"/>
      <c r="AS402" s="8">
        <v>40.6</v>
      </c>
      <c r="AT402" s="8">
        <v>63.2</v>
      </c>
      <c r="AU402" s="13">
        <f t="shared" si="191"/>
        <v>0.12807570977917981</v>
      </c>
      <c r="AV402" s="13">
        <f t="shared" si="192"/>
        <v>0.97230769230769232</v>
      </c>
      <c r="AW402" s="29"/>
      <c r="AX402" s="29" t="s">
        <v>46</v>
      </c>
      <c r="AY402" s="29">
        <f>20/(AY401-AY400)</f>
        <v>0.19230769230769232</v>
      </c>
      <c r="AZ402" s="29"/>
      <c r="BA402" s="29"/>
      <c r="BB402" s="29"/>
      <c r="BC402" s="29"/>
      <c r="BD402" s="29"/>
      <c r="BG402" s="8">
        <v>104.7</v>
      </c>
      <c r="BH402" s="8">
        <v>73.5</v>
      </c>
      <c r="BI402" s="13">
        <f t="shared" si="193"/>
        <v>9.3066666666666673E-2</v>
      </c>
      <c r="BJ402" s="13">
        <f t="shared" si="194"/>
        <v>0.91874999999999996</v>
      </c>
      <c r="BK402" s="29"/>
      <c r="BL402" s="29" t="s">
        <v>46</v>
      </c>
      <c r="BM402" s="29">
        <f>20/(BM401-BM400)</f>
        <v>0.125</v>
      </c>
      <c r="BN402" s="29"/>
      <c r="BO402" s="29"/>
      <c r="BP402" s="29"/>
      <c r="BQ402" s="29"/>
      <c r="BR402" s="29"/>
    </row>
    <row r="403" spans="3:70" x14ac:dyDescent="0.25">
      <c r="C403" s="8">
        <v>31.6</v>
      </c>
      <c r="D403" s="8">
        <v>48.5</v>
      </c>
      <c r="E403" s="13">
        <f t="shared" si="185"/>
        <v>0.16808510638297874</v>
      </c>
      <c r="F403" s="13">
        <f t="shared" si="186"/>
        <v>0.97</v>
      </c>
      <c r="G403" s="29"/>
      <c r="H403" s="29"/>
      <c r="I403" s="29"/>
      <c r="J403" s="29"/>
      <c r="K403" s="29"/>
      <c r="L403" s="29"/>
      <c r="M403" s="29"/>
      <c r="N403" s="29"/>
      <c r="Q403" s="8">
        <v>92.5</v>
      </c>
      <c r="R403" s="8">
        <v>32.700000000000003</v>
      </c>
      <c r="S403" s="13">
        <f t="shared" si="187"/>
        <v>0.49202127659574468</v>
      </c>
      <c r="T403" s="13">
        <f t="shared" si="188"/>
        <v>0.81750000000000012</v>
      </c>
      <c r="U403" s="29"/>
      <c r="V403" s="29"/>
      <c r="W403" s="29"/>
      <c r="X403" s="29"/>
      <c r="Y403" s="29"/>
      <c r="Z403" s="29"/>
      <c r="AA403" s="29"/>
      <c r="AB403" s="29"/>
      <c r="AE403" s="8">
        <v>111.9</v>
      </c>
      <c r="AF403" s="8">
        <v>43.2</v>
      </c>
      <c r="AG403" s="13">
        <f t="shared" si="189"/>
        <v>0.3178977272727273</v>
      </c>
      <c r="AH403" s="13">
        <f t="shared" si="190"/>
        <v>0.8640000000000001</v>
      </c>
      <c r="AI403" s="29"/>
      <c r="AJ403" s="29"/>
      <c r="AK403" s="29"/>
      <c r="AL403" s="29"/>
      <c r="AM403" s="29"/>
      <c r="AN403" s="29"/>
      <c r="AO403" s="29"/>
      <c r="AP403" s="29"/>
      <c r="AS403" s="8">
        <v>47.6</v>
      </c>
      <c r="AT403" s="8">
        <v>62.3</v>
      </c>
      <c r="AU403" s="13">
        <f t="shared" si="191"/>
        <v>0.15015772870662461</v>
      </c>
      <c r="AV403" s="13">
        <f t="shared" si="192"/>
        <v>0.95846153846153836</v>
      </c>
      <c r="AW403" s="29"/>
      <c r="AX403" s="29"/>
      <c r="AY403" s="29"/>
      <c r="AZ403" s="29"/>
      <c r="BA403" s="29"/>
      <c r="BB403" s="29"/>
      <c r="BC403" s="29"/>
      <c r="BD403" s="29"/>
      <c r="BG403" s="8">
        <v>110.3</v>
      </c>
      <c r="BH403" s="8">
        <v>73</v>
      </c>
      <c r="BI403" s="13">
        <f t="shared" si="193"/>
        <v>9.8044444444444448E-2</v>
      </c>
      <c r="BJ403" s="13">
        <f t="shared" si="194"/>
        <v>0.91249999999999998</v>
      </c>
      <c r="BK403" s="29"/>
      <c r="BL403" s="29"/>
      <c r="BM403" s="29"/>
      <c r="BN403" s="29"/>
      <c r="BO403" s="29"/>
      <c r="BP403" s="29"/>
      <c r="BQ403" s="29"/>
      <c r="BR403" s="29"/>
    </row>
    <row r="404" spans="3:70" x14ac:dyDescent="0.25">
      <c r="C404" s="8">
        <v>34</v>
      </c>
      <c r="D404" s="8">
        <v>48.3</v>
      </c>
      <c r="E404" s="13">
        <f t="shared" si="185"/>
        <v>0.18085106382978725</v>
      </c>
      <c r="F404" s="13">
        <f t="shared" si="186"/>
        <v>0.96599999999999997</v>
      </c>
      <c r="G404" s="29"/>
      <c r="H404" s="29" t="s">
        <v>47</v>
      </c>
      <c r="I404" s="19">
        <v>20.100000000000001</v>
      </c>
      <c r="J404" s="29"/>
      <c r="K404" s="29"/>
      <c r="L404" s="29"/>
      <c r="M404" s="29"/>
      <c r="N404" s="29"/>
      <c r="Q404" s="8">
        <v>93.9</v>
      </c>
      <c r="R404" s="8">
        <v>32.6</v>
      </c>
      <c r="S404" s="13">
        <f t="shared" si="187"/>
        <v>0.49946808510638302</v>
      </c>
      <c r="T404" s="13">
        <f t="shared" si="188"/>
        <v>0.81500000000000006</v>
      </c>
      <c r="U404" s="29"/>
      <c r="V404" s="29" t="s">
        <v>47</v>
      </c>
      <c r="W404" s="19">
        <v>20.100000000000001</v>
      </c>
      <c r="X404" s="29"/>
      <c r="Y404" s="29"/>
      <c r="Z404" s="29"/>
      <c r="AA404" s="29"/>
      <c r="AB404" s="29"/>
      <c r="AE404" s="8">
        <v>114.3</v>
      </c>
      <c r="AF404" s="8">
        <v>42.9</v>
      </c>
      <c r="AG404" s="13">
        <f t="shared" si="189"/>
        <v>0.32471590909090908</v>
      </c>
      <c r="AH404" s="13">
        <f t="shared" si="190"/>
        <v>0.85799999999999998</v>
      </c>
      <c r="AI404" s="29"/>
      <c r="AJ404" s="29" t="s">
        <v>47</v>
      </c>
      <c r="AK404" s="19">
        <v>20.100000000000001</v>
      </c>
      <c r="AL404" s="29"/>
      <c r="AM404" s="29"/>
      <c r="AN404" s="29"/>
      <c r="AO404" s="29"/>
      <c r="AP404" s="29"/>
      <c r="AS404" s="8">
        <v>53.3</v>
      </c>
      <c r="AT404" s="8">
        <v>61.5</v>
      </c>
      <c r="AU404" s="13">
        <f t="shared" si="191"/>
        <v>0.16813880126182965</v>
      </c>
      <c r="AV404" s="13">
        <f t="shared" si="192"/>
        <v>0.94615384615384612</v>
      </c>
      <c r="AW404" s="29"/>
      <c r="AX404" s="29" t="s">
        <v>47</v>
      </c>
      <c r="AY404" s="19">
        <v>20.100000000000001</v>
      </c>
      <c r="AZ404" s="29"/>
      <c r="BA404" s="29"/>
      <c r="BB404" s="29"/>
      <c r="BC404" s="29"/>
      <c r="BD404" s="29"/>
      <c r="BG404" s="8">
        <v>115.8</v>
      </c>
      <c r="BH404" s="8">
        <v>72.400000000000006</v>
      </c>
      <c r="BI404" s="13">
        <f t="shared" si="193"/>
        <v>0.10293333333333334</v>
      </c>
      <c r="BJ404" s="13">
        <f t="shared" si="194"/>
        <v>0.90500000000000003</v>
      </c>
      <c r="BK404" s="29"/>
      <c r="BL404" s="29" t="s">
        <v>47</v>
      </c>
      <c r="BM404" s="19">
        <v>20.100000000000001</v>
      </c>
      <c r="BN404" s="29"/>
      <c r="BO404" s="29"/>
      <c r="BP404" s="29"/>
      <c r="BQ404" s="29"/>
      <c r="BR404" s="29"/>
    </row>
    <row r="405" spans="3:70" x14ac:dyDescent="0.25">
      <c r="C405" s="8">
        <v>35.799999999999997</v>
      </c>
      <c r="D405" s="8">
        <v>48</v>
      </c>
      <c r="E405" s="13">
        <f t="shared" si="185"/>
        <v>0.19042553191489361</v>
      </c>
      <c r="F405" s="13">
        <f t="shared" si="186"/>
        <v>0.96</v>
      </c>
      <c r="G405" s="29"/>
      <c r="H405" s="29" t="s">
        <v>48</v>
      </c>
      <c r="I405" s="20">
        <f>IF(I404&lt;I400,I398,IF(I404&gt;=I401,I398*0.8,I398*(1-((I404-I400)*I402/100))))</f>
        <v>49.987500000000004</v>
      </c>
      <c r="J405" s="29"/>
      <c r="K405" s="29"/>
      <c r="L405" s="29"/>
      <c r="M405" s="29"/>
      <c r="N405" s="29"/>
      <c r="Q405" s="8">
        <v>95.6</v>
      </c>
      <c r="R405" s="8">
        <v>32.5</v>
      </c>
      <c r="S405" s="13">
        <f t="shared" si="187"/>
        <v>0.50851063829787235</v>
      </c>
      <c r="T405" s="13">
        <f t="shared" si="188"/>
        <v>0.8125</v>
      </c>
      <c r="U405" s="29"/>
      <c r="V405" s="29" t="s">
        <v>48</v>
      </c>
      <c r="W405" s="20">
        <f>IF(W404&lt;W400,W398,IF(W404&gt;=W401,W398*0.8,W398*(1-((W404-W400)*W402/100))))</f>
        <v>39.99</v>
      </c>
      <c r="X405" s="29"/>
      <c r="Y405" s="29"/>
      <c r="Z405" s="29"/>
      <c r="AA405" s="29"/>
      <c r="AB405" s="29"/>
      <c r="AE405" s="8">
        <v>121.3</v>
      </c>
      <c r="AF405" s="8">
        <v>42.4</v>
      </c>
      <c r="AG405" s="13">
        <f t="shared" si="189"/>
        <v>0.34460227272727273</v>
      </c>
      <c r="AH405" s="13">
        <f t="shared" si="190"/>
        <v>0.84799999999999998</v>
      </c>
      <c r="AI405" s="29"/>
      <c r="AJ405" s="29" t="s">
        <v>48</v>
      </c>
      <c r="AK405" s="20">
        <f>IF(AK404&lt;AK400,AK398,IF(AK404&gt;=AK401,AK398*0.8,AK398*(1-((AK404-AK400)*AK402/100))))</f>
        <v>50</v>
      </c>
      <c r="AL405" s="29"/>
      <c r="AM405" s="29"/>
      <c r="AN405" s="29"/>
      <c r="AO405" s="29"/>
      <c r="AP405" s="29"/>
      <c r="AS405" s="8">
        <v>61.8</v>
      </c>
      <c r="AT405" s="8">
        <v>60.5</v>
      </c>
      <c r="AU405" s="13">
        <f t="shared" si="191"/>
        <v>0.19495268138801261</v>
      </c>
      <c r="AV405" s="13">
        <f t="shared" si="192"/>
        <v>0.93076923076923079</v>
      </c>
      <c r="AW405" s="29"/>
      <c r="AX405" s="29" t="s">
        <v>48</v>
      </c>
      <c r="AY405" s="20">
        <f>IF(AY404&lt;AY400,AY398,IF(AY404&gt;=AY401,AY398*0.8,AY398*(1-((AY404-AY400)*AY402/100))))</f>
        <v>65</v>
      </c>
      <c r="AZ405" s="29"/>
      <c r="BA405" s="29"/>
      <c r="BB405" s="29"/>
      <c r="BC405" s="29"/>
      <c r="BD405" s="29"/>
      <c r="BG405" s="8">
        <v>120.8</v>
      </c>
      <c r="BH405" s="8">
        <v>71.900000000000006</v>
      </c>
      <c r="BI405" s="13">
        <f t="shared" si="193"/>
        <v>0.10737777777777778</v>
      </c>
      <c r="BJ405" s="13">
        <f t="shared" si="194"/>
        <v>0.89875000000000005</v>
      </c>
      <c r="BK405" s="29"/>
      <c r="BL405" s="29" t="s">
        <v>48</v>
      </c>
      <c r="BM405" s="20">
        <f>IF(BM404&lt;BM400,BM398,IF(BM404&gt;=BM401,BM398*0.8,BM398*(1-((BM404-BM400)*BM402/100))))</f>
        <v>80</v>
      </c>
      <c r="BN405" s="29"/>
      <c r="BO405" s="29"/>
      <c r="BP405" s="29"/>
      <c r="BQ405" s="29"/>
      <c r="BR405" s="29"/>
    </row>
    <row r="406" spans="3:70" x14ac:dyDescent="0.25">
      <c r="C406" s="8">
        <v>36.799999999999997</v>
      </c>
      <c r="D406" s="8">
        <v>47.9</v>
      </c>
      <c r="E406" s="13">
        <f t="shared" si="185"/>
        <v>0.19574468085106381</v>
      </c>
      <c r="F406" s="13">
        <f t="shared" si="186"/>
        <v>0.95799999999999996</v>
      </c>
      <c r="G406" s="29"/>
      <c r="H406" s="29"/>
      <c r="I406" s="29"/>
      <c r="J406" s="29"/>
      <c r="K406" s="29"/>
      <c r="L406" s="29"/>
      <c r="M406" s="29"/>
      <c r="N406" s="29"/>
      <c r="Q406" s="8">
        <v>97.1</v>
      </c>
      <c r="R406" s="8">
        <v>32.299999999999997</v>
      </c>
      <c r="S406" s="13">
        <f t="shared" si="187"/>
        <v>0.51648936170212767</v>
      </c>
      <c r="T406" s="13">
        <f t="shared" si="188"/>
        <v>0.80749999999999988</v>
      </c>
      <c r="U406" s="29"/>
      <c r="V406" s="29"/>
      <c r="W406" s="29"/>
      <c r="X406" s="29"/>
      <c r="Y406" s="29"/>
      <c r="Z406" s="29"/>
      <c r="AA406" s="29"/>
      <c r="AB406" s="29"/>
      <c r="AE406" s="8">
        <v>123.5</v>
      </c>
      <c r="AF406" s="8">
        <v>42.2</v>
      </c>
      <c r="AG406" s="13">
        <f t="shared" si="189"/>
        <v>0.35085227272727271</v>
      </c>
      <c r="AH406" s="13">
        <f t="shared" si="190"/>
        <v>0.84400000000000008</v>
      </c>
      <c r="AI406" s="29"/>
      <c r="AJ406" s="29"/>
      <c r="AK406" s="29"/>
      <c r="AL406" s="29"/>
      <c r="AM406" s="29"/>
      <c r="AN406" s="29"/>
      <c r="AO406" s="29"/>
      <c r="AP406" s="29"/>
      <c r="AS406" s="8">
        <v>64.900000000000006</v>
      </c>
      <c r="AT406" s="8">
        <v>60.1</v>
      </c>
      <c r="AU406" s="13">
        <f t="shared" si="191"/>
        <v>0.20473186119873818</v>
      </c>
      <c r="AV406" s="13">
        <f t="shared" si="192"/>
        <v>0.92461538461538462</v>
      </c>
      <c r="AW406" s="29"/>
      <c r="AX406" s="29"/>
      <c r="AY406" s="29"/>
      <c r="AZ406" s="29"/>
      <c r="BA406" s="29"/>
      <c r="BB406" s="29"/>
      <c r="BC406" s="29"/>
      <c r="BD406" s="29"/>
      <c r="BG406" s="8">
        <v>126.8</v>
      </c>
      <c r="BH406" s="8">
        <v>71.3</v>
      </c>
      <c r="BI406" s="13">
        <f t="shared" si="193"/>
        <v>0.11271111111111111</v>
      </c>
      <c r="BJ406" s="13">
        <f t="shared" si="194"/>
        <v>0.89124999999999999</v>
      </c>
      <c r="BK406" s="29"/>
      <c r="BL406" s="29"/>
      <c r="BM406" s="29"/>
      <c r="BN406" s="29"/>
      <c r="BO406" s="29"/>
      <c r="BP406" s="29"/>
      <c r="BQ406" s="29"/>
      <c r="BR406" s="29"/>
    </row>
    <row r="407" spans="3:70" x14ac:dyDescent="0.25">
      <c r="C407" s="8">
        <v>37.6</v>
      </c>
      <c r="D407" s="8">
        <v>47.8</v>
      </c>
      <c r="E407" s="13">
        <f t="shared" si="185"/>
        <v>0.2</v>
      </c>
      <c r="F407" s="13">
        <f t="shared" si="186"/>
        <v>0.95599999999999996</v>
      </c>
      <c r="G407" s="29"/>
      <c r="H407" s="29"/>
      <c r="I407" s="29"/>
      <c r="J407" s="29"/>
      <c r="K407" s="29"/>
      <c r="L407" s="29"/>
      <c r="M407" s="29"/>
      <c r="N407" s="29"/>
      <c r="Q407" s="8">
        <v>98.2</v>
      </c>
      <c r="R407" s="8">
        <v>32.200000000000003</v>
      </c>
      <c r="S407" s="13">
        <f t="shared" si="187"/>
        <v>0.52234042553191495</v>
      </c>
      <c r="T407" s="13">
        <f t="shared" si="188"/>
        <v>0.80500000000000005</v>
      </c>
      <c r="U407" s="29"/>
      <c r="V407" s="29"/>
      <c r="W407" s="29"/>
      <c r="X407" s="29"/>
      <c r="Y407" s="29"/>
      <c r="Z407" s="29"/>
      <c r="AA407" s="29"/>
      <c r="AB407" s="29"/>
      <c r="AE407" s="8">
        <v>126.5</v>
      </c>
      <c r="AF407" s="8">
        <v>42</v>
      </c>
      <c r="AG407" s="13">
        <f t="shared" si="189"/>
        <v>0.359375</v>
      </c>
      <c r="AH407" s="13">
        <f t="shared" si="190"/>
        <v>0.84</v>
      </c>
      <c r="AI407" s="29"/>
      <c r="AJ407" s="29"/>
      <c r="AK407" s="29"/>
      <c r="AL407" s="29"/>
      <c r="AM407" s="29"/>
      <c r="AN407" s="29"/>
      <c r="AO407" s="29"/>
      <c r="AP407" s="29"/>
      <c r="AS407" s="8">
        <v>68.400000000000006</v>
      </c>
      <c r="AT407" s="8">
        <v>59.7</v>
      </c>
      <c r="AU407" s="13">
        <f t="shared" si="191"/>
        <v>0.21577287066246059</v>
      </c>
      <c r="AV407" s="13">
        <f t="shared" si="192"/>
        <v>0.91846153846153855</v>
      </c>
      <c r="AW407" s="29"/>
      <c r="AX407" s="29"/>
      <c r="AY407" s="29"/>
      <c r="AZ407" s="29"/>
      <c r="BA407" s="29"/>
      <c r="BB407" s="29"/>
      <c r="BC407" s="29"/>
      <c r="BD407" s="29"/>
      <c r="BG407" s="8">
        <v>131.4</v>
      </c>
      <c r="BH407" s="8">
        <v>70.900000000000006</v>
      </c>
      <c r="BI407" s="13">
        <f t="shared" si="193"/>
        <v>0.1168</v>
      </c>
      <c r="BJ407" s="13">
        <f t="shared" si="194"/>
        <v>0.88625000000000009</v>
      </c>
      <c r="BK407" s="29"/>
      <c r="BL407" s="29"/>
      <c r="BM407" s="29"/>
      <c r="BN407" s="29"/>
      <c r="BO407" s="29"/>
      <c r="BP407" s="29"/>
      <c r="BQ407" s="29"/>
      <c r="BR407" s="29"/>
    </row>
    <row r="408" spans="3:70" x14ac:dyDescent="0.25">
      <c r="C408" s="8">
        <v>42.3</v>
      </c>
      <c r="D408" s="8">
        <v>47.2</v>
      </c>
      <c r="E408" s="13">
        <f t="shared" si="185"/>
        <v>0.22499999999999998</v>
      </c>
      <c r="F408" s="13">
        <f t="shared" si="186"/>
        <v>0.94400000000000006</v>
      </c>
      <c r="G408" s="29"/>
      <c r="H408" s="29"/>
      <c r="I408" s="29"/>
      <c r="J408" s="29"/>
      <c r="K408" s="29"/>
      <c r="L408" s="29"/>
      <c r="M408" s="29"/>
      <c r="N408" s="29"/>
      <c r="Q408" s="8">
        <v>99.3</v>
      </c>
      <c r="R408" s="8">
        <v>32.1</v>
      </c>
      <c r="S408" s="13">
        <f t="shared" si="187"/>
        <v>0.52819148936170213</v>
      </c>
      <c r="T408" s="13">
        <f t="shared" si="188"/>
        <v>0.80249999999999999</v>
      </c>
      <c r="U408" s="29"/>
      <c r="V408" s="29"/>
      <c r="W408" s="29"/>
      <c r="X408" s="29"/>
      <c r="Y408" s="29"/>
      <c r="Z408" s="29"/>
      <c r="AA408" s="29"/>
      <c r="AB408" s="29"/>
      <c r="AE408" s="8">
        <v>135</v>
      </c>
      <c r="AF408" s="8">
        <v>41.3</v>
      </c>
      <c r="AG408" s="13">
        <f t="shared" si="189"/>
        <v>0.38352272727272729</v>
      </c>
      <c r="AH408" s="13">
        <f t="shared" si="190"/>
        <v>0.82599999999999996</v>
      </c>
      <c r="AI408" s="29"/>
      <c r="AJ408" s="29"/>
      <c r="AK408" s="29"/>
      <c r="AL408" s="29"/>
      <c r="AM408" s="29"/>
      <c r="AN408" s="29"/>
      <c r="AO408" s="29"/>
      <c r="AP408" s="29"/>
      <c r="AS408" s="8">
        <v>72.3</v>
      </c>
      <c r="AT408" s="8">
        <v>59.3</v>
      </c>
      <c r="AU408" s="13">
        <f t="shared" si="191"/>
        <v>0.22807570977917979</v>
      </c>
      <c r="AV408" s="13">
        <f t="shared" si="192"/>
        <v>0.91230769230769226</v>
      </c>
      <c r="AW408" s="29"/>
      <c r="AX408" s="29"/>
      <c r="AY408" s="29"/>
      <c r="AZ408" s="29"/>
      <c r="BA408" s="29"/>
      <c r="BB408" s="29"/>
      <c r="BC408" s="29"/>
      <c r="BD408" s="29"/>
      <c r="BG408" s="8">
        <v>138.4</v>
      </c>
      <c r="BH408" s="8">
        <v>70.2</v>
      </c>
      <c r="BI408" s="13">
        <f t="shared" si="193"/>
        <v>0.12302222222222223</v>
      </c>
      <c r="BJ408" s="13">
        <f t="shared" si="194"/>
        <v>0.87750000000000006</v>
      </c>
      <c r="BK408" s="29"/>
      <c r="BL408" s="29"/>
      <c r="BM408" s="29"/>
      <c r="BN408" s="29"/>
      <c r="BO408" s="29"/>
      <c r="BP408" s="29"/>
      <c r="BQ408" s="29"/>
      <c r="BR408" s="29"/>
    </row>
    <row r="409" spans="3:70" x14ac:dyDescent="0.25">
      <c r="C409" s="8">
        <v>48.1</v>
      </c>
      <c r="D409" s="8">
        <v>46.5</v>
      </c>
      <c r="E409" s="13">
        <f t="shared" si="185"/>
        <v>0.25585106382978723</v>
      </c>
      <c r="F409" s="13">
        <f t="shared" si="186"/>
        <v>0.93</v>
      </c>
      <c r="G409" s="29"/>
      <c r="H409" s="29"/>
      <c r="I409" s="29"/>
      <c r="J409" s="29"/>
      <c r="K409" s="29"/>
      <c r="L409" s="29"/>
      <c r="M409" s="29"/>
      <c r="N409" s="29"/>
      <c r="Q409" s="8">
        <v>100.3</v>
      </c>
      <c r="R409" s="8">
        <v>32</v>
      </c>
      <c r="S409" s="13">
        <f t="shared" si="187"/>
        <v>0.53351063829787237</v>
      </c>
      <c r="T409" s="13">
        <f t="shared" si="188"/>
        <v>0.8</v>
      </c>
      <c r="U409" s="29"/>
      <c r="V409" s="29"/>
      <c r="W409" s="29"/>
      <c r="X409" s="29"/>
      <c r="Y409" s="29"/>
      <c r="Z409" s="29"/>
      <c r="AA409" s="29"/>
      <c r="AB409" s="29"/>
      <c r="AE409" s="8">
        <v>138.4</v>
      </c>
      <c r="AF409" s="8">
        <v>41</v>
      </c>
      <c r="AG409" s="13">
        <f t="shared" si="189"/>
        <v>0.39318181818181819</v>
      </c>
      <c r="AH409" s="13">
        <f t="shared" si="190"/>
        <v>0.82</v>
      </c>
      <c r="AI409" s="29"/>
      <c r="AJ409" s="29"/>
      <c r="AK409" s="29"/>
      <c r="AL409" s="29"/>
      <c r="AM409" s="29"/>
      <c r="AN409" s="29"/>
      <c r="AO409" s="29"/>
      <c r="AP409" s="29"/>
      <c r="AS409" s="8">
        <v>75.900000000000006</v>
      </c>
      <c r="AT409" s="8">
        <v>58.8</v>
      </c>
      <c r="AU409" s="13">
        <f t="shared" si="191"/>
        <v>0.23943217665615144</v>
      </c>
      <c r="AV409" s="13">
        <f t="shared" si="192"/>
        <v>0.9046153846153846</v>
      </c>
      <c r="AW409" s="29"/>
      <c r="AX409" s="29"/>
      <c r="AY409" s="29"/>
      <c r="AZ409" s="29"/>
      <c r="BA409" s="29"/>
      <c r="BB409" s="29"/>
      <c r="BC409" s="29"/>
      <c r="BD409" s="29"/>
      <c r="BG409" s="8">
        <v>145.80000000000001</v>
      </c>
      <c r="BH409" s="8">
        <v>69.5</v>
      </c>
      <c r="BI409" s="13">
        <f t="shared" si="193"/>
        <v>0.12960000000000002</v>
      </c>
      <c r="BJ409" s="13">
        <f t="shared" si="194"/>
        <v>0.86875000000000002</v>
      </c>
      <c r="BK409" s="29"/>
      <c r="BL409" s="29"/>
      <c r="BM409" s="29"/>
      <c r="BN409" s="29"/>
      <c r="BO409" s="29"/>
      <c r="BP409" s="29"/>
      <c r="BQ409" s="29"/>
      <c r="BR409" s="29"/>
    </row>
    <row r="410" spans="3:70" x14ac:dyDescent="0.25">
      <c r="C410" s="8">
        <v>52.2</v>
      </c>
      <c r="D410" s="8">
        <v>46</v>
      </c>
      <c r="E410" s="13">
        <f t="shared" si="185"/>
        <v>0.27765957446808515</v>
      </c>
      <c r="F410" s="13">
        <f t="shared" si="186"/>
        <v>0.92</v>
      </c>
      <c r="G410" s="29"/>
      <c r="H410" s="29"/>
      <c r="I410" s="29"/>
      <c r="J410" s="29"/>
      <c r="K410" s="29"/>
      <c r="L410" s="29"/>
      <c r="M410" s="29"/>
      <c r="N410" s="29"/>
      <c r="Q410" s="8">
        <v>101.8</v>
      </c>
      <c r="R410" s="8">
        <v>32</v>
      </c>
      <c r="S410" s="13">
        <f t="shared" si="187"/>
        <v>0.54148936170212769</v>
      </c>
      <c r="T410" s="13">
        <f t="shared" si="188"/>
        <v>0.8</v>
      </c>
      <c r="U410" s="29"/>
      <c r="V410" s="29"/>
      <c r="W410" s="29"/>
      <c r="X410" s="29"/>
      <c r="Y410" s="29"/>
      <c r="Z410" s="29"/>
      <c r="AA410" s="29"/>
      <c r="AB410" s="29"/>
      <c r="AE410" s="8">
        <v>140.9</v>
      </c>
      <c r="AF410" s="8">
        <v>40.700000000000003</v>
      </c>
      <c r="AG410" s="13">
        <f t="shared" si="189"/>
        <v>0.40028409090909095</v>
      </c>
      <c r="AH410" s="13">
        <f t="shared" si="190"/>
        <v>0.81400000000000006</v>
      </c>
      <c r="AI410" s="29"/>
      <c r="AJ410" s="29"/>
      <c r="AK410" s="29"/>
      <c r="AL410" s="29"/>
      <c r="AM410" s="29"/>
      <c r="AN410" s="29"/>
      <c r="AO410" s="29"/>
      <c r="AP410" s="29"/>
      <c r="AS410" s="8">
        <v>79.3</v>
      </c>
      <c r="AT410" s="8">
        <v>58.4</v>
      </c>
      <c r="AU410" s="13">
        <f t="shared" si="191"/>
        <v>0.25015772870662462</v>
      </c>
      <c r="AV410" s="13">
        <f t="shared" si="192"/>
        <v>0.89846153846153842</v>
      </c>
      <c r="AW410" s="29"/>
      <c r="AX410" s="29"/>
      <c r="AY410" s="29"/>
      <c r="AZ410" s="29"/>
      <c r="BA410" s="29"/>
      <c r="BB410" s="29"/>
      <c r="BC410" s="29"/>
      <c r="BD410" s="29"/>
      <c r="BG410" s="8">
        <v>150.6</v>
      </c>
      <c r="BH410" s="8">
        <v>68.900000000000006</v>
      </c>
      <c r="BI410" s="13">
        <f t="shared" si="193"/>
        <v>0.13386666666666666</v>
      </c>
      <c r="BJ410" s="13">
        <f t="shared" si="194"/>
        <v>0.86125000000000007</v>
      </c>
      <c r="BK410" s="29"/>
      <c r="BL410" s="29"/>
      <c r="BM410" s="29"/>
      <c r="BN410" s="29"/>
      <c r="BO410" s="29"/>
      <c r="BP410" s="29"/>
      <c r="BQ410" s="29"/>
      <c r="BR410" s="29"/>
    </row>
    <row r="411" spans="3:70" x14ac:dyDescent="0.25">
      <c r="C411" s="8">
        <v>57</v>
      </c>
      <c r="D411" s="8">
        <v>45.4</v>
      </c>
      <c r="E411" s="13">
        <f t="shared" si="185"/>
        <v>0.30319148936170215</v>
      </c>
      <c r="F411" s="13">
        <f t="shared" si="186"/>
        <v>0.90799999999999992</v>
      </c>
      <c r="G411" s="29"/>
      <c r="H411" s="29"/>
      <c r="I411" s="29"/>
      <c r="J411" s="29"/>
      <c r="K411" s="29"/>
      <c r="L411" s="29"/>
      <c r="M411" s="29"/>
      <c r="N411" s="29"/>
      <c r="Q411" s="8">
        <v>105.7</v>
      </c>
      <c r="R411" s="8">
        <v>32</v>
      </c>
      <c r="S411" s="13">
        <f t="shared" si="187"/>
        <v>0.56223404255319154</v>
      </c>
      <c r="T411" s="13">
        <f t="shared" si="188"/>
        <v>0.8</v>
      </c>
      <c r="U411" s="29"/>
      <c r="V411" s="29"/>
      <c r="W411" s="29"/>
      <c r="X411" s="29"/>
      <c r="Y411" s="29"/>
      <c r="Z411" s="29"/>
      <c r="AA411" s="29"/>
      <c r="AB411" s="29"/>
      <c r="AE411" s="8">
        <v>146.4</v>
      </c>
      <c r="AF411" s="8">
        <v>40.299999999999997</v>
      </c>
      <c r="AG411" s="13">
        <f t="shared" si="189"/>
        <v>0.41590909090909095</v>
      </c>
      <c r="AH411" s="13">
        <f t="shared" si="190"/>
        <v>0.80599999999999994</v>
      </c>
      <c r="AI411" s="29"/>
      <c r="AJ411" s="29"/>
      <c r="AK411" s="29"/>
      <c r="AL411" s="29"/>
      <c r="AM411" s="29"/>
      <c r="AN411" s="29"/>
      <c r="AO411" s="29"/>
      <c r="AP411" s="29"/>
      <c r="AS411" s="8">
        <v>82.8</v>
      </c>
      <c r="AT411" s="8">
        <v>57.9</v>
      </c>
      <c r="AU411" s="13">
        <f t="shared" si="191"/>
        <v>0.261198738170347</v>
      </c>
      <c r="AV411" s="13">
        <f t="shared" si="192"/>
        <v>0.89076923076923076</v>
      </c>
      <c r="AW411" s="29"/>
      <c r="AX411" s="29"/>
      <c r="AY411" s="29"/>
      <c r="AZ411" s="29"/>
      <c r="BA411" s="29"/>
      <c r="BB411" s="29"/>
      <c r="BC411" s="29"/>
      <c r="BD411" s="29"/>
      <c r="BG411" s="8">
        <v>165.7</v>
      </c>
      <c r="BH411" s="8">
        <v>67.400000000000006</v>
      </c>
      <c r="BI411" s="13">
        <f t="shared" si="193"/>
        <v>0.14728888888888889</v>
      </c>
      <c r="BJ411" s="13">
        <f t="shared" si="194"/>
        <v>0.84250000000000003</v>
      </c>
      <c r="BK411" s="29"/>
      <c r="BL411" s="29"/>
      <c r="BM411" s="29"/>
      <c r="BN411" s="29"/>
      <c r="BO411" s="29"/>
      <c r="BP411" s="29"/>
      <c r="BQ411" s="29"/>
      <c r="BR411" s="29"/>
    </row>
    <row r="412" spans="3:70" x14ac:dyDescent="0.25">
      <c r="C412" s="8">
        <v>60.9</v>
      </c>
      <c r="D412" s="8">
        <v>44.9</v>
      </c>
      <c r="E412" s="13">
        <f t="shared" si="185"/>
        <v>0.32393617021276594</v>
      </c>
      <c r="F412" s="13">
        <f t="shared" si="186"/>
        <v>0.89800000000000002</v>
      </c>
      <c r="G412" s="29"/>
      <c r="H412" s="29"/>
      <c r="I412" s="29"/>
      <c r="J412" s="29"/>
      <c r="K412" s="29"/>
      <c r="L412" s="29"/>
      <c r="M412" s="29"/>
      <c r="N412" s="29"/>
      <c r="Q412" s="8">
        <v>109.5</v>
      </c>
      <c r="R412" s="8">
        <v>32</v>
      </c>
      <c r="S412" s="13">
        <f t="shared" si="187"/>
        <v>0.58244680851063835</v>
      </c>
      <c r="T412" s="13">
        <f t="shared" si="188"/>
        <v>0.8</v>
      </c>
      <c r="U412" s="29"/>
      <c r="V412" s="29"/>
      <c r="W412" s="29"/>
      <c r="X412" s="29"/>
      <c r="Y412" s="29"/>
      <c r="Z412" s="29"/>
      <c r="AA412" s="29"/>
      <c r="AB412" s="29"/>
      <c r="AE412" s="8">
        <v>149.5</v>
      </c>
      <c r="AF412" s="8">
        <v>40.1</v>
      </c>
      <c r="AG412" s="13">
        <f t="shared" si="189"/>
        <v>0.42471590909090912</v>
      </c>
      <c r="AH412" s="13">
        <f t="shared" si="190"/>
        <v>0.80200000000000005</v>
      </c>
      <c r="AI412" s="29"/>
      <c r="AJ412" s="29"/>
      <c r="AK412" s="29"/>
      <c r="AL412" s="29"/>
      <c r="AM412" s="29"/>
      <c r="AN412" s="29"/>
      <c r="AO412" s="29"/>
      <c r="AP412" s="29"/>
      <c r="AS412" s="8">
        <v>87.5</v>
      </c>
      <c r="AT412" s="8">
        <v>57.3</v>
      </c>
      <c r="AU412" s="13">
        <f t="shared" si="191"/>
        <v>0.27602523659305994</v>
      </c>
      <c r="AV412" s="13">
        <f t="shared" si="192"/>
        <v>0.88153846153846149</v>
      </c>
      <c r="AW412" s="29"/>
      <c r="AX412" s="29"/>
      <c r="AY412" s="29"/>
      <c r="AZ412" s="29"/>
      <c r="BA412" s="29"/>
      <c r="BB412" s="29"/>
      <c r="BC412" s="29"/>
      <c r="BD412" s="29"/>
      <c r="BG412" s="8">
        <v>181.1</v>
      </c>
      <c r="BH412" s="8">
        <v>65.900000000000006</v>
      </c>
      <c r="BI412" s="13">
        <f t="shared" si="193"/>
        <v>0.16097777777777778</v>
      </c>
      <c r="BJ412" s="13">
        <f t="shared" si="194"/>
        <v>0.82375000000000009</v>
      </c>
      <c r="BK412" s="29"/>
      <c r="BL412" s="29"/>
      <c r="BM412" s="29"/>
      <c r="BN412" s="29"/>
      <c r="BO412" s="29"/>
      <c r="BP412" s="29"/>
      <c r="BQ412" s="29"/>
      <c r="BR412" s="29"/>
    </row>
    <row r="413" spans="3:70" x14ac:dyDescent="0.25">
      <c r="C413" s="8">
        <v>64.7</v>
      </c>
      <c r="D413" s="8">
        <v>44.4</v>
      </c>
      <c r="E413" s="13">
        <f t="shared" si="185"/>
        <v>0.3441489361702128</v>
      </c>
      <c r="F413" s="13">
        <f t="shared" si="186"/>
        <v>0.88800000000000001</v>
      </c>
      <c r="G413" s="29"/>
      <c r="H413" s="29"/>
      <c r="I413" s="29"/>
      <c r="J413" s="29"/>
      <c r="K413" s="29"/>
      <c r="L413" s="29"/>
      <c r="M413" s="29"/>
      <c r="N413" s="29"/>
      <c r="Q413" s="8">
        <v>111.8</v>
      </c>
      <c r="R413" s="8">
        <v>32</v>
      </c>
      <c r="S413" s="13">
        <f t="shared" si="187"/>
        <v>0.59468085106382973</v>
      </c>
      <c r="T413" s="13">
        <f t="shared" si="188"/>
        <v>0.8</v>
      </c>
      <c r="U413" s="29"/>
      <c r="V413" s="29"/>
      <c r="W413" s="29"/>
      <c r="X413" s="29"/>
      <c r="Y413" s="29"/>
      <c r="Z413" s="29"/>
      <c r="AA413" s="29"/>
      <c r="AB413" s="29"/>
      <c r="AE413" s="8">
        <v>149.80000000000001</v>
      </c>
      <c r="AF413" s="8">
        <v>40</v>
      </c>
      <c r="AG413" s="13">
        <f t="shared" si="189"/>
        <v>0.42556818181818185</v>
      </c>
      <c r="AH413" s="13">
        <f t="shared" si="190"/>
        <v>0.8</v>
      </c>
      <c r="AI413" s="29"/>
      <c r="AJ413" s="29"/>
      <c r="AK413" s="29"/>
      <c r="AL413" s="29"/>
      <c r="AM413" s="29"/>
      <c r="AN413" s="29"/>
      <c r="AO413" s="29"/>
      <c r="AP413" s="29"/>
      <c r="AS413" s="8">
        <v>92.1</v>
      </c>
      <c r="AT413" s="8">
        <v>56.7</v>
      </c>
      <c r="AU413" s="13">
        <f t="shared" si="191"/>
        <v>0.29053627760252365</v>
      </c>
      <c r="AV413" s="13">
        <f t="shared" si="192"/>
        <v>0.87230769230769234</v>
      </c>
      <c r="AW413" s="29"/>
      <c r="AX413" s="29"/>
      <c r="AY413" s="29"/>
      <c r="AZ413" s="29"/>
      <c r="BA413" s="29"/>
      <c r="BB413" s="29"/>
      <c r="BC413" s="29"/>
      <c r="BD413" s="29"/>
      <c r="BG413" s="8">
        <v>198.9</v>
      </c>
      <c r="BH413" s="8">
        <v>64.099999999999994</v>
      </c>
      <c r="BI413" s="13">
        <f t="shared" si="193"/>
        <v>0.17680000000000001</v>
      </c>
      <c r="BJ413" s="13">
        <f t="shared" si="194"/>
        <v>0.80124999999999991</v>
      </c>
      <c r="BK413" s="29"/>
      <c r="BL413" s="29"/>
      <c r="BM413" s="29"/>
      <c r="BN413" s="29"/>
      <c r="BO413" s="29"/>
      <c r="BP413" s="29"/>
      <c r="BQ413" s="29"/>
      <c r="BR413" s="29"/>
    </row>
    <row r="414" spans="3:70" x14ac:dyDescent="0.25">
      <c r="C414" s="8">
        <v>69.2</v>
      </c>
      <c r="D414" s="8">
        <v>43.9</v>
      </c>
      <c r="E414" s="13">
        <f t="shared" si="185"/>
        <v>0.36808510638297876</v>
      </c>
      <c r="F414" s="13">
        <f t="shared" si="186"/>
        <v>0.878</v>
      </c>
      <c r="G414" s="29"/>
      <c r="H414" s="29"/>
      <c r="I414" s="29"/>
      <c r="J414" s="29"/>
      <c r="K414" s="29"/>
      <c r="L414" s="29"/>
      <c r="M414" s="29"/>
      <c r="N414" s="29"/>
      <c r="Q414" s="8">
        <v>115.1</v>
      </c>
      <c r="R414" s="8">
        <v>32</v>
      </c>
      <c r="S414" s="13">
        <f t="shared" si="187"/>
        <v>0.61223404255319147</v>
      </c>
      <c r="T414" s="13">
        <f t="shared" si="188"/>
        <v>0.8</v>
      </c>
      <c r="U414" s="29"/>
      <c r="V414" s="29"/>
      <c r="W414" s="29"/>
      <c r="X414" s="29"/>
      <c r="Y414" s="29"/>
      <c r="Z414" s="29"/>
      <c r="AA414" s="29"/>
      <c r="AB414" s="29"/>
      <c r="AE414" s="8">
        <v>152.19999999999999</v>
      </c>
      <c r="AF414" s="8">
        <v>40</v>
      </c>
      <c r="AG414" s="13">
        <f t="shared" si="189"/>
        <v>0.43238636363636362</v>
      </c>
      <c r="AH414" s="13">
        <f t="shared" si="190"/>
        <v>0.8</v>
      </c>
      <c r="AI414" s="29"/>
      <c r="AJ414" s="29"/>
      <c r="AK414" s="29"/>
      <c r="AL414" s="29"/>
      <c r="AM414" s="29"/>
      <c r="AN414" s="29"/>
      <c r="AO414" s="29"/>
      <c r="AP414" s="29"/>
      <c r="AS414" s="8">
        <v>95.5</v>
      </c>
      <c r="AT414" s="8">
        <v>56.3</v>
      </c>
      <c r="AU414" s="13">
        <f t="shared" si="191"/>
        <v>0.30126182965299686</v>
      </c>
      <c r="AV414" s="13">
        <f t="shared" si="192"/>
        <v>0.86615384615384616</v>
      </c>
      <c r="AW414" s="29"/>
      <c r="AX414" s="29"/>
      <c r="AY414" s="29"/>
      <c r="AZ414" s="29"/>
      <c r="BA414" s="29"/>
      <c r="BB414" s="29"/>
      <c r="BC414" s="29"/>
      <c r="BD414" s="29"/>
      <c r="BG414" s="8">
        <v>200</v>
      </c>
      <c r="BH414" s="8">
        <v>64</v>
      </c>
      <c r="BI414" s="13">
        <f t="shared" si="193"/>
        <v>0.17777777777777778</v>
      </c>
      <c r="BJ414" s="13">
        <f t="shared" si="194"/>
        <v>0.8</v>
      </c>
      <c r="BK414" s="29"/>
      <c r="BL414" s="29"/>
      <c r="BM414" s="29"/>
      <c r="BN414" s="29"/>
      <c r="BO414" s="29"/>
      <c r="BP414" s="29"/>
      <c r="BQ414" s="29"/>
      <c r="BR414" s="29"/>
    </row>
    <row r="415" spans="3:70" x14ac:dyDescent="0.25">
      <c r="C415" s="8">
        <v>73.3</v>
      </c>
      <c r="D415" s="8">
        <v>43.3</v>
      </c>
      <c r="E415" s="13">
        <f t="shared" si="185"/>
        <v>0.38989361702127656</v>
      </c>
      <c r="F415" s="13">
        <f t="shared" si="186"/>
        <v>0.86599999999999999</v>
      </c>
      <c r="G415" s="29"/>
      <c r="H415" s="29"/>
      <c r="I415" s="29"/>
      <c r="J415" s="29"/>
      <c r="K415" s="29"/>
      <c r="L415" s="29"/>
      <c r="M415" s="29"/>
      <c r="N415" s="29"/>
      <c r="Q415" s="8">
        <v>118.5</v>
      </c>
      <c r="R415" s="8">
        <v>32</v>
      </c>
      <c r="S415" s="13">
        <f t="shared" si="187"/>
        <v>0.63031914893617025</v>
      </c>
      <c r="T415" s="13">
        <f t="shared" si="188"/>
        <v>0.8</v>
      </c>
      <c r="U415" s="29"/>
      <c r="V415" s="29"/>
      <c r="W415" s="29"/>
      <c r="X415" s="29"/>
      <c r="Y415" s="29"/>
      <c r="Z415" s="29"/>
      <c r="AA415" s="29"/>
      <c r="AB415" s="29"/>
      <c r="AD415" s="29"/>
      <c r="AE415" s="8">
        <v>163.30000000000001</v>
      </c>
      <c r="AF415" s="8">
        <v>40</v>
      </c>
      <c r="AG415" s="13">
        <f t="shared" ref="AG415:AG421" si="195">AE415/AF$372</f>
        <v>0.46392045454545455</v>
      </c>
      <c r="AH415" s="13">
        <f t="shared" ref="AH415:AH421" si="196">AF415/AF$371</f>
        <v>0.8</v>
      </c>
      <c r="AI415" s="29"/>
      <c r="AJ415" s="29"/>
      <c r="AK415" s="29"/>
      <c r="AL415" s="29"/>
      <c r="AM415" s="29"/>
      <c r="AN415" s="29"/>
      <c r="AO415" s="29"/>
      <c r="AP415" s="29"/>
      <c r="AS415" s="8">
        <v>98.9</v>
      </c>
      <c r="AT415" s="8">
        <v>55.8</v>
      </c>
      <c r="AU415" s="13">
        <f t="shared" si="191"/>
        <v>0.31198738170347007</v>
      </c>
      <c r="AV415" s="13">
        <f t="shared" si="192"/>
        <v>0.85846153846153839</v>
      </c>
      <c r="AW415" s="29"/>
      <c r="AX415" s="29"/>
      <c r="AY415" s="29"/>
      <c r="AZ415" s="29"/>
      <c r="BA415" s="29"/>
      <c r="BB415" s="29"/>
      <c r="BC415" s="29"/>
      <c r="BD415" s="29"/>
      <c r="BG415" s="8">
        <v>200.3</v>
      </c>
      <c r="BH415" s="8">
        <v>64</v>
      </c>
      <c r="BI415" s="13">
        <f t="shared" si="193"/>
        <v>0.17804444444444445</v>
      </c>
      <c r="BJ415" s="13">
        <f t="shared" si="194"/>
        <v>0.8</v>
      </c>
      <c r="BK415" s="29"/>
      <c r="BL415" s="29"/>
      <c r="BM415" s="29"/>
      <c r="BN415" s="29"/>
      <c r="BO415" s="29"/>
      <c r="BP415" s="29"/>
      <c r="BQ415" s="29"/>
      <c r="BR415" s="29"/>
    </row>
    <row r="416" spans="3:70" x14ac:dyDescent="0.25">
      <c r="C416" s="8">
        <v>76.5</v>
      </c>
      <c r="D416" s="8">
        <v>43</v>
      </c>
      <c r="E416" s="13">
        <f t="shared" si="185"/>
        <v>0.40691489361702127</v>
      </c>
      <c r="F416" s="13">
        <f t="shared" si="186"/>
        <v>0.86</v>
      </c>
      <c r="G416" s="29"/>
      <c r="H416" s="29"/>
      <c r="I416" s="29"/>
      <c r="J416" s="29"/>
      <c r="K416" s="29"/>
      <c r="L416" s="29"/>
      <c r="M416" s="29"/>
      <c r="N416" s="29"/>
      <c r="Q416" s="8">
        <v>121.9</v>
      </c>
      <c r="R416" s="8">
        <v>32</v>
      </c>
      <c r="S416" s="13">
        <f t="shared" si="187"/>
        <v>0.64840425531914891</v>
      </c>
      <c r="T416" s="13">
        <f t="shared" si="188"/>
        <v>0.8</v>
      </c>
      <c r="U416" s="29"/>
      <c r="V416" s="29"/>
      <c r="W416" s="29"/>
      <c r="X416" s="29"/>
      <c r="Y416" s="29"/>
      <c r="Z416" s="29"/>
      <c r="AA416" s="29"/>
      <c r="AB416" s="29"/>
      <c r="AD416" s="29"/>
      <c r="AE416" s="8">
        <v>170.9</v>
      </c>
      <c r="AF416" s="8">
        <v>40</v>
      </c>
      <c r="AG416" s="13">
        <f t="shared" si="195"/>
        <v>0.48551136363636366</v>
      </c>
      <c r="AH416" s="13">
        <f t="shared" si="196"/>
        <v>0.8</v>
      </c>
      <c r="AI416" s="29"/>
      <c r="AJ416" s="29"/>
      <c r="AK416" s="29"/>
      <c r="AL416" s="29"/>
      <c r="AM416" s="29"/>
      <c r="AN416" s="29"/>
      <c r="AO416" s="29"/>
      <c r="AP416" s="29"/>
      <c r="AS416" s="8">
        <v>103.2</v>
      </c>
      <c r="AT416" s="8">
        <v>27.7</v>
      </c>
      <c r="AU416" s="13">
        <f t="shared" si="191"/>
        <v>0.32555205047318614</v>
      </c>
      <c r="AV416" s="13">
        <f t="shared" si="192"/>
        <v>0.42615384615384616</v>
      </c>
      <c r="AW416" s="29"/>
      <c r="AX416" s="29"/>
      <c r="AY416" s="29"/>
      <c r="AZ416" s="29"/>
      <c r="BA416" s="29"/>
      <c r="BB416" s="29"/>
      <c r="BC416" s="29"/>
      <c r="BD416" s="29"/>
      <c r="BG416" s="8">
        <v>203.8</v>
      </c>
      <c r="BH416" s="8">
        <v>64</v>
      </c>
      <c r="BI416" s="13">
        <f t="shared" si="193"/>
        <v>0.18115555555555557</v>
      </c>
      <c r="BJ416" s="13">
        <f t="shared" si="194"/>
        <v>0.8</v>
      </c>
      <c r="BK416" s="29"/>
      <c r="BL416" s="29"/>
      <c r="BM416" s="29"/>
      <c r="BN416" s="29"/>
      <c r="BO416" s="29"/>
      <c r="BP416" s="29"/>
      <c r="BQ416" s="29"/>
      <c r="BR416" s="29"/>
    </row>
    <row r="417" spans="3:70" x14ac:dyDescent="0.25">
      <c r="C417" s="8">
        <v>76.5</v>
      </c>
      <c r="D417" s="8">
        <v>21.4</v>
      </c>
      <c r="E417" s="13">
        <f t="shared" si="185"/>
        <v>0.40691489361702127</v>
      </c>
      <c r="F417" s="13">
        <f t="shared" si="186"/>
        <v>0.42799999999999999</v>
      </c>
      <c r="G417" s="29"/>
      <c r="H417" s="29"/>
      <c r="I417" s="29"/>
      <c r="J417" s="29"/>
      <c r="K417" s="29"/>
      <c r="L417" s="29"/>
      <c r="M417" s="29"/>
      <c r="N417" s="29"/>
      <c r="Q417" s="8">
        <v>124.7</v>
      </c>
      <c r="R417" s="8">
        <v>32</v>
      </c>
      <c r="S417" s="13">
        <f t="shared" si="187"/>
        <v>0.66329787234042559</v>
      </c>
      <c r="T417" s="13">
        <f t="shared" si="188"/>
        <v>0.8</v>
      </c>
      <c r="U417" s="29"/>
      <c r="V417" s="29"/>
      <c r="W417" s="29"/>
      <c r="X417" s="29"/>
      <c r="Y417" s="29"/>
      <c r="Z417" s="29"/>
      <c r="AA417" s="29"/>
      <c r="AB417" s="29"/>
      <c r="AD417" s="29"/>
      <c r="AE417" s="8">
        <v>171.8</v>
      </c>
      <c r="AF417" s="8">
        <v>40</v>
      </c>
      <c r="AG417" s="13">
        <f t="shared" si="195"/>
        <v>0.48806818181818185</v>
      </c>
      <c r="AH417" s="13">
        <f t="shared" si="196"/>
        <v>0.8</v>
      </c>
      <c r="AI417" s="29"/>
      <c r="AJ417" s="29"/>
      <c r="AK417" s="29"/>
      <c r="AL417" s="29"/>
      <c r="AM417" s="29"/>
      <c r="AN417" s="29"/>
      <c r="AO417" s="29"/>
      <c r="AP417" s="29"/>
      <c r="AS417" s="8">
        <v>106.9</v>
      </c>
      <c r="AT417" s="8">
        <v>54.8</v>
      </c>
      <c r="AU417" s="13">
        <f t="shared" si="191"/>
        <v>0.33722397476340693</v>
      </c>
      <c r="AV417" s="13">
        <f t="shared" si="192"/>
        <v>0.84307692307692306</v>
      </c>
      <c r="AW417" s="29"/>
      <c r="AX417" s="29"/>
      <c r="AY417" s="29"/>
      <c r="AZ417" s="29"/>
      <c r="BA417" s="29"/>
      <c r="BB417" s="29"/>
      <c r="BC417" s="29"/>
      <c r="BD417" s="29"/>
      <c r="BG417" s="8">
        <v>205.4</v>
      </c>
      <c r="BH417" s="8">
        <v>64</v>
      </c>
      <c r="BI417" s="13">
        <f t="shared" si="193"/>
        <v>0.18257777777777778</v>
      </c>
      <c r="BJ417" s="13">
        <f t="shared" si="194"/>
        <v>0.8</v>
      </c>
      <c r="BK417" s="29"/>
      <c r="BL417" s="29"/>
      <c r="BM417" s="29"/>
      <c r="BN417" s="29"/>
      <c r="BO417" s="29"/>
      <c r="BP417" s="29"/>
      <c r="BQ417" s="29"/>
      <c r="BR417" s="29"/>
    </row>
    <row r="418" spans="3:70" x14ac:dyDescent="0.25">
      <c r="C418" s="8">
        <v>81.3</v>
      </c>
      <c r="D418" s="8">
        <v>42.4</v>
      </c>
      <c r="E418" s="13">
        <f t="shared" si="185"/>
        <v>0.43244680851063827</v>
      </c>
      <c r="F418" s="13">
        <f t="shared" si="186"/>
        <v>0.84799999999999998</v>
      </c>
      <c r="G418" s="29"/>
      <c r="H418" s="29"/>
      <c r="I418" s="29"/>
      <c r="J418" s="29"/>
      <c r="K418" s="29"/>
      <c r="L418" s="29"/>
      <c r="M418" s="29"/>
      <c r="N418" s="29"/>
      <c r="Q418" s="8">
        <v>129.1</v>
      </c>
      <c r="R418" s="8">
        <v>32</v>
      </c>
      <c r="S418" s="13">
        <f t="shared" si="187"/>
        <v>0.68670212765957439</v>
      </c>
      <c r="T418" s="13">
        <f t="shared" si="188"/>
        <v>0.8</v>
      </c>
      <c r="U418" s="29"/>
      <c r="V418" s="29"/>
      <c r="W418" s="29"/>
      <c r="X418" s="29"/>
      <c r="Y418" s="29"/>
      <c r="Z418" s="29"/>
      <c r="AA418" s="29"/>
      <c r="AB418" s="29"/>
      <c r="AD418" s="29"/>
      <c r="AE418" s="8">
        <v>178.3</v>
      </c>
      <c r="AF418" s="8">
        <v>40</v>
      </c>
      <c r="AG418" s="13">
        <f t="shared" si="195"/>
        <v>0.50653409090909096</v>
      </c>
      <c r="AH418" s="13">
        <f t="shared" si="196"/>
        <v>0.8</v>
      </c>
      <c r="AI418" s="29"/>
      <c r="AJ418" s="29"/>
      <c r="AK418" s="29"/>
      <c r="AL418" s="29"/>
      <c r="AM418" s="29"/>
      <c r="AN418" s="29"/>
      <c r="AO418" s="29"/>
      <c r="AP418" s="29"/>
      <c r="AS418" s="8">
        <v>110.1</v>
      </c>
      <c r="AT418" s="8">
        <v>54.5</v>
      </c>
      <c r="AU418" s="13">
        <f t="shared" si="191"/>
        <v>0.34731861198738168</v>
      </c>
      <c r="AV418" s="13">
        <f t="shared" si="192"/>
        <v>0.83846153846153848</v>
      </c>
      <c r="AW418" s="29"/>
      <c r="AX418" s="29"/>
      <c r="AY418" s="29"/>
      <c r="AZ418" s="29"/>
      <c r="BA418" s="29"/>
      <c r="BB418" s="29"/>
      <c r="BC418" s="29"/>
      <c r="BD418" s="29"/>
      <c r="BG418" s="8">
        <v>209.6</v>
      </c>
      <c r="BH418" s="8">
        <v>64</v>
      </c>
      <c r="BI418" s="13">
        <f t="shared" si="193"/>
        <v>0.18631111111111109</v>
      </c>
      <c r="BJ418" s="13">
        <f t="shared" si="194"/>
        <v>0.8</v>
      </c>
      <c r="BK418" s="29"/>
      <c r="BL418" s="29"/>
      <c r="BM418" s="29"/>
      <c r="BN418" s="29"/>
      <c r="BO418" s="29"/>
      <c r="BP418" s="29"/>
      <c r="BQ418" s="29"/>
      <c r="BR418" s="29"/>
    </row>
    <row r="419" spans="3:70" x14ac:dyDescent="0.25">
      <c r="C419" s="8">
        <v>81.3</v>
      </c>
      <c r="D419" s="8">
        <v>42.4</v>
      </c>
      <c r="E419" s="13">
        <f t="shared" si="185"/>
        <v>0.43244680851063827</v>
      </c>
      <c r="F419" s="13">
        <f t="shared" si="186"/>
        <v>0.84799999999999998</v>
      </c>
      <c r="G419" s="29"/>
      <c r="H419" s="29"/>
      <c r="I419" s="29"/>
      <c r="J419" s="29"/>
      <c r="K419" s="29"/>
      <c r="L419" s="29"/>
      <c r="M419" s="29"/>
      <c r="N419" s="29"/>
      <c r="Q419" s="8">
        <v>131.4</v>
      </c>
      <c r="R419" s="8">
        <v>32</v>
      </c>
      <c r="S419" s="13">
        <f t="shared" si="187"/>
        <v>0.69893617021276599</v>
      </c>
      <c r="T419" s="13">
        <f t="shared" si="188"/>
        <v>0.8</v>
      </c>
      <c r="U419" s="29"/>
      <c r="V419" s="29"/>
      <c r="W419" s="29"/>
      <c r="X419" s="29"/>
      <c r="Y419" s="29"/>
      <c r="Z419" s="29"/>
      <c r="AA419" s="29"/>
      <c r="AB419" s="29"/>
      <c r="AD419" s="29"/>
      <c r="AE419" s="8">
        <v>193</v>
      </c>
      <c r="AF419" s="8">
        <v>40</v>
      </c>
      <c r="AG419" s="13">
        <f t="shared" si="195"/>
        <v>0.54829545454545459</v>
      </c>
      <c r="AH419" s="13">
        <f t="shared" si="196"/>
        <v>0.8</v>
      </c>
      <c r="AI419" s="29"/>
      <c r="AJ419" s="29"/>
      <c r="AK419" s="29"/>
      <c r="AL419" s="29"/>
      <c r="AM419" s="29"/>
      <c r="AN419" s="29"/>
      <c r="AO419" s="29"/>
      <c r="AP419" s="29"/>
      <c r="AS419" s="8">
        <v>113.1</v>
      </c>
      <c r="AT419" s="8">
        <v>54.1</v>
      </c>
      <c r="AU419" s="13">
        <f t="shared" si="191"/>
        <v>0.35678233438485801</v>
      </c>
      <c r="AV419" s="13">
        <f t="shared" si="192"/>
        <v>0.8323076923076923</v>
      </c>
      <c r="AW419" s="29"/>
      <c r="AX419" s="29"/>
      <c r="AY419" s="29"/>
      <c r="AZ419" s="29"/>
      <c r="BA419" s="29"/>
      <c r="BB419" s="29"/>
      <c r="BC419" s="29"/>
      <c r="BD419" s="29"/>
      <c r="BG419" s="8">
        <v>214</v>
      </c>
      <c r="BH419" s="8">
        <v>64</v>
      </c>
      <c r="BI419" s="13">
        <f t="shared" si="193"/>
        <v>0.19022222222222221</v>
      </c>
      <c r="BJ419" s="13">
        <f t="shared" si="194"/>
        <v>0.8</v>
      </c>
      <c r="BK419" s="29"/>
      <c r="BL419" s="29"/>
      <c r="BM419" s="29"/>
      <c r="BN419" s="29"/>
      <c r="BO419" s="29"/>
      <c r="BP419" s="29"/>
      <c r="BQ419" s="29"/>
      <c r="BR419" s="29"/>
    </row>
    <row r="420" spans="3:70" x14ac:dyDescent="0.25">
      <c r="C420" s="8">
        <v>85.1</v>
      </c>
      <c r="D420" s="8">
        <v>41.9</v>
      </c>
      <c r="E420" s="13">
        <f t="shared" si="185"/>
        <v>0.45265957446808508</v>
      </c>
      <c r="F420" s="13">
        <f t="shared" si="186"/>
        <v>0.83799999999999997</v>
      </c>
      <c r="G420" s="29"/>
      <c r="H420" s="29"/>
      <c r="I420" s="29"/>
      <c r="J420" s="29"/>
      <c r="K420" s="29"/>
      <c r="L420" s="29"/>
      <c r="M420" s="29"/>
      <c r="N420" s="29"/>
      <c r="Q420" s="8">
        <v>134.30000000000001</v>
      </c>
      <c r="R420" s="8">
        <v>32</v>
      </c>
      <c r="S420" s="13">
        <f t="shared" si="187"/>
        <v>0.71436170212765959</v>
      </c>
      <c r="T420" s="13">
        <f t="shared" si="188"/>
        <v>0.8</v>
      </c>
      <c r="U420" s="29"/>
      <c r="V420" s="29"/>
      <c r="W420" s="29"/>
      <c r="X420" s="29"/>
      <c r="Y420" s="29"/>
      <c r="Z420" s="29"/>
      <c r="AA420" s="29"/>
      <c r="AB420" s="29"/>
      <c r="AD420" s="29"/>
      <c r="AE420" s="8">
        <v>201.3</v>
      </c>
      <c r="AF420" s="8">
        <v>40</v>
      </c>
      <c r="AG420" s="13">
        <f t="shared" si="195"/>
        <v>0.57187500000000002</v>
      </c>
      <c r="AH420" s="13">
        <f t="shared" si="196"/>
        <v>0.8</v>
      </c>
      <c r="AI420" s="29"/>
      <c r="AJ420" s="29"/>
      <c r="AK420" s="29"/>
      <c r="AL420" s="29"/>
      <c r="AM420" s="29"/>
      <c r="AN420" s="29"/>
      <c r="AO420" s="29"/>
      <c r="AP420" s="29"/>
      <c r="AS420" s="8">
        <v>114.9</v>
      </c>
      <c r="AT420" s="8">
        <v>53.8</v>
      </c>
      <c r="AU420" s="13">
        <f t="shared" si="191"/>
        <v>0.36246056782334385</v>
      </c>
      <c r="AV420" s="13">
        <f t="shared" si="192"/>
        <v>0.82769230769230762</v>
      </c>
      <c r="AW420" s="29"/>
      <c r="AX420" s="29"/>
      <c r="AY420" s="29"/>
      <c r="AZ420" s="29"/>
      <c r="BA420" s="29"/>
      <c r="BB420" s="29"/>
      <c r="BC420" s="29"/>
      <c r="BD420" s="29"/>
      <c r="BF420" s="29"/>
      <c r="BG420" s="29"/>
      <c r="BH420" s="29"/>
      <c r="BI420" s="29"/>
      <c r="BJ420" s="29"/>
      <c r="BK420" s="29"/>
      <c r="BL420" s="29"/>
      <c r="BM420" s="29"/>
      <c r="BN420" s="29"/>
      <c r="BO420" s="29"/>
      <c r="BP420" s="29"/>
      <c r="BQ420" s="29"/>
      <c r="BR420" s="29"/>
    </row>
    <row r="421" spans="3:70" x14ac:dyDescent="0.25">
      <c r="C421" s="8">
        <v>85.1</v>
      </c>
      <c r="D421" s="8">
        <v>41.9</v>
      </c>
      <c r="E421" s="13">
        <f t="shared" si="185"/>
        <v>0.45265957446808508</v>
      </c>
      <c r="F421" s="13">
        <f t="shared" si="186"/>
        <v>0.83799999999999997</v>
      </c>
      <c r="G421" s="29"/>
      <c r="H421" s="29"/>
      <c r="I421" s="29"/>
      <c r="J421" s="29"/>
      <c r="K421" s="29"/>
      <c r="L421" s="29"/>
      <c r="M421" s="29"/>
      <c r="N421" s="29"/>
      <c r="Q421" s="8">
        <v>136.4</v>
      </c>
      <c r="R421" s="8">
        <v>32</v>
      </c>
      <c r="S421" s="13">
        <f t="shared" si="187"/>
        <v>0.72553191489361701</v>
      </c>
      <c r="T421" s="13">
        <f t="shared" si="188"/>
        <v>0.8</v>
      </c>
      <c r="U421" s="29"/>
      <c r="V421" s="29"/>
      <c r="W421" s="29"/>
      <c r="X421" s="29"/>
      <c r="Y421" s="29"/>
      <c r="Z421" s="29"/>
      <c r="AA421" s="29"/>
      <c r="AB421" s="29"/>
      <c r="AD421" s="29"/>
      <c r="AE421" s="8">
        <v>201.6</v>
      </c>
      <c r="AF421" s="8">
        <v>40</v>
      </c>
      <c r="AG421" s="13">
        <f t="shared" si="195"/>
        <v>0.57272727272727275</v>
      </c>
      <c r="AH421" s="13">
        <f t="shared" si="196"/>
        <v>0.8</v>
      </c>
      <c r="AI421" s="29"/>
      <c r="AJ421" s="29"/>
      <c r="AK421" s="29"/>
      <c r="AL421" s="29"/>
      <c r="AM421" s="29"/>
      <c r="AN421" s="29"/>
      <c r="AO421" s="29"/>
      <c r="AP421" s="29"/>
      <c r="AS421" s="8">
        <v>116.8</v>
      </c>
      <c r="AT421" s="8">
        <v>53.6</v>
      </c>
      <c r="AU421" s="13">
        <f t="shared" si="191"/>
        <v>0.36845425867507886</v>
      </c>
      <c r="AV421" s="13">
        <f t="shared" si="192"/>
        <v>0.82461538461538464</v>
      </c>
      <c r="AW421" s="29"/>
      <c r="AX421" s="29"/>
      <c r="AY421" s="29"/>
      <c r="AZ421" s="29"/>
      <c r="BA421" s="29"/>
      <c r="BB421" s="29"/>
      <c r="BC421" s="29"/>
      <c r="BD421" s="29"/>
      <c r="BF421" s="29"/>
      <c r="BG421" s="29"/>
      <c r="BH421" s="29"/>
      <c r="BI421" s="29"/>
      <c r="BJ421" s="29"/>
      <c r="BK421" s="29"/>
      <c r="BL421" s="29"/>
      <c r="BM421" s="29"/>
      <c r="BN421" s="29"/>
      <c r="BO421" s="29"/>
      <c r="BP421" s="29"/>
      <c r="BQ421" s="29"/>
      <c r="BR421" s="29"/>
    </row>
    <row r="422" spans="3:70" x14ac:dyDescent="0.25">
      <c r="C422" s="8">
        <v>89.1</v>
      </c>
      <c r="D422" s="8">
        <v>41.4</v>
      </c>
      <c r="E422" s="13">
        <f t="shared" si="185"/>
        <v>0.47393617021276591</v>
      </c>
      <c r="F422" s="13">
        <f t="shared" si="186"/>
        <v>0.82799999999999996</v>
      </c>
      <c r="G422" s="29"/>
      <c r="H422" s="29"/>
      <c r="I422" s="29"/>
      <c r="J422" s="29"/>
      <c r="K422" s="29"/>
      <c r="L422" s="29"/>
      <c r="M422" s="29"/>
      <c r="N422" s="29"/>
      <c r="Q422" s="29"/>
      <c r="R422" s="29"/>
      <c r="S422" s="29"/>
      <c r="T422" s="29"/>
      <c r="U422" s="29"/>
      <c r="V422" s="29"/>
      <c r="W422" s="29"/>
      <c r="X422" s="29"/>
      <c r="Y422" s="29"/>
      <c r="Z422" s="29"/>
      <c r="AA422" s="29"/>
      <c r="AB422" s="29"/>
      <c r="AD422" s="29"/>
      <c r="AE422" s="29"/>
      <c r="AF422" s="29"/>
      <c r="AG422" s="29"/>
      <c r="AH422" s="29"/>
      <c r="AI422" s="29"/>
      <c r="AJ422" s="29"/>
      <c r="AK422" s="29"/>
      <c r="AL422" s="29"/>
      <c r="AM422" s="29"/>
      <c r="AN422" s="29"/>
      <c r="AO422" s="29"/>
      <c r="AP422" s="29"/>
      <c r="AS422" s="8">
        <v>119.3</v>
      </c>
      <c r="AT422" s="8">
        <v>53.3</v>
      </c>
      <c r="AU422" s="13">
        <f t="shared" ref="AU422:AU434" si="197">AS422/AT$372</f>
        <v>0.37634069400630915</v>
      </c>
      <c r="AV422" s="13">
        <f t="shared" ref="AV422:AV434" si="198">AT422/AT$371</f>
        <v>0.82</v>
      </c>
      <c r="BF422" s="29"/>
      <c r="BG422" s="29"/>
      <c r="BH422" s="29"/>
      <c r="BI422" s="29"/>
      <c r="BJ422" s="29"/>
      <c r="BK422" s="29"/>
      <c r="BL422" s="29"/>
      <c r="BM422" s="29"/>
      <c r="BN422" s="29"/>
      <c r="BO422" s="29"/>
      <c r="BP422" s="29"/>
      <c r="BQ422" s="29"/>
      <c r="BR422" s="29"/>
    </row>
    <row r="423" spans="3:70" x14ac:dyDescent="0.25">
      <c r="C423" s="8">
        <v>89.1</v>
      </c>
      <c r="D423" s="8">
        <v>41.4</v>
      </c>
      <c r="E423" s="13">
        <f t="shared" si="185"/>
        <v>0.47393617021276591</v>
      </c>
      <c r="F423" s="13">
        <f t="shared" si="186"/>
        <v>0.82799999999999996</v>
      </c>
      <c r="G423" s="29"/>
      <c r="H423" s="29"/>
      <c r="I423" s="29"/>
      <c r="J423" s="29"/>
      <c r="K423" s="29"/>
      <c r="L423" s="29"/>
      <c r="M423" s="29"/>
      <c r="N423" s="29"/>
      <c r="Q423" s="29"/>
      <c r="R423" s="29"/>
      <c r="S423" s="29"/>
      <c r="T423" s="29"/>
      <c r="U423" s="29"/>
      <c r="V423" s="29"/>
      <c r="W423" s="29"/>
      <c r="X423" s="29"/>
      <c r="Y423" s="29"/>
      <c r="Z423" s="29"/>
      <c r="AA423" s="29"/>
      <c r="AB423" s="29"/>
      <c r="AD423" s="29"/>
      <c r="AE423" s="29"/>
      <c r="AF423" s="29"/>
      <c r="AG423" s="29"/>
      <c r="AH423" s="29"/>
      <c r="AI423" s="29"/>
      <c r="AJ423" s="29"/>
      <c r="AK423" s="29"/>
      <c r="AL423" s="29"/>
      <c r="AM423" s="29"/>
      <c r="AN423" s="29"/>
      <c r="AO423" s="29"/>
      <c r="AP423" s="29"/>
      <c r="AS423" s="8">
        <v>122.6</v>
      </c>
      <c r="AT423" s="8">
        <v>52.9</v>
      </c>
      <c r="AU423" s="13">
        <f t="shared" si="197"/>
        <v>0.38675078864353313</v>
      </c>
      <c r="AV423" s="13">
        <f t="shared" si="198"/>
        <v>0.81384615384615377</v>
      </c>
      <c r="BF423" s="29"/>
      <c r="BG423" s="29"/>
      <c r="BH423" s="29"/>
      <c r="BI423" s="29"/>
      <c r="BJ423" s="29"/>
      <c r="BK423" s="29"/>
      <c r="BL423" s="29"/>
      <c r="BM423" s="29"/>
      <c r="BN423" s="29"/>
      <c r="BO423" s="29"/>
      <c r="BP423" s="29"/>
      <c r="BQ423" s="29"/>
      <c r="BR423" s="29"/>
    </row>
    <row r="424" spans="3:70" x14ac:dyDescent="0.25">
      <c r="C424" s="8">
        <v>92.7</v>
      </c>
      <c r="D424" s="8">
        <v>40.9</v>
      </c>
      <c r="E424" s="13">
        <f t="shared" si="185"/>
        <v>0.49308510638297876</v>
      </c>
      <c r="F424" s="13">
        <f t="shared" si="186"/>
        <v>0.81799999999999995</v>
      </c>
      <c r="G424" s="29"/>
      <c r="H424" s="29"/>
      <c r="I424" s="29"/>
      <c r="J424" s="29"/>
      <c r="K424" s="29"/>
      <c r="L424" s="29"/>
      <c r="M424" s="29"/>
      <c r="N424" s="29"/>
      <c r="Q424" s="29"/>
      <c r="R424" s="29"/>
      <c r="S424" s="29"/>
      <c r="T424" s="29"/>
      <c r="U424" s="29"/>
      <c r="V424" s="29"/>
      <c r="W424" s="29"/>
      <c r="X424" s="29"/>
      <c r="Y424" s="29"/>
      <c r="Z424" s="29"/>
      <c r="AA424" s="29"/>
      <c r="AB424" s="29"/>
      <c r="AD424" s="29"/>
      <c r="AE424" s="29"/>
      <c r="AF424" s="29"/>
      <c r="AG424" s="29"/>
      <c r="AH424" s="29"/>
      <c r="AI424" s="29"/>
      <c r="AJ424" s="29"/>
      <c r="AK424" s="29"/>
      <c r="AL424" s="29"/>
      <c r="AM424" s="29"/>
      <c r="AN424" s="29"/>
      <c r="AO424" s="29"/>
      <c r="AP424" s="29"/>
      <c r="AS424" s="8">
        <v>122.6</v>
      </c>
      <c r="AT424" s="8">
        <v>52.9</v>
      </c>
      <c r="AU424" s="13">
        <f t="shared" si="197"/>
        <v>0.38675078864353313</v>
      </c>
      <c r="AV424" s="13">
        <f t="shared" si="198"/>
        <v>0.81384615384615377</v>
      </c>
      <c r="BF424" s="29"/>
      <c r="BG424" s="29"/>
      <c r="BH424" s="29"/>
      <c r="BI424" s="29"/>
      <c r="BJ424" s="29"/>
      <c r="BK424" s="29"/>
      <c r="BL424" s="29"/>
      <c r="BM424" s="29"/>
      <c r="BN424" s="29"/>
      <c r="BO424" s="29"/>
      <c r="BP424" s="29"/>
      <c r="BQ424" s="29"/>
      <c r="BR424" s="29"/>
    </row>
    <row r="425" spans="3:70" x14ac:dyDescent="0.25">
      <c r="C425" s="8">
        <v>92.7</v>
      </c>
      <c r="D425" s="8">
        <v>40.9</v>
      </c>
      <c r="E425" s="13">
        <f t="shared" si="185"/>
        <v>0.49308510638297876</v>
      </c>
      <c r="F425" s="13">
        <f t="shared" si="186"/>
        <v>0.81799999999999995</v>
      </c>
      <c r="G425" s="29"/>
      <c r="H425" s="29"/>
      <c r="I425" s="29"/>
      <c r="J425" s="29"/>
      <c r="K425" s="29"/>
      <c r="L425" s="29"/>
      <c r="M425" s="29"/>
      <c r="N425" s="29"/>
      <c r="Q425" s="29"/>
      <c r="R425" s="29"/>
      <c r="S425" s="29"/>
      <c r="T425" s="29"/>
      <c r="U425" s="29"/>
      <c r="V425" s="29"/>
      <c r="W425" s="29"/>
      <c r="X425" s="29"/>
      <c r="Y425" s="29"/>
      <c r="Z425" s="29"/>
      <c r="AA425" s="29"/>
      <c r="AB425" s="29"/>
      <c r="AD425" s="29"/>
      <c r="AE425" s="29"/>
      <c r="AF425" s="29"/>
      <c r="AG425" s="29"/>
      <c r="AH425" s="29"/>
      <c r="AI425" s="29"/>
      <c r="AJ425" s="29"/>
      <c r="AK425" s="29"/>
      <c r="AL425" s="29"/>
      <c r="AM425" s="29"/>
      <c r="AN425" s="29"/>
      <c r="AO425" s="29"/>
      <c r="AP425" s="29"/>
      <c r="AS425" s="8">
        <v>125</v>
      </c>
      <c r="AT425" s="8">
        <v>52.6</v>
      </c>
      <c r="AU425" s="13">
        <f t="shared" si="197"/>
        <v>0.39432176656151419</v>
      </c>
      <c r="AV425" s="13">
        <f t="shared" si="198"/>
        <v>0.8092307692307692</v>
      </c>
      <c r="BF425" s="29"/>
      <c r="BG425" s="29"/>
      <c r="BH425" s="29"/>
      <c r="BI425" s="29"/>
      <c r="BJ425" s="29"/>
      <c r="BK425" s="29"/>
      <c r="BL425" s="29"/>
      <c r="BM425" s="29"/>
      <c r="BN425" s="29"/>
      <c r="BO425" s="29"/>
      <c r="BP425" s="29"/>
      <c r="BQ425" s="29"/>
      <c r="BR425" s="29"/>
    </row>
    <row r="426" spans="3:70" x14ac:dyDescent="0.25">
      <c r="C426" s="8">
        <v>95.5</v>
      </c>
      <c r="D426" s="8">
        <v>40.6</v>
      </c>
      <c r="E426" s="13">
        <f t="shared" si="185"/>
        <v>0.50797872340425532</v>
      </c>
      <c r="F426" s="13">
        <f t="shared" si="186"/>
        <v>0.81200000000000006</v>
      </c>
      <c r="G426" s="29"/>
      <c r="H426" s="29"/>
      <c r="I426" s="29"/>
      <c r="J426" s="29"/>
      <c r="K426" s="29"/>
      <c r="L426" s="29"/>
      <c r="M426" s="29"/>
      <c r="N426" s="29"/>
      <c r="Q426" s="29"/>
      <c r="R426" s="29"/>
      <c r="S426" s="29"/>
      <c r="T426" s="29"/>
      <c r="U426" s="29"/>
      <c r="V426" s="29"/>
      <c r="W426" s="29"/>
      <c r="X426" s="29"/>
      <c r="Y426" s="29"/>
      <c r="Z426" s="29"/>
      <c r="AA426" s="29"/>
      <c r="AB426" s="29"/>
      <c r="AD426" s="29"/>
      <c r="AE426" s="29"/>
      <c r="AF426" s="29"/>
      <c r="AG426" s="29"/>
      <c r="AH426" s="29"/>
      <c r="AI426" s="29"/>
      <c r="AJ426" s="29"/>
      <c r="AK426" s="29"/>
      <c r="AL426" s="29"/>
      <c r="AM426" s="29"/>
      <c r="AN426" s="29"/>
      <c r="AO426" s="29"/>
      <c r="AP426" s="29"/>
      <c r="AS426" s="8">
        <v>125.2</v>
      </c>
      <c r="AT426" s="8">
        <v>52.6</v>
      </c>
      <c r="AU426" s="13">
        <f t="shared" si="197"/>
        <v>0.39495268138801265</v>
      </c>
      <c r="AV426" s="13">
        <f t="shared" si="198"/>
        <v>0.8092307692307692</v>
      </c>
      <c r="BF426" s="29"/>
      <c r="BG426" s="29"/>
      <c r="BH426" s="29"/>
      <c r="BI426" s="29"/>
      <c r="BJ426" s="29"/>
      <c r="BK426" s="29"/>
      <c r="BL426" s="29"/>
      <c r="BM426" s="29"/>
      <c r="BN426" s="29"/>
      <c r="BO426" s="29"/>
      <c r="BP426" s="29"/>
      <c r="BQ426" s="29"/>
      <c r="BR426" s="29"/>
    </row>
    <row r="427" spans="3:70" x14ac:dyDescent="0.25">
      <c r="C427" s="8">
        <v>95.5</v>
      </c>
      <c r="D427" s="8">
        <v>40.6</v>
      </c>
      <c r="E427" s="13">
        <f t="shared" ref="E427:E434" si="199">C427/D$372</f>
        <v>0.50797872340425532</v>
      </c>
      <c r="F427" s="13">
        <f t="shared" ref="F427:F434" si="200">D427/D$371</f>
        <v>0.81200000000000006</v>
      </c>
      <c r="G427" s="29"/>
      <c r="H427" s="29"/>
      <c r="I427" s="29"/>
      <c r="J427" s="29"/>
      <c r="K427" s="29"/>
      <c r="L427" s="29"/>
      <c r="M427" s="29"/>
      <c r="N427" s="29"/>
      <c r="Q427" s="29"/>
      <c r="R427" s="29"/>
      <c r="S427" s="29"/>
      <c r="T427" s="29"/>
      <c r="U427" s="29"/>
      <c r="V427" s="29"/>
      <c r="W427" s="29"/>
      <c r="X427" s="29"/>
      <c r="Y427" s="29"/>
      <c r="Z427" s="29"/>
      <c r="AA427" s="29"/>
      <c r="AB427" s="29"/>
      <c r="AD427" s="29"/>
      <c r="AE427" s="29"/>
      <c r="AF427" s="29"/>
      <c r="AG427" s="29"/>
      <c r="AH427" s="29"/>
      <c r="AI427" s="29"/>
      <c r="AJ427" s="29"/>
      <c r="AK427" s="29"/>
      <c r="AL427" s="29"/>
      <c r="AM427" s="29"/>
      <c r="AN427" s="29"/>
      <c r="AO427" s="29"/>
      <c r="AP427" s="29"/>
      <c r="AS427" s="8">
        <v>125.6</v>
      </c>
      <c r="AT427" s="8">
        <v>52.5</v>
      </c>
      <c r="AU427" s="13">
        <f t="shared" si="197"/>
        <v>0.39621451104100947</v>
      </c>
      <c r="AV427" s="13">
        <f t="shared" si="198"/>
        <v>0.80769230769230771</v>
      </c>
      <c r="BF427" s="29"/>
      <c r="BG427" s="29"/>
      <c r="BH427" s="29"/>
      <c r="BI427" s="29"/>
      <c r="BJ427" s="29"/>
      <c r="BK427" s="29"/>
      <c r="BL427" s="29"/>
      <c r="BM427" s="29"/>
      <c r="BN427" s="29"/>
      <c r="BO427" s="29"/>
      <c r="BP427" s="29"/>
      <c r="BQ427" s="29"/>
      <c r="BR427" s="29"/>
    </row>
    <row r="428" spans="3:70" x14ac:dyDescent="0.25">
      <c r="C428" s="8">
        <v>99.4</v>
      </c>
      <c r="D428" s="8">
        <v>40.1</v>
      </c>
      <c r="E428" s="13">
        <f t="shared" si="199"/>
        <v>0.52872340425531916</v>
      </c>
      <c r="F428" s="13">
        <f t="shared" si="200"/>
        <v>0.80200000000000005</v>
      </c>
      <c r="G428" s="29"/>
      <c r="H428" s="29"/>
      <c r="I428" s="29"/>
      <c r="J428" s="29"/>
      <c r="K428" s="29"/>
      <c r="L428" s="29"/>
      <c r="M428" s="29"/>
      <c r="N428" s="29"/>
      <c r="Q428" s="29"/>
      <c r="R428" s="29"/>
      <c r="S428" s="29"/>
      <c r="T428" s="29"/>
      <c r="U428" s="29"/>
      <c r="V428" s="29"/>
      <c r="W428" s="29"/>
      <c r="X428" s="29"/>
      <c r="Y428" s="29"/>
      <c r="Z428" s="29"/>
      <c r="AA428" s="29"/>
      <c r="AB428" s="29"/>
      <c r="AD428" s="29"/>
      <c r="AE428" s="29"/>
      <c r="AF428" s="29"/>
      <c r="AG428" s="29"/>
      <c r="AH428" s="29"/>
      <c r="AI428" s="29"/>
      <c r="AJ428" s="29"/>
      <c r="AK428" s="29"/>
      <c r="AL428" s="29"/>
      <c r="AM428" s="29"/>
      <c r="AN428" s="29"/>
      <c r="AO428" s="29"/>
      <c r="AP428" s="29"/>
      <c r="AS428" s="8">
        <v>127.6</v>
      </c>
      <c r="AT428" s="8">
        <v>52.3</v>
      </c>
      <c r="AU428" s="13">
        <f t="shared" si="197"/>
        <v>0.40252365930599365</v>
      </c>
      <c r="AV428" s="13">
        <f t="shared" si="198"/>
        <v>0.80461538461538462</v>
      </c>
      <c r="BF428" s="29"/>
      <c r="BG428" s="29"/>
      <c r="BH428" s="29"/>
      <c r="BI428" s="29"/>
      <c r="BJ428" s="29"/>
      <c r="BK428" s="29"/>
      <c r="BL428" s="29"/>
      <c r="BM428" s="29"/>
      <c r="BN428" s="29"/>
      <c r="BO428" s="29"/>
      <c r="BP428" s="29"/>
      <c r="BQ428" s="29"/>
      <c r="BR428" s="29"/>
    </row>
    <row r="429" spans="3:70" x14ac:dyDescent="0.25">
      <c r="C429" s="8">
        <v>100.4</v>
      </c>
      <c r="D429" s="8">
        <v>40</v>
      </c>
      <c r="E429" s="13">
        <f t="shared" si="199"/>
        <v>0.53404255319148941</v>
      </c>
      <c r="F429" s="13">
        <f t="shared" si="200"/>
        <v>0.8</v>
      </c>
      <c r="G429" s="29"/>
      <c r="H429" s="29"/>
      <c r="I429" s="29"/>
      <c r="J429" s="29"/>
      <c r="K429" s="29"/>
      <c r="L429" s="29"/>
      <c r="M429" s="29"/>
      <c r="N429" s="29"/>
      <c r="Q429" s="29"/>
      <c r="R429" s="29"/>
      <c r="S429" s="29"/>
      <c r="T429" s="29"/>
      <c r="U429" s="29"/>
      <c r="V429" s="29"/>
      <c r="W429" s="29"/>
      <c r="X429" s="29"/>
      <c r="Y429" s="29"/>
      <c r="Z429" s="29"/>
      <c r="AA429" s="29"/>
      <c r="AB429" s="29"/>
      <c r="AD429" s="29"/>
      <c r="AE429" s="29"/>
      <c r="AF429" s="29"/>
      <c r="AG429" s="29"/>
      <c r="AH429" s="29"/>
      <c r="AI429" s="29"/>
      <c r="AJ429" s="29"/>
      <c r="AK429" s="29"/>
      <c r="AL429" s="29"/>
      <c r="AM429" s="29"/>
      <c r="AN429" s="29"/>
      <c r="AO429" s="29"/>
      <c r="AP429" s="29"/>
      <c r="AS429" s="8">
        <v>133.4</v>
      </c>
      <c r="AT429" s="8">
        <v>52</v>
      </c>
      <c r="AU429" s="13">
        <f t="shared" si="197"/>
        <v>0.42082018927444798</v>
      </c>
      <c r="AV429" s="13">
        <f t="shared" si="198"/>
        <v>0.8</v>
      </c>
      <c r="BF429" s="29"/>
      <c r="BG429" s="29"/>
      <c r="BH429" s="29"/>
      <c r="BI429" s="29"/>
      <c r="BJ429" s="29"/>
      <c r="BK429" s="29"/>
    </row>
    <row r="430" spans="3:70" x14ac:dyDescent="0.25">
      <c r="C430" s="8">
        <v>101.7</v>
      </c>
      <c r="D430" s="8">
        <v>40</v>
      </c>
      <c r="E430" s="13">
        <f t="shared" si="199"/>
        <v>0.54095744680851066</v>
      </c>
      <c r="F430" s="13">
        <f t="shared" si="200"/>
        <v>0.8</v>
      </c>
      <c r="G430" s="29"/>
      <c r="H430" s="29"/>
      <c r="I430" s="29"/>
      <c r="J430" s="29"/>
      <c r="K430" s="29"/>
      <c r="L430" s="29"/>
      <c r="M430" s="29"/>
      <c r="N430" s="29"/>
      <c r="Q430" s="29"/>
      <c r="R430" s="29"/>
      <c r="S430" s="29"/>
      <c r="T430" s="29"/>
      <c r="U430" s="29"/>
      <c r="V430" s="29"/>
      <c r="W430" s="29"/>
      <c r="X430" s="29"/>
      <c r="Y430" s="29"/>
      <c r="Z430" s="29"/>
      <c r="AA430" s="29"/>
      <c r="AB430" s="29"/>
      <c r="AD430" s="29"/>
      <c r="AE430" s="29"/>
      <c r="AF430" s="29"/>
      <c r="AG430" s="29"/>
      <c r="AH430" s="29"/>
      <c r="AI430" s="29"/>
      <c r="AJ430" s="29"/>
      <c r="AK430" s="29"/>
      <c r="AL430" s="29"/>
      <c r="AM430" s="29"/>
      <c r="AN430" s="29"/>
      <c r="AO430" s="29"/>
      <c r="AP430" s="29"/>
      <c r="AS430" s="8">
        <v>148</v>
      </c>
      <c r="AT430" s="8">
        <v>52</v>
      </c>
      <c r="AU430" s="13">
        <f t="shared" si="197"/>
        <v>0.46687697160883279</v>
      </c>
      <c r="AV430" s="13">
        <f t="shared" si="198"/>
        <v>0.8</v>
      </c>
      <c r="BF430" s="29"/>
      <c r="BG430" s="29"/>
      <c r="BH430" s="29"/>
      <c r="BI430" s="29"/>
      <c r="BJ430" s="29"/>
      <c r="BK430" s="29"/>
    </row>
    <row r="431" spans="3:70" x14ac:dyDescent="0.25">
      <c r="C431" s="8">
        <v>102.8</v>
      </c>
      <c r="D431" s="8">
        <v>40</v>
      </c>
      <c r="E431" s="13">
        <f t="shared" si="199"/>
        <v>0.54680851063829783</v>
      </c>
      <c r="F431" s="13">
        <f t="shared" si="200"/>
        <v>0.8</v>
      </c>
      <c r="G431" s="29"/>
      <c r="H431" s="29"/>
      <c r="I431" s="29"/>
      <c r="J431" s="29"/>
      <c r="K431" s="29"/>
      <c r="L431" s="29"/>
      <c r="M431" s="29"/>
      <c r="N431" s="29"/>
      <c r="Q431" s="29"/>
      <c r="R431" s="29"/>
      <c r="S431" s="29"/>
      <c r="T431" s="29"/>
      <c r="U431" s="29"/>
      <c r="V431" s="29"/>
      <c r="W431" s="29"/>
      <c r="X431" s="29"/>
      <c r="Y431" s="29"/>
      <c r="Z431" s="29"/>
      <c r="AA431" s="29"/>
      <c r="AB431" s="29"/>
      <c r="AD431" s="29"/>
      <c r="AE431" s="29"/>
      <c r="AF431" s="29"/>
      <c r="AG431" s="29"/>
      <c r="AH431" s="29"/>
      <c r="AI431" s="29"/>
      <c r="AJ431" s="29"/>
      <c r="AK431" s="29"/>
      <c r="AL431" s="29"/>
      <c r="AM431" s="29"/>
      <c r="AN431" s="29"/>
      <c r="AO431" s="29"/>
      <c r="AP431" s="29"/>
      <c r="AS431" s="8">
        <v>151.4</v>
      </c>
      <c r="AT431" s="8">
        <v>52</v>
      </c>
      <c r="AU431" s="13">
        <f t="shared" si="197"/>
        <v>0.477602523659306</v>
      </c>
      <c r="AV431" s="13">
        <f t="shared" si="198"/>
        <v>0.8</v>
      </c>
      <c r="BF431" s="29"/>
      <c r="BG431" s="29"/>
      <c r="BH431" s="29"/>
      <c r="BI431" s="29"/>
      <c r="BJ431" s="29"/>
      <c r="BK431" s="29"/>
    </row>
    <row r="432" spans="3:70" x14ac:dyDescent="0.25">
      <c r="C432" s="8">
        <v>109.4</v>
      </c>
      <c r="D432" s="8">
        <v>40</v>
      </c>
      <c r="E432" s="13">
        <f t="shared" si="199"/>
        <v>0.58191489361702131</v>
      </c>
      <c r="F432" s="13">
        <f t="shared" si="200"/>
        <v>0.8</v>
      </c>
      <c r="G432" s="29"/>
      <c r="H432" s="29"/>
      <c r="I432" s="29"/>
      <c r="J432" s="29"/>
      <c r="K432" s="29"/>
      <c r="L432" s="29"/>
      <c r="M432" s="29"/>
      <c r="N432" s="29"/>
      <c r="Q432" s="29"/>
      <c r="R432" s="29"/>
      <c r="S432" s="29"/>
      <c r="T432" s="29"/>
      <c r="U432" s="29"/>
      <c r="V432" s="29"/>
      <c r="W432" s="29"/>
      <c r="X432" s="29"/>
      <c r="Y432" s="29"/>
      <c r="Z432" s="29"/>
      <c r="AA432" s="29"/>
      <c r="AB432" s="29"/>
      <c r="AD432" s="29"/>
      <c r="AE432" s="29"/>
      <c r="AF432" s="29"/>
      <c r="AG432" s="29"/>
      <c r="AH432" s="29"/>
      <c r="AI432" s="29"/>
      <c r="AJ432" s="29"/>
      <c r="AK432" s="29"/>
      <c r="AL432" s="29"/>
      <c r="AM432" s="29"/>
      <c r="AN432" s="29"/>
      <c r="AO432" s="29"/>
      <c r="AP432" s="29"/>
      <c r="AS432" s="8">
        <v>159.5</v>
      </c>
      <c r="AT432" s="8">
        <v>52</v>
      </c>
      <c r="AU432" s="13">
        <f t="shared" si="197"/>
        <v>0.50315457413249209</v>
      </c>
      <c r="AV432" s="13">
        <f t="shared" si="198"/>
        <v>0.8</v>
      </c>
    </row>
    <row r="433" spans="3:48" x14ac:dyDescent="0.25">
      <c r="C433" s="8">
        <v>120.2</v>
      </c>
      <c r="D433" s="8">
        <v>40</v>
      </c>
      <c r="E433" s="13">
        <f t="shared" si="199"/>
        <v>0.63936170212765964</v>
      </c>
      <c r="F433" s="13">
        <f t="shared" si="200"/>
        <v>0.8</v>
      </c>
      <c r="G433" s="29"/>
      <c r="H433" s="29"/>
      <c r="I433" s="29"/>
      <c r="J433" s="29"/>
      <c r="K433" s="29"/>
      <c r="L433" s="29"/>
      <c r="M433" s="29"/>
      <c r="N433" s="29"/>
      <c r="Q433" s="29"/>
      <c r="R433" s="29"/>
      <c r="S433" s="29"/>
      <c r="T433" s="29"/>
      <c r="U433" s="29"/>
      <c r="V433" s="29"/>
      <c r="W433" s="29"/>
      <c r="X433" s="29"/>
      <c r="Y433" s="29"/>
      <c r="Z433" s="29"/>
      <c r="AA433" s="29"/>
      <c r="AB433" s="29"/>
      <c r="AD433" s="29"/>
      <c r="AE433" s="29"/>
      <c r="AF433" s="29"/>
      <c r="AG433" s="29"/>
      <c r="AH433" s="29"/>
      <c r="AI433" s="29"/>
      <c r="AJ433" s="29"/>
      <c r="AK433" s="29"/>
      <c r="AL433" s="29"/>
      <c r="AM433" s="29"/>
      <c r="AN433" s="29"/>
      <c r="AO433" s="29"/>
      <c r="AP433" s="29"/>
      <c r="AS433" s="8">
        <v>177.9</v>
      </c>
      <c r="AT433" s="8">
        <v>52</v>
      </c>
      <c r="AU433" s="13">
        <f t="shared" si="197"/>
        <v>0.56119873817034704</v>
      </c>
      <c r="AV433" s="13">
        <f t="shared" si="198"/>
        <v>0.8</v>
      </c>
    </row>
    <row r="434" spans="3:48" x14ac:dyDescent="0.25">
      <c r="C434" s="8">
        <v>124.1</v>
      </c>
      <c r="D434" s="8">
        <v>40</v>
      </c>
      <c r="E434" s="13">
        <f t="shared" si="199"/>
        <v>0.66010638297872337</v>
      </c>
      <c r="F434" s="13">
        <f t="shared" si="200"/>
        <v>0.8</v>
      </c>
      <c r="G434" s="29"/>
      <c r="H434" s="29"/>
      <c r="I434" s="29"/>
      <c r="J434" s="29"/>
      <c r="K434" s="29"/>
      <c r="L434" s="29"/>
      <c r="M434" s="29"/>
      <c r="N434" s="29"/>
      <c r="Q434" s="29"/>
      <c r="R434" s="29"/>
      <c r="S434" s="29"/>
      <c r="T434" s="29"/>
      <c r="U434" s="29"/>
      <c r="V434" s="29"/>
      <c r="W434" s="29"/>
      <c r="X434" s="29"/>
      <c r="Y434" s="29"/>
      <c r="Z434" s="29"/>
      <c r="AA434" s="29"/>
      <c r="AB434" s="29"/>
      <c r="AD434" s="29"/>
      <c r="AE434" s="29"/>
      <c r="AF434" s="29"/>
      <c r="AG434" s="29"/>
      <c r="AH434" s="29"/>
      <c r="AI434" s="29"/>
      <c r="AJ434" s="29"/>
      <c r="AK434" s="29"/>
      <c r="AL434" s="29"/>
      <c r="AM434" s="29"/>
      <c r="AN434" s="29"/>
      <c r="AO434" s="29"/>
      <c r="AP434" s="29"/>
      <c r="AS434" s="8">
        <v>197.9</v>
      </c>
      <c r="AT434" s="8">
        <v>52</v>
      </c>
      <c r="AU434" s="13">
        <f t="shared" si="197"/>
        <v>0.62429022082018926</v>
      </c>
      <c r="AV434" s="13">
        <f t="shared" si="198"/>
        <v>0.8</v>
      </c>
    </row>
    <row r="435" spans="3:48" x14ac:dyDescent="0.25">
      <c r="C435" s="29"/>
      <c r="D435" s="29"/>
      <c r="E435" s="29"/>
      <c r="F435" s="29"/>
      <c r="G435" s="29"/>
      <c r="H435" s="29"/>
      <c r="I435" s="29"/>
      <c r="J435" s="29"/>
      <c r="K435" s="29"/>
      <c r="L435" s="29"/>
      <c r="M435" s="29"/>
      <c r="N435" s="29"/>
      <c r="Q435" s="29"/>
      <c r="R435" s="29"/>
      <c r="S435" s="29"/>
      <c r="T435" s="29"/>
      <c r="U435" s="29"/>
      <c r="V435" s="29"/>
      <c r="W435" s="29"/>
      <c r="X435" s="29"/>
      <c r="Y435" s="29"/>
      <c r="Z435" s="29"/>
      <c r="AA435" s="29"/>
      <c r="AB435" s="29"/>
      <c r="AD435" s="29"/>
      <c r="AE435" s="29"/>
      <c r="AF435" s="29"/>
      <c r="AG435" s="29"/>
      <c r="AH435" s="29"/>
      <c r="AI435" s="29"/>
    </row>
    <row r="436" spans="3:48" x14ac:dyDescent="0.25">
      <c r="C436" s="29"/>
      <c r="D436" s="29"/>
      <c r="E436" s="29"/>
      <c r="F436" s="29"/>
      <c r="G436" s="29"/>
      <c r="H436" s="29"/>
      <c r="I436" s="29"/>
      <c r="J436" s="29"/>
      <c r="K436" s="29"/>
      <c r="L436" s="29"/>
      <c r="M436" s="29"/>
      <c r="N436" s="29"/>
      <c r="AD436" s="29"/>
      <c r="AE436" s="29"/>
      <c r="AF436" s="29"/>
      <c r="AG436" s="29"/>
      <c r="AH436" s="29"/>
      <c r="AI436" s="29"/>
    </row>
    <row r="437" spans="3:48" x14ac:dyDescent="0.25">
      <c r="C437" s="29"/>
      <c r="D437" s="29"/>
      <c r="E437" s="29"/>
      <c r="F437" s="29"/>
      <c r="G437" s="29"/>
      <c r="H437" s="29"/>
      <c r="I437" s="29"/>
      <c r="J437" s="29"/>
      <c r="K437" s="29"/>
      <c r="L437" s="29"/>
      <c r="M437" s="29"/>
      <c r="N437" s="29"/>
    </row>
    <row r="438" spans="3:48" x14ac:dyDescent="0.25">
      <c r="C438" s="29"/>
      <c r="D438" s="29"/>
      <c r="E438" s="29"/>
      <c r="F438" s="29"/>
      <c r="G438" s="29"/>
      <c r="H438" s="29"/>
      <c r="I438" s="29"/>
      <c r="J438" s="29"/>
      <c r="K438" s="29"/>
      <c r="L438" s="29"/>
      <c r="M438" s="29"/>
      <c r="N438" s="29"/>
    </row>
    <row r="439" spans="3:48" x14ac:dyDescent="0.25">
      <c r="C439" s="29"/>
      <c r="D439" s="29"/>
      <c r="E439" s="29"/>
      <c r="F439" s="29"/>
      <c r="G439" s="29"/>
      <c r="H439" s="29"/>
      <c r="I439" s="29"/>
      <c r="J439" s="29"/>
      <c r="K439" s="29"/>
      <c r="L439" s="29"/>
      <c r="M439" s="29"/>
      <c r="N439" s="29"/>
    </row>
    <row r="440" spans="3:48" x14ac:dyDescent="0.25">
      <c r="C440" s="29"/>
      <c r="D440" s="29"/>
      <c r="E440" s="29"/>
      <c r="F440" s="29"/>
      <c r="G440" s="29"/>
      <c r="H440" s="29"/>
      <c r="I440" s="29"/>
      <c r="J440" s="29"/>
      <c r="K440" s="29"/>
      <c r="L440" s="29"/>
      <c r="M440" s="29"/>
      <c r="N440" s="29"/>
    </row>
    <row r="441" spans="3:48" x14ac:dyDescent="0.25">
      <c r="C441" s="29" t="s">
        <v>4</v>
      </c>
      <c r="D441" s="59" t="s">
        <v>94</v>
      </c>
      <c r="E441" s="59"/>
      <c r="F441" s="29"/>
      <c r="G441" s="29"/>
      <c r="H441" s="29"/>
      <c r="I441" s="29"/>
      <c r="J441" s="29"/>
      <c r="K441" s="29"/>
      <c r="L441" s="29"/>
      <c r="M441" s="29"/>
      <c r="N441" s="29"/>
      <c r="Q441" s="29" t="s">
        <v>4</v>
      </c>
      <c r="R441" s="59" t="s">
        <v>96</v>
      </c>
      <c r="S441" s="59"/>
      <c r="T441" s="29"/>
      <c r="U441" s="29"/>
      <c r="V441" s="29"/>
      <c r="W441" s="29"/>
      <c r="X441" s="29"/>
      <c r="Y441" s="29"/>
      <c r="Z441" s="29"/>
      <c r="AA441" s="29"/>
      <c r="AB441" s="29"/>
    </row>
    <row r="442" spans="3:48" x14ac:dyDescent="0.25">
      <c r="C442" s="29" t="s">
        <v>5</v>
      </c>
      <c r="D442" s="29">
        <v>80</v>
      </c>
      <c r="E442" s="29"/>
      <c r="F442" s="29"/>
      <c r="G442" s="29"/>
      <c r="H442" s="29"/>
      <c r="I442" s="29"/>
      <c r="J442" s="29"/>
      <c r="K442" s="29"/>
      <c r="L442" s="29"/>
      <c r="M442" s="29"/>
      <c r="N442" s="29"/>
      <c r="Q442" s="29" t="s">
        <v>5</v>
      </c>
      <c r="R442" s="29">
        <v>60</v>
      </c>
      <c r="S442" s="29"/>
      <c r="T442" s="29"/>
      <c r="U442" s="29"/>
      <c r="V442" s="29"/>
      <c r="W442" s="29"/>
      <c r="X442" s="29"/>
      <c r="Y442" s="29"/>
      <c r="Z442" s="29"/>
      <c r="AA442" s="29"/>
      <c r="AB442" s="29"/>
    </row>
    <row r="443" spans="3:48" x14ac:dyDescent="0.25">
      <c r="C443" s="29" t="s">
        <v>28</v>
      </c>
      <c r="D443" s="29">
        <v>45</v>
      </c>
      <c r="E443" s="29"/>
      <c r="F443" s="29"/>
      <c r="G443" s="29"/>
      <c r="H443" s="29"/>
      <c r="I443" s="29"/>
      <c r="J443" s="29"/>
      <c r="K443" s="29"/>
      <c r="L443" s="29"/>
      <c r="M443" s="29"/>
      <c r="N443" s="29"/>
      <c r="Q443" s="29" t="s">
        <v>28</v>
      </c>
      <c r="R443" s="29">
        <v>45</v>
      </c>
      <c r="S443" s="29"/>
      <c r="T443" s="29"/>
      <c r="U443" s="29"/>
      <c r="V443" s="29"/>
      <c r="W443" s="29"/>
      <c r="X443" s="29"/>
      <c r="Y443" s="29"/>
      <c r="Z443" s="29"/>
      <c r="AA443" s="29"/>
      <c r="AB443" s="29"/>
    </row>
    <row r="444" spans="3:48" x14ac:dyDescent="0.25">
      <c r="C444" s="29"/>
      <c r="D444" s="29"/>
      <c r="E444" s="29"/>
      <c r="F444" s="29"/>
      <c r="G444" s="29"/>
      <c r="H444" s="29"/>
      <c r="I444" s="29"/>
      <c r="J444" s="29"/>
      <c r="K444" s="29"/>
      <c r="L444" s="29"/>
      <c r="M444" s="29"/>
      <c r="N444" s="29"/>
      <c r="Q444" s="29"/>
      <c r="R444" s="29"/>
      <c r="S444" s="29"/>
      <c r="T444" s="29"/>
      <c r="U444" s="29"/>
      <c r="V444" s="29"/>
      <c r="W444" s="29"/>
      <c r="X444" s="29"/>
      <c r="Y444" s="29"/>
      <c r="Z444" s="29"/>
      <c r="AA444" s="29"/>
      <c r="AB444" s="29"/>
    </row>
    <row r="445" spans="3:48" x14ac:dyDescent="0.25">
      <c r="C445" s="1" t="s">
        <v>29</v>
      </c>
      <c r="D445" s="1" t="s">
        <v>34</v>
      </c>
      <c r="E445" s="1" t="s">
        <v>35</v>
      </c>
      <c r="F445" s="1" t="s">
        <v>36</v>
      </c>
      <c r="G445" s="29"/>
      <c r="H445" s="56" t="s">
        <v>37</v>
      </c>
      <c r="I445" s="57"/>
      <c r="J445" s="58"/>
      <c r="K445" s="58"/>
      <c r="L445" s="58"/>
      <c r="M445" s="58"/>
      <c r="N445" s="29"/>
      <c r="Q445" s="1" t="s">
        <v>29</v>
      </c>
      <c r="R445" s="1" t="s">
        <v>34</v>
      </c>
      <c r="S445" s="1" t="s">
        <v>35</v>
      </c>
      <c r="T445" s="1" t="s">
        <v>36</v>
      </c>
      <c r="U445" s="29"/>
      <c r="V445" s="56" t="s">
        <v>37</v>
      </c>
      <c r="W445" s="57"/>
      <c r="X445" s="58"/>
      <c r="Y445" s="58"/>
      <c r="Z445" s="58"/>
      <c r="AA445" s="58"/>
      <c r="AB445" s="29"/>
    </row>
    <row r="446" spans="3:48" x14ac:dyDescent="0.25">
      <c r="C446" s="33">
        <v>2.2999999999999998</v>
      </c>
      <c r="D446" s="33">
        <v>80</v>
      </c>
      <c r="E446" s="13">
        <f>C446/D$443</f>
        <v>5.1111111111111107E-2</v>
      </c>
      <c r="F446" s="13">
        <f>D446/D$442</f>
        <v>1</v>
      </c>
      <c r="G446" s="29"/>
      <c r="H446" s="29"/>
      <c r="I446" s="29"/>
      <c r="J446" s="58"/>
      <c r="K446" s="58"/>
      <c r="L446" s="58"/>
      <c r="M446" s="58"/>
      <c r="N446" s="29"/>
      <c r="Q446" s="33">
        <v>1.1000000000000001</v>
      </c>
      <c r="R446" s="33">
        <v>60</v>
      </c>
      <c r="S446" s="13">
        <f>Q446/R$443</f>
        <v>2.4444444444444446E-2</v>
      </c>
      <c r="T446" s="13">
        <f>R446/R$442</f>
        <v>1</v>
      </c>
      <c r="U446" s="29"/>
      <c r="V446" s="29"/>
      <c r="W446" s="29"/>
      <c r="X446" s="58"/>
      <c r="Y446" s="58"/>
      <c r="Z446" s="58"/>
      <c r="AA446" s="58"/>
      <c r="AB446" s="29"/>
    </row>
    <row r="447" spans="3:48" x14ac:dyDescent="0.25">
      <c r="C447" s="33">
        <v>3.7</v>
      </c>
      <c r="D447" s="33">
        <v>80</v>
      </c>
      <c r="E447" s="13">
        <f t="shared" ref="E447:E466" si="201">C447/D$443</f>
        <v>8.2222222222222224E-2</v>
      </c>
      <c r="F447" s="13">
        <f t="shared" ref="F447:F466" si="202">D447/D$442</f>
        <v>1</v>
      </c>
      <c r="G447" s="29"/>
      <c r="H447" s="29"/>
      <c r="I447" s="29"/>
      <c r="J447" s="58"/>
      <c r="K447" s="58"/>
      <c r="L447" s="58"/>
      <c r="M447" s="58"/>
      <c r="N447" s="29"/>
      <c r="Q447" s="33">
        <v>5.4</v>
      </c>
      <c r="R447" s="33">
        <v>59.7</v>
      </c>
      <c r="S447" s="13">
        <f t="shared" ref="S447:S462" si="203">Q447/R$443</f>
        <v>0.12000000000000001</v>
      </c>
      <c r="T447" s="13">
        <f t="shared" ref="T447:T462" si="204">R447/R$442</f>
        <v>0.995</v>
      </c>
      <c r="U447" s="29"/>
      <c r="V447" s="29"/>
      <c r="W447" s="29"/>
      <c r="X447" s="58"/>
      <c r="Y447" s="58"/>
      <c r="Z447" s="58"/>
      <c r="AA447" s="58"/>
      <c r="AB447" s="29"/>
    </row>
    <row r="448" spans="3:48" x14ac:dyDescent="0.25">
      <c r="C448" s="33">
        <v>4.5999999999999996</v>
      </c>
      <c r="D448" s="33">
        <v>80</v>
      </c>
      <c r="E448" s="13">
        <f t="shared" si="201"/>
        <v>0.10222222222222221</v>
      </c>
      <c r="F448" s="13">
        <f t="shared" si="202"/>
        <v>1</v>
      </c>
      <c r="G448" s="29"/>
      <c r="H448" s="56" t="s">
        <v>74</v>
      </c>
      <c r="I448" s="57"/>
      <c r="J448" s="58" t="s">
        <v>77</v>
      </c>
      <c r="K448" s="58"/>
      <c r="L448" s="58"/>
      <c r="M448" s="58"/>
      <c r="N448" s="29"/>
      <c r="Q448" s="33">
        <v>6.9</v>
      </c>
      <c r="R448" s="33">
        <v>58.4</v>
      </c>
      <c r="S448" s="13">
        <f t="shared" si="203"/>
        <v>0.15333333333333335</v>
      </c>
      <c r="T448" s="13">
        <f t="shared" si="204"/>
        <v>0.97333333333333327</v>
      </c>
      <c r="U448" s="29"/>
      <c r="V448" s="56" t="s">
        <v>74</v>
      </c>
      <c r="W448" s="57"/>
      <c r="X448" s="58" t="s">
        <v>77</v>
      </c>
      <c r="Y448" s="58"/>
      <c r="Z448" s="58"/>
      <c r="AA448" s="58"/>
      <c r="AB448" s="29"/>
    </row>
    <row r="449" spans="3:28" x14ac:dyDescent="0.25">
      <c r="C449" s="33">
        <v>5</v>
      </c>
      <c r="D449" s="33">
        <v>80</v>
      </c>
      <c r="E449" s="13">
        <f t="shared" si="201"/>
        <v>0.1111111111111111</v>
      </c>
      <c r="F449" s="13">
        <f t="shared" si="202"/>
        <v>1</v>
      </c>
      <c r="G449" s="29"/>
      <c r="H449" s="29"/>
      <c r="I449" s="29"/>
      <c r="J449" s="29"/>
      <c r="K449" s="29"/>
      <c r="L449" s="29"/>
      <c r="M449" s="29"/>
      <c r="N449" s="29"/>
      <c r="Q449" s="33">
        <v>7.8</v>
      </c>
      <c r="R449" s="33">
        <v>57.6</v>
      </c>
      <c r="S449" s="13">
        <f t="shared" si="203"/>
        <v>0.17333333333333334</v>
      </c>
      <c r="T449" s="13">
        <f t="shared" si="204"/>
        <v>0.96000000000000008</v>
      </c>
      <c r="U449" s="29"/>
      <c r="V449" s="29"/>
      <c r="W449" s="29"/>
      <c r="X449" s="29"/>
      <c r="Y449" s="29"/>
      <c r="Z449" s="29"/>
      <c r="AA449" s="29"/>
      <c r="AB449" s="29"/>
    </row>
    <row r="450" spans="3:28" x14ac:dyDescent="0.25">
      <c r="C450" s="33">
        <v>5.0999999999999996</v>
      </c>
      <c r="D450" s="33">
        <v>79.900000000000006</v>
      </c>
      <c r="E450" s="13">
        <f t="shared" si="201"/>
        <v>0.11333333333333333</v>
      </c>
      <c r="F450" s="13">
        <f t="shared" si="202"/>
        <v>0.99875000000000003</v>
      </c>
      <c r="G450" s="29"/>
      <c r="H450" s="29"/>
      <c r="I450" s="29"/>
      <c r="J450" s="29"/>
      <c r="K450" s="29"/>
      <c r="L450" s="29"/>
      <c r="M450" s="29"/>
      <c r="N450" s="29"/>
      <c r="Q450" s="33">
        <v>7.8</v>
      </c>
      <c r="R450" s="33">
        <v>57.6</v>
      </c>
      <c r="S450" s="13">
        <f t="shared" si="203"/>
        <v>0.17333333333333334</v>
      </c>
      <c r="T450" s="13">
        <f t="shared" si="204"/>
        <v>0.96000000000000008</v>
      </c>
      <c r="U450" s="29"/>
      <c r="V450" s="29"/>
      <c r="W450" s="29"/>
      <c r="X450" s="29"/>
      <c r="Y450" s="29"/>
      <c r="Z450" s="29"/>
      <c r="AA450" s="29"/>
      <c r="AB450" s="29"/>
    </row>
    <row r="451" spans="3:28" x14ac:dyDescent="0.25">
      <c r="C451" s="33">
        <v>5.2</v>
      </c>
      <c r="D451" s="33">
        <v>79.7</v>
      </c>
      <c r="E451" s="13">
        <f t="shared" si="201"/>
        <v>0.11555555555555556</v>
      </c>
      <c r="F451" s="13">
        <f t="shared" si="202"/>
        <v>0.99625000000000008</v>
      </c>
      <c r="G451" s="29"/>
      <c r="H451" s="29"/>
      <c r="I451" s="29"/>
      <c r="J451" s="29"/>
      <c r="K451" s="29"/>
      <c r="L451" s="29"/>
      <c r="M451" s="29"/>
      <c r="N451" s="29"/>
      <c r="Q451" s="33">
        <v>8.9</v>
      </c>
      <c r="R451" s="33">
        <v>56.7</v>
      </c>
      <c r="S451" s="13">
        <f t="shared" si="203"/>
        <v>0.19777777777777777</v>
      </c>
      <c r="T451" s="13">
        <f t="shared" si="204"/>
        <v>0.94500000000000006</v>
      </c>
      <c r="U451" s="29"/>
      <c r="V451" s="29"/>
      <c r="W451" s="29"/>
      <c r="X451" s="29"/>
      <c r="Y451" s="29"/>
      <c r="Z451" s="29"/>
      <c r="AA451" s="29"/>
      <c r="AB451" s="29"/>
    </row>
    <row r="452" spans="3:28" x14ac:dyDescent="0.25">
      <c r="C452" s="33">
        <v>6</v>
      </c>
      <c r="D452" s="33">
        <v>78.8</v>
      </c>
      <c r="E452" s="13">
        <f t="shared" si="201"/>
        <v>0.13333333333333333</v>
      </c>
      <c r="F452" s="13">
        <f t="shared" si="202"/>
        <v>0.98499999999999999</v>
      </c>
      <c r="G452" s="29"/>
      <c r="H452" s="29"/>
      <c r="I452" s="29"/>
      <c r="J452" s="29"/>
      <c r="K452" s="29"/>
      <c r="L452" s="29"/>
      <c r="M452" s="29"/>
      <c r="N452" s="29"/>
      <c r="Q452" s="33">
        <v>9.6999999999999993</v>
      </c>
      <c r="R452" s="33">
        <v>55.9</v>
      </c>
      <c r="S452" s="13">
        <f t="shared" si="203"/>
        <v>0.21555555555555553</v>
      </c>
      <c r="T452" s="13">
        <f t="shared" si="204"/>
        <v>0.93166666666666664</v>
      </c>
      <c r="U452" s="29"/>
      <c r="V452" s="29"/>
      <c r="W452" s="29"/>
      <c r="X452" s="29"/>
      <c r="Y452" s="29"/>
      <c r="Z452" s="29"/>
      <c r="AA452" s="29"/>
      <c r="AB452" s="29"/>
    </row>
    <row r="453" spans="3:28" x14ac:dyDescent="0.25">
      <c r="C453" s="33">
        <v>7.7</v>
      </c>
      <c r="D453" s="33">
        <v>76.900000000000006</v>
      </c>
      <c r="E453" s="13">
        <f t="shared" si="201"/>
        <v>0.1711111111111111</v>
      </c>
      <c r="F453" s="13">
        <f t="shared" si="202"/>
        <v>0.96125000000000005</v>
      </c>
      <c r="G453" s="29"/>
      <c r="H453" s="29"/>
      <c r="I453" s="29"/>
      <c r="J453" s="29"/>
      <c r="K453" s="29"/>
      <c r="L453" s="29"/>
      <c r="M453" s="29"/>
      <c r="N453" s="29"/>
      <c r="Q453" s="33">
        <v>18.600000000000001</v>
      </c>
      <c r="R453" s="33">
        <v>48.3</v>
      </c>
      <c r="S453" s="13">
        <f t="shared" si="203"/>
        <v>0.41333333333333339</v>
      </c>
      <c r="T453" s="13">
        <f t="shared" si="204"/>
        <v>0.80499999999999994</v>
      </c>
      <c r="U453" s="29"/>
      <c r="V453" s="29"/>
      <c r="W453" s="29"/>
      <c r="X453" s="29"/>
      <c r="Y453" s="29"/>
      <c r="Z453" s="29"/>
      <c r="AA453" s="29"/>
      <c r="AB453" s="29"/>
    </row>
    <row r="454" spans="3:28" x14ac:dyDescent="0.25">
      <c r="C454" s="33">
        <v>9.3000000000000007</v>
      </c>
      <c r="D454" s="33">
        <v>75.099999999999994</v>
      </c>
      <c r="E454" s="13">
        <f t="shared" si="201"/>
        <v>0.20666666666666669</v>
      </c>
      <c r="F454" s="13">
        <f t="shared" si="202"/>
        <v>0.93874999999999997</v>
      </c>
      <c r="G454" s="29"/>
      <c r="H454" s="29"/>
      <c r="I454" s="29"/>
      <c r="J454" s="29"/>
      <c r="K454" s="29"/>
      <c r="L454" s="29"/>
      <c r="M454" s="29"/>
      <c r="N454" s="29"/>
      <c r="Q454" s="33">
        <v>23.5</v>
      </c>
      <c r="R454" s="33">
        <v>44.1</v>
      </c>
      <c r="S454" s="13">
        <f t="shared" si="203"/>
        <v>0.52222222222222225</v>
      </c>
      <c r="T454" s="13">
        <f t="shared" si="204"/>
        <v>0.73499999999999999</v>
      </c>
      <c r="U454" s="29"/>
      <c r="V454" s="29"/>
      <c r="W454" s="29"/>
      <c r="X454" s="29"/>
      <c r="Y454" s="29"/>
      <c r="Z454" s="29"/>
      <c r="AA454" s="29"/>
      <c r="AB454" s="29"/>
    </row>
    <row r="455" spans="3:28" x14ac:dyDescent="0.25">
      <c r="C455" s="33">
        <v>11.8</v>
      </c>
      <c r="D455" s="33">
        <v>72.3</v>
      </c>
      <c r="E455" s="13">
        <f t="shared" si="201"/>
        <v>0.26222222222222225</v>
      </c>
      <c r="F455" s="13">
        <f t="shared" si="202"/>
        <v>0.90374999999999994</v>
      </c>
      <c r="G455" s="29"/>
      <c r="H455" s="29"/>
      <c r="I455" s="29"/>
      <c r="J455" s="29"/>
      <c r="K455" s="29"/>
      <c r="L455" s="29"/>
      <c r="M455" s="29"/>
      <c r="N455" s="29"/>
      <c r="Q455" s="33">
        <v>27.6</v>
      </c>
      <c r="R455" s="33">
        <v>40.700000000000003</v>
      </c>
      <c r="S455" s="13">
        <f t="shared" si="203"/>
        <v>0.6133333333333334</v>
      </c>
      <c r="T455" s="13">
        <f t="shared" si="204"/>
        <v>0.67833333333333334</v>
      </c>
      <c r="U455" s="29"/>
      <c r="V455" s="29"/>
      <c r="W455" s="29"/>
      <c r="X455" s="29"/>
      <c r="Y455" s="29"/>
      <c r="Z455" s="29"/>
      <c r="AA455" s="29"/>
      <c r="AB455" s="29"/>
    </row>
    <row r="456" spans="3:28" x14ac:dyDescent="0.25">
      <c r="C456" s="33">
        <v>15.2</v>
      </c>
      <c r="D456" s="33">
        <v>68.3</v>
      </c>
      <c r="E456" s="13">
        <f t="shared" si="201"/>
        <v>0.33777777777777779</v>
      </c>
      <c r="F456" s="13">
        <f t="shared" si="202"/>
        <v>0.85375000000000001</v>
      </c>
      <c r="G456" s="29"/>
      <c r="H456" s="29"/>
      <c r="I456" s="29"/>
      <c r="J456" s="29"/>
      <c r="K456" s="29"/>
      <c r="L456" s="29"/>
      <c r="M456" s="29"/>
      <c r="N456" s="29"/>
      <c r="Q456" s="33">
        <v>31.2</v>
      </c>
      <c r="R456" s="33">
        <v>37.5</v>
      </c>
      <c r="S456" s="13">
        <f t="shared" si="203"/>
        <v>0.69333333333333336</v>
      </c>
      <c r="T456" s="13">
        <f t="shared" si="204"/>
        <v>0.625</v>
      </c>
      <c r="U456" s="29"/>
      <c r="V456" s="29"/>
      <c r="W456" s="29"/>
      <c r="X456" s="29"/>
      <c r="Y456" s="29"/>
      <c r="Z456" s="29"/>
      <c r="AA456" s="29"/>
      <c r="AB456" s="29"/>
    </row>
    <row r="457" spans="3:28" x14ac:dyDescent="0.25">
      <c r="C457" s="33">
        <v>16.7</v>
      </c>
      <c r="D457" s="33">
        <v>66.599999999999994</v>
      </c>
      <c r="E457" s="13">
        <f t="shared" si="201"/>
        <v>0.37111111111111111</v>
      </c>
      <c r="F457" s="13">
        <f t="shared" si="202"/>
        <v>0.83249999999999991</v>
      </c>
      <c r="G457" s="29"/>
      <c r="H457" s="29"/>
      <c r="I457" s="29"/>
      <c r="J457" s="29"/>
      <c r="K457" s="29"/>
      <c r="L457" s="29"/>
      <c r="M457" s="29"/>
      <c r="N457" s="29"/>
      <c r="Q457" s="33">
        <v>34.700000000000003</v>
      </c>
      <c r="R457" s="33">
        <v>34.5</v>
      </c>
      <c r="S457" s="13">
        <f t="shared" si="203"/>
        <v>0.77111111111111119</v>
      </c>
      <c r="T457" s="13">
        <f t="shared" si="204"/>
        <v>0.57499999999999996</v>
      </c>
      <c r="U457" s="29"/>
      <c r="V457" s="29"/>
      <c r="W457" s="29"/>
      <c r="X457" s="29"/>
      <c r="Y457" s="29"/>
      <c r="Z457" s="29"/>
      <c r="AA457" s="29"/>
      <c r="AB457" s="29"/>
    </row>
    <row r="458" spans="3:28" x14ac:dyDescent="0.25">
      <c r="C458" s="33">
        <v>21.1</v>
      </c>
      <c r="D458" s="33">
        <v>61.6</v>
      </c>
      <c r="E458" s="13">
        <f t="shared" si="201"/>
        <v>0.46888888888888891</v>
      </c>
      <c r="F458" s="13">
        <f t="shared" si="202"/>
        <v>0.77</v>
      </c>
      <c r="G458" s="29"/>
      <c r="H458" s="29"/>
      <c r="I458" s="29"/>
      <c r="J458" s="29"/>
      <c r="K458" s="29"/>
      <c r="L458" s="29"/>
      <c r="M458" s="29"/>
      <c r="N458" s="29"/>
      <c r="Q458" s="33">
        <v>38.200000000000003</v>
      </c>
      <c r="R458" s="33">
        <v>31.5</v>
      </c>
      <c r="S458" s="13">
        <f t="shared" si="203"/>
        <v>0.84888888888888892</v>
      </c>
      <c r="T458" s="13">
        <f t="shared" si="204"/>
        <v>0.52500000000000002</v>
      </c>
      <c r="U458" s="29"/>
      <c r="V458" s="29"/>
      <c r="W458" s="29"/>
      <c r="X458" s="29"/>
      <c r="Y458" s="29"/>
      <c r="Z458" s="29"/>
      <c r="AA458" s="29"/>
      <c r="AB458" s="29"/>
    </row>
    <row r="459" spans="3:28" x14ac:dyDescent="0.25">
      <c r="C459" s="33">
        <v>24.4</v>
      </c>
      <c r="D459" s="33">
        <v>57.8</v>
      </c>
      <c r="E459" s="13">
        <f t="shared" si="201"/>
        <v>0.54222222222222216</v>
      </c>
      <c r="F459" s="13">
        <f t="shared" si="202"/>
        <v>0.72249999999999992</v>
      </c>
      <c r="G459" s="29"/>
      <c r="H459" s="29"/>
      <c r="I459" s="29"/>
      <c r="J459" s="29"/>
      <c r="K459" s="29"/>
      <c r="L459" s="29"/>
      <c r="M459" s="29"/>
      <c r="N459" s="29"/>
      <c r="Q459" s="33">
        <v>39.6</v>
      </c>
      <c r="R459" s="33">
        <v>30.3</v>
      </c>
      <c r="S459" s="13">
        <f t="shared" si="203"/>
        <v>0.88</v>
      </c>
      <c r="T459" s="13">
        <f t="shared" si="204"/>
        <v>0.505</v>
      </c>
      <c r="U459" s="29"/>
      <c r="V459" s="29"/>
      <c r="W459" s="29"/>
      <c r="X459" s="29"/>
      <c r="Y459" s="29"/>
      <c r="Z459" s="29"/>
      <c r="AA459" s="29"/>
      <c r="AB459" s="29"/>
    </row>
    <row r="460" spans="3:28" x14ac:dyDescent="0.25">
      <c r="C460" s="33">
        <v>29.5</v>
      </c>
      <c r="D460" s="33">
        <v>52</v>
      </c>
      <c r="E460" s="13">
        <f t="shared" si="201"/>
        <v>0.65555555555555556</v>
      </c>
      <c r="F460" s="13">
        <f t="shared" si="202"/>
        <v>0.65</v>
      </c>
      <c r="G460" s="29"/>
      <c r="H460" s="29"/>
      <c r="I460" s="29"/>
      <c r="J460" s="29"/>
      <c r="K460" s="29"/>
      <c r="L460" s="29"/>
      <c r="M460" s="29"/>
      <c r="N460" s="29"/>
      <c r="Q460" s="33">
        <v>39.6</v>
      </c>
      <c r="R460" s="33">
        <v>30.4</v>
      </c>
      <c r="S460" s="13">
        <f t="shared" si="203"/>
        <v>0.88</v>
      </c>
      <c r="T460" s="13">
        <f t="shared" si="204"/>
        <v>0.5066666666666666</v>
      </c>
      <c r="U460" s="29"/>
      <c r="V460" s="29"/>
      <c r="W460" s="29"/>
      <c r="X460" s="29"/>
      <c r="Y460" s="29"/>
      <c r="Z460" s="29"/>
      <c r="AA460" s="29"/>
      <c r="AB460" s="29"/>
    </row>
    <row r="461" spans="3:28" x14ac:dyDescent="0.25">
      <c r="C461" s="33">
        <v>31.6</v>
      </c>
      <c r="D461" s="33">
        <v>49.6</v>
      </c>
      <c r="E461" s="13">
        <f t="shared" si="201"/>
        <v>0.7022222222222223</v>
      </c>
      <c r="F461" s="13">
        <f t="shared" si="202"/>
        <v>0.62</v>
      </c>
      <c r="G461" s="29"/>
      <c r="H461" s="29"/>
      <c r="I461" s="29"/>
      <c r="J461" s="29"/>
      <c r="K461" s="29"/>
      <c r="L461" s="29"/>
      <c r="M461" s="29"/>
      <c r="N461" s="29"/>
      <c r="Q461" s="33">
        <v>40</v>
      </c>
      <c r="R461" s="33">
        <v>30</v>
      </c>
      <c r="S461" s="13">
        <f t="shared" si="203"/>
        <v>0.88888888888888884</v>
      </c>
      <c r="T461" s="13">
        <f t="shared" si="204"/>
        <v>0.5</v>
      </c>
      <c r="U461" s="29"/>
      <c r="V461" s="29"/>
      <c r="W461" s="29"/>
      <c r="X461" s="29"/>
      <c r="Y461" s="29"/>
      <c r="Z461" s="29"/>
      <c r="AA461" s="29"/>
      <c r="AB461" s="29"/>
    </row>
    <row r="462" spans="3:28" x14ac:dyDescent="0.25">
      <c r="C462" s="33">
        <v>34.299999999999997</v>
      </c>
      <c r="D462" s="33">
        <v>46.5</v>
      </c>
      <c r="E462" s="13">
        <f t="shared" si="201"/>
        <v>0.76222222222222213</v>
      </c>
      <c r="F462" s="13">
        <f t="shared" si="202"/>
        <v>0.58125000000000004</v>
      </c>
      <c r="G462" s="29"/>
      <c r="H462" s="29"/>
      <c r="I462" s="29"/>
      <c r="J462" s="29"/>
      <c r="K462" s="29"/>
      <c r="L462" s="29"/>
      <c r="M462" s="29"/>
      <c r="N462" s="29"/>
      <c r="Q462" s="33">
        <v>45.5</v>
      </c>
      <c r="R462" s="33">
        <v>30</v>
      </c>
      <c r="S462" s="13">
        <f t="shared" si="203"/>
        <v>1.0111111111111111</v>
      </c>
      <c r="T462" s="13">
        <f t="shared" si="204"/>
        <v>0.5</v>
      </c>
      <c r="U462" s="29"/>
      <c r="V462" s="29"/>
      <c r="W462" s="29"/>
      <c r="X462" s="29"/>
      <c r="Y462" s="29"/>
      <c r="Z462" s="29"/>
      <c r="AA462" s="29"/>
      <c r="AB462" s="29"/>
    </row>
    <row r="463" spans="3:28" x14ac:dyDescent="0.25">
      <c r="C463" s="33">
        <v>36.200000000000003</v>
      </c>
      <c r="D463" s="33">
        <v>44.4</v>
      </c>
      <c r="E463" s="13">
        <f t="shared" si="201"/>
        <v>0.80444444444444452</v>
      </c>
      <c r="F463" s="13">
        <f t="shared" si="202"/>
        <v>0.55499999999999994</v>
      </c>
      <c r="G463" s="29"/>
      <c r="H463" s="29"/>
      <c r="I463" s="29"/>
      <c r="J463" s="29"/>
      <c r="K463" s="29"/>
      <c r="L463" s="29"/>
      <c r="M463" s="29"/>
      <c r="N463" s="29"/>
      <c r="Q463" s="29"/>
      <c r="R463" s="29"/>
      <c r="S463" s="29"/>
      <c r="T463" s="29"/>
      <c r="U463" s="29"/>
      <c r="V463" s="29"/>
      <c r="W463" s="29"/>
      <c r="X463" s="29"/>
      <c r="Y463" s="29"/>
      <c r="Z463" s="29"/>
      <c r="AA463" s="29"/>
      <c r="AB463" s="29"/>
    </row>
    <row r="464" spans="3:28" x14ac:dyDescent="0.25">
      <c r="C464" s="33">
        <v>39.200000000000003</v>
      </c>
      <c r="D464" s="33">
        <v>41</v>
      </c>
      <c r="E464" s="13">
        <f t="shared" si="201"/>
        <v>0.87111111111111117</v>
      </c>
      <c r="F464" s="13">
        <f t="shared" si="202"/>
        <v>0.51249999999999996</v>
      </c>
      <c r="G464" s="29"/>
      <c r="H464" s="29"/>
      <c r="I464" s="29"/>
      <c r="J464" s="29"/>
      <c r="K464" s="29"/>
      <c r="L464" s="29"/>
      <c r="M464" s="29"/>
      <c r="N464" s="29"/>
      <c r="Q464" s="29"/>
      <c r="R464" s="29"/>
      <c r="S464" s="29"/>
      <c r="T464" s="29"/>
      <c r="U464" s="29"/>
      <c r="V464" s="29"/>
      <c r="W464" s="29"/>
      <c r="X464" s="29"/>
      <c r="Y464" s="29"/>
      <c r="Z464" s="29"/>
      <c r="AA464" s="29"/>
      <c r="AB464" s="29"/>
    </row>
    <row r="465" spans="3:28" x14ac:dyDescent="0.25">
      <c r="C465" s="33">
        <v>42</v>
      </c>
      <c r="D465" s="33">
        <v>40</v>
      </c>
      <c r="E465" s="13">
        <f t="shared" si="201"/>
        <v>0.93333333333333335</v>
      </c>
      <c r="F465" s="13">
        <f t="shared" si="202"/>
        <v>0.5</v>
      </c>
      <c r="G465" s="29"/>
      <c r="H465" s="29"/>
      <c r="I465" s="29"/>
      <c r="J465" s="29"/>
      <c r="K465" s="29"/>
      <c r="L465" s="29"/>
      <c r="M465" s="29"/>
      <c r="N465" s="29"/>
      <c r="Q465" s="29"/>
      <c r="R465" s="29"/>
      <c r="S465" s="29"/>
      <c r="T465" s="29"/>
      <c r="U465" s="29"/>
      <c r="V465" s="29"/>
      <c r="W465" s="29"/>
      <c r="X465" s="29"/>
      <c r="Y465" s="29"/>
      <c r="Z465" s="29"/>
      <c r="AA465" s="29"/>
      <c r="AB465" s="29"/>
    </row>
    <row r="466" spans="3:28" x14ac:dyDescent="0.25">
      <c r="C466" s="33">
        <v>44.7</v>
      </c>
      <c r="D466" s="33">
        <v>40</v>
      </c>
      <c r="E466" s="13">
        <f t="shared" si="201"/>
        <v>0.9933333333333334</v>
      </c>
      <c r="F466" s="13">
        <f t="shared" si="202"/>
        <v>0.5</v>
      </c>
      <c r="G466" s="29"/>
      <c r="H466" s="29"/>
      <c r="I466" s="29"/>
      <c r="J466" s="29"/>
      <c r="K466" s="29"/>
      <c r="L466" s="29"/>
      <c r="M466" s="29"/>
      <c r="N466" s="29"/>
      <c r="Q466" s="29"/>
      <c r="R466" s="29"/>
      <c r="S466" s="29"/>
      <c r="T466" s="29"/>
      <c r="U466" s="29"/>
      <c r="V466" s="29"/>
      <c r="W466" s="29"/>
      <c r="X466" s="29"/>
      <c r="Y466" s="29"/>
      <c r="Z466" s="29"/>
      <c r="AA466" s="29"/>
      <c r="AB466" s="29"/>
    </row>
    <row r="467" spans="3:28" x14ac:dyDescent="0.25">
      <c r="C467" s="29"/>
      <c r="D467" s="29"/>
      <c r="E467" s="29"/>
      <c r="F467" s="29"/>
      <c r="G467" s="29"/>
      <c r="H467" s="29"/>
      <c r="I467" s="29"/>
      <c r="J467" s="29"/>
      <c r="K467" s="29"/>
      <c r="L467" s="29"/>
      <c r="M467" s="29"/>
      <c r="N467" s="29"/>
      <c r="Q467" s="29"/>
      <c r="R467" s="29"/>
      <c r="S467" s="29"/>
      <c r="T467" s="29"/>
      <c r="U467" s="29"/>
      <c r="V467" s="29"/>
      <c r="W467" s="29"/>
      <c r="X467" s="29"/>
      <c r="Y467" s="29"/>
      <c r="Z467" s="29"/>
      <c r="AA467" s="29"/>
      <c r="AB467" s="29"/>
    </row>
    <row r="468" spans="3:28" x14ac:dyDescent="0.25">
      <c r="C468" s="29"/>
      <c r="D468" s="29"/>
      <c r="E468" s="29"/>
      <c r="F468" s="29"/>
      <c r="G468" s="29"/>
      <c r="H468" s="29"/>
      <c r="I468" s="29"/>
      <c r="J468" s="29"/>
      <c r="K468" s="29"/>
      <c r="L468" s="29"/>
      <c r="M468" s="29"/>
      <c r="N468" s="29"/>
      <c r="Q468" s="29"/>
      <c r="R468" s="29"/>
      <c r="S468" s="29"/>
      <c r="T468" s="29"/>
      <c r="U468" s="29"/>
      <c r="V468" s="29"/>
      <c r="W468" s="29"/>
      <c r="X468" s="29"/>
      <c r="Y468" s="29"/>
      <c r="Z468" s="29"/>
      <c r="AA468" s="29"/>
      <c r="AB468" s="29"/>
    </row>
    <row r="469" spans="3:28" x14ac:dyDescent="0.25">
      <c r="C469" s="29"/>
      <c r="D469" s="29"/>
      <c r="E469" s="29"/>
      <c r="F469" s="29"/>
      <c r="G469" s="29"/>
      <c r="H469" s="29" t="s">
        <v>95</v>
      </c>
      <c r="I469" s="29">
        <v>80</v>
      </c>
      <c r="J469" s="29"/>
      <c r="K469" s="29"/>
      <c r="L469" s="29"/>
      <c r="M469" s="29"/>
      <c r="N469" s="29"/>
      <c r="Q469" s="29"/>
      <c r="R469" s="29"/>
      <c r="S469" s="29"/>
      <c r="T469" s="29"/>
      <c r="U469" s="29"/>
      <c r="V469" s="29" t="s">
        <v>95</v>
      </c>
      <c r="W469" s="29">
        <v>60</v>
      </c>
      <c r="X469" s="29"/>
      <c r="Y469" s="29"/>
      <c r="Z469" s="29"/>
      <c r="AA469" s="29"/>
      <c r="AB469" s="29"/>
    </row>
    <row r="470" spans="3:28" x14ac:dyDescent="0.25">
      <c r="C470" s="29"/>
      <c r="D470" s="29"/>
      <c r="E470" s="29"/>
      <c r="F470" s="29"/>
      <c r="G470" s="29"/>
      <c r="H470" s="29"/>
      <c r="I470" s="29"/>
      <c r="J470" s="29"/>
      <c r="K470" s="29"/>
      <c r="L470" s="29"/>
      <c r="M470" s="29"/>
      <c r="N470" s="29"/>
      <c r="Q470" s="29"/>
      <c r="R470" s="29"/>
      <c r="S470" s="29"/>
      <c r="T470" s="29"/>
      <c r="U470" s="29"/>
      <c r="V470" s="29"/>
      <c r="W470" s="29"/>
      <c r="X470" s="29"/>
      <c r="Y470" s="29"/>
      <c r="Z470" s="29"/>
      <c r="AA470" s="29"/>
      <c r="AB470" s="29"/>
    </row>
    <row r="471" spans="3:28" x14ac:dyDescent="0.25">
      <c r="C471" s="29"/>
      <c r="D471" s="29"/>
      <c r="E471" s="29"/>
      <c r="F471" s="29"/>
      <c r="G471" s="29"/>
      <c r="H471" s="29" t="s">
        <v>44</v>
      </c>
      <c r="I471" s="29">
        <v>5</v>
      </c>
      <c r="J471" s="29"/>
      <c r="K471" s="29"/>
      <c r="L471" s="29"/>
      <c r="M471" s="29"/>
      <c r="N471" s="29"/>
      <c r="Q471" s="29"/>
      <c r="R471" s="29"/>
      <c r="S471" s="29"/>
      <c r="T471" s="29"/>
      <c r="U471" s="29"/>
      <c r="V471" s="29" t="s">
        <v>44</v>
      </c>
      <c r="W471" s="29">
        <v>5</v>
      </c>
      <c r="X471" s="29"/>
      <c r="Y471" s="29"/>
      <c r="Z471" s="29"/>
      <c r="AA471" s="29"/>
      <c r="AB471" s="29"/>
    </row>
    <row r="472" spans="3:28" x14ac:dyDescent="0.25">
      <c r="C472" s="29"/>
      <c r="D472" s="29"/>
      <c r="E472" s="29"/>
      <c r="F472" s="29"/>
      <c r="G472" s="29"/>
      <c r="H472" s="29" t="s">
        <v>45</v>
      </c>
      <c r="I472" s="29">
        <v>40</v>
      </c>
      <c r="J472" s="29"/>
      <c r="K472" s="29"/>
      <c r="L472" s="29"/>
      <c r="M472" s="29"/>
      <c r="N472" s="29"/>
      <c r="Q472" s="29"/>
      <c r="R472" s="29"/>
      <c r="S472" s="29"/>
      <c r="T472" s="29"/>
      <c r="U472" s="29"/>
      <c r="V472" s="29" t="s">
        <v>45</v>
      </c>
      <c r="W472" s="29">
        <v>40</v>
      </c>
      <c r="X472" s="29"/>
      <c r="Y472" s="29"/>
      <c r="Z472" s="29"/>
      <c r="AA472" s="29"/>
      <c r="AB472" s="29"/>
    </row>
    <row r="473" spans="3:28" x14ac:dyDescent="0.25">
      <c r="C473" s="29"/>
      <c r="D473" s="29"/>
      <c r="E473" s="29"/>
      <c r="F473" s="29"/>
      <c r="G473" s="29"/>
      <c r="H473" s="29" t="s">
        <v>46</v>
      </c>
      <c r="I473" s="29">
        <f>50/(I472-I471)</f>
        <v>1.4285714285714286</v>
      </c>
      <c r="J473" s="29"/>
      <c r="K473" s="29"/>
      <c r="L473" s="29"/>
      <c r="M473" s="29"/>
      <c r="N473" s="29"/>
      <c r="Q473" s="29"/>
      <c r="R473" s="29"/>
      <c r="S473" s="29"/>
      <c r="T473" s="29"/>
      <c r="U473" s="29"/>
      <c r="V473" s="29" t="s">
        <v>46</v>
      </c>
      <c r="W473" s="29">
        <f>50/(W472-W471)</f>
        <v>1.4285714285714286</v>
      </c>
      <c r="X473" s="29"/>
      <c r="Y473" s="29"/>
      <c r="Z473" s="29"/>
      <c r="AA473" s="29"/>
      <c r="AB473" s="29"/>
    </row>
    <row r="474" spans="3:28" x14ac:dyDescent="0.25">
      <c r="C474" s="29"/>
      <c r="D474" s="29"/>
      <c r="E474" s="29"/>
      <c r="F474" s="29"/>
      <c r="G474" s="29"/>
      <c r="H474" s="29"/>
      <c r="I474" s="29"/>
      <c r="J474" s="29"/>
      <c r="K474" s="29"/>
      <c r="L474" s="29"/>
      <c r="M474" s="29"/>
      <c r="N474" s="29"/>
      <c r="Q474" s="29"/>
      <c r="R474" s="29"/>
      <c r="S474" s="29"/>
      <c r="T474" s="29"/>
      <c r="U474" s="29"/>
      <c r="V474" s="29"/>
      <c r="W474" s="29"/>
      <c r="X474" s="29"/>
      <c r="Y474" s="29"/>
      <c r="Z474" s="29"/>
      <c r="AA474" s="29"/>
      <c r="AB474" s="29"/>
    </row>
    <row r="475" spans="3:28" x14ac:dyDescent="0.25">
      <c r="C475" s="29"/>
      <c r="D475" s="29"/>
      <c r="E475" s="29"/>
      <c r="F475" s="29"/>
      <c r="G475" s="29"/>
      <c r="H475" s="29" t="s">
        <v>47</v>
      </c>
      <c r="I475" s="19">
        <v>6</v>
      </c>
      <c r="J475" s="29"/>
      <c r="K475" s="29"/>
      <c r="L475" s="29"/>
      <c r="M475" s="29"/>
      <c r="N475" s="29"/>
      <c r="Q475" s="29"/>
      <c r="R475" s="29"/>
      <c r="S475" s="29"/>
      <c r="T475" s="29"/>
      <c r="U475" s="29"/>
      <c r="V475" s="29" t="s">
        <v>47</v>
      </c>
      <c r="W475" s="19">
        <v>39</v>
      </c>
      <c r="X475" s="29"/>
      <c r="Y475" s="29"/>
      <c r="Z475" s="29"/>
      <c r="AA475" s="29"/>
      <c r="AB475" s="29"/>
    </row>
    <row r="476" spans="3:28" x14ac:dyDescent="0.25">
      <c r="C476" s="29"/>
      <c r="D476" s="29"/>
      <c r="E476" s="29"/>
      <c r="F476" s="29"/>
      <c r="G476" s="29"/>
      <c r="H476" s="29" t="s">
        <v>48</v>
      </c>
      <c r="I476" s="20">
        <f>IF(I475&lt;I471,I469,IF(I475&gt;=I472,I469*0.5,I469*(1-((I475-I471)*I473/100))))</f>
        <v>78.857142857142861</v>
      </c>
      <c r="J476" s="29"/>
      <c r="K476" s="29"/>
      <c r="L476" s="29"/>
      <c r="M476" s="29"/>
      <c r="N476" s="29"/>
      <c r="Q476" s="29"/>
      <c r="R476" s="29"/>
      <c r="S476" s="29"/>
      <c r="T476" s="29"/>
      <c r="U476" s="29"/>
      <c r="V476" s="29" t="s">
        <v>48</v>
      </c>
      <c r="W476" s="20">
        <f>IF(W475&lt;W471,W469,IF(W475&gt;=W472,W469*0.5,W469*(1-((W475-W471)*W473/100))))</f>
        <v>30.857142857142854</v>
      </c>
      <c r="X476" s="29"/>
      <c r="Y476" s="29"/>
      <c r="Z476" s="29"/>
      <c r="AA476" s="29"/>
      <c r="AB476" s="29"/>
    </row>
    <row r="477" spans="3:28" x14ac:dyDescent="0.25">
      <c r="C477" s="29"/>
      <c r="D477" s="29"/>
      <c r="E477" s="29"/>
      <c r="F477" s="29"/>
      <c r="G477" s="29"/>
      <c r="H477" s="29"/>
      <c r="I477" s="29"/>
      <c r="J477" s="29"/>
      <c r="K477" s="29"/>
      <c r="L477" s="29"/>
      <c r="M477" s="29"/>
      <c r="N477" s="29"/>
    </row>
    <row r="478" spans="3:28" x14ac:dyDescent="0.25">
      <c r="C478" s="29"/>
      <c r="D478" s="29"/>
      <c r="E478" s="29"/>
      <c r="F478" s="29"/>
      <c r="G478" s="29"/>
      <c r="H478" s="29"/>
      <c r="I478" s="29"/>
      <c r="J478" s="29"/>
      <c r="K478" s="29"/>
      <c r="L478" s="29"/>
      <c r="M478" s="29"/>
      <c r="N478" s="29"/>
    </row>
    <row r="479" spans="3:28" x14ac:dyDescent="0.25">
      <c r="C479" s="29"/>
      <c r="D479" s="29"/>
      <c r="E479" s="29"/>
      <c r="F479" s="29"/>
      <c r="G479" s="29"/>
      <c r="H479" s="29"/>
      <c r="I479" s="29"/>
      <c r="J479" s="29"/>
      <c r="K479" s="29"/>
      <c r="L479" s="29"/>
      <c r="M479" s="29"/>
      <c r="N479" s="29"/>
    </row>
    <row r="480" spans="3:28" x14ac:dyDescent="0.25">
      <c r="C480" s="29"/>
      <c r="D480" s="29"/>
      <c r="E480" s="29"/>
      <c r="F480" s="29"/>
      <c r="G480" s="29"/>
      <c r="H480" s="29"/>
      <c r="I480" s="29"/>
      <c r="J480" s="29"/>
      <c r="K480" s="29"/>
      <c r="L480" s="29"/>
      <c r="M480" s="29"/>
      <c r="N480" s="29"/>
    </row>
    <row r="481" spans="3:14" x14ac:dyDescent="0.25">
      <c r="C481" s="29"/>
      <c r="D481" s="29"/>
      <c r="E481" s="29"/>
      <c r="F481" s="29"/>
      <c r="G481" s="29"/>
      <c r="H481" s="29"/>
      <c r="I481" s="29"/>
      <c r="J481" s="29"/>
      <c r="K481" s="29"/>
      <c r="L481" s="29"/>
      <c r="M481" s="29"/>
      <c r="N481" s="29"/>
    </row>
    <row r="482" spans="3:14" x14ac:dyDescent="0.25">
      <c r="C482" s="29"/>
      <c r="D482" s="29"/>
      <c r="E482" s="29"/>
      <c r="F482" s="29"/>
      <c r="G482" s="29"/>
      <c r="H482" s="29"/>
      <c r="I482" s="29"/>
      <c r="J482" s="29"/>
      <c r="K482" s="29"/>
      <c r="L482" s="29"/>
      <c r="M482" s="29"/>
      <c r="N482" s="29"/>
    </row>
    <row r="483" spans="3:14" x14ac:dyDescent="0.25">
      <c r="C483" s="29"/>
      <c r="D483" s="29"/>
      <c r="E483" s="29"/>
      <c r="F483" s="29"/>
      <c r="G483" s="29"/>
      <c r="H483" s="29"/>
      <c r="I483" s="29"/>
      <c r="J483" s="29"/>
      <c r="K483" s="29"/>
      <c r="L483" s="29"/>
      <c r="M483" s="29"/>
      <c r="N483" s="29"/>
    </row>
    <row r="484" spans="3:14" x14ac:dyDescent="0.25">
      <c r="C484" s="29"/>
      <c r="D484" s="29"/>
      <c r="E484" s="29"/>
      <c r="F484" s="29"/>
      <c r="G484" s="29"/>
      <c r="H484" s="29"/>
      <c r="I484" s="29"/>
      <c r="J484" s="29"/>
      <c r="K484" s="29"/>
      <c r="L484" s="29"/>
      <c r="M484" s="29"/>
      <c r="N484" s="29"/>
    </row>
    <row r="485" spans="3:14" x14ac:dyDescent="0.25">
      <c r="C485" s="29"/>
      <c r="D485" s="29"/>
      <c r="E485" s="29"/>
      <c r="F485" s="29"/>
      <c r="G485" s="29"/>
      <c r="H485" s="29"/>
      <c r="I485" s="29"/>
      <c r="J485" s="29"/>
      <c r="K485" s="29"/>
      <c r="L485" s="29"/>
      <c r="M485" s="29"/>
      <c r="N485" s="29"/>
    </row>
    <row r="486" spans="3:14" x14ac:dyDescent="0.25">
      <c r="C486" s="29"/>
      <c r="D486" s="29"/>
      <c r="E486" s="29"/>
      <c r="F486" s="29"/>
      <c r="G486" s="29"/>
      <c r="H486" s="29"/>
      <c r="I486" s="29"/>
      <c r="J486" s="29"/>
      <c r="K486" s="29"/>
      <c r="L486" s="29"/>
      <c r="M486" s="29"/>
      <c r="N486" s="29"/>
    </row>
    <row r="487" spans="3:14" x14ac:dyDescent="0.25">
      <c r="C487" s="29"/>
      <c r="D487" s="29"/>
      <c r="E487" s="34"/>
      <c r="F487" s="29"/>
      <c r="G487" s="29"/>
      <c r="H487" s="29"/>
      <c r="I487" s="29"/>
      <c r="J487" s="29"/>
      <c r="K487" s="29"/>
      <c r="L487" s="29"/>
      <c r="M487" s="29"/>
      <c r="N487" s="29"/>
    </row>
    <row r="488" spans="3:14" x14ac:dyDescent="0.25">
      <c r="C488" s="29"/>
      <c r="D488" s="29"/>
      <c r="E488" s="34"/>
      <c r="F488" s="29"/>
      <c r="G488" s="29"/>
      <c r="H488" s="29"/>
      <c r="I488" s="29"/>
      <c r="J488" s="29"/>
      <c r="K488" s="29"/>
      <c r="L488" s="29"/>
      <c r="M488" s="29"/>
      <c r="N488" s="29"/>
    </row>
    <row r="489" spans="3:14" x14ac:dyDescent="0.25">
      <c r="C489" s="29"/>
      <c r="D489" s="29"/>
      <c r="E489" s="34"/>
      <c r="F489" s="29"/>
      <c r="G489" s="29"/>
      <c r="H489" s="29"/>
      <c r="I489" s="29"/>
      <c r="J489" s="29"/>
      <c r="K489" s="29"/>
      <c r="L489" s="29"/>
      <c r="M489" s="29"/>
      <c r="N489" s="29"/>
    </row>
    <row r="490" spans="3:14" x14ac:dyDescent="0.25">
      <c r="C490" s="29"/>
      <c r="D490" s="29"/>
      <c r="E490" s="34"/>
      <c r="F490" s="29"/>
      <c r="G490" s="29"/>
      <c r="H490" s="29"/>
      <c r="I490" s="29"/>
      <c r="J490" s="29"/>
      <c r="K490" s="29"/>
      <c r="L490" s="29"/>
      <c r="M490" s="29"/>
      <c r="N490" s="29"/>
    </row>
    <row r="491" spans="3:14" x14ac:dyDescent="0.25">
      <c r="C491" s="29"/>
      <c r="D491" s="29"/>
      <c r="E491" s="34"/>
      <c r="F491" s="29"/>
      <c r="G491" s="29"/>
      <c r="H491" s="29"/>
      <c r="I491" s="29"/>
      <c r="J491" s="29"/>
      <c r="K491" s="29"/>
      <c r="L491" s="29"/>
      <c r="M491" s="29"/>
      <c r="N491" s="29"/>
    </row>
    <row r="492" spans="3:14" x14ac:dyDescent="0.25">
      <c r="C492" s="29"/>
      <c r="D492" s="29"/>
      <c r="E492" s="34"/>
      <c r="F492" s="29"/>
      <c r="G492" s="29"/>
      <c r="H492" s="29"/>
      <c r="I492" s="29"/>
      <c r="J492" s="29"/>
      <c r="K492" s="29"/>
      <c r="L492" s="29"/>
      <c r="M492" s="29"/>
      <c r="N492" s="29"/>
    </row>
    <row r="493" spans="3:14" x14ac:dyDescent="0.25">
      <c r="C493" s="29"/>
      <c r="D493" s="29"/>
      <c r="E493" s="34"/>
      <c r="F493" s="29"/>
      <c r="G493" s="29"/>
      <c r="H493" s="29"/>
      <c r="I493" s="29"/>
      <c r="J493" s="29"/>
      <c r="K493" s="29"/>
      <c r="L493" s="29"/>
      <c r="M493" s="29"/>
      <c r="N493" s="29"/>
    </row>
    <row r="494" spans="3:14" x14ac:dyDescent="0.25">
      <c r="C494" s="29"/>
      <c r="D494" s="29"/>
      <c r="E494" s="34"/>
      <c r="F494" s="29"/>
      <c r="G494" s="29"/>
      <c r="H494" s="29"/>
      <c r="I494" s="29"/>
      <c r="J494" s="29"/>
      <c r="K494" s="29"/>
      <c r="L494" s="29"/>
      <c r="M494" s="29"/>
      <c r="N494" s="29"/>
    </row>
    <row r="495" spans="3:14" x14ac:dyDescent="0.25">
      <c r="C495" s="29"/>
      <c r="D495" s="29"/>
      <c r="E495" s="34"/>
      <c r="F495" s="29"/>
      <c r="G495" s="29"/>
      <c r="H495" s="29"/>
      <c r="I495" s="29"/>
      <c r="J495" s="29"/>
      <c r="K495" s="29"/>
      <c r="L495" s="29"/>
      <c r="M495" s="29"/>
      <c r="N495" s="29"/>
    </row>
    <row r="496" spans="3:14" x14ac:dyDescent="0.25">
      <c r="C496" s="29"/>
      <c r="D496" s="29"/>
      <c r="E496" s="34"/>
      <c r="F496" s="29"/>
      <c r="G496" s="29"/>
      <c r="H496" s="29"/>
      <c r="I496" s="29"/>
      <c r="J496" s="29"/>
      <c r="K496" s="29"/>
      <c r="L496" s="29"/>
      <c r="M496" s="29"/>
      <c r="N496" s="29"/>
    </row>
    <row r="497" spans="3:14" x14ac:dyDescent="0.25">
      <c r="C497" s="29"/>
      <c r="D497" s="29"/>
      <c r="E497" s="34"/>
      <c r="F497" s="29"/>
      <c r="G497" s="29"/>
      <c r="H497" s="29"/>
      <c r="I497" s="29"/>
      <c r="J497" s="29"/>
      <c r="K497" s="29"/>
      <c r="L497" s="29"/>
      <c r="M497" s="29"/>
      <c r="N497" s="29"/>
    </row>
    <row r="498" spans="3:14" x14ac:dyDescent="0.25">
      <c r="C498" s="29"/>
      <c r="D498" s="29"/>
      <c r="E498" s="34"/>
      <c r="F498" s="29"/>
      <c r="G498" s="29"/>
      <c r="H498" s="29"/>
      <c r="I498" s="29"/>
      <c r="J498" s="29"/>
      <c r="K498" s="29"/>
      <c r="L498" s="29"/>
      <c r="M498" s="29"/>
      <c r="N498" s="29"/>
    </row>
    <row r="499" spans="3:14" x14ac:dyDescent="0.25">
      <c r="C499" s="29"/>
      <c r="D499" s="29"/>
      <c r="E499" s="34"/>
      <c r="F499" s="29"/>
      <c r="G499" s="29"/>
      <c r="H499" s="29"/>
      <c r="I499" s="29"/>
      <c r="J499" s="29"/>
      <c r="K499" s="29"/>
      <c r="L499" s="29"/>
      <c r="M499" s="29"/>
      <c r="N499" s="29"/>
    </row>
    <row r="500" spans="3:14" x14ac:dyDescent="0.25">
      <c r="C500" s="29"/>
      <c r="D500" s="29"/>
      <c r="E500" s="34"/>
      <c r="F500" s="29"/>
      <c r="G500" s="29"/>
      <c r="H500" s="29"/>
      <c r="I500" s="29"/>
      <c r="J500" s="29"/>
      <c r="K500" s="29"/>
      <c r="L500" s="29"/>
      <c r="M500" s="29"/>
      <c r="N500" s="29"/>
    </row>
    <row r="501" spans="3:14" x14ac:dyDescent="0.25">
      <c r="C501" s="29"/>
      <c r="D501" s="29"/>
      <c r="E501" s="34"/>
      <c r="F501" s="29"/>
      <c r="G501" s="29"/>
      <c r="H501" s="29"/>
      <c r="I501" s="29"/>
      <c r="J501" s="29"/>
      <c r="K501" s="29"/>
      <c r="L501" s="29"/>
      <c r="M501" s="29"/>
      <c r="N501" s="29"/>
    </row>
    <row r="502" spans="3:14" x14ac:dyDescent="0.25">
      <c r="C502" s="29"/>
      <c r="D502" s="29"/>
      <c r="E502" s="34"/>
      <c r="F502" s="29"/>
      <c r="G502" s="29"/>
      <c r="H502" s="29"/>
      <c r="I502" s="29"/>
      <c r="J502" s="29"/>
      <c r="K502" s="29"/>
      <c r="L502" s="29"/>
      <c r="M502" s="29"/>
      <c r="N502" s="29"/>
    </row>
    <row r="503" spans="3:14" x14ac:dyDescent="0.25">
      <c r="C503" s="29"/>
      <c r="D503" s="29"/>
      <c r="E503" s="34"/>
      <c r="F503" s="29"/>
      <c r="G503" s="29"/>
      <c r="H503" s="29"/>
      <c r="I503" s="29"/>
      <c r="J503" s="29"/>
      <c r="K503" s="29"/>
      <c r="L503" s="29"/>
      <c r="M503" s="29"/>
      <c r="N503" s="29"/>
    </row>
    <row r="504" spans="3:14" x14ac:dyDescent="0.25">
      <c r="C504" s="29"/>
      <c r="D504" s="29"/>
      <c r="E504" s="34"/>
      <c r="F504" s="29"/>
      <c r="G504" s="29"/>
      <c r="H504" s="29"/>
      <c r="I504" s="29"/>
      <c r="J504" s="29"/>
      <c r="K504" s="29"/>
      <c r="L504" s="29"/>
      <c r="M504" s="29"/>
      <c r="N504" s="29"/>
    </row>
    <row r="505" spans="3:14" x14ac:dyDescent="0.25">
      <c r="C505" s="29"/>
      <c r="D505" s="29"/>
      <c r="E505" s="34"/>
      <c r="F505" s="29"/>
      <c r="G505" s="29"/>
      <c r="H505" s="29"/>
      <c r="I505" s="29"/>
      <c r="J505" s="29"/>
      <c r="K505" s="29"/>
      <c r="L505" s="29"/>
      <c r="M505" s="29"/>
      <c r="N505" s="29"/>
    </row>
    <row r="506" spans="3:14" x14ac:dyDescent="0.25">
      <c r="D506" s="29"/>
      <c r="E506" s="34"/>
    </row>
    <row r="507" spans="3:14" x14ac:dyDescent="0.25">
      <c r="D507" s="29"/>
      <c r="E507" s="34"/>
    </row>
    <row r="508" spans="3:14" x14ac:dyDescent="0.25">
      <c r="D508" s="29"/>
      <c r="E508" s="34"/>
    </row>
    <row r="509" spans="3:14" x14ac:dyDescent="0.25">
      <c r="D509" s="29"/>
      <c r="E509" s="34"/>
    </row>
    <row r="510" spans="3:14" x14ac:dyDescent="0.25">
      <c r="D510" s="29"/>
      <c r="E510" s="34"/>
    </row>
    <row r="511" spans="3:14" x14ac:dyDescent="0.25">
      <c r="D511" s="29"/>
      <c r="E511" s="34"/>
    </row>
    <row r="512" spans="3:14" x14ac:dyDescent="0.25">
      <c r="D512" s="29"/>
      <c r="E512" s="34"/>
    </row>
    <row r="513" spans="4:5" x14ac:dyDescent="0.25">
      <c r="D513" s="29"/>
      <c r="E513" s="34"/>
    </row>
    <row r="514" spans="4:5" x14ac:dyDescent="0.25">
      <c r="D514" s="29"/>
      <c r="E514" s="34"/>
    </row>
    <row r="515" spans="4:5" x14ac:dyDescent="0.25">
      <c r="D515" s="29"/>
      <c r="E515" s="34"/>
    </row>
    <row r="516" spans="4:5" x14ac:dyDescent="0.25">
      <c r="D516" s="29"/>
      <c r="E516" s="34"/>
    </row>
    <row r="517" spans="4:5" x14ac:dyDescent="0.25">
      <c r="D517" s="29"/>
      <c r="E517" s="34"/>
    </row>
    <row r="518" spans="4:5" x14ac:dyDescent="0.25">
      <c r="D518" s="29"/>
      <c r="E518" s="34"/>
    </row>
    <row r="519" spans="4:5" x14ac:dyDescent="0.25">
      <c r="D519" s="29"/>
      <c r="E519" s="34"/>
    </row>
    <row r="520" spans="4:5" x14ac:dyDescent="0.25">
      <c r="D520" s="29"/>
      <c r="E520" s="34"/>
    </row>
    <row r="521" spans="4:5" x14ac:dyDescent="0.25">
      <c r="D521" s="29"/>
      <c r="E521" s="34"/>
    </row>
    <row r="522" spans="4:5" x14ac:dyDescent="0.25">
      <c r="D522" s="29"/>
      <c r="E522" s="34"/>
    </row>
    <row r="523" spans="4:5" x14ac:dyDescent="0.25">
      <c r="D523" s="29"/>
      <c r="E523" s="34"/>
    </row>
    <row r="524" spans="4:5" x14ac:dyDescent="0.25">
      <c r="D524" s="29"/>
      <c r="E524" s="34"/>
    </row>
    <row r="525" spans="4:5" x14ac:dyDescent="0.25">
      <c r="D525" s="29"/>
      <c r="E525" s="34"/>
    </row>
    <row r="526" spans="4:5" x14ac:dyDescent="0.25">
      <c r="D526" s="29"/>
      <c r="E526" s="34"/>
    </row>
    <row r="527" spans="4:5" x14ac:dyDescent="0.25">
      <c r="D527" s="29"/>
      <c r="E527" s="34"/>
    </row>
    <row r="528" spans="4:5" x14ac:dyDescent="0.25">
      <c r="D528" s="29"/>
      <c r="E528" s="34"/>
    </row>
    <row r="529" spans="4:5" x14ac:dyDescent="0.25">
      <c r="D529" s="29"/>
      <c r="E529" s="34"/>
    </row>
    <row r="530" spans="4:5" x14ac:dyDescent="0.25">
      <c r="D530" s="29"/>
      <c r="E530" s="34"/>
    </row>
    <row r="531" spans="4:5" x14ac:dyDescent="0.25">
      <c r="D531" s="29"/>
      <c r="E531" s="34"/>
    </row>
    <row r="532" spans="4:5" x14ac:dyDescent="0.25">
      <c r="D532" s="29"/>
      <c r="E532" s="34"/>
    </row>
    <row r="533" spans="4:5" x14ac:dyDescent="0.25">
      <c r="D533" s="29"/>
      <c r="E533" s="34"/>
    </row>
    <row r="534" spans="4:5" x14ac:dyDescent="0.25">
      <c r="D534" s="29"/>
      <c r="E534" s="34"/>
    </row>
    <row r="535" spans="4:5" x14ac:dyDescent="0.25">
      <c r="D535" s="29"/>
      <c r="E535" s="34"/>
    </row>
    <row r="536" spans="4:5" x14ac:dyDescent="0.25">
      <c r="D536" s="29"/>
      <c r="E536" s="34"/>
    </row>
    <row r="537" spans="4:5" x14ac:dyDescent="0.25">
      <c r="D537" s="29"/>
      <c r="E537" s="34"/>
    </row>
    <row r="538" spans="4:5" x14ac:dyDescent="0.25">
      <c r="D538" s="29"/>
      <c r="E538" s="34"/>
    </row>
    <row r="539" spans="4:5" x14ac:dyDescent="0.25">
      <c r="D539" s="29"/>
      <c r="E539" s="34"/>
    </row>
    <row r="540" spans="4:5" x14ac:dyDescent="0.25">
      <c r="D540" s="29"/>
      <c r="E540" s="34"/>
    </row>
    <row r="541" spans="4:5" x14ac:dyDescent="0.25">
      <c r="D541" s="29"/>
      <c r="E541" s="34"/>
    </row>
    <row r="542" spans="4:5" x14ac:dyDescent="0.25">
      <c r="D542" s="29"/>
      <c r="E542" s="34"/>
    </row>
    <row r="543" spans="4:5" x14ac:dyDescent="0.25">
      <c r="D543" s="29"/>
      <c r="E543" s="34"/>
    </row>
    <row r="544" spans="4:5" x14ac:dyDescent="0.25">
      <c r="D544" s="29"/>
      <c r="E544" s="34"/>
    </row>
    <row r="545" spans="4:5" x14ac:dyDescent="0.25">
      <c r="D545" s="29"/>
      <c r="E545" s="34"/>
    </row>
    <row r="546" spans="4:5" x14ac:dyDescent="0.25">
      <c r="D546" s="29"/>
      <c r="E546" s="34"/>
    </row>
    <row r="547" spans="4:5" x14ac:dyDescent="0.25">
      <c r="D547" s="29"/>
      <c r="E547" s="34"/>
    </row>
    <row r="548" spans="4:5" x14ac:dyDescent="0.25">
      <c r="D548" s="29"/>
      <c r="E548" s="34"/>
    </row>
    <row r="549" spans="4:5" x14ac:dyDescent="0.25">
      <c r="D549" s="29"/>
      <c r="E549" s="34"/>
    </row>
    <row r="550" spans="4:5" x14ac:dyDescent="0.25">
      <c r="D550" s="29"/>
      <c r="E550" s="34"/>
    </row>
    <row r="551" spans="4:5" x14ac:dyDescent="0.25">
      <c r="D551" s="29"/>
      <c r="E551" s="34"/>
    </row>
    <row r="552" spans="4:5" x14ac:dyDescent="0.25">
      <c r="D552" s="29"/>
      <c r="E552" s="34"/>
    </row>
    <row r="553" spans="4:5" x14ac:dyDescent="0.25">
      <c r="D553" s="29"/>
      <c r="E553" s="34"/>
    </row>
    <row r="554" spans="4:5" x14ac:dyDescent="0.25">
      <c r="D554" s="29"/>
      <c r="E554" s="34"/>
    </row>
    <row r="555" spans="4:5" x14ac:dyDescent="0.25">
      <c r="D555" s="29"/>
      <c r="E555" s="34"/>
    </row>
    <row r="556" spans="4:5" x14ac:dyDescent="0.25">
      <c r="D556" s="29"/>
      <c r="E556" s="34"/>
    </row>
    <row r="557" spans="4:5" x14ac:dyDescent="0.25">
      <c r="D557" s="29"/>
      <c r="E557" s="34"/>
    </row>
    <row r="558" spans="4:5" x14ac:dyDescent="0.25">
      <c r="D558" s="29"/>
      <c r="E558" s="34"/>
    </row>
    <row r="559" spans="4:5" x14ac:dyDescent="0.25">
      <c r="D559" s="29"/>
      <c r="E559" s="34"/>
    </row>
    <row r="560" spans="4:5" x14ac:dyDescent="0.25">
      <c r="D560" s="29"/>
      <c r="E560" s="34"/>
    </row>
    <row r="561" spans="4:5" x14ac:dyDescent="0.25">
      <c r="D561" s="29"/>
      <c r="E561" s="34"/>
    </row>
    <row r="562" spans="4:5" x14ac:dyDescent="0.25">
      <c r="D562" s="29"/>
      <c r="E562" s="34"/>
    </row>
    <row r="563" spans="4:5" x14ac:dyDescent="0.25">
      <c r="D563" s="29"/>
      <c r="E563" s="34"/>
    </row>
    <row r="564" spans="4:5" x14ac:dyDescent="0.25">
      <c r="D564" s="29"/>
      <c r="E564" s="34"/>
    </row>
    <row r="565" spans="4:5" x14ac:dyDescent="0.25">
      <c r="D565" s="29"/>
      <c r="E565" s="34"/>
    </row>
    <row r="566" spans="4:5" x14ac:dyDescent="0.25">
      <c r="D566" s="29"/>
      <c r="E566" s="34"/>
    </row>
    <row r="567" spans="4:5" x14ac:dyDescent="0.25">
      <c r="D567" s="29"/>
      <c r="E567" s="34"/>
    </row>
    <row r="568" spans="4:5" x14ac:dyDescent="0.25">
      <c r="D568" s="29"/>
      <c r="E568" s="34"/>
    </row>
    <row r="569" spans="4:5" x14ac:dyDescent="0.25">
      <c r="D569" s="29"/>
      <c r="E569" s="34"/>
    </row>
    <row r="570" spans="4:5" x14ac:dyDescent="0.25">
      <c r="D570" s="29"/>
      <c r="E570" s="34"/>
    </row>
    <row r="571" spans="4:5" x14ac:dyDescent="0.25">
      <c r="D571" s="29"/>
      <c r="E571" s="34"/>
    </row>
    <row r="572" spans="4:5" x14ac:dyDescent="0.25">
      <c r="D572" s="29"/>
      <c r="E572" s="34"/>
    </row>
    <row r="573" spans="4:5" x14ac:dyDescent="0.25">
      <c r="D573" s="29"/>
      <c r="E573" s="34"/>
    </row>
    <row r="574" spans="4:5" x14ac:dyDescent="0.25">
      <c r="D574" s="29"/>
      <c r="E574" s="34"/>
    </row>
    <row r="575" spans="4:5" x14ac:dyDescent="0.25">
      <c r="D575" s="29"/>
      <c r="E575" s="34"/>
    </row>
    <row r="576" spans="4:5" x14ac:dyDescent="0.25">
      <c r="D576" s="29"/>
      <c r="E576" s="34"/>
    </row>
    <row r="577" spans="4:5" x14ac:dyDescent="0.25">
      <c r="D577" s="29"/>
      <c r="E577" s="34"/>
    </row>
    <row r="578" spans="4:5" x14ac:dyDescent="0.25">
      <c r="D578" s="29"/>
      <c r="E578" s="34"/>
    </row>
    <row r="579" spans="4:5" x14ac:dyDescent="0.25">
      <c r="D579" s="29"/>
      <c r="E579" s="34"/>
    </row>
    <row r="580" spans="4:5" x14ac:dyDescent="0.25">
      <c r="D580" s="29"/>
      <c r="E580" s="34"/>
    </row>
    <row r="581" spans="4:5" x14ac:dyDescent="0.25">
      <c r="D581" s="29"/>
      <c r="E581" s="34"/>
    </row>
    <row r="582" spans="4:5" x14ac:dyDescent="0.25">
      <c r="D582" s="29"/>
      <c r="E582" s="34"/>
    </row>
    <row r="583" spans="4:5" x14ac:dyDescent="0.25">
      <c r="D583" s="29"/>
      <c r="E583" s="34"/>
    </row>
    <row r="584" spans="4:5" x14ac:dyDescent="0.25">
      <c r="D584" s="29"/>
      <c r="E584" s="34"/>
    </row>
    <row r="585" spans="4:5" x14ac:dyDescent="0.25">
      <c r="D585" s="29"/>
      <c r="E585" s="34"/>
    </row>
    <row r="586" spans="4:5" x14ac:dyDescent="0.25">
      <c r="D586" s="29"/>
      <c r="E586" s="34"/>
    </row>
    <row r="587" spans="4:5" x14ac:dyDescent="0.25">
      <c r="D587" s="29"/>
      <c r="E587" s="34"/>
    </row>
    <row r="588" spans="4:5" x14ac:dyDescent="0.25">
      <c r="D588" s="29"/>
      <c r="E588" s="34"/>
    </row>
    <row r="589" spans="4:5" x14ac:dyDescent="0.25">
      <c r="D589" s="29"/>
      <c r="E589" s="34"/>
    </row>
    <row r="590" spans="4:5" x14ac:dyDescent="0.25">
      <c r="D590" s="29"/>
      <c r="E590" s="34"/>
    </row>
    <row r="591" spans="4:5" x14ac:dyDescent="0.25">
      <c r="D591" s="29"/>
      <c r="E591" s="34"/>
    </row>
    <row r="592" spans="4:5" x14ac:dyDescent="0.25">
      <c r="D592" s="29"/>
      <c r="E592" s="34"/>
    </row>
    <row r="593" spans="4:5" x14ac:dyDescent="0.25">
      <c r="D593" s="29"/>
      <c r="E593" s="34"/>
    </row>
    <row r="594" spans="4:5" x14ac:dyDescent="0.25">
      <c r="D594" s="29"/>
      <c r="E594" s="34"/>
    </row>
    <row r="595" spans="4:5" x14ac:dyDescent="0.25">
      <c r="D595" s="29"/>
      <c r="E595" s="34"/>
    </row>
    <row r="596" spans="4:5" x14ac:dyDescent="0.25">
      <c r="D596" s="29"/>
      <c r="E596" s="34"/>
    </row>
    <row r="597" spans="4:5" x14ac:dyDescent="0.25">
      <c r="D597" s="29"/>
      <c r="E597" s="34"/>
    </row>
    <row r="598" spans="4:5" x14ac:dyDescent="0.25">
      <c r="D598" s="29"/>
      <c r="E598" s="34"/>
    </row>
    <row r="599" spans="4:5" x14ac:dyDescent="0.25">
      <c r="D599" s="29"/>
      <c r="E599" s="34"/>
    </row>
    <row r="600" spans="4:5" x14ac:dyDescent="0.25">
      <c r="D600" s="29"/>
      <c r="E600" s="34"/>
    </row>
    <row r="601" spans="4:5" x14ac:dyDescent="0.25">
      <c r="D601" s="29"/>
      <c r="E601" s="34"/>
    </row>
    <row r="602" spans="4:5" x14ac:dyDescent="0.25">
      <c r="D602" s="29"/>
      <c r="E602" s="34"/>
    </row>
    <row r="603" spans="4:5" x14ac:dyDescent="0.25">
      <c r="D603" s="29"/>
      <c r="E603" s="34"/>
    </row>
    <row r="604" spans="4:5" x14ac:dyDescent="0.25">
      <c r="D604" s="29"/>
      <c r="E604" s="34"/>
    </row>
    <row r="605" spans="4:5" x14ac:dyDescent="0.25">
      <c r="D605" s="29"/>
      <c r="E605" s="34"/>
    </row>
    <row r="606" spans="4:5" x14ac:dyDescent="0.25">
      <c r="D606" s="29"/>
      <c r="E606" s="34"/>
    </row>
    <row r="607" spans="4:5" x14ac:dyDescent="0.25">
      <c r="D607" s="29"/>
      <c r="E607" s="34"/>
    </row>
    <row r="608" spans="4:5" x14ac:dyDescent="0.25">
      <c r="D608" s="29"/>
      <c r="E608" s="34"/>
    </row>
    <row r="609" spans="4:5" x14ac:dyDescent="0.25">
      <c r="D609" s="29"/>
      <c r="E609" s="34"/>
    </row>
    <row r="610" spans="4:5" x14ac:dyDescent="0.25">
      <c r="D610" s="29"/>
      <c r="E610" s="34"/>
    </row>
    <row r="611" spans="4:5" x14ac:dyDescent="0.25">
      <c r="D611" s="29"/>
      <c r="E611" s="34"/>
    </row>
    <row r="612" spans="4:5" x14ac:dyDescent="0.25">
      <c r="D612" s="29"/>
      <c r="E612" s="34"/>
    </row>
    <row r="613" spans="4:5" x14ac:dyDescent="0.25">
      <c r="D613" s="29"/>
      <c r="E613" s="34"/>
    </row>
    <row r="614" spans="4:5" x14ac:dyDescent="0.25">
      <c r="D614" s="29"/>
      <c r="E614" s="34"/>
    </row>
    <row r="615" spans="4:5" x14ac:dyDescent="0.25">
      <c r="D615" s="29"/>
      <c r="E615" s="34"/>
    </row>
    <row r="616" spans="4:5" x14ac:dyDescent="0.25">
      <c r="D616" s="29"/>
      <c r="E616" s="34"/>
    </row>
    <row r="617" spans="4:5" x14ac:dyDescent="0.25">
      <c r="D617" s="29"/>
      <c r="E617" s="34"/>
    </row>
    <row r="618" spans="4:5" x14ac:dyDescent="0.25">
      <c r="D618" s="29"/>
      <c r="E618" s="34"/>
    </row>
    <row r="619" spans="4:5" x14ac:dyDescent="0.25">
      <c r="D619" s="29"/>
      <c r="E619" s="34"/>
    </row>
    <row r="620" spans="4:5" x14ac:dyDescent="0.25">
      <c r="D620" s="29"/>
      <c r="E620" s="34"/>
    </row>
    <row r="621" spans="4:5" x14ac:dyDescent="0.25">
      <c r="D621" s="29"/>
      <c r="E621" s="34"/>
    </row>
    <row r="622" spans="4:5" x14ac:dyDescent="0.25">
      <c r="D622" s="29"/>
      <c r="E622" s="34"/>
    </row>
    <row r="623" spans="4:5" x14ac:dyDescent="0.25">
      <c r="D623" s="29"/>
      <c r="E623" s="34"/>
    </row>
    <row r="624" spans="4:5" x14ac:dyDescent="0.25">
      <c r="D624" s="29"/>
      <c r="E624" s="34"/>
    </row>
    <row r="625" spans="4:5" x14ac:dyDescent="0.25">
      <c r="D625" s="29"/>
      <c r="E625" s="34"/>
    </row>
    <row r="626" spans="4:5" x14ac:dyDescent="0.25">
      <c r="D626" s="29"/>
      <c r="E626" s="34"/>
    </row>
    <row r="627" spans="4:5" x14ac:dyDescent="0.25">
      <c r="D627" s="29"/>
      <c r="E627" s="34"/>
    </row>
    <row r="628" spans="4:5" x14ac:dyDescent="0.25">
      <c r="D628" s="29"/>
      <c r="E628" s="34"/>
    </row>
    <row r="629" spans="4:5" x14ac:dyDescent="0.25">
      <c r="D629" s="29"/>
      <c r="E629" s="34"/>
    </row>
    <row r="630" spans="4:5" x14ac:dyDescent="0.25">
      <c r="D630" s="29"/>
      <c r="E630" s="34"/>
    </row>
    <row r="631" spans="4:5" x14ac:dyDescent="0.25">
      <c r="D631" s="29"/>
      <c r="E631" s="34"/>
    </row>
    <row r="632" spans="4:5" x14ac:dyDescent="0.25">
      <c r="D632" s="29"/>
      <c r="E632" s="34"/>
    </row>
    <row r="633" spans="4:5" x14ac:dyDescent="0.25">
      <c r="D633" s="29"/>
      <c r="E633" s="34"/>
    </row>
    <row r="634" spans="4:5" x14ac:dyDescent="0.25">
      <c r="D634" s="29"/>
      <c r="E634" s="34"/>
    </row>
    <row r="635" spans="4:5" x14ac:dyDescent="0.25">
      <c r="D635" s="29"/>
      <c r="E635" s="34"/>
    </row>
    <row r="636" spans="4:5" x14ac:dyDescent="0.25">
      <c r="D636" s="29"/>
      <c r="E636" s="34"/>
    </row>
    <row r="637" spans="4:5" x14ac:dyDescent="0.25">
      <c r="D637" s="29"/>
      <c r="E637" s="34"/>
    </row>
    <row r="638" spans="4:5" x14ac:dyDescent="0.25">
      <c r="D638" s="29"/>
      <c r="E638" s="34"/>
    </row>
    <row r="639" spans="4:5" x14ac:dyDescent="0.25">
      <c r="D639" s="29"/>
      <c r="E639" s="34"/>
    </row>
    <row r="640" spans="4:5" x14ac:dyDescent="0.25">
      <c r="D640" s="29"/>
      <c r="E640" s="34"/>
    </row>
    <row r="641" spans="4:5" x14ac:dyDescent="0.25">
      <c r="D641" s="29"/>
      <c r="E641" s="34"/>
    </row>
    <row r="642" spans="4:5" x14ac:dyDescent="0.25">
      <c r="D642" s="29"/>
      <c r="E642" s="34"/>
    </row>
    <row r="643" spans="4:5" x14ac:dyDescent="0.25">
      <c r="D643" s="29"/>
      <c r="E643" s="34"/>
    </row>
    <row r="644" spans="4:5" x14ac:dyDescent="0.25">
      <c r="D644" s="29"/>
      <c r="E644" s="34"/>
    </row>
    <row r="645" spans="4:5" x14ac:dyDescent="0.25">
      <c r="D645" s="29"/>
      <c r="E645" s="34"/>
    </row>
    <row r="646" spans="4:5" x14ac:dyDescent="0.25">
      <c r="D646" s="29"/>
      <c r="E646" s="34"/>
    </row>
    <row r="647" spans="4:5" x14ac:dyDescent="0.25">
      <c r="D647" s="29"/>
      <c r="E647" s="34"/>
    </row>
    <row r="648" spans="4:5" x14ac:dyDescent="0.25">
      <c r="D648" s="29"/>
      <c r="E648" s="34"/>
    </row>
    <row r="649" spans="4:5" x14ac:dyDescent="0.25">
      <c r="D649" s="29"/>
      <c r="E649" s="34"/>
    </row>
    <row r="650" spans="4:5" x14ac:dyDescent="0.25">
      <c r="D650" s="29"/>
      <c r="E650" s="34"/>
    </row>
    <row r="651" spans="4:5" x14ac:dyDescent="0.25">
      <c r="D651" s="29"/>
      <c r="E651" s="34"/>
    </row>
    <row r="652" spans="4:5" x14ac:dyDescent="0.25">
      <c r="D652" s="29"/>
      <c r="E652" s="34"/>
    </row>
    <row r="653" spans="4:5" x14ac:dyDescent="0.25">
      <c r="D653" s="29"/>
      <c r="E653" s="34"/>
    </row>
    <row r="654" spans="4:5" x14ac:dyDescent="0.25">
      <c r="D654" s="29"/>
      <c r="E654" s="34"/>
    </row>
    <row r="655" spans="4:5" x14ac:dyDescent="0.25">
      <c r="D655" s="29"/>
      <c r="E655" s="34"/>
    </row>
    <row r="656" spans="4:5" x14ac:dyDescent="0.25">
      <c r="D656" s="29"/>
      <c r="E656" s="34"/>
    </row>
    <row r="657" spans="4:5" x14ac:dyDescent="0.25">
      <c r="D657" s="29"/>
      <c r="E657" s="34"/>
    </row>
    <row r="658" spans="4:5" x14ac:dyDescent="0.25">
      <c r="D658" s="29"/>
      <c r="E658" s="34"/>
    </row>
    <row r="659" spans="4:5" x14ac:dyDescent="0.25">
      <c r="D659" s="29"/>
      <c r="E659" s="34"/>
    </row>
    <row r="660" spans="4:5" x14ac:dyDescent="0.25">
      <c r="D660" s="29"/>
      <c r="E660" s="34"/>
    </row>
    <row r="661" spans="4:5" x14ac:dyDescent="0.25">
      <c r="D661" s="29"/>
      <c r="E661" s="34"/>
    </row>
    <row r="662" spans="4:5" x14ac:dyDescent="0.25">
      <c r="D662" s="29"/>
      <c r="E662" s="34"/>
    </row>
    <row r="663" spans="4:5" x14ac:dyDescent="0.25">
      <c r="D663" s="29"/>
      <c r="E663" s="34"/>
    </row>
    <row r="664" spans="4:5" x14ac:dyDescent="0.25">
      <c r="D664" s="29"/>
      <c r="E664" s="34"/>
    </row>
    <row r="665" spans="4:5" x14ac:dyDescent="0.25">
      <c r="D665" s="29"/>
      <c r="E665" s="34"/>
    </row>
    <row r="666" spans="4:5" x14ac:dyDescent="0.25">
      <c r="D666" s="29"/>
      <c r="E666" s="34"/>
    </row>
    <row r="667" spans="4:5" x14ac:dyDescent="0.25">
      <c r="D667" s="29"/>
      <c r="E667" s="34"/>
    </row>
    <row r="668" spans="4:5" x14ac:dyDescent="0.25">
      <c r="D668" s="29"/>
      <c r="E668" s="34"/>
    </row>
    <row r="669" spans="4:5" x14ac:dyDescent="0.25">
      <c r="D669" s="29"/>
      <c r="E669" s="34"/>
    </row>
    <row r="670" spans="4:5" x14ac:dyDescent="0.25">
      <c r="D670" s="29"/>
      <c r="E670" s="34"/>
    </row>
    <row r="671" spans="4:5" x14ac:dyDescent="0.25">
      <c r="D671" s="29"/>
      <c r="E671" s="34"/>
    </row>
    <row r="672" spans="4:5" x14ac:dyDescent="0.25">
      <c r="D672" s="29"/>
      <c r="E672" s="34"/>
    </row>
    <row r="673" spans="4:5" x14ac:dyDescent="0.25">
      <c r="D673" s="29"/>
      <c r="E673" s="34"/>
    </row>
    <row r="674" spans="4:5" x14ac:dyDescent="0.25">
      <c r="D674" s="29"/>
      <c r="E674" s="34"/>
    </row>
    <row r="675" spans="4:5" x14ac:dyDescent="0.25">
      <c r="D675" s="29"/>
      <c r="E675" s="34"/>
    </row>
    <row r="676" spans="4:5" x14ac:dyDescent="0.25">
      <c r="D676" s="29"/>
      <c r="E676" s="34"/>
    </row>
    <row r="677" spans="4:5" x14ac:dyDescent="0.25">
      <c r="D677" s="29"/>
      <c r="E677" s="34"/>
    </row>
    <row r="678" spans="4:5" x14ac:dyDescent="0.25">
      <c r="D678" s="29"/>
      <c r="E678" s="34"/>
    </row>
    <row r="679" spans="4:5" x14ac:dyDescent="0.25">
      <c r="D679" s="29"/>
      <c r="E679" s="34"/>
    </row>
    <row r="680" spans="4:5" x14ac:dyDescent="0.25">
      <c r="D680" s="29"/>
      <c r="E680" s="34"/>
    </row>
    <row r="681" spans="4:5" x14ac:dyDescent="0.25">
      <c r="D681" s="29"/>
      <c r="E681" s="34"/>
    </row>
    <row r="682" spans="4:5" x14ac:dyDescent="0.25">
      <c r="D682" s="29"/>
      <c r="E682" s="34"/>
    </row>
    <row r="683" spans="4:5" x14ac:dyDescent="0.25">
      <c r="D683" s="29"/>
      <c r="E683" s="34"/>
    </row>
    <row r="684" spans="4:5" x14ac:dyDescent="0.25">
      <c r="D684" s="29"/>
      <c r="E684" s="34"/>
    </row>
    <row r="685" spans="4:5" x14ac:dyDescent="0.25">
      <c r="D685" s="29"/>
      <c r="E685" s="34"/>
    </row>
    <row r="686" spans="4:5" x14ac:dyDescent="0.25">
      <c r="D686" s="29"/>
      <c r="E686" s="34"/>
    </row>
    <row r="687" spans="4:5" x14ac:dyDescent="0.25">
      <c r="D687" s="29"/>
      <c r="E687" s="34"/>
    </row>
    <row r="688" spans="4:5" x14ac:dyDescent="0.25">
      <c r="D688" s="29"/>
      <c r="E688" s="34"/>
    </row>
    <row r="689" spans="4:5" x14ac:dyDescent="0.25">
      <c r="D689" s="29"/>
      <c r="E689" s="34"/>
    </row>
    <row r="690" spans="4:5" x14ac:dyDescent="0.25">
      <c r="D690" s="29"/>
      <c r="E690" s="34"/>
    </row>
    <row r="691" spans="4:5" x14ac:dyDescent="0.25">
      <c r="D691" s="29"/>
      <c r="E691" s="34"/>
    </row>
    <row r="692" spans="4:5" x14ac:dyDescent="0.25">
      <c r="D692" s="29"/>
      <c r="E692" s="34"/>
    </row>
    <row r="693" spans="4:5" x14ac:dyDescent="0.25">
      <c r="D693" s="29"/>
      <c r="E693" s="34"/>
    </row>
    <row r="694" spans="4:5" x14ac:dyDescent="0.25">
      <c r="D694" s="29"/>
      <c r="E694" s="34"/>
    </row>
    <row r="695" spans="4:5" x14ac:dyDescent="0.25">
      <c r="D695" s="29"/>
      <c r="E695" s="34"/>
    </row>
    <row r="696" spans="4:5" x14ac:dyDescent="0.25">
      <c r="D696" s="29"/>
      <c r="E696" s="34"/>
    </row>
    <row r="697" spans="4:5" x14ac:dyDescent="0.25">
      <c r="D697" s="29"/>
      <c r="E697" s="34"/>
    </row>
    <row r="698" spans="4:5" x14ac:dyDescent="0.25">
      <c r="D698" s="29"/>
      <c r="E698" s="34"/>
    </row>
    <row r="699" spans="4:5" x14ac:dyDescent="0.25">
      <c r="D699" s="29"/>
      <c r="E699" s="34"/>
    </row>
    <row r="700" spans="4:5" x14ac:dyDescent="0.25">
      <c r="D700" s="29"/>
      <c r="E700" s="34"/>
    </row>
    <row r="701" spans="4:5" x14ac:dyDescent="0.25">
      <c r="D701" s="29"/>
      <c r="E701" s="34"/>
    </row>
    <row r="702" spans="4:5" x14ac:dyDescent="0.25">
      <c r="D702" s="29"/>
      <c r="E702" s="34"/>
    </row>
    <row r="703" spans="4:5" x14ac:dyDescent="0.25">
      <c r="D703" s="29"/>
      <c r="E703" s="34"/>
    </row>
    <row r="704" spans="4:5" x14ac:dyDescent="0.25">
      <c r="D704" s="29"/>
      <c r="E704" s="34"/>
    </row>
    <row r="705" spans="4:5" x14ac:dyDescent="0.25">
      <c r="D705" s="29"/>
      <c r="E705" s="34"/>
    </row>
    <row r="706" spans="4:5" x14ac:dyDescent="0.25">
      <c r="D706" s="29"/>
      <c r="E706" s="34"/>
    </row>
    <row r="707" spans="4:5" x14ac:dyDescent="0.25">
      <c r="D707" s="29"/>
      <c r="E707" s="34"/>
    </row>
    <row r="708" spans="4:5" x14ac:dyDescent="0.25">
      <c r="D708" s="29"/>
      <c r="E708" s="34"/>
    </row>
    <row r="709" spans="4:5" x14ac:dyDescent="0.25">
      <c r="D709" s="29"/>
      <c r="E709" s="34"/>
    </row>
    <row r="710" spans="4:5" x14ac:dyDescent="0.25">
      <c r="D710" s="29"/>
      <c r="E710" s="34"/>
    </row>
    <row r="711" spans="4:5" x14ac:dyDescent="0.25">
      <c r="D711" s="29"/>
      <c r="E711" s="34"/>
    </row>
    <row r="712" spans="4:5" x14ac:dyDescent="0.25">
      <c r="D712" s="29"/>
      <c r="E712" s="34"/>
    </row>
    <row r="713" spans="4:5" x14ac:dyDescent="0.25">
      <c r="D713" s="29"/>
      <c r="E713" s="34"/>
    </row>
    <row r="714" spans="4:5" x14ac:dyDescent="0.25">
      <c r="D714" s="29"/>
      <c r="E714" s="34"/>
    </row>
    <row r="715" spans="4:5" x14ac:dyDescent="0.25">
      <c r="D715" s="29"/>
      <c r="E715" s="34"/>
    </row>
    <row r="716" spans="4:5" x14ac:dyDescent="0.25">
      <c r="D716" s="29"/>
      <c r="E716" s="34"/>
    </row>
    <row r="717" spans="4:5" x14ac:dyDescent="0.25">
      <c r="D717" s="29"/>
      <c r="E717" s="34"/>
    </row>
    <row r="718" spans="4:5" x14ac:dyDescent="0.25">
      <c r="D718" s="29"/>
      <c r="E718" s="34"/>
    </row>
    <row r="719" spans="4:5" x14ac:dyDescent="0.25">
      <c r="D719" s="29"/>
      <c r="E719" s="34"/>
    </row>
    <row r="720" spans="4:5" x14ac:dyDescent="0.25">
      <c r="D720" s="29"/>
      <c r="E720" s="34"/>
    </row>
    <row r="721" spans="4:5" x14ac:dyDescent="0.25">
      <c r="D721" s="29"/>
      <c r="E721" s="34"/>
    </row>
    <row r="722" spans="4:5" x14ac:dyDescent="0.25">
      <c r="D722" s="29"/>
      <c r="E722" s="34"/>
    </row>
    <row r="723" spans="4:5" x14ac:dyDescent="0.25">
      <c r="D723" s="29"/>
      <c r="E723" s="34"/>
    </row>
    <row r="724" spans="4:5" x14ac:dyDescent="0.25">
      <c r="D724" s="29"/>
      <c r="E724" s="34"/>
    </row>
    <row r="725" spans="4:5" x14ac:dyDescent="0.25">
      <c r="D725" s="29"/>
      <c r="E725" s="34"/>
    </row>
    <row r="726" spans="4:5" x14ac:dyDescent="0.25">
      <c r="D726" s="29"/>
      <c r="E726" s="34"/>
    </row>
    <row r="727" spans="4:5" x14ac:dyDescent="0.25">
      <c r="D727" s="29"/>
      <c r="E727" s="34"/>
    </row>
    <row r="728" spans="4:5" x14ac:dyDescent="0.25">
      <c r="D728" s="29"/>
      <c r="E728" s="34"/>
    </row>
    <row r="729" spans="4:5" x14ac:dyDescent="0.25">
      <c r="D729" s="29"/>
      <c r="E729" s="34"/>
    </row>
    <row r="730" spans="4:5" x14ac:dyDescent="0.25">
      <c r="D730" s="29"/>
      <c r="E730" s="34"/>
    </row>
    <row r="731" spans="4:5" x14ac:dyDescent="0.25">
      <c r="D731" s="29"/>
      <c r="E731" s="34"/>
    </row>
    <row r="732" spans="4:5" x14ac:dyDescent="0.25">
      <c r="D732" s="29"/>
      <c r="E732" s="34"/>
    </row>
    <row r="733" spans="4:5" x14ac:dyDescent="0.25">
      <c r="D733" s="29"/>
      <c r="E733" s="34"/>
    </row>
    <row r="734" spans="4:5" x14ac:dyDescent="0.25">
      <c r="D734" s="29"/>
      <c r="E734" s="34"/>
    </row>
    <row r="735" spans="4:5" x14ac:dyDescent="0.25">
      <c r="D735" s="29"/>
      <c r="E735" s="34"/>
    </row>
    <row r="736" spans="4:5" x14ac:dyDescent="0.25">
      <c r="D736" s="29"/>
      <c r="E736" s="34"/>
    </row>
    <row r="737" spans="4:5" x14ac:dyDescent="0.25">
      <c r="D737" s="29"/>
      <c r="E737" s="34"/>
    </row>
    <row r="738" spans="4:5" x14ac:dyDescent="0.25">
      <c r="D738" s="29"/>
      <c r="E738" s="34"/>
    </row>
    <row r="739" spans="4:5" x14ac:dyDescent="0.25">
      <c r="D739" s="29"/>
      <c r="E739" s="34"/>
    </row>
    <row r="740" spans="4:5" x14ac:dyDescent="0.25">
      <c r="D740" s="29"/>
      <c r="E740" s="34"/>
    </row>
    <row r="741" spans="4:5" x14ac:dyDescent="0.25">
      <c r="D741" s="29"/>
      <c r="E741" s="34"/>
    </row>
    <row r="742" spans="4:5" x14ac:dyDescent="0.25">
      <c r="D742" s="29"/>
      <c r="E742" s="34"/>
    </row>
    <row r="743" spans="4:5" x14ac:dyDescent="0.25">
      <c r="D743" s="29"/>
      <c r="E743" s="34"/>
    </row>
    <row r="744" spans="4:5" x14ac:dyDescent="0.25">
      <c r="D744" s="29"/>
      <c r="E744" s="34"/>
    </row>
    <row r="745" spans="4:5" x14ac:dyDescent="0.25">
      <c r="D745" s="29"/>
      <c r="E745" s="34"/>
    </row>
    <row r="746" spans="4:5" x14ac:dyDescent="0.25">
      <c r="D746" s="29"/>
      <c r="E746" s="34"/>
    </row>
    <row r="747" spans="4:5" x14ac:dyDescent="0.25">
      <c r="D747" s="29"/>
      <c r="E747" s="34"/>
    </row>
    <row r="748" spans="4:5" x14ac:dyDescent="0.25">
      <c r="D748" s="29"/>
      <c r="E748" s="34"/>
    </row>
    <row r="749" spans="4:5" x14ac:dyDescent="0.25">
      <c r="D749" s="29"/>
      <c r="E749" s="34"/>
    </row>
    <row r="750" spans="4:5" x14ac:dyDescent="0.25">
      <c r="D750" s="29"/>
      <c r="E750" s="34"/>
    </row>
    <row r="751" spans="4:5" x14ac:dyDescent="0.25">
      <c r="D751" s="29"/>
      <c r="E751" s="34"/>
    </row>
    <row r="752" spans="4:5" x14ac:dyDescent="0.25">
      <c r="D752" s="29"/>
      <c r="E752" s="34"/>
    </row>
    <row r="753" spans="4:5" x14ac:dyDescent="0.25">
      <c r="D753" s="29"/>
      <c r="E753" s="34"/>
    </row>
    <row r="754" spans="4:5" x14ac:dyDescent="0.25">
      <c r="D754" s="29"/>
      <c r="E754" s="34"/>
    </row>
    <row r="755" spans="4:5" x14ac:dyDescent="0.25">
      <c r="D755" s="29"/>
      <c r="E755" s="34"/>
    </row>
    <row r="756" spans="4:5" x14ac:dyDescent="0.25">
      <c r="D756" s="29"/>
      <c r="E756" s="34"/>
    </row>
    <row r="757" spans="4:5" x14ac:dyDescent="0.25">
      <c r="D757" s="29"/>
      <c r="E757" s="34"/>
    </row>
    <row r="758" spans="4:5" x14ac:dyDescent="0.25">
      <c r="D758" s="29"/>
      <c r="E758" s="34"/>
    </row>
    <row r="759" spans="4:5" x14ac:dyDescent="0.25">
      <c r="D759" s="29"/>
      <c r="E759" s="34"/>
    </row>
    <row r="760" spans="4:5" x14ac:dyDescent="0.25">
      <c r="D760" s="29"/>
      <c r="E760" s="34"/>
    </row>
    <row r="761" spans="4:5" x14ac:dyDescent="0.25">
      <c r="D761" s="29"/>
      <c r="E761" s="34"/>
    </row>
    <row r="762" spans="4:5" x14ac:dyDescent="0.25">
      <c r="D762" s="29"/>
      <c r="E762" s="34"/>
    </row>
    <row r="763" spans="4:5" x14ac:dyDescent="0.25">
      <c r="D763" s="29"/>
      <c r="E763" s="34"/>
    </row>
    <row r="764" spans="4:5" x14ac:dyDescent="0.25">
      <c r="D764" s="29"/>
      <c r="E764" s="34"/>
    </row>
    <row r="765" spans="4:5" x14ac:dyDescent="0.25">
      <c r="D765" s="29"/>
      <c r="E765" s="34"/>
    </row>
    <row r="766" spans="4:5" x14ac:dyDescent="0.25">
      <c r="D766" s="29"/>
      <c r="E766" s="34"/>
    </row>
    <row r="767" spans="4:5" x14ac:dyDescent="0.25">
      <c r="D767" s="29"/>
      <c r="E767" s="34"/>
    </row>
    <row r="768" spans="4:5" x14ac:dyDescent="0.25">
      <c r="D768" s="29"/>
      <c r="E768" s="34"/>
    </row>
    <row r="769" spans="4:5" x14ac:dyDescent="0.25">
      <c r="D769" s="29"/>
      <c r="E769" s="34"/>
    </row>
    <row r="770" spans="4:5" x14ac:dyDescent="0.25">
      <c r="D770" s="29"/>
      <c r="E770" s="34"/>
    </row>
    <row r="771" spans="4:5" x14ac:dyDescent="0.25">
      <c r="D771" s="29"/>
      <c r="E771" s="34"/>
    </row>
    <row r="772" spans="4:5" x14ac:dyDescent="0.25">
      <c r="D772" s="29"/>
      <c r="E772" s="34"/>
    </row>
    <row r="773" spans="4:5" x14ac:dyDescent="0.25">
      <c r="D773" s="29"/>
      <c r="E773" s="34"/>
    </row>
    <row r="774" spans="4:5" x14ac:dyDescent="0.25">
      <c r="D774" s="29"/>
      <c r="E774" s="34"/>
    </row>
    <row r="775" spans="4:5" x14ac:dyDescent="0.25">
      <c r="D775" s="29"/>
      <c r="E775" s="34"/>
    </row>
    <row r="776" spans="4:5" x14ac:dyDescent="0.25">
      <c r="D776" s="29"/>
      <c r="E776" s="34"/>
    </row>
    <row r="777" spans="4:5" x14ac:dyDescent="0.25">
      <c r="D777" s="29"/>
      <c r="E777" s="34"/>
    </row>
    <row r="778" spans="4:5" x14ac:dyDescent="0.25">
      <c r="D778" s="29"/>
      <c r="E778" s="34"/>
    </row>
    <row r="779" spans="4:5" x14ac:dyDescent="0.25">
      <c r="D779" s="29"/>
      <c r="E779" s="34"/>
    </row>
    <row r="780" spans="4:5" x14ac:dyDescent="0.25">
      <c r="D780" s="29"/>
      <c r="E780" s="34"/>
    </row>
    <row r="781" spans="4:5" x14ac:dyDescent="0.25">
      <c r="D781" s="29"/>
      <c r="E781" s="34"/>
    </row>
    <row r="782" spans="4:5" x14ac:dyDescent="0.25">
      <c r="D782" s="29"/>
      <c r="E782" s="34"/>
    </row>
    <row r="783" spans="4:5" x14ac:dyDescent="0.25">
      <c r="D783" s="29"/>
      <c r="E783" s="34"/>
    </row>
    <row r="784" spans="4:5" x14ac:dyDescent="0.25">
      <c r="D784" s="29"/>
      <c r="E784" s="34"/>
    </row>
    <row r="785" spans="4:5" x14ac:dyDescent="0.25">
      <c r="D785" s="29"/>
      <c r="E785" s="34"/>
    </row>
    <row r="786" spans="4:5" x14ac:dyDescent="0.25">
      <c r="D786" s="29"/>
      <c r="E786" s="34"/>
    </row>
    <row r="787" spans="4:5" x14ac:dyDescent="0.25">
      <c r="D787" s="29"/>
      <c r="E787" s="34"/>
    </row>
    <row r="788" spans="4:5" x14ac:dyDescent="0.25">
      <c r="D788" s="29"/>
      <c r="E788" s="34"/>
    </row>
    <row r="789" spans="4:5" x14ac:dyDescent="0.25">
      <c r="D789" s="29"/>
      <c r="E789" s="34"/>
    </row>
    <row r="790" spans="4:5" x14ac:dyDescent="0.25">
      <c r="D790" s="29"/>
      <c r="E790" s="34"/>
    </row>
    <row r="791" spans="4:5" x14ac:dyDescent="0.25">
      <c r="D791" s="29"/>
      <c r="E791" s="34"/>
    </row>
    <row r="792" spans="4:5" x14ac:dyDescent="0.25">
      <c r="D792" s="29"/>
      <c r="E792" s="34"/>
    </row>
    <row r="793" spans="4:5" x14ac:dyDescent="0.25">
      <c r="D793" s="29"/>
      <c r="E793" s="34"/>
    </row>
    <row r="794" spans="4:5" x14ac:dyDescent="0.25">
      <c r="D794" s="29"/>
      <c r="E794" s="34"/>
    </row>
    <row r="795" spans="4:5" x14ac:dyDescent="0.25">
      <c r="D795" s="29"/>
      <c r="E795" s="34"/>
    </row>
    <row r="796" spans="4:5" x14ac:dyDescent="0.25">
      <c r="D796" s="29"/>
      <c r="E796" s="34"/>
    </row>
    <row r="797" spans="4:5" x14ac:dyDescent="0.25">
      <c r="D797" s="29"/>
      <c r="E797" s="34"/>
    </row>
    <row r="798" spans="4:5" x14ac:dyDescent="0.25">
      <c r="D798" s="29"/>
      <c r="E798" s="34"/>
    </row>
    <row r="799" spans="4:5" x14ac:dyDescent="0.25">
      <c r="D799" s="29"/>
      <c r="E799" s="34"/>
    </row>
    <row r="800" spans="4:5" x14ac:dyDescent="0.25">
      <c r="D800" s="29"/>
      <c r="E800" s="34"/>
    </row>
    <row r="801" spans="4:5" x14ac:dyDescent="0.25">
      <c r="D801" s="29"/>
      <c r="E801" s="34"/>
    </row>
    <row r="802" spans="4:5" x14ac:dyDescent="0.25">
      <c r="D802" s="29"/>
      <c r="E802" s="34"/>
    </row>
    <row r="803" spans="4:5" x14ac:dyDescent="0.25">
      <c r="D803" s="29"/>
      <c r="E803" s="34"/>
    </row>
    <row r="804" spans="4:5" x14ac:dyDescent="0.25">
      <c r="D804" s="29"/>
      <c r="E804" s="34"/>
    </row>
    <row r="805" spans="4:5" x14ac:dyDescent="0.25">
      <c r="D805" s="29"/>
      <c r="E805" s="34"/>
    </row>
    <row r="806" spans="4:5" x14ac:dyDescent="0.25">
      <c r="D806" s="29"/>
      <c r="E806" s="34"/>
    </row>
    <row r="807" spans="4:5" x14ac:dyDescent="0.25">
      <c r="D807" s="29"/>
      <c r="E807" s="34"/>
    </row>
    <row r="808" spans="4:5" x14ac:dyDescent="0.25">
      <c r="D808" s="29"/>
      <c r="E808" s="34"/>
    </row>
    <row r="809" spans="4:5" x14ac:dyDescent="0.25">
      <c r="D809" s="29"/>
      <c r="E809" s="34"/>
    </row>
    <row r="810" spans="4:5" x14ac:dyDescent="0.25">
      <c r="D810" s="29"/>
      <c r="E810" s="34"/>
    </row>
    <row r="811" spans="4:5" x14ac:dyDescent="0.25">
      <c r="D811" s="29"/>
      <c r="E811" s="34"/>
    </row>
    <row r="812" spans="4:5" x14ac:dyDescent="0.25">
      <c r="D812" s="29"/>
      <c r="E812" s="34"/>
    </row>
    <row r="813" spans="4:5" x14ac:dyDescent="0.25">
      <c r="D813" s="29"/>
      <c r="E813" s="34"/>
    </row>
    <row r="814" spans="4:5" x14ac:dyDescent="0.25">
      <c r="D814" s="29"/>
      <c r="E814" s="34"/>
    </row>
    <row r="815" spans="4:5" x14ac:dyDescent="0.25">
      <c r="D815" s="29"/>
      <c r="E815" s="34"/>
    </row>
    <row r="816" spans="4:5" x14ac:dyDescent="0.25">
      <c r="D816" s="29"/>
      <c r="E816" s="34"/>
    </row>
    <row r="817" spans="4:5" x14ac:dyDescent="0.25">
      <c r="D817" s="29"/>
      <c r="E817" s="34"/>
    </row>
    <row r="818" spans="4:5" x14ac:dyDescent="0.25">
      <c r="D818" s="29"/>
      <c r="E818" s="34"/>
    </row>
    <row r="819" spans="4:5" x14ac:dyDescent="0.25">
      <c r="D819" s="29"/>
      <c r="E819" s="34"/>
    </row>
    <row r="820" spans="4:5" x14ac:dyDescent="0.25">
      <c r="D820" s="29"/>
      <c r="E820" s="34"/>
    </row>
    <row r="821" spans="4:5" x14ac:dyDescent="0.25">
      <c r="D821" s="29"/>
      <c r="E821" s="34"/>
    </row>
    <row r="822" spans="4:5" x14ac:dyDescent="0.25">
      <c r="D822" s="29"/>
      <c r="E822" s="34"/>
    </row>
    <row r="823" spans="4:5" x14ac:dyDescent="0.25">
      <c r="D823" s="29"/>
      <c r="E823" s="34"/>
    </row>
    <row r="824" spans="4:5" x14ac:dyDescent="0.25">
      <c r="D824" s="29"/>
      <c r="E824" s="34"/>
    </row>
    <row r="825" spans="4:5" x14ac:dyDescent="0.25">
      <c r="D825" s="29"/>
      <c r="E825" s="34"/>
    </row>
    <row r="826" spans="4:5" x14ac:dyDescent="0.25">
      <c r="D826" s="29"/>
      <c r="E826" s="34"/>
    </row>
    <row r="827" spans="4:5" x14ac:dyDescent="0.25">
      <c r="D827" s="29"/>
      <c r="E827" s="34"/>
    </row>
    <row r="828" spans="4:5" x14ac:dyDescent="0.25">
      <c r="D828" s="29"/>
      <c r="E828" s="34"/>
    </row>
    <row r="829" spans="4:5" x14ac:dyDescent="0.25">
      <c r="D829" s="29"/>
      <c r="E829" s="34"/>
    </row>
    <row r="830" spans="4:5" x14ac:dyDescent="0.25">
      <c r="D830" s="29"/>
      <c r="E830" s="34"/>
    </row>
    <row r="831" spans="4:5" x14ac:dyDescent="0.25">
      <c r="D831" s="29"/>
      <c r="E831" s="34"/>
    </row>
    <row r="832" spans="4:5" x14ac:dyDescent="0.25">
      <c r="D832" s="29"/>
      <c r="E832" s="34"/>
    </row>
    <row r="833" spans="4:5" x14ac:dyDescent="0.25">
      <c r="D833" s="29"/>
      <c r="E833" s="34"/>
    </row>
    <row r="834" spans="4:5" x14ac:dyDescent="0.25">
      <c r="D834" s="29"/>
      <c r="E834" s="34"/>
    </row>
    <row r="835" spans="4:5" x14ac:dyDescent="0.25">
      <c r="D835" s="29"/>
      <c r="E835" s="34"/>
    </row>
    <row r="836" spans="4:5" x14ac:dyDescent="0.25">
      <c r="D836" s="29"/>
      <c r="E836" s="34"/>
    </row>
    <row r="837" spans="4:5" x14ac:dyDescent="0.25">
      <c r="D837" s="29"/>
      <c r="E837" s="34"/>
    </row>
    <row r="838" spans="4:5" x14ac:dyDescent="0.25">
      <c r="D838" s="29"/>
      <c r="E838" s="34"/>
    </row>
    <row r="839" spans="4:5" x14ac:dyDescent="0.25">
      <c r="D839" s="29"/>
      <c r="E839" s="34"/>
    </row>
    <row r="840" spans="4:5" x14ac:dyDescent="0.25">
      <c r="D840" s="29"/>
      <c r="E840" s="34"/>
    </row>
    <row r="841" spans="4:5" x14ac:dyDescent="0.25">
      <c r="D841" s="29"/>
      <c r="E841" s="34"/>
    </row>
    <row r="842" spans="4:5" x14ac:dyDescent="0.25">
      <c r="D842" s="29"/>
      <c r="E842" s="34"/>
    </row>
    <row r="843" spans="4:5" x14ac:dyDescent="0.25">
      <c r="D843" s="29"/>
      <c r="E843" s="34"/>
    </row>
    <row r="844" spans="4:5" x14ac:dyDescent="0.25">
      <c r="D844" s="29"/>
      <c r="E844" s="34"/>
    </row>
    <row r="845" spans="4:5" x14ac:dyDescent="0.25">
      <c r="D845" s="29"/>
      <c r="E845" s="34"/>
    </row>
    <row r="846" spans="4:5" x14ac:dyDescent="0.25">
      <c r="D846" s="29"/>
      <c r="E846" s="34"/>
    </row>
    <row r="847" spans="4:5" x14ac:dyDescent="0.25">
      <c r="D847" s="29"/>
      <c r="E847" s="34"/>
    </row>
    <row r="848" spans="4:5" x14ac:dyDescent="0.25">
      <c r="D848" s="29"/>
      <c r="E848" s="34"/>
    </row>
    <row r="849" spans="4:5" x14ac:dyDescent="0.25">
      <c r="D849" s="29"/>
      <c r="E849" s="34"/>
    </row>
    <row r="850" spans="4:5" x14ac:dyDescent="0.25">
      <c r="D850" s="29"/>
      <c r="E850" s="34"/>
    </row>
    <row r="851" spans="4:5" x14ac:dyDescent="0.25">
      <c r="D851" s="29"/>
      <c r="E851" s="34"/>
    </row>
    <row r="852" spans="4:5" x14ac:dyDescent="0.25">
      <c r="D852" s="29"/>
      <c r="E852" s="34"/>
    </row>
    <row r="853" spans="4:5" x14ac:dyDescent="0.25">
      <c r="D853" s="29"/>
      <c r="E853" s="34"/>
    </row>
    <row r="854" spans="4:5" x14ac:dyDescent="0.25">
      <c r="D854" s="29"/>
      <c r="E854" s="34"/>
    </row>
    <row r="855" spans="4:5" x14ac:dyDescent="0.25">
      <c r="D855" s="29"/>
      <c r="E855" s="34"/>
    </row>
    <row r="856" spans="4:5" x14ac:dyDescent="0.25">
      <c r="D856" s="29"/>
      <c r="E856" s="34"/>
    </row>
    <row r="857" spans="4:5" x14ac:dyDescent="0.25">
      <c r="D857" s="29"/>
      <c r="E857" s="34"/>
    </row>
    <row r="858" spans="4:5" x14ac:dyDescent="0.25">
      <c r="D858" s="29"/>
      <c r="E858" s="34"/>
    </row>
    <row r="859" spans="4:5" x14ac:dyDescent="0.25">
      <c r="D859" s="29"/>
      <c r="E859" s="34"/>
    </row>
    <row r="860" spans="4:5" x14ac:dyDescent="0.25">
      <c r="D860" s="29"/>
      <c r="E860" s="34"/>
    </row>
    <row r="861" spans="4:5" x14ac:dyDescent="0.25">
      <c r="D861" s="29"/>
      <c r="E861" s="34"/>
    </row>
    <row r="862" spans="4:5" x14ac:dyDescent="0.25">
      <c r="D862" s="29"/>
      <c r="E862" s="34"/>
    </row>
    <row r="863" spans="4:5" x14ac:dyDescent="0.25">
      <c r="D863" s="29"/>
      <c r="E863" s="34"/>
    </row>
    <row r="864" spans="4:5" x14ac:dyDescent="0.25">
      <c r="D864" s="29"/>
      <c r="E864" s="34"/>
    </row>
    <row r="865" spans="4:5" x14ac:dyDescent="0.25">
      <c r="D865" s="29"/>
      <c r="E865" s="34"/>
    </row>
    <row r="866" spans="4:5" x14ac:dyDescent="0.25">
      <c r="D866" s="29"/>
      <c r="E866" s="34"/>
    </row>
    <row r="867" spans="4:5" x14ac:dyDescent="0.25">
      <c r="D867" s="29"/>
      <c r="E867" s="34"/>
    </row>
    <row r="868" spans="4:5" x14ac:dyDescent="0.25">
      <c r="D868" s="29"/>
      <c r="E868" s="34"/>
    </row>
    <row r="869" spans="4:5" x14ac:dyDescent="0.25">
      <c r="D869" s="29"/>
      <c r="E869" s="34"/>
    </row>
    <row r="870" spans="4:5" x14ac:dyDescent="0.25">
      <c r="D870" s="29"/>
      <c r="E870" s="34"/>
    </row>
    <row r="871" spans="4:5" x14ac:dyDescent="0.25">
      <c r="D871" s="29"/>
      <c r="E871" s="34"/>
    </row>
    <row r="872" spans="4:5" x14ac:dyDescent="0.25">
      <c r="D872" s="29"/>
      <c r="E872" s="34"/>
    </row>
    <row r="873" spans="4:5" x14ac:dyDescent="0.25">
      <c r="D873" s="29"/>
      <c r="E873" s="34"/>
    </row>
    <row r="874" spans="4:5" x14ac:dyDescent="0.25">
      <c r="D874" s="29"/>
      <c r="E874" s="34"/>
    </row>
    <row r="875" spans="4:5" x14ac:dyDescent="0.25">
      <c r="D875" s="29"/>
      <c r="E875" s="34"/>
    </row>
    <row r="876" spans="4:5" x14ac:dyDescent="0.25">
      <c r="D876" s="29"/>
      <c r="E876" s="34"/>
    </row>
    <row r="877" spans="4:5" x14ac:dyDescent="0.25">
      <c r="D877" s="29"/>
      <c r="E877" s="34"/>
    </row>
    <row r="878" spans="4:5" x14ac:dyDescent="0.25">
      <c r="D878" s="29"/>
      <c r="E878" s="34"/>
    </row>
    <row r="879" spans="4:5" x14ac:dyDescent="0.25">
      <c r="D879" s="29"/>
      <c r="E879" s="34"/>
    </row>
    <row r="880" spans="4:5" x14ac:dyDescent="0.25">
      <c r="D880" s="29"/>
      <c r="E880" s="34"/>
    </row>
    <row r="881" spans="4:5" x14ac:dyDescent="0.25">
      <c r="D881" s="29"/>
      <c r="E881" s="34"/>
    </row>
    <row r="882" spans="4:5" x14ac:dyDescent="0.25">
      <c r="D882" s="29"/>
      <c r="E882" s="34"/>
    </row>
    <row r="883" spans="4:5" x14ac:dyDescent="0.25">
      <c r="D883" s="29"/>
      <c r="E883" s="34"/>
    </row>
    <row r="884" spans="4:5" x14ac:dyDescent="0.25">
      <c r="D884" s="29"/>
      <c r="E884" s="34"/>
    </row>
    <row r="885" spans="4:5" x14ac:dyDescent="0.25">
      <c r="D885" s="29"/>
      <c r="E885" s="34"/>
    </row>
    <row r="886" spans="4:5" x14ac:dyDescent="0.25">
      <c r="D886" s="29"/>
      <c r="E886" s="34"/>
    </row>
    <row r="887" spans="4:5" x14ac:dyDescent="0.25">
      <c r="D887" s="29"/>
      <c r="E887" s="34"/>
    </row>
    <row r="888" spans="4:5" x14ac:dyDescent="0.25">
      <c r="D888" s="29"/>
      <c r="E888" s="34"/>
    </row>
    <row r="889" spans="4:5" x14ac:dyDescent="0.25">
      <c r="D889" s="29"/>
      <c r="E889" s="34"/>
    </row>
    <row r="890" spans="4:5" x14ac:dyDescent="0.25">
      <c r="D890" s="29"/>
      <c r="E890" s="34"/>
    </row>
    <row r="891" spans="4:5" x14ac:dyDescent="0.25">
      <c r="D891" s="29"/>
      <c r="E891" s="34"/>
    </row>
    <row r="892" spans="4:5" x14ac:dyDescent="0.25">
      <c r="D892" s="29"/>
      <c r="E892" s="34"/>
    </row>
    <row r="893" spans="4:5" x14ac:dyDescent="0.25">
      <c r="D893" s="29"/>
      <c r="E893" s="34"/>
    </row>
    <row r="894" spans="4:5" x14ac:dyDescent="0.25">
      <c r="D894" s="29"/>
      <c r="E894" s="34"/>
    </row>
    <row r="895" spans="4:5" x14ac:dyDescent="0.25">
      <c r="D895" s="29"/>
      <c r="E895" s="34"/>
    </row>
    <row r="896" spans="4:5" x14ac:dyDescent="0.25">
      <c r="D896" s="29"/>
      <c r="E896" s="34"/>
    </row>
    <row r="897" spans="4:5" x14ac:dyDescent="0.25">
      <c r="D897" s="29"/>
      <c r="E897" s="34"/>
    </row>
    <row r="898" spans="4:5" x14ac:dyDescent="0.25">
      <c r="D898" s="29"/>
      <c r="E898" s="34"/>
    </row>
    <row r="899" spans="4:5" x14ac:dyDescent="0.25">
      <c r="D899" s="29"/>
      <c r="E899" s="34"/>
    </row>
    <row r="900" spans="4:5" x14ac:dyDescent="0.25">
      <c r="D900" s="29"/>
      <c r="E900" s="34"/>
    </row>
    <row r="901" spans="4:5" x14ac:dyDescent="0.25">
      <c r="D901" s="29"/>
      <c r="E901" s="34"/>
    </row>
    <row r="902" spans="4:5" x14ac:dyDescent="0.25">
      <c r="D902" s="29"/>
      <c r="E902" s="34"/>
    </row>
    <row r="903" spans="4:5" x14ac:dyDescent="0.25">
      <c r="D903" s="29"/>
      <c r="E903" s="34"/>
    </row>
    <row r="904" spans="4:5" x14ac:dyDescent="0.25">
      <c r="D904" s="29"/>
      <c r="E904" s="34"/>
    </row>
    <row r="905" spans="4:5" x14ac:dyDescent="0.25">
      <c r="D905" s="29"/>
      <c r="E905" s="34"/>
    </row>
    <row r="906" spans="4:5" x14ac:dyDescent="0.25">
      <c r="D906" s="29"/>
      <c r="E906" s="34"/>
    </row>
    <row r="907" spans="4:5" x14ac:dyDescent="0.25">
      <c r="D907" s="29"/>
      <c r="E907" s="34"/>
    </row>
    <row r="908" spans="4:5" x14ac:dyDescent="0.25">
      <c r="D908" s="29"/>
      <c r="E908" s="34"/>
    </row>
    <row r="909" spans="4:5" x14ac:dyDescent="0.25">
      <c r="D909" s="29"/>
      <c r="E909" s="34"/>
    </row>
    <row r="910" spans="4:5" x14ac:dyDescent="0.25">
      <c r="D910" s="29"/>
      <c r="E910" s="34"/>
    </row>
    <row r="911" spans="4:5" x14ac:dyDescent="0.25">
      <c r="D911" s="29"/>
      <c r="E911" s="34"/>
    </row>
    <row r="912" spans="4:5" x14ac:dyDescent="0.25">
      <c r="D912" s="29"/>
      <c r="E912" s="34"/>
    </row>
    <row r="913" spans="4:5" x14ac:dyDescent="0.25">
      <c r="D913" s="29"/>
      <c r="E913" s="34"/>
    </row>
    <row r="914" spans="4:5" x14ac:dyDescent="0.25">
      <c r="D914" s="29"/>
      <c r="E914" s="34"/>
    </row>
    <row r="915" spans="4:5" x14ac:dyDescent="0.25">
      <c r="D915" s="29"/>
      <c r="E915" s="34"/>
    </row>
    <row r="916" spans="4:5" x14ac:dyDescent="0.25">
      <c r="D916" s="29"/>
      <c r="E916" s="34"/>
    </row>
    <row r="917" spans="4:5" x14ac:dyDescent="0.25">
      <c r="D917" s="29"/>
      <c r="E917" s="34"/>
    </row>
    <row r="918" spans="4:5" x14ac:dyDescent="0.25">
      <c r="D918" s="29"/>
      <c r="E918" s="34"/>
    </row>
    <row r="919" spans="4:5" x14ac:dyDescent="0.25">
      <c r="D919" s="29"/>
      <c r="E919" s="34"/>
    </row>
    <row r="920" spans="4:5" x14ac:dyDescent="0.25">
      <c r="D920" s="29"/>
      <c r="E920" s="34"/>
    </row>
    <row r="921" spans="4:5" x14ac:dyDescent="0.25">
      <c r="D921" s="29"/>
      <c r="E921" s="34"/>
    </row>
    <row r="922" spans="4:5" x14ac:dyDescent="0.25">
      <c r="D922" s="29"/>
      <c r="E922" s="34"/>
    </row>
    <row r="923" spans="4:5" x14ac:dyDescent="0.25">
      <c r="D923" s="29"/>
      <c r="E923" s="34"/>
    </row>
    <row r="924" spans="4:5" x14ac:dyDescent="0.25">
      <c r="D924" s="29"/>
      <c r="E924" s="34"/>
    </row>
    <row r="925" spans="4:5" x14ac:dyDescent="0.25">
      <c r="D925" s="29"/>
      <c r="E925" s="34"/>
    </row>
    <row r="926" spans="4:5" x14ac:dyDescent="0.25">
      <c r="D926" s="29"/>
      <c r="E926" s="34"/>
    </row>
    <row r="927" spans="4:5" x14ac:dyDescent="0.25">
      <c r="D927" s="29"/>
      <c r="E927" s="34"/>
    </row>
    <row r="928" spans="4:5" x14ac:dyDescent="0.25">
      <c r="D928" s="29"/>
      <c r="E928" s="34"/>
    </row>
    <row r="929" spans="4:5" x14ac:dyDescent="0.25">
      <c r="D929" s="29"/>
      <c r="E929" s="34"/>
    </row>
    <row r="930" spans="4:5" x14ac:dyDescent="0.25">
      <c r="D930" s="29"/>
      <c r="E930" s="34"/>
    </row>
    <row r="931" spans="4:5" x14ac:dyDescent="0.25">
      <c r="D931" s="29"/>
      <c r="E931" s="34"/>
    </row>
    <row r="932" spans="4:5" x14ac:dyDescent="0.25">
      <c r="D932" s="29"/>
      <c r="E932" s="34"/>
    </row>
    <row r="933" spans="4:5" x14ac:dyDescent="0.25">
      <c r="D933" s="29"/>
      <c r="E933" s="34"/>
    </row>
    <row r="934" spans="4:5" x14ac:dyDescent="0.25">
      <c r="D934" s="29"/>
      <c r="E934" s="34"/>
    </row>
    <row r="935" spans="4:5" x14ac:dyDescent="0.25">
      <c r="D935" s="29"/>
      <c r="E935" s="34"/>
    </row>
    <row r="936" spans="4:5" x14ac:dyDescent="0.25">
      <c r="D936" s="29"/>
      <c r="E936" s="34"/>
    </row>
    <row r="937" spans="4:5" x14ac:dyDescent="0.25">
      <c r="D937" s="29"/>
      <c r="E937" s="34"/>
    </row>
    <row r="938" spans="4:5" x14ac:dyDescent="0.25">
      <c r="D938" s="29"/>
      <c r="E938" s="34"/>
    </row>
    <row r="939" spans="4:5" x14ac:dyDescent="0.25">
      <c r="D939" s="29"/>
      <c r="E939" s="34"/>
    </row>
    <row r="940" spans="4:5" x14ac:dyDescent="0.25">
      <c r="D940" s="29"/>
      <c r="E940" s="34"/>
    </row>
    <row r="941" spans="4:5" x14ac:dyDescent="0.25">
      <c r="D941" s="29"/>
      <c r="E941" s="34"/>
    </row>
    <row r="942" spans="4:5" x14ac:dyDescent="0.25">
      <c r="D942" s="29"/>
      <c r="E942" s="34"/>
    </row>
    <row r="943" spans="4:5" x14ac:dyDescent="0.25">
      <c r="D943" s="29"/>
      <c r="E943" s="34"/>
    </row>
    <row r="944" spans="4:5" x14ac:dyDescent="0.25">
      <c r="D944" s="29"/>
      <c r="E944" s="34"/>
    </row>
    <row r="945" spans="4:5" x14ac:dyDescent="0.25">
      <c r="D945" s="29"/>
      <c r="E945" s="34"/>
    </row>
    <row r="946" spans="4:5" x14ac:dyDescent="0.25">
      <c r="D946" s="29"/>
      <c r="E946" s="34"/>
    </row>
    <row r="947" spans="4:5" x14ac:dyDescent="0.25">
      <c r="D947" s="29"/>
      <c r="E947" s="34"/>
    </row>
    <row r="948" spans="4:5" x14ac:dyDescent="0.25">
      <c r="D948" s="29"/>
      <c r="E948" s="34"/>
    </row>
    <row r="949" spans="4:5" x14ac:dyDescent="0.25">
      <c r="D949" s="29"/>
      <c r="E949" s="34"/>
    </row>
    <row r="950" spans="4:5" x14ac:dyDescent="0.25">
      <c r="D950" s="29"/>
      <c r="E950" s="34"/>
    </row>
    <row r="951" spans="4:5" x14ac:dyDescent="0.25">
      <c r="D951" s="29"/>
      <c r="E951" s="34"/>
    </row>
    <row r="952" spans="4:5" x14ac:dyDescent="0.25">
      <c r="D952" s="29"/>
      <c r="E952" s="34"/>
    </row>
    <row r="953" spans="4:5" x14ac:dyDescent="0.25">
      <c r="D953" s="29"/>
      <c r="E953" s="34"/>
    </row>
    <row r="954" spans="4:5" x14ac:dyDescent="0.25">
      <c r="D954" s="29"/>
      <c r="E954" s="34"/>
    </row>
    <row r="955" spans="4:5" x14ac:dyDescent="0.25">
      <c r="D955" s="29"/>
      <c r="E955" s="34"/>
    </row>
    <row r="956" spans="4:5" x14ac:dyDescent="0.25">
      <c r="D956" s="29"/>
      <c r="E956" s="34"/>
    </row>
    <row r="957" spans="4:5" x14ac:dyDescent="0.25">
      <c r="D957" s="29"/>
      <c r="E957" s="34"/>
    </row>
    <row r="958" spans="4:5" x14ac:dyDescent="0.25">
      <c r="D958" s="29"/>
      <c r="E958" s="34"/>
    </row>
    <row r="959" spans="4:5" x14ac:dyDescent="0.25">
      <c r="D959" s="29"/>
      <c r="E959" s="34"/>
    </row>
    <row r="960" spans="4:5" x14ac:dyDescent="0.25">
      <c r="D960" s="29"/>
      <c r="E960" s="34"/>
    </row>
    <row r="961" spans="4:5" x14ac:dyDescent="0.25">
      <c r="D961" s="29"/>
      <c r="E961" s="34"/>
    </row>
    <row r="962" spans="4:5" x14ac:dyDescent="0.25">
      <c r="D962" s="29"/>
      <c r="E962" s="34"/>
    </row>
    <row r="963" spans="4:5" x14ac:dyDescent="0.25">
      <c r="D963" s="29"/>
      <c r="E963" s="34"/>
    </row>
    <row r="964" spans="4:5" x14ac:dyDescent="0.25">
      <c r="D964" s="29"/>
      <c r="E964" s="34"/>
    </row>
    <row r="965" spans="4:5" x14ac:dyDescent="0.25">
      <c r="D965" s="29"/>
      <c r="E965" s="34"/>
    </row>
    <row r="966" spans="4:5" x14ac:dyDescent="0.25">
      <c r="D966" s="29"/>
      <c r="E966" s="34"/>
    </row>
    <row r="967" spans="4:5" x14ac:dyDescent="0.25">
      <c r="D967" s="29"/>
      <c r="E967" s="34"/>
    </row>
    <row r="968" spans="4:5" x14ac:dyDescent="0.25">
      <c r="D968" s="29"/>
      <c r="E968" s="34"/>
    </row>
    <row r="969" spans="4:5" x14ac:dyDescent="0.25">
      <c r="D969" s="29"/>
      <c r="E969" s="34"/>
    </row>
    <row r="970" spans="4:5" x14ac:dyDescent="0.25">
      <c r="D970" s="29"/>
      <c r="E970" s="34"/>
    </row>
    <row r="971" spans="4:5" x14ac:dyDescent="0.25">
      <c r="D971" s="29"/>
      <c r="E971" s="34"/>
    </row>
    <row r="972" spans="4:5" x14ac:dyDescent="0.25">
      <c r="D972" s="29"/>
      <c r="E972" s="34"/>
    </row>
    <row r="973" spans="4:5" x14ac:dyDescent="0.25">
      <c r="D973" s="29"/>
      <c r="E973" s="34"/>
    </row>
    <row r="974" spans="4:5" x14ac:dyDescent="0.25">
      <c r="D974" s="29"/>
      <c r="E974" s="34"/>
    </row>
    <row r="975" spans="4:5" x14ac:dyDescent="0.25">
      <c r="D975" s="29"/>
      <c r="E975" s="34"/>
    </row>
    <row r="976" spans="4:5" x14ac:dyDescent="0.25">
      <c r="D976" s="29"/>
      <c r="E976" s="34"/>
    </row>
    <row r="977" spans="4:5" x14ac:dyDescent="0.25">
      <c r="D977" s="29"/>
      <c r="E977" s="34"/>
    </row>
    <row r="978" spans="4:5" x14ac:dyDescent="0.25">
      <c r="D978" s="29"/>
      <c r="E978" s="34"/>
    </row>
    <row r="979" spans="4:5" x14ac:dyDescent="0.25">
      <c r="D979" s="29"/>
      <c r="E979" s="34"/>
    </row>
    <row r="980" spans="4:5" x14ac:dyDescent="0.25">
      <c r="D980" s="29"/>
      <c r="E980" s="34"/>
    </row>
    <row r="981" spans="4:5" x14ac:dyDescent="0.25">
      <c r="D981" s="29"/>
      <c r="E981" s="34"/>
    </row>
    <row r="982" spans="4:5" x14ac:dyDescent="0.25">
      <c r="D982" s="29"/>
      <c r="E982" s="34"/>
    </row>
    <row r="983" spans="4:5" x14ac:dyDescent="0.25">
      <c r="D983" s="29"/>
      <c r="E983" s="34"/>
    </row>
    <row r="984" spans="4:5" x14ac:dyDescent="0.25">
      <c r="D984" s="29"/>
      <c r="E984" s="34"/>
    </row>
    <row r="985" spans="4:5" x14ac:dyDescent="0.25">
      <c r="D985" s="29"/>
      <c r="E985" s="34"/>
    </row>
    <row r="986" spans="4:5" x14ac:dyDescent="0.25">
      <c r="D986" s="29"/>
      <c r="E986" s="34"/>
    </row>
  </sheetData>
  <sortState xmlns:xlrd2="http://schemas.microsoft.com/office/spreadsheetml/2017/richdata2" ref="AV6:AZ17">
    <sortCondition ref="AZ6:AZ17"/>
    <sortCondition ref="AX6:AX17"/>
    <sortCondition ref="AY6:AY17"/>
  </sortState>
  <mergeCells count="3012">
    <mergeCell ref="AX377:AY377"/>
    <mergeCell ref="AZ377:BC377"/>
    <mergeCell ref="V297:W297"/>
    <mergeCell ref="X297:AA299"/>
    <mergeCell ref="V300:W300"/>
    <mergeCell ref="X300:AA300"/>
    <mergeCell ref="AF293:AG293"/>
    <mergeCell ref="AJ297:AK297"/>
    <mergeCell ref="AL297:AO299"/>
    <mergeCell ref="AJ300:AK300"/>
    <mergeCell ref="AL300:AO300"/>
    <mergeCell ref="D370:E370"/>
    <mergeCell ref="H374:I374"/>
    <mergeCell ref="J374:M376"/>
    <mergeCell ref="BH370:BI370"/>
    <mergeCell ref="BL374:BM374"/>
    <mergeCell ref="BN374:BQ376"/>
    <mergeCell ref="BL377:BM377"/>
    <mergeCell ref="BN377:BQ377"/>
    <mergeCell ref="H377:I377"/>
    <mergeCell ref="J377:M377"/>
    <mergeCell ref="R370:S370"/>
    <mergeCell ref="V374:W374"/>
    <mergeCell ref="X374:AA376"/>
    <mergeCell ref="V377:W377"/>
    <mergeCell ref="X377:AA377"/>
    <mergeCell ref="AF370:AG370"/>
    <mergeCell ref="AJ374:AK374"/>
    <mergeCell ref="AL374:AO376"/>
    <mergeCell ref="AJ377:AK377"/>
    <mergeCell ref="AL377:AO377"/>
    <mergeCell ref="AT370:AU370"/>
    <mergeCell ref="AX374:AY374"/>
    <mergeCell ref="AZ374:BC376"/>
    <mergeCell ref="BR172:BU172"/>
    <mergeCell ref="H215:I215"/>
    <mergeCell ref="J215:M215"/>
    <mergeCell ref="V215:W215"/>
    <mergeCell ref="X215:AA215"/>
    <mergeCell ref="AJ215:AK215"/>
    <mergeCell ref="AL215:AO215"/>
    <mergeCell ref="AS208:AT208"/>
    <mergeCell ref="AW212:AX212"/>
    <mergeCell ref="AY212:BB214"/>
    <mergeCell ref="AW215:AX215"/>
    <mergeCell ref="AY215:BB215"/>
    <mergeCell ref="H212:I212"/>
    <mergeCell ref="J212:M214"/>
    <mergeCell ref="BA169:BB169"/>
    <mergeCell ref="BC169:BF171"/>
    <mergeCell ref="BC172:BF172"/>
    <mergeCell ref="J172:M172"/>
    <mergeCell ref="V212:W212"/>
    <mergeCell ref="X212:AA214"/>
    <mergeCell ref="AF208:AG208"/>
    <mergeCell ref="AJ212:AK212"/>
    <mergeCell ref="AL212:AO214"/>
    <mergeCell ref="I48:J48"/>
    <mergeCell ref="I49:J49"/>
    <mergeCell ref="K21:L21"/>
    <mergeCell ref="AB156:AC156"/>
    <mergeCell ref="AC158:AD158"/>
    <mergeCell ref="AE158:AF158"/>
    <mergeCell ref="AC159:AD159"/>
    <mergeCell ref="AC160:AD160"/>
    <mergeCell ref="AC161:AD161"/>
    <mergeCell ref="AC162:AD162"/>
    <mergeCell ref="AE159:AF159"/>
    <mergeCell ref="AE160:AF160"/>
    <mergeCell ref="AE161:AF161"/>
    <mergeCell ref="AE162:AF162"/>
    <mergeCell ref="BA173:BB173"/>
    <mergeCell ref="BC173:BF173"/>
    <mergeCell ref="BP172:BQ172"/>
    <mergeCell ref="T159:U159"/>
    <mergeCell ref="V159:Y161"/>
    <mergeCell ref="H173:I173"/>
    <mergeCell ref="J173:M173"/>
    <mergeCell ref="V173:W173"/>
    <mergeCell ref="X173:AA173"/>
    <mergeCell ref="AK173:AL173"/>
    <mergeCell ref="AM173:AP173"/>
    <mergeCell ref="K24:L24"/>
    <mergeCell ref="M24:N24"/>
    <mergeCell ref="O24:P24"/>
    <mergeCell ref="S24:T24"/>
    <mergeCell ref="U24:V24"/>
    <mergeCell ref="W24:X24"/>
    <mergeCell ref="Y22:Z22"/>
    <mergeCell ref="C159:D159"/>
    <mergeCell ref="E159:Q162"/>
    <mergeCell ref="I50:J50"/>
    <mergeCell ref="I51:J51"/>
    <mergeCell ref="AK169:AL169"/>
    <mergeCell ref="AM169:AP171"/>
    <mergeCell ref="AM172:AP172"/>
    <mergeCell ref="L4:N4"/>
    <mergeCell ref="L7:N7"/>
    <mergeCell ref="AI13:AJ13"/>
    <mergeCell ref="AK13:AL13"/>
    <mergeCell ref="AM13:AN13"/>
    <mergeCell ref="AQ13:AR13"/>
    <mergeCell ref="AS13:AT13"/>
    <mergeCell ref="AO13:AP13"/>
    <mergeCell ref="G14:H14"/>
    <mergeCell ref="I14:J14"/>
    <mergeCell ref="K14:L14"/>
    <mergeCell ref="M14:N14"/>
    <mergeCell ref="O14:P14"/>
    <mergeCell ref="S14:T14"/>
    <mergeCell ref="U14:V14"/>
    <mergeCell ref="W14:X14"/>
    <mergeCell ref="Y14:Z14"/>
    <mergeCell ref="AA14:AB14"/>
    <mergeCell ref="AC14:AD14"/>
    <mergeCell ref="AE14:AF14"/>
    <mergeCell ref="AG14:AH14"/>
    <mergeCell ref="AI14:AJ14"/>
    <mergeCell ref="AK14:AL14"/>
    <mergeCell ref="AM14:AN14"/>
    <mergeCell ref="AQ14:AR14"/>
    <mergeCell ref="AO14:AP14"/>
    <mergeCell ref="G13:H13"/>
    <mergeCell ref="I13:J13"/>
    <mergeCell ref="K13:L13"/>
    <mergeCell ref="M13:N13"/>
    <mergeCell ref="I47:J47"/>
    <mergeCell ref="O13:P13"/>
    <mergeCell ref="S13:T13"/>
    <mergeCell ref="G15:H15"/>
    <mergeCell ref="I15:J15"/>
    <mergeCell ref="K15:L15"/>
    <mergeCell ref="M15:N15"/>
    <mergeCell ref="O15:P15"/>
    <mergeCell ref="S15:T15"/>
    <mergeCell ref="I17:J17"/>
    <mergeCell ref="I18:J18"/>
    <mergeCell ref="I19:J19"/>
    <mergeCell ref="G41:H41"/>
    <mergeCell ref="G43:H43"/>
    <mergeCell ref="G44:H44"/>
    <mergeCell ref="G45:H45"/>
    <mergeCell ref="AO15:AP15"/>
    <mergeCell ref="I16:J16"/>
    <mergeCell ref="Y24:Z24"/>
    <mergeCell ref="K25:L25"/>
    <mergeCell ref="M25:N25"/>
    <mergeCell ref="O25:P25"/>
    <mergeCell ref="S25:T25"/>
    <mergeCell ref="U25:V25"/>
    <mergeCell ref="W25:X25"/>
    <mergeCell ref="Y25:Z25"/>
    <mergeCell ref="K23:L23"/>
    <mergeCell ref="G10:H10"/>
    <mergeCell ref="I10:J10"/>
    <mergeCell ref="I40:J40"/>
    <mergeCell ref="I41:J41"/>
    <mergeCell ref="I43:J43"/>
    <mergeCell ref="I44:J44"/>
    <mergeCell ref="I45:J45"/>
    <mergeCell ref="I46:J46"/>
    <mergeCell ref="I34:J34"/>
    <mergeCell ref="I35:J35"/>
    <mergeCell ref="I36:J36"/>
    <mergeCell ref="I37:J37"/>
    <mergeCell ref="I38:J38"/>
    <mergeCell ref="I39:J39"/>
    <mergeCell ref="I27:J27"/>
    <mergeCell ref="I28:J28"/>
    <mergeCell ref="I30:J30"/>
    <mergeCell ref="G17:H17"/>
    <mergeCell ref="G18:H18"/>
    <mergeCell ref="G19:H19"/>
    <mergeCell ref="G11:H11"/>
    <mergeCell ref="G16:H16"/>
    <mergeCell ref="I31:J31"/>
    <mergeCell ref="I32:J32"/>
    <mergeCell ref="I33:J33"/>
    <mergeCell ref="I21:J21"/>
    <mergeCell ref="I22:J22"/>
    <mergeCell ref="I23:J23"/>
    <mergeCell ref="I24:J24"/>
    <mergeCell ref="I25:J25"/>
    <mergeCell ref="I26:J26"/>
    <mergeCell ref="I11:J11"/>
    <mergeCell ref="M10:N10"/>
    <mergeCell ref="O10:P10"/>
    <mergeCell ref="S10:T10"/>
    <mergeCell ref="M21:N21"/>
    <mergeCell ref="O21:P21"/>
    <mergeCell ref="S21:T21"/>
    <mergeCell ref="S23:T23"/>
    <mergeCell ref="M26:N26"/>
    <mergeCell ref="O26:P26"/>
    <mergeCell ref="S26:T26"/>
    <mergeCell ref="Y10:Z10"/>
    <mergeCell ref="K10:L10"/>
    <mergeCell ref="K11:L11"/>
    <mergeCell ref="K16:L16"/>
    <mergeCell ref="K17:L17"/>
    <mergeCell ref="K18:L18"/>
    <mergeCell ref="M17:N17"/>
    <mergeCell ref="O17:P17"/>
    <mergeCell ref="S17:T17"/>
    <mergeCell ref="U17:V17"/>
    <mergeCell ref="W17:X17"/>
    <mergeCell ref="Y17:Z17"/>
    <mergeCell ref="M16:N16"/>
    <mergeCell ref="O16:P16"/>
    <mergeCell ref="S16:T16"/>
    <mergeCell ref="U16:V16"/>
    <mergeCell ref="W16:X16"/>
    <mergeCell ref="Y16:Z16"/>
    <mergeCell ref="M11:N11"/>
    <mergeCell ref="O11:P11"/>
    <mergeCell ref="S11:T11"/>
    <mergeCell ref="U11:V11"/>
    <mergeCell ref="W11:X11"/>
    <mergeCell ref="Y11:Z11"/>
    <mergeCell ref="W12:X12"/>
    <mergeCell ref="Y12:Z12"/>
    <mergeCell ref="Y21:Z21"/>
    <mergeCell ref="Y20:Z20"/>
    <mergeCell ref="K19:L19"/>
    <mergeCell ref="M19:N19"/>
    <mergeCell ref="O19:P19"/>
    <mergeCell ref="S19:T19"/>
    <mergeCell ref="U19:V19"/>
    <mergeCell ref="W19:X19"/>
    <mergeCell ref="M18:N18"/>
    <mergeCell ref="O18:P18"/>
    <mergeCell ref="S18:T18"/>
    <mergeCell ref="U18:V18"/>
    <mergeCell ref="W18:X18"/>
    <mergeCell ref="Y18:Z18"/>
    <mergeCell ref="M23:N23"/>
    <mergeCell ref="O23:P23"/>
    <mergeCell ref="Y23:Z23"/>
    <mergeCell ref="K22:L22"/>
    <mergeCell ref="M22:N22"/>
    <mergeCell ref="O22:P22"/>
    <mergeCell ref="S22:T22"/>
    <mergeCell ref="U22:V22"/>
    <mergeCell ref="W22:X22"/>
    <mergeCell ref="Y28:Z28"/>
    <mergeCell ref="K30:L30"/>
    <mergeCell ref="M30:N30"/>
    <mergeCell ref="O30:P30"/>
    <mergeCell ref="S30:T30"/>
    <mergeCell ref="U30:V30"/>
    <mergeCell ref="W30:X30"/>
    <mergeCell ref="Y30:Z30"/>
    <mergeCell ref="O29:P29"/>
    <mergeCell ref="S29:T29"/>
    <mergeCell ref="K28:L28"/>
    <mergeCell ref="M28:N28"/>
    <mergeCell ref="O28:P28"/>
    <mergeCell ref="S28:T28"/>
    <mergeCell ref="U28:V28"/>
    <mergeCell ref="W28:X28"/>
    <mergeCell ref="Y26:Z26"/>
    <mergeCell ref="K27:L27"/>
    <mergeCell ref="M27:N27"/>
    <mergeCell ref="O27:P27"/>
    <mergeCell ref="S27:T27"/>
    <mergeCell ref="U27:V27"/>
    <mergeCell ref="W27:X27"/>
    <mergeCell ref="Y27:Z27"/>
    <mergeCell ref="K26:L26"/>
    <mergeCell ref="Y33:Z33"/>
    <mergeCell ref="K34:L34"/>
    <mergeCell ref="M34:N34"/>
    <mergeCell ref="O34:P34"/>
    <mergeCell ref="S34:T34"/>
    <mergeCell ref="U34:V34"/>
    <mergeCell ref="W34:X34"/>
    <mergeCell ref="Y34:Z34"/>
    <mergeCell ref="K33:L33"/>
    <mergeCell ref="M33:N33"/>
    <mergeCell ref="O33:P33"/>
    <mergeCell ref="S33:T33"/>
    <mergeCell ref="U33:V33"/>
    <mergeCell ref="W33:X33"/>
    <mergeCell ref="Y31:Z31"/>
    <mergeCell ref="K32:L32"/>
    <mergeCell ref="M32:N32"/>
    <mergeCell ref="O32:P32"/>
    <mergeCell ref="S32:T32"/>
    <mergeCell ref="U32:V32"/>
    <mergeCell ref="W32:X32"/>
    <mergeCell ref="Y32:Z32"/>
    <mergeCell ref="K31:L31"/>
    <mergeCell ref="M31:N31"/>
    <mergeCell ref="O31:P31"/>
    <mergeCell ref="S31:T31"/>
    <mergeCell ref="U31:V31"/>
    <mergeCell ref="W31:X31"/>
    <mergeCell ref="Q33:R33"/>
    <mergeCell ref="Q34:R34"/>
    <mergeCell ref="Y37:Z37"/>
    <mergeCell ref="K38:L38"/>
    <mergeCell ref="M38:N38"/>
    <mergeCell ref="O38:P38"/>
    <mergeCell ref="S38:T38"/>
    <mergeCell ref="U38:V38"/>
    <mergeCell ref="W38:X38"/>
    <mergeCell ref="Y38:Z38"/>
    <mergeCell ref="K37:L37"/>
    <mergeCell ref="M37:N37"/>
    <mergeCell ref="O37:P37"/>
    <mergeCell ref="S37:T37"/>
    <mergeCell ref="U37:V37"/>
    <mergeCell ref="W37:X37"/>
    <mergeCell ref="Y35:Z35"/>
    <mergeCell ref="K36:L36"/>
    <mergeCell ref="M36:N36"/>
    <mergeCell ref="O36:P36"/>
    <mergeCell ref="S36:T36"/>
    <mergeCell ref="U36:V36"/>
    <mergeCell ref="W36:X36"/>
    <mergeCell ref="Y36:Z36"/>
    <mergeCell ref="K35:L35"/>
    <mergeCell ref="M35:N35"/>
    <mergeCell ref="O35:P35"/>
    <mergeCell ref="S35:T35"/>
    <mergeCell ref="U35:V35"/>
    <mergeCell ref="W35:X35"/>
    <mergeCell ref="Q35:R35"/>
    <mergeCell ref="Q36:R36"/>
    <mergeCell ref="Q37:R37"/>
    <mergeCell ref="Q38:R38"/>
    <mergeCell ref="Y41:Z41"/>
    <mergeCell ref="K43:L43"/>
    <mergeCell ref="M43:N43"/>
    <mergeCell ref="O43:P43"/>
    <mergeCell ref="S43:T43"/>
    <mergeCell ref="U43:V43"/>
    <mergeCell ref="W43:X43"/>
    <mergeCell ref="Y43:Z43"/>
    <mergeCell ref="S42:T42"/>
    <mergeCell ref="U42:V42"/>
    <mergeCell ref="K41:L41"/>
    <mergeCell ref="M41:N41"/>
    <mergeCell ref="O41:P41"/>
    <mergeCell ref="S41:T41"/>
    <mergeCell ref="U41:V41"/>
    <mergeCell ref="W41:X41"/>
    <mergeCell ref="Y39:Z39"/>
    <mergeCell ref="K40:L40"/>
    <mergeCell ref="M40:N40"/>
    <mergeCell ref="O40:P40"/>
    <mergeCell ref="S40:T40"/>
    <mergeCell ref="U40:V40"/>
    <mergeCell ref="W40:X40"/>
    <mergeCell ref="Y40:Z40"/>
    <mergeCell ref="K39:L39"/>
    <mergeCell ref="M39:N39"/>
    <mergeCell ref="O39:P39"/>
    <mergeCell ref="S39:T39"/>
    <mergeCell ref="U39:V39"/>
    <mergeCell ref="W39:X39"/>
    <mergeCell ref="K42:L42"/>
    <mergeCell ref="M42:N42"/>
    <mergeCell ref="O47:P47"/>
    <mergeCell ref="S47:T47"/>
    <mergeCell ref="U47:V47"/>
    <mergeCell ref="W47:X47"/>
    <mergeCell ref="Y47:Z47"/>
    <mergeCell ref="K46:L46"/>
    <mergeCell ref="M46:N46"/>
    <mergeCell ref="O46:P46"/>
    <mergeCell ref="S46:T46"/>
    <mergeCell ref="U46:V46"/>
    <mergeCell ref="W46:X46"/>
    <mergeCell ref="Y44:Z44"/>
    <mergeCell ref="K45:L45"/>
    <mergeCell ref="M45:N45"/>
    <mergeCell ref="O45:P45"/>
    <mergeCell ref="S45:T45"/>
    <mergeCell ref="U45:V45"/>
    <mergeCell ref="W45:X45"/>
    <mergeCell ref="Y45:Z45"/>
    <mergeCell ref="K44:L44"/>
    <mergeCell ref="M44:N44"/>
    <mergeCell ref="O44:P44"/>
    <mergeCell ref="S44:T44"/>
    <mergeCell ref="U44:V44"/>
    <mergeCell ref="W44:X44"/>
    <mergeCell ref="Y42:Z42"/>
    <mergeCell ref="Y50:Z50"/>
    <mergeCell ref="K51:L51"/>
    <mergeCell ref="M51:N51"/>
    <mergeCell ref="O51:P51"/>
    <mergeCell ref="S51:T51"/>
    <mergeCell ref="U51:V51"/>
    <mergeCell ref="W51:X51"/>
    <mergeCell ref="Y51:Z51"/>
    <mergeCell ref="K50:L50"/>
    <mergeCell ref="M50:N50"/>
    <mergeCell ref="O50:P50"/>
    <mergeCell ref="S50:T50"/>
    <mergeCell ref="U50:V50"/>
    <mergeCell ref="W50:X50"/>
    <mergeCell ref="Y48:Z48"/>
    <mergeCell ref="K49:L49"/>
    <mergeCell ref="M49:N49"/>
    <mergeCell ref="O49:P49"/>
    <mergeCell ref="S49:T49"/>
    <mergeCell ref="U49:V49"/>
    <mergeCell ref="W49:X49"/>
    <mergeCell ref="Y49:Z49"/>
    <mergeCell ref="K48:L48"/>
    <mergeCell ref="M48:N48"/>
    <mergeCell ref="O48:P48"/>
    <mergeCell ref="S48:T48"/>
    <mergeCell ref="U48:V48"/>
    <mergeCell ref="W48:X48"/>
    <mergeCell ref="Y46:Z46"/>
    <mergeCell ref="K47:L47"/>
    <mergeCell ref="M47:N47"/>
    <mergeCell ref="B18:D19"/>
    <mergeCell ref="B52:D53"/>
    <mergeCell ref="G52:H52"/>
    <mergeCell ref="G53:H53"/>
    <mergeCell ref="G54:H54"/>
    <mergeCell ref="G55:H55"/>
    <mergeCell ref="G49:H49"/>
    <mergeCell ref="G50:H50"/>
    <mergeCell ref="G51:H51"/>
    <mergeCell ref="G33:H33"/>
    <mergeCell ref="G34:H34"/>
    <mergeCell ref="G22:H22"/>
    <mergeCell ref="G23:H23"/>
    <mergeCell ref="G24:H24"/>
    <mergeCell ref="G25:H25"/>
    <mergeCell ref="G26:H26"/>
    <mergeCell ref="G27:H27"/>
    <mergeCell ref="G21:H21"/>
    <mergeCell ref="G46:H46"/>
    <mergeCell ref="G47:H47"/>
    <mergeCell ref="G35:H35"/>
    <mergeCell ref="G36:H36"/>
    <mergeCell ref="G37:H37"/>
    <mergeCell ref="G38:H38"/>
    <mergeCell ref="G39:H39"/>
    <mergeCell ref="G40:H40"/>
    <mergeCell ref="G28:H28"/>
    <mergeCell ref="G30:H30"/>
    <mergeCell ref="G31:H31"/>
    <mergeCell ref="G32:H32"/>
    <mergeCell ref="G48:H48"/>
    <mergeCell ref="G20:H20"/>
    <mergeCell ref="G68:H68"/>
    <mergeCell ref="G69:H69"/>
    <mergeCell ref="G70:H70"/>
    <mergeCell ref="G71:H71"/>
    <mergeCell ref="G72:H72"/>
    <mergeCell ref="G73:H73"/>
    <mergeCell ref="G62:H62"/>
    <mergeCell ref="G63:H63"/>
    <mergeCell ref="G64:H64"/>
    <mergeCell ref="G65:H65"/>
    <mergeCell ref="G66:H66"/>
    <mergeCell ref="G67:H67"/>
    <mergeCell ref="G56:H56"/>
    <mergeCell ref="G57:H57"/>
    <mergeCell ref="G58:H58"/>
    <mergeCell ref="G59:H59"/>
    <mergeCell ref="G60:H60"/>
    <mergeCell ref="G61:H61"/>
    <mergeCell ref="G95:H95"/>
    <mergeCell ref="G96:H96"/>
    <mergeCell ref="G85:H85"/>
    <mergeCell ref="G86:H86"/>
    <mergeCell ref="G87:H87"/>
    <mergeCell ref="G88:H88"/>
    <mergeCell ref="G89:H89"/>
    <mergeCell ref="G90:H90"/>
    <mergeCell ref="G80:H80"/>
    <mergeCell ref="G81:H81"/>
    <mergeCell ref="G82:H82"/>
    <mergeCell ref="B86:D87"/>
    <mergeCell ref="G83:H83"/>
    <mergeCell ref="G84:H84"/>
    <mergeCell ref="G74:H74"/>
    <mergeCell ref="G75:H75"/>
    <mergeCell ref="G76:H76"/>
    <mergeCell ref="G77:H77"/>
    <mergeCell ref="G78:H78"/>
    <mergeCell ref="G79:H79"/>
    <mergeCell ref="AA36:AB36"/>
    <mergeCell ref="G127:H127"/>
    <mergeCell ref="G116:H116"/>
    <mergeCell ref="G117:H117"/>
    <mergeCell ref="G118:H118"/>
    <mergeCell ref="G119:H119"/>
    <mergeCell ref="G120:H120"/>
    <mergeCell ref="G121:H121"/>
    <mergeCell ref="G109:H109"/>
    <mergeCell ref="G110:H110"/>
    <mergeCell ref="G111:H111"/>
    <mergeCell ref="G112:H112"/>
    <mergeCell ref="G113:H113"/>
    <mergeCell ref="B120:D121"/>
    <mergeCell ref="G114:H114"/>
    <mergeCell ref="G115:H115"/>
    <mergeCell ref="G103:H103"/>
    <mergeCell ref="G104:H104"/>
    <mergeCell ref="G105:H105"/>
    <mergeCell ref="G106:H106"/>
    <mergeCell ref="G107:H107"/>
    <mergeCell ref="G108:H108"/>
    <mergeCell ref="G97:H97"/>
    <mergeCell ref="G98:H98"/>
    <mergeCell ref="G99:H99"/>
    <mergeCell ref="G100:H100"/>
    <mergeCell ref="G101:H101"/>
    <mergeCell ref="G102:H102"/>
    <mergeCell ref="G91:H91"/>
    <mergeCell ref="G92:H92"/>
    <mergeCell ref="G93:H93"/>
    <mergeCell ref="G94:H94"/>
    <mergeCell ref="AA20:AB20"/>
    <mergeCell ref="AC20:AD20"/>
    <mergeCell ref="AA10:AB10"/>
    <mergeCell ref="AC10:AD10"/>
    <mergeCell ref="AA11:AB11"/>
    <mergeCell ref="AC11:AD11"/>
    <mergeCell ref="AA16:AB16"/>
    <mergeCell ref="AC16:AD16"/>
    <mergeCell ref="AA17:AB17"/>
    <mergeCell ref="G140:H140"/>
    <mergeCell ref="G141:H141"/>
    <mergeCell ref="G142:H142"/>
    <mergeCell ref="G143:H143"/>
    <mergeCell ref="G144:H144"/>
    <mergeCell ref="G9:H9"/>
    <mergeCell ref="G134:H134"/>
    <mergeCell ref="G135:H135"/>
    <mergeCell ref="G136:H136"/>
    <mergeCell ref="G137:H137"/>
    <mergeCell ref="G138:H138"/>
    <mergeCell ref="G139:H139"/>
    <mergeCell ref="G128:H128"/>
    <mergeCell ref="G129:H129"/>
    <mergeCell ref="G130:H130"/>
    <mergeCell ref="G131:H131"/>
    <mergeCell ref="G132:H132"/>
    <mergeCell ref="G133:H133"/>
    <mergeCell ref="G122:H122"/>
    <mergeCell ref="G123:H123"/>
    <mergeCell ref="G124:H124"/>
    <mergeCell ref="G125:H125"/>
    <mergeCell ref="G126:H126"/>
    <mergeCell ref="G12:H12"/>
    <mergeCell ref="I12:J12"/>
    <mergeCell ref="K12:L12"/>
    <mergeCell ref="M12:N12"/>
    <mergeCell ref="O12:P12"/>
    <mergeCell ref="S12:T12"/>
    <mergeCell ref="U12:V12"/>
    <mergeCell ref="AA48:AB48"/>
    <mergeCell ref="AA49:AB49"/>
    <mergeCell ref="AA50:AB50"/>
    <mergeCell ref="AA45:AB45"/>
    <mergeCell ref="AA46:AB46"/>
    <mergeCell ref="AA47:AB47"/>
    <mergeCell ref="AA41:AB41"/>
    <mergeCell ref="AA43:AB43"/>
    <mergeCell ref="AA44:AB44"/>
    <mergeCell ref="AA38:AB38"/>
    <mergeCell ref="AA39:AB39"/>
    <mergeCell ref="AA40:AB40"/>
    <mergeCell ref="AA35:AB35"/>
    <mergeCell ref="O42:P42"/>
    <mergeCell ref="AA37:AB37"/>
    <mergeCell ref="AA32:AB32"/>
    <mergeCell ref="AA33:AB33"/>
    <mergeCell ref="AA34:AB34"/>
    <mergeCell ref="AA28:AB28"/>
    <mergeCell ref="AA30:AB30"/>
    <mergeCell ref="AA31:AB31"/>
    <mergeCell ref="AA25:AB25"/>
    <mergeCell ref="AA26:AB26"/>
    <mergeCell ref="AA27:AB27"/>
    <mergeCell ref="AA22:AB22"/>
    <mergeCell ref="I59:J59"/>
    <mergeCell ref="I60:J60"/>
    <mergeCell ref="I61:J61"/>
    <mergeCell ref="I62:J62"/>
    <mergeCell ref="I63:J63"/>
    <mergeCell ref="I64:J64"/>
    <mergeCell ref="I53:J53"/>
    <mergeCell ref="I54:J54"/>
    <mergeCell ref="I55:J55"/>
    <mergeCell ref="I56:J56"/>
    <mergeCell ref="I57:J57"/>
    <mergeCell ref="I58:J58"/>
    <mergeCell ref="AA12:AB12"/>
    <mergeCell ref="AC12:AD12"/>
    <mergeCell ref="L6:N6"/>
    <mergeCell ref="I52:J52"/>
    <mergeCell ref="O20:P20"/>
    <mergeCell ref="S20:T20"/>
    <mergeCell ref="U20:V20"/>
    <mergeCell ref="W20:X20"/>
    <mergeCell ref="AA51:AB51"/>
    <mergeCell ref="S9:AB9"/>
    <mergeCell ref="S52:T52"/>
    <mergeCell ref="AA23:AB23"/>
    <mergeCell ref="AA24:AB24"/>
    <mergeCell ref="AC17:AD17"/>
    <mergeCell ref="AA18:AB18"/>
    <mergeCell ref="AC18:AD18"/>
    <mergeCell ref="AA19:AB19"/>
    <mergeCell ref="AC19:AD19"/>
    <mergeCell ref="AA21:AB21"/>
    <mergeCell ref="AC21:AD21"/>
    <mergeCell ref="I77:J77"/>
    <mergeCell ref="I78:J78"/>
    <mergeCell ref="I79:J79"/>
    <mergeCell ref="I80:J80"/>
    <mergeCell ref="I81:J81"/>
    <mergeCell ref="I82:J82"/>
    <mergeCell ref="I71:J71"/>
    <mergeCell ref="I72:J72"/>
    <mergeCell ref="I73:J73"/>
    <mergeCell ref="I74:J74"/>
    <mergeCell ref="I75:J75"/>
    <mergeCell ref="I76:J76"/>
    <mergeCell ref="I65:J65"/>
    <mergeCell ref="I66:J66"/>
    <mergeCell ref="I67:J67"/>
    <mergeCell ref="I68:J68"/>
    <mergeCell ref="I69:J69"/>
    <mergeCell ref="I70:J70"/>
    <mergeCell ref="I95:J95"/>
    <mergeCell ref="I96:J96"/>
    <mergeCell ref="I97:J97"/>
    <mergeCell ref="I98:J98"/>
    <mergeCell ref="I99:J99"/>
    <mergeCell ref="I100:J100"/>
    <mergeCell ref="I89:J89"/>
    <mergeCell ref="I90:J90"/>
    <mergeCell ref="I91:J91"/>
    <mergeCell ref="I92:J92"/>
    <mergeCell ref="I93:J93"/>
    <mergeCell ref="I94:J94"/>
    <mergeCell ref="I83:J83"/>
    <mergeCell ref="I84:J84"/>
    <mergeCell ref="I85:J85"/>
    <mergeCell ref="I86:J86"/>
    <mergeCell ref="I87:J87"/>
    <mergeCell ref="I88:J88"/>
    <mergeCell ref="I122:J122"/>
    <mergeCell ref="I123:J123"/>
    <mergeCell ref="I124:J124"/>
    <mergeCell ref="I113:J113"/>
    <mergeCell ref="I114:J114"/>
    <mergeCell ref="I115:J115"/>
    <mergeCell ref="I116:J116"/>
    <mergeCell ref="I117:J117"/>
    <mergeCell ref="I118:J118"/>
    <mergeCell ref="I107:J107"/>
    <mergeCell ref="I108:J108"/>
    <mergeCell ref="I109:J109"/>
    <mergeCell ref="I110:J110"/>
    <mergeCell ref="I111:J111"/>
    <mergeCell ref="I112:J112"/>
    <mergeCell ref="I101:J101"/>
    <mergeCell ref="I102:J102"/>
    <mergeCell ref="I103:J103"/>
    <mergeCell ref="I104:J104"/>
    <mergeCell ref="I105:J105"/>
    <mergeCell ref="I106:J106"/>
    <mergeCell ref="I20:J20"/>
    <mergeCell ref="K20:L20"/>
    <mergeCell ref="M20:N20"/>
    <mergeCell ref="G29:H29"/>
    <mergeCell ref="I29:J29"/>
    <mergeCell ref="K29:L29"/>
    <mergeCell ref="M29:N29"/>
    <mergeCell ref="I137:J137"/>
    <mergeCell ref="I138:J138"/>
    <mergeCell ref="I139:J139"/>
    <mergeCell ref="I140:J140"/>
    <mergeCell ref="I141:J141"/>
    <mergeCell ref="I142:J142"/>
    <mergeCell ref="I131:J131"/>
    <mergeCell ref="I132:J132"/>
    <mergeCell ref="I133:J133"/>
    <mergeCell ref="I134:J134"/>
    <mergeCell ref="I135:J135"/>
    <mergeCell ref="I136:J136"/>
    <mergeCell ref="I125:J125"/>
    <mergeCell ref="I126:J126"/>
    <mergeCell ref="I127:J127"/>
    <mergeCell ref="I128:J128"/>
    <mergeCell ref="I129:J129"/>
    <mergeCell ref="I130:J130"/>
    <mergeCell ref="I119:J119"/>
    <mergeCell ref="K62:L62"/>
    <mergeCell ref="M62:N62"/>
    <mergeCell ref="K63:L63"/>
    <mergeCell ref="I120:J120"/>
    <mergeCell ref="I121:J121"/>
    <mergeCell ref="K52:L52"/>
    <mergeCell ref="M52:N52"/>
    <mergeCell ref="K53:L53"/>
    <mergeCell ref="M53:N53"/>
    <mergeCell ref="G149:H149"/>
    <mergeCell ref="I149:J149"/>
    <mergeCell ref="G150:H150"/>
    <mergeCell ref="I150:J150"/>
    <mergeCell ref="G151:H151"/>
    <mergeCell ref="I151:J151"/>
    <mergeCell ref="G146:H146"/>
    <mergeCell ref="I146:J146"/>
    <mergeCell ref="G147:H147"/>
    <mergeCell ref="I147:J147"/>
    <mergeCell ref="G148:H148"/>
    <mergeCell ref="I148:J148"/>
    <mergeCell ref="M72:N72"/>
    <mergeCell ref="K73:L73"/>
    <mergeCell ref="M73:N73"/>
    <mergeCell ref="K68:L68"/>
    <mergeCell ref="M68:N68"/>
    <mergeCell ref="K69:L69"/>
    <mergeCell ref="M69:N69"/>
    <mergeCell ref="K70:L70"/>
    <mergeCell ref="M70:N70"/>
    <mergeCell ref="K65:L65"/>
    <mergeCell ref="M65:N65"/>
    <mergeCell ref="K66:L66"/>
    <mergeCell ref="M66:N66"/>
    <mergeCell ref="K67:L67"/>
    <mergeCell ref="M67:N67"/>
    <mergeCell ref="I143:J143"/>
    <mergeCell ref="M80:N80"/>
    <mergeCell ref="AA42:AB42"/>
    <mergeCell ref="G145:H145"/>
    <mergeCell ref="I145:J145"/>
    <mergeCell ref="K54:L54"/>
    <mergeCell ref="M54:N54"/>
    <mergeCell ref="K55:L55"/>
    <mergeCell ref="M55:N55"/>
    <mergeCell ref="U29:V29"/>
    <mergeCell ref="W29:X29"/>
    <mergeCell ref="Y29:Z29"/>
    <mergeCell ref="AA29:AB29"/>
    <mergeCell ref="G42:H42"/>
    <mergeCell ref="I42:J42"/>
    <mergeCell ref="M63:N63"/>
    <mergeCell ref="K64:L64"/>
    <mergeCell ref="M64:N64"/>
    <mergeCell ref="K59:L59"/>
    <mergeCell ref="M59:N59"/>
    <mergeCell ref="K60:L60"/>
    <mergeCell ref="M60:N60"/>
    <mergeCell ref="K61:L61"/>
    <mergeCell ref="M61:N61"/>
    <mergeCell ref="K56:L56"/>
    <mergeCell ref="M56:N56"/>
    <mergeCell ref="K57:L57"/>
    <mergeCell ref="M57:N57"/>
    <mergeCell ref="K58:L58"/>
    <mergeCell ref="M58:N58"/>
    <mergeCell ref="K71:L71"/>
    <mergeCell ref="M71:N71"/>
    <mergeCell ref="K72:L72"/>
    <mergeCell ref="K80:L80"/>
    <mergeCell ref="K81:L81"/>
    <mergeCell ref="M81:N81"/>
    <mergeCell ref="K82:L82"/>
    <mergeCell ref="M82:N82"/>
    <mergeCell ref="K77:L77"/>
    <mergeCell ref="M77:N77"/>
    <mergeCell ref="K78:L78"/>
    <mergeCell ref="M78:N78"/>
    <mergeCell ref="K79:L79"/>
    <mergeCell ref="M79:N79"/>
    <mergeCell ref="K74:L74"/>
    <mergeCell ref="M74:N74"/>
    <mergeCell ref="K75:L75"/>
    <mergeCell ref="M75:N75"/>
    <mergeCell ref="K76:L76"/>
    <mergeCell ref="M76:N76"/>
    <mergeCell ref="K89:L89"/>
    <mergeCell ref="M89:N89"/>
    <mergeCell ref="K90:L90"/>
    <mergeCell ref="M90:N90"/>
    <mergeCell ref="K91:L91"/>
    <mergeCell ref="M91:N91"/>
    <mergeCell ref="K86:L86"/>
    <mergeCell ref="M86:N86"/>
    <mergeCell ref="K87:L87"/>
    <mergeCell ref="M87:N87"/>
    <mergeCell ref="K88:L88"/>
    <mergeCell ref="M88:N88"/>
    <mergeCell ref="K83:L83"/>
    <mergeCell ref="M83:N83"/>
    <mergeCell ref="K84:L84"/>
    <mergeCell ref="M84:N84"/>
    <mergeCell ref="K85:L85"/>
    <mergeCell ref="M85:N85"/>
    <mergeCell ref="K98:L98"/>
    <mergeCell ref="M98:N98"/>
    <mergeCell ref="K99:L99"/>
    <mergeCell ref="M99:N99"/>
    <mergeCell ref="K100:L100"/>
    <mergeCell ref="M100:N100"/>
    <mergeCell ref="K95:L95"/>
    <mergeCell ref="M95:N95"/>
    <mergeCell ref="K96:L96"/>
    <mergeCell ref="M96:N96"/>
    <mergeCell ref="K97:L97"/>
    <mergeCell ref="M97:N97"/>
    <mergeCell ref="K92:L92"/>
    <mergeCell ref="M92:N92"/>
    <mergeCell ref="K93:L93"/>
    <mergeCell ref="M93:N93"/>
    <mergeCell ref="K94:L94"/>
    <mergeCell ref="M94:N94"/>
    <mergeCell ref="K107:L107"/>
    <mergeCell ref="M107:N107"/>
    <mergeCell ref="K108:L108"/>
    <mergeCell ref="M108:N108"/>
    <mergeCell ref="K109:L109"/>
    <mergeCell ref="M109:N109"/>
    <mergeCell ref="K104:L104"/>
    <mergeCell ref="M104:N104"/>
    <mergeCell ref="K105:L105"/>
    <mergeCell ref="M105:N105"/>
    <mergeCell ref="K106:L106"/>
    <mergeCell ref="M106:N106"/>
    <mergeCell ref="K101:L101"/>
    <mergeCell ref="M101:N101"/>
    <mergeCell ref="K102:L102"/>
    <mergeCell ref="M102:N102"/>
    <mergeCell ref="K103:L103"/>
    <mergeCell ref="M103:N103"/>
    <mergeCell ref="K116:L116"/>
    <mergeCell ref="M116:N116"/>
    <mergeCell ref="K117:L117"/>
    <mergeCell ref="M117:N117"/>
    <mergeCell ref="K118:L118"/>
    <mergeCell ref="M118:N118"/>
    <mergeCell ref="K113:L113"/>
    <mergeCell ref="M113:N113"/>
    <mergeCell ref="K114:L114"/>
    <mergeCell ref="M114:N114"/>
    <mergeCell ref="K115:L115"/>
    <mergeCell ref="M115:N115"/>
    <mergeCell ref="K110:L110"/>
    <mergeCell ref="M110:N110"/>
    <mergeCell ref="K111:L111"/>
    <mergeCell ref="M111:N111"/>
    <mergeCell ref="K112:L112"/>
    <mergeCell ref="M112:N112"/>
    <mergeCell ref="K125:L125"/>
    <mergeCell ref="M125:N125"/>
    <mergeCell ref="K122:L122"/>
    <mergeCell ref="M122:N122"/>
    <mergeCell ref="K123:L123"/>
    <mergeCell ref="M123:N123"/>
    <mergeCell ref="K124:L124"/>
    <mergeCell ref="M124:N124"/>
    <mergeCell ref="K119:L119"/>
    <mergeCell ref="M119:N119"/>
    <mergeCell ref="K120:L120"/>
    <mergeCell ref="M120:N120"/>
    <mergeCell ref="K121:L121"/>
    <mergeCell ref="M121:N121"/>
    <mergeCell ref="K136:L136"/>
    <mergeCell ref="M136:N136"/>
    <mergeCell ref="K131:L131"/>
    <mergeCell ref="M131:N131"/>
    <mergeCell ref="K132:L132"/>
    <mergeCell ref="M132:N132"/>
    <mergeCell ref="K133:L133"/>
    <mergeCell ref="M133:N133"/>
    <mergeCell ref="K128:L128"/>
    <mergeCell ref="M128:N128"/>
    <mergeCell ref="K129:L129"/>
    <mergeCell ref="M129:N129"/>
    <mergeCell ref="K130:L130"/>
    <mergeCell ref="M130:N130"/>
    <mergeCell ref="M135:N135"/>
    <mergeCell ref="K144:L144"/>
    <mergeCell ref="M144:N144"/>
    <mergeCell ref="K145:L145"/>
    <mergeCell ref="M145:N145"/>
    <mergeCell ref="K140:L140"/>
    <mergeCell ref="M140:N140"/>
    <mergeCell ref="K141:L141"/>
    <mergeCell ref="M141:N141"/>
    <mergeCell ref="K142:L142"/>
    <mergeCell ref="M142:N142"/>
    <mergeCell ref="K137:L137"/>
    <mergeCell ref="M137:N137"/>
    <mergeCell ref="K139:L139"/>
    <mergeCell ref="M139:N139"/>
    <mergeCell ref="K126:L126"/>
    <mergeCell ref="M126:N126"/>
    <mergeCell ref="K127:L127"/>
    <mergeCell ref="M127:N127"/>
    <mergeCell ref="O64:P64"/>
    <mergeCell ref="O65:P65"/>
    <mergeCell ref="O66:P66"/>
    <mergeCell ref="O67:P67"/>
    <mergeCell ref="O68:P68"/>
    <mergeCell ref="O69:P69"/>
    <mergeCell ref="O93:P93"/>
    <mergeCell ref="O126:P126"/>
    <mergeCell ref="O127:P127"/>
    <mergeCell ref="O128:P128"/>
    <mergeCell ref="O129:P129"/>
    <mergeCell ref="O118:P118"/>
    <mergeCell ref="O119:P119"/>
    <mergeCell ref="O120:P120"/>
    <mergeCell ref="O121:P121"/>
    <mergeCell ref="O122:P122"/>
    <mergeCell ref="O58:P58"/>
    <mergeCell ref="O59:P59"/>
    <mergeCell ref="O60:P60"/>
    <mergeCell ref="O61:P61"/>
    <mergeCell ref="O62:P62"/>
    <mergeCell ref="O63:P63"/>
    <mergeCell ref="K152:L152"/>
    <mergeCell ref="M152:N152"/>
    <mergeCell ref="O72:P72"/>
    <mergeCell ref="O73:P73"/>
    <mergeCell ref="O74:P74"/>
    <mergeCell ref="O75:P75"/>
    <mergeCell ref="O100:P100"/>
    <mergeCell ref="O101:P101"/>
    <mergeCell ref="O102:P102"/>
    <mergeCell ref="O103:P103"/>
    <mergeCell ref="O104:P104"/>
    <mergeCell ref="O105:P105"/>
    <mergeCell ref="O94:P94"/>
    <mergeCell ref="O95:P95"/>
    <mergeCell ref="O96:P96"/>
    <mergeCell ref="O97:P97"/>
    <mergeCell ref="K135:L135"/>
    <mergeCell ref="O98:P98"/>
    <mergeCell ref="K134:L134"/>
    <mergeCell ref="M134:N134"/>
    <mergeCell ref="O99:P99"/>
    <mergeCell ref="O88:P88"/>
    <mergeCell ref="O89:P89"/>
    <mergeCell ref="O90:P90"/>
    <mergeCell ref="O91:P91"/>
    <mergeCell ref="O92:P92"/>
    <mergeCell ref="O52:P52"/>
    <mergeCell ref="O53:P53"/>
    <mergeCell ref="O54:P54"/>
    <mergeCell ref="O55:P55"/>
    <mergeCell ref="O56:P56"/>
    <mergeCell ref="O57:P57"/>
    <mergeCell ref="K149:L149"/>
    <mergeCell ref="M149:N149"/>
    <mergeCell ref="K150:L150"/>
    <mergeCell ref="M150:N150"/>
    <mergeCell ref="K151:L151"/>
    <mergeCell ref="M151:N151"/>
    <mergeCell ref="K146:L146"/>
    <mergeCell ref="M146:N146"/>
    <mergeCell ref="K147:L147"/>
    <mergeCell ref="M147:N147"/>
    <mergeCell ref="O82:P82"/>
    <mergeCell ref="O83:P83"/>
    <mergeCell ref="O84:P84"/>
    <mergeCell ref="O85:P85"/>
    <mergeCell ref="O86:P86"/>
    <mergeCell ref="O87:P87"/>
    <mergeCell ref="O76:P76"/>
    <mergeCell ref="O77:P77"/>
    <mergeCell ref="O78:P78"/>
    <mergeCell ref="O79:P79"/>
    <mergeCell ref="O80:P80"/>
    <mergeCell ref="O81:P81"/>
    <mergeCell ref="O70:P70"/>
    <mergeCell ref="O71:P71"/>
    <mergeCell ref="K138:L138"/>
    <mergeCell ref="M138:N138"/>
    <mergeCell ref="O123:P123"/>
    <mergeCell ref="O112:P112"/>
    <mergeCell ref="O113:P113"/>
    <mergeCell ref="O114:P114"/>
    <mergeCell ref="O115:P115"/>
    <mergeCell ref="O116:P116"/>
    <mergeCell ref="O117:P117"/>
    <mergeCell ref="O106:P106"/>
    <mergeCell ref="O107:P107"/>
    <mergeCell ref="O108:P108"/>
    <mergeCell ref="O109:P109"/>
    <mergeCell ref="O110:P110"/>
    <mergeCell ref="O111:P111"/>
    <mergeCell ref="S53:T53"/>
    <mergeCell ref="S54:T54"/>
    <mergeCell ref="S55:T55"/>
    <mergeCell ref="S56:T56"/>
    <mergeCell ref="S57:T57"/>
    <mergeCell ref="S58:T58"/>
    <mergeCell ref="S59:T59"/>
    <mergeCell ref="S60:T60"/>
    <mergeCell ref="S61:T61"/>
    <mergeCell ref="S62:T62"/>
    <mergeCell ref="S63:T63"/>
    <mergeCell ref="S76:T76"/>
    <mergeCell ref="S77:T77"/>
    <mergeCell ref="S78:T78"/>
    <mergeCell ref="S79:T79"/>
    <mergeCell ref="S80:T80"/>
    <mergeCell ref="S81:T81"/>
    <mergeCell ref="S106:T106"/>
    <mergeCell ref="S107:T107"/>
    <mergeCell ref="O148:P148"/>
    <mergeCell ref="O149:P149"/>
    <mergeCell ref="O150:P150"/>
    <mergeCell ref="O151:P151"/>
    <mergeCell ref="O152:P152"/>
    <mergeCell ref="O153:P153"/>
    <mergeCell ref="O142:P142"/>
    <mergeCell ref="O143:P143"/>
    <mergeCell ref="O144:P144"/>
    <mergeCell ref="O145:P145"/>
    <mergeCell ref="O146:P146"/>
    <mergeCell ref="O147:P147"/>
    <mergeCell ref="O136:P136"/>
    <mergeCell ref="O137:P137"/>
    <mergeCell ref="O138:P138"/>
    <mergeCell ref="O139:P139"/>
    <mergeCell ref="O140:P140"/>
    <mergeCell ref="O141:P141"/>
    <mergeCell ref="O130:P130"/>
    <mergeCell ref="O131:P131"/>
    <mergeCell ref="O132:P132"/>
    <mergeCell ref="O133:P133"/>
    <mergeCell ref="O134:P134"/>
    <mergeCell ref="O135:P135"/>
    <mergeCell ref="O124:P124"/>
    <mergeCell ref="O125:P125"/>
    <mergeCell ref="S70:T70"/>
    <mergeCell ref="S71:T71"/>
    <mergeCell ref="S72:T72"/>
    <mergeCell ref="S73:T73"/>
    <mergeCell ref="S74:T74"/>
    <mergeCell ref="S75:T75"/>
    <mergeCell ref="S64:T64"/>
    <mergeCell ref="S65:T65"/>
    <mergeCell ref="S66:T66"/>
    <mergeCell ref="S67:T67"/>
    <mergeCell ref="S68:T68"/>
    <mergeCell ref="S69:T69"/>
    <mergeCell ref="S88:T88"/>
    <mergeCell ref="S89:T89"/>
    <mergeCell ref="S90:T90"/>
    <mergeCell ref="S91:T91"/>
    <mergeCell ref="S92:T92"/>
    <mergeCell ref="S93:T93"/>
    <mergeCell ref="S82:T82"/>
    <mergeCell ref="S83:T83"/>
    <mergeCell ref="S84:T84"/>
    <mergeCell ref="S85:T85"/>
    <mergeCell ref="S86:T86"/>
    <mergeCell ref="S87:T87"/>
    <mergeCell ref="S108:T108"/>
    <mergeCell ref="S109:T109"/>
    <mergeCell ref="S110:T110"/>
    <mergeCell ref="S111:T111"/>
    <mergeCell ref="S100:T100"/>
    <mergeCell ref="S101:T101"/>
    <mergeCell ref="S102:T102"/>
    <mergeCell ref="S103:T103"/>
    <mergeCell ref="S104:T104"/>
    <mergeCell ref="S105:T105"/>
    <mergeCell ref="S94:T94"/>
    <mergeCell ref="S95:T95"/>
    <mergeCell ref="S96:T96"/>
    <mergeCell ref="S97:T97"/>
    <mergeCell ref="S98:T98"/>
    <mergeCell ref="S99:T99"/>
    <mergeCell ref="S133:T133"/>
    <mergeCell ref="S134:T134"/>
    <mergeCell ref="S135:T135"/>
    <mergeCell ref="S124:T124"/>
    <mergeCell ref="S125:T125"/>
    <mergeCell ref="S126:T126"/>
    <mergeCell ref="S127:T127"/>
    <mergeCell ref="S128:T128"/>
    <mergeCell ref="S129:T129"/>
    <mergeCell ref="S118:T118"/>
    <mergeCell ref="S119:T119"/>
    <mergeCell ref="S120:T120"/>
    <mergeCell ref="S121:T121"/>
    <mergeCell ref="S122:T122"/>
    <mergeCell ref="S123:T123"/>
    <mergeCell ref="S112:T112"/>
    <mergeCell ref="S113:T113"/>
    <mergeCell ref="S114:T114"/>
    <mergeCell ref="S115:T115"/>
    <mergeCell ref="S116:T116"/>
    <mergeCell ref="S117:T117"/>
    <mergeCell ref="W58:X58"/>
    <mergeCell ref="W59:X59"/>
    <mergeCell ref="W60:X60"/>
    <mergeCell ref="W61:X61"/>
    <mergeCell ref="W62:X62"/>
    <mergeCell ref="W63:X63"/>
    <mergeCell ref="W52:X52"/>
    <mergeCell ref="W53:X53"/>
    <mergeCell ref="W54:X54"/>
    <mergeCell ref="W55:X55"/>
    <mergeCell ref="W56:X56"/>
    <mergeCell ref="W57:X57"/>
    <mergeCell ref="S148:T148"/>
    <mergeCell ref="S149:T149"/>
    <mergeCell ref="S150:T150"/>
    <mergeCell ref="S151:T151"/>
    <mergeCell ref="S152:T152"/>
    <mergeCell ref="S142:T142"/>
    <mergeCell ref="S143:T143"/>
    <mergeCell ref="S144:T144"/>
    <mergeCell ref="S145:T145"/>
    <mergeCell ref="S146:T146"/>
    <mergeCell ref="S147:T147"/>
    <mergeCell ref="S136:T136"/>
    <mergeCell ref="S137:T137"/>
    <mergeCell ref="S138:T138"/>
    <mergeCell ref="S139:T139"/>
    <mergeCell ref="S140:T140"/>
    <mergeCell ref="S141:T141"/>
    <mergeCell ref="S130:T130"/>
    <mergeCell ref="S131:T131"/>
    <mergeCell ref="S132:T132"/>
    <mergeCell ref="W76:X76"/>
    <mergeCell ref="W77:X77"/>
    <mergeCell ref="W78:X78"/>
    <mergeCell ref="W79:X79"/>
    <mergeCell ref="W80:X80"/>
    <mergeCell ref="W81:X81"/>
    <mergeCell ref="W70:X70"/>
    <mergeCell ref="W71:X71"/>
    <mergeCell ref="W72:X72"/>
    <mergeCell ref="W73:X73"/>
    <mergeCell ref="W74:X74"/>
    <mergeCell ref="W75:X75"/>
    <mergeCell ref="W64:X64"/>
    <mergeCell ref="W65:X65"/>
    <mergeCell ref="W66:X66"/>
    <mergeCell ref="W67:X67"/>
    <mergeCell ref="W68:X68"/>
    <mergeCell ref="W69:X69"/>
    <mergeCell ref="W94:X94"/>
    <mergeCell ref="W95:X95"/>
    <mergeCell ref="W96:X96"/>
    <mergeCell ref="W97:X97"/>
    <mergeCell ref="W98:X98"/>
    <mergeCell ref="W99:X99"/>
    <mergeCell ref="W88:X88"/>
    <mergeCell ref="W89:X89"/>
    <mergeCell ref="W90:X90"/>
    <mergeCell ref="W91:X91"/>
    <mergeCell ref="W92:X92"/>
    <mergeCell ref="W93:X93"/>
    <mergeCell ref="W82:X82"/>
    <mergeCell ref="W83:X83"/>
    <mergeCell ref="W84:X84"/>
    <mergeCell ref="W85:X85"/>
    <mergeCell ref="W86:X86"/>
    <mergeCell ref="W87:X87"/>
    <mergeCell ref="W112:X112"/>
    <mergeCell ref="W113:X113"/>
    <mergeCell ref="W114:X114"/>
    <mergeCell ref="W115:X115"/>
    <mergeCell ref="W116:X116"/>
    <mergeCell ref="W117:X117"/>
    <mergeCell ref="W106:X106"/>
    <mergeCell ref="W107:X107"/>
    <mergeCell ref="W108:X108"/>
    <mergeCell ref="W109:X109"/>
    <mergeCell ref="W110:X110"/>
    <mergeCell ref="W111:X111"/>
    <mergeCell ref="W100:X100"/>
    <mergeCell ref="W101:X101"/>
    <mergeCell ref="W102:X102"/>
    <mergeCell ref="W103:X103"/>
    <mergeCell ref="W104:X104"/>
    <mergeCell ref="W105:X105"/>
    <mergeCell ref="W130:X130"/>
    <mergeCell ref="W131:X131"/>
    <mergeCell ref="W132:X132"/>
    <mergeCell ref="W133:X133"/>
    <mergeCell ref="W134:X134"/>
    <mergeCell ref="W135:X135"/>
    <mergeCell ref="W124:X124"/>
    <mergeCell ref="W125:X125"/>
    <mergeCell ref="W126:X126"/>
    <mergeCell ref="W127:X127"/>
    <mergeCell ref="W128:X128"/>
    <mergeCell ref="W129:X129"/>
    <mergeCell ref="W118:X118"/>
    <mergeCell ref="W119:X119"/>
    <mergeCell ref="W120:X120"/>
    <mergeCell ref="W121:X121"/>
    <mergeCell ref="W122:X122"/>
    <mergeCell ref="W123:X123"/>
    <mergeCell ref="W148:X148"/>
    <mergeCell ref="W149:X149"/>
    <mergeCell ref="W150:X150"/>
    <mergeCell ref="W151:X151"/>
    <mergeCell ref="W152:X152"/>
    <mergeCell ref="W153:X153"/>
    <mergeCell ref="W142:X142"/>
    <mergeCell ref="W143:X143"/>
    <mergeCell ref="W144:X144"/>
    <mergeCell ref="W145:X145"/>
    <mergeCell ref="W146:X146"/>
    <mergeCell ref="W147:X147"/>
    <mergeCell ref="W136:X136"/>
    <mergeCell ref="W137:X137"/>
    <mergeCell ref="W138:X138"/>
    <mergeCell ref="W139:X139"/>
    <mergeCell ref="W140:X140"/>
    <mergeCell ref="W141:X141"/>
    <mergeCell ref="U64:V64"/>
    <mergeCell ref="U65:V65"/>
    <mergeCell ref="U66:V66"/>
    <mergeCell ref="U67:V67"/>
    <mergeCell ref="U68:V68"/>
    <mergeCell ref="U69:V69"/>
    <mergeCell ref="U58:V58"/>
    <mergeCell ref="U59:V59"/>
    <mergeCell ref="U60:V60"/>
    <mergeCell ref="U61:V61"/>
    <mergeCell ref="U62:V62"/>
    <mergeCell ref="U63:V63"/>
    <mergeCell ref="U52:V52"/>
    <mergeCell ref="U53:V53"/>
    <mergeCell ref="U54:V54"/>
    <mergeCell ref="U55:V55"/>
    <mergeCell ref="U56:V56"/>
    <mergeCell ref="U57:V57"/>
    <mergeCell ref="U82:V82"/>
    <mergeCell ref="U83:V83"/>
    <mergeCell ref="U84:V84"/>
    <mergeCell ref="U85:V85"/>
    <mergeCell ref="U86:V86"/>
    <mergeCell ref="U87:V87"/>
    <mergeCell ref="U76:V76"/>
    <mergeCell ref="U77:V77"/>
    <mergeCell ref="U78:V78"/>
    <mergeCell ref="U79:V79"/>
    <mergeCell ref="U80:V80"/>
    <mergeCell ref="U81:V81"/>
    <mergeCell ref="U70:V70"/>
    <mergeCell ref="U71:V71"/>
    <mergeCell ref="U72:V72"/>
    <mergeCell ref="U73:V73"/>
    <mergeCell ref="U74:V74"/>
    <mergeCell ref="U75:V75"/>
    <mergeCell ref="U100:V100"/>
    <mergeCell ref="U101:V101"/>
    <mergeCell ref="U102:V102"/>
    <mergeCell ref="U103:V103"/>
    <mergeCell ref="U104:V104"/>
    <mergeCell ref="U105:V105"/>
    <mergeCell ref="U94:V94"/>
    <mergeCell ref="U95:V95"/>
    <mergeCell ref="U96:V96"/>
    <mergeCell ref="U97:V97"/>
    <mergeCell ref="U98:V98"/>
    <mergeCell ref="U99:V99"/>
    <mergeCell ref="U88:V88"/>
    <mergeCell ref="U89:V89"/>
    <mergeCell ref="U90:V90"/>
    <mergeCell ref="U91:V91"/>
    <mergeCell ref="U92:V92"/>
    <mergeCell ref="U93:V93"/>
    <mergeCell ref="U126:V126"/>
    <mergeCell ref="U127:V127"/>
    <mergeCell ref="U128:V128"/>
    <mergeCell ref="U129:V129"/>
    <mergeCell ref="U118:V118"/>
    <mergeCell ref="U119:V119"/>
    <mergeCell ref="U120:V120"/>
    <mergeCell ref="U121:V121"/>
    <mergeCell ref="U122:V122"/>
    <mergeCell ref="U123:V123"/>
    <mergeCell ref="U112:V112"/>
    <mergeCell ref="U113:V113"/>
    <mergeCell ref="U114:V114"/>
    <mergeCell ref="U115:V115"/>
    <mergeCell ref="U116:V116"/>
    <mergeCell ref="U117:V117"/>
    <mergeCell ref="U106:V106"/>
    <mergeCell ref="U107:V107"/>
    <mergeCell ref="U108:V108"/>
    <mergeCell ref="U109:V109"/>
    <mergeCell ref="U110:V110"/>
    <mergeCell ref="U111:V111"/>
    <mergeCell ref="Y52:Z52"/>
    <mergeCell ref="Y53:Z53"/>
    <mergeCell ref="Y54:Z54"/>
    <mergeCell ref="Y55:Z55"/>
    <mergeCell ref="Y56:Z56"/>
    <mergeCell ref="Y57:Z57"/>
    <mergeCell ref="U148:V148"/>
    <mergeCell ref="U149:V149"/>
    <mergeCell ref="U150:V150"/>
    <mergeCell ref="U151:V151"/>
    <mergeCell ref="U152:V152"/>
    <mergeCell ref="U153:V153"/>
    <mergeCell ref="U142:V142"/>
    <mergeCell ref="U143:V143"/>
    <mergeCell ref="U144:V144"/>
    <mergeCell ref="U145:V145"/>
    <mergeCell ref="U146:V146"/>
    <mergeCell ref="U147:V147"/>
    <mergeCell ref="U136:V136"/>
    <mergeCell ref="U137:V137"/>
    <mergeCell ref="U138:V138"/>
    <mergeCell ref="U139:V139"/>
    <mergeCell ref="U140:V140"/>
    <mergeCell ref="U141:V141"/>
    <mergeCell ref="U130:V130"/>
    <mergeCell ref="U131:V131"/>
    <mergeCell ref="U132:V132"/>
    <mergeCell ref="U133:V133"/>
    <mergeCell ref="U134:V134"/>
    <mergeCell ref="U135:V135"/>
    <mergeCell ref="U124:V124"/>
    <mergeCell ref="U125:V125"/>
    <mergeCell ref="Y70:Z70"/>
    <mergeCell ref="Y71:Z71"/>
    <mergeCell ref="Y72:Z72"/>
    <mergeCell ref="Y73:Z73"/>
    <mergeCell ref="Y74:Z74"/>
    <mergeCell ref="Y75:Z75"/>
    <mergeCell ref="Y64:Z64"/>
    <mergeCell ref="Y65:Z65"/>
    <mergeCell ref="Y66:Z66"/>
    <mergeCell ref="Y67:Z67"/>
    <mergeCell ref="Y68:Z68"/>
    <mergeCell ref="Y69:Z69"/>
    <mergeCell ref="Y58:Z58"/>
    <mergeCell ref="Y59:Z59"/>
    <mergeCell ref="Y60:Z60"/>
    <mergeCell ref="Y61:Z61"/>
    <mergeCell ref="Y62:Z62"/>
    <mergeCell ref="Y63:Z63"/>
    <mergeCell ref="Y88:Z88"/>
    <mergeCell ref="Y89:Z89"/>
    <mergeCell ref="Y90:Z90"/>
    <mergeCell ref="Y91:Z91"/>
    <mergeCell ref="Y92:Z92"/>
    <mergeCell ref="Y93:Z93"/>
    <mergeCell ref="Y82:Z82"/>
    <mergeCell ref="Y83:Z83"/>
    <mergeCell ref="Y84:Z84"/>
    <mergeCell ref="Y85:Z85"/>
    <mergeCell ref="Y86:Z86"/>
    <mergeCell ref="Y87:Z87"/>
    <mergeCell ref="Y76:Z76"/>
    <mergeCell ref="Y77:Z77"/>
    <mergeCell ref="Y78:Z78"/>
    <mergeCell ref="Y79:Z79"/>
    <mergeCell ref="Y80:Z80"/>
    <mergeCell ref="Y81:Z81"/>
    <mergeCell ref="Y106:Z106"/>
    <mergeCell ref="Y107:Z107"/>
    <mergeCell ref="Y108:Z108"/>
    <mergeCell ref="Y109:Z109"/>
    <mergeCell ref="Y110:Z110"/>
    <mergeCell ref="Y111:Z111"/>
    <mergeCell ref="Y100:Z100"/>
    <mergeCell ref="Y101:Z101"/>
    <mergeCell ref="Y102:Z102"/>
    <mergeCell ref="Y103:Z103"/>
    <mergeCell ref="Y104:Z104"/>
    <mergeCell ref="Y105:Z105"/>
    <mergeCell ref="Y94:Z94"/>
    <mergeCell ref="Y95:Z95"/>
    <mergeCell ref="Y96:Z96"/>
    <mergeCell ref="Y97:Z97"/>
    <mergeCell ref="Y98:Z98"/>
    <mergeCell ref="Y99:Z99"/>
    <mergeCell ref="Y133:Z133"/>
    <mergeCell ref="Y134:Z134"/>
    <mergeCell ref="Y135:Z135"/>
    <mergeCell ref="Y124:Z124"/>
    <mergeCell ref="Y125:Z125"/>
    <mergeCell ref="Y126:Z126"/>
    <mergeCell ref="Y127:Z127"/>
    <mergeCell ref="Y128:Z128"/>
    <mergeCell ref="Y129:Z129"/>
    <mergeCell ref="Y118:Z118"/>
    <mergeCell ref="Y119:Z119"/>
    <mergeCell ref="Y120:Z120"/>
    <mergeCell ref="Y121:Z121"/>
    <mergeCell ref="Y122:Z122"/>
    <mergeCell ref="Y123:Z123"/>
    <mergeCell ref="Y112:Z112"/>
    <mergeCell ref="Y113:Z113"/>
    <mergeCell ref="Y114:Z114"/>
    <mergeCell ref="Y115:Z115"/>
    <mergeCell ref="Y116:Z116"/>
    <mergeCell ref="Y117:Z117"/>
    <mergeCell ref="AA58:AB58"/>
    <mergeCell ref="AA59:AB59"/>
    <mergeCell ref="AA60:AB60"/>
    <mergeCell ref="AA61:AB61"/>
    <mergeCell ref="AA62:AB62"/>
    <mergeCell ref="AA63:AB63"/>
    <mergeCell ref="AA52:AB52"/>
    <mergeCell ref="AA53:AB53"/>
    <mergeCell ref="AA54:AB54"/>
    <mergeCell ref="AA55:AB55"/>
    <mergeCell ref="AA56:AB56"/>
    <mergeCell ref="AA57:AB57"/>
    <mergeCell ref="Y148:Z148"/>
    <mergeCell ref="Y149:Z149"/>
    <mergeCell ref="Y150:Z150"/>
    <mergeCell ref="Y151:Z151"/>
    <mergeCell ref="Y152:Z152"/>
    <mergeCell ref="Y142:Z142"/>
    <mergeCell ref="Y143:Z143"/>
    <mergeCell ref="Y144:Z144"/>
    <mergeCell ref="Y145:Z145"/>
    <mergeCell ref="Y146:Z146"/>
    <mergeCell ref="Y147:Z147"/>
    <mergeCell ref="Y136:Z136"/>
    <mergeCell ref="Y137:Z137"/>
    <mergeCell ref="Y138:Z138"/>
    <mergeCell ref="Y139:Z139"/>
    <mergeCell ref="Y140:Z140"/>
    <mergeCell ref="Y141:Z141"/>
    <mergeCell ref="Y130:Z130"/>
    <mergeCell ref="Y131:Z131"/>
    <mergeCell ref="Y132:Z132"/>
    <mergeCell ref="AA76:AB76"/>
    <mergeCell ref="AA77:AB77"/>
    <mergeCell ref="AA78:AB78"/>
    <mergeCell ref="AA79:AB79"/>
    <mergeCell ref="AA80:AB80"/>
    <mergeCell ref="AA81:AB81"/>
    <mergeCell ref="AA70:AB70"/>
    <mergeCell ref="AA71:AB71"/>
    <mergeCell ref="AA72:AB72"/>
    <mergeCell ref="AA73:AB73"/>
    <mergeCell ref="AA74:AB74"/>
    <mergeCell ref="AA75:AB75"/>
    <mergeCell ref="AA64:AB64"/>
    <mergeCell ref="AA65:AB65"/>
    <mergeCell ref="AA66:AB66"/>
    <mergeCell ref="AA67:AB67"/>
    <mergeCell ref="AA68:AB68"/>
    <mergeCell ref="AA69:AB69"/>
    <mergeCell ref="AA94:AB94"/>
    <mergeCell ref="AA95:AB95"/>
    <mergeCell ref="AA96:AB96"/>
    <mergeCell ref="AA97:AB97"/>
    <mergeCell ref="AA98:AB98"/>
    <mergeCell ref="AA99:AB99"/>
    <mergeCell ref="AA88:AB88"/>
    <mergeCell ref="AA89:AB89"/>
    <mergeCell ref="AA90:AB90"/>
    <mergeCell ref="AA91:AB91"/>
    <mergeCell ref="AA92:AB92"/>
    <mergeCell ref="AA93:AB93"/>
    <mergeCell ref="AA82:AB82"/>
    <mergeCell ref="AA83:AB83"/>
    <mergeCell ref="AA84:AB84"/>
    <mergeCell ref="AA85:AB85"/>
    <mergeCell ref="AA86:AB86"/>
    <mergeCell ref="AA87:AB87"/>
    <mergeCell ref="AA112:AB112"/>
    <mergeCell ref="AA113:AB113"/>
    <mergeCell ref="AA114:AB114"/>
    <mergeCell ref="AA115:AB115"/>
    <mergeCell ref="AA116:AB116"/>
    <mergeCell ref="AA117:AB117"/>
    <mergeCell ref="AA106:AB106"/>
    <mergeCell ref="AA107:AB107"/>
    <mergeCell ref="AA108:AB108"/>
    <mergeCell ref="AA109:AB109"/>
    <mergeCell ref="AA110:AB110"/>
    <mergeCell ref="AA111:AB111"/>
    <mergeCell ref="AA100:AB100"/>
    <mergeCell ref="AA101:AB101"/>
    <mergeCell ref="AA102:AB102"/>
    <mergeCell ref="AA103:AB103"/>
    <mergeCell ref="AA104:AB104"/>
    <mergeCell ref="AA105:AB105"/>
    <mergeCell ref="AA148:AB148"/>
    <mergeCell ref="AA130:AB130"/>
    <mergeCell ref="AA131:AB131"/>
    <mergeCell ref="AA132:AB132"/>
    <mergeCell ref="AA133:AB133"/>
    <mergeCell ref="AA134:AB134"/>
    <mergeCell ref="AA135:AB135"/>
    <mergeCell ref="AA124:AB124"/>
    <mergeCell ref="AA125:AB125"/>
    <mergeCell ref="AA126:AB126"/>
    <mergeCell ref="AA127:AB127"/>
    <mergeCell ref="AA128:AB128"/>
    <mergeCell ref="AA129:AB129"/>
    <mergeCell ref="AA118:AB118"/>
    <mergeCell ref="AA119:AB119"/>
    <mergeCell ref="AA120:AB120"/>
    <mergeCell ref="AA149:AB149"/>
    <mergeCell ref="AA142:AB142"/>
    <mergeCell ref="AA143:AB143"/>
    <mergeCell ref="AA144:AB144"/>
    <mergeCell ref="AA145:AB145"/>
    <mergeCell ref="AA146:AB146"/>
    <mergeCell ref="AA147:AB147"/>
    <mergeCell ref="AA136:AB136"/>
    <mergeCell ref="AA137:AB137"/>
    <mergeCell ref="AA138:AB138"/>
    <mergeCell ref="AA139:AB139"/>
    <mergeCell ref="AA140:AB140"/>
    <mergeCell ref="AA141:AB141"/>
    <mergeCell ref="AA121:AB121"/>
    <mergeCell ref="AA122:AB122"/>
    <mergeCell ref="AA123:AB123"/>
    <mergeCell ref="AO12:AP12"/>
    <mergeCell ref="AE16:AF16"/>
    <mergeCell ref="AG16:AH16"/>
    <mergeCell ref="AI16:AJ16"/>
    <mergeCell ref="AK16:AL16"/>
    <mergeCell ref="AM16:AN16"/>
    <mergeCell ref="AQ16:AR16"/>
    <mergeCell ref="AS16:AT16"/>
    <mergeCell ref="AO16:AP16"/>
    <mergeCell ref="AE12:AF12"/>
    <mergeCell ref="AG12:AH12"/>
    <mergeCell ref="AI12:AJ12"/>
    <mergeCell ref="AK12:AL12"/>
    <mergeCell ref="AM12:AN12"/>
    <mergeCell ref="AQ12:AR12"/>
    <mergeCell ref="AS10:AT10"/>
    <mergeCell ref="AO10:AP10"/>
    <mergeCell ref="AE11:AF11"/>
    <mergeCell ref="AG11:AH11"/>
    <mergeCell ref="AI11:AJ11"/>
    <mergeCell ref="AK11:AL11"/>
    <mergeCell ref="AM11:AN11"/>
    <mergeCell ref="AQ11:AR11"/>
    <mergeCell ref="AS11:AT11"/>
    <mergeCell ref="AO11:AP11"/>
    <mergeCell ref="AE10:AF10"/>
    <mergeCell ref="AG10:AH10"/>
    <mergeCell ref="AI10:AJ10"/>
    <mergeCell ref="AK10:AL10"/>
    <mergeCell ref="AM10:AN10"/>
    <mergeCell ref="AQ10:AR10"/>
    <mergeCell ref="AS14:AT14"/>
    <mergeCell ref="AS20:AT20"/>
    <mergeCell ref="AE21:AF21"/>
    <mergeCell ref="AG21:AH21"/>
    <mergeCell ref="AI21:AJ21"/>
    <mergeCell ref="AK21:AL21"/>
    <mergeCell ref="AM21:AN21"/>
    <mergeCell ref="AQ21:AR21"/>
    <mergeCell ref="AS21:AT21"/>
    <mergeCell ref="AE20:AF20"/>
    <mergeCell ref="AG20:AH20"/>
    <mergeCell ref="AI20:AJ20"/>
    <mergeCell ref="AK20:AL20"/>
    <mergeCell ref="AM20:AN20"/>
    <mergeCell ref="AQ20:AR20"/>
    <mergeCell ref="AS18:AT18"/>
    <mergeCell ref="AE19:AF19"/>
    <mergeCell ref="AG19:AH19"/>
    <mergeCell ref="AI19:AJ19"/>
    <mergeCell ref="AK19:AL19"/>
    <mergeCell ref="AM19:AN19"/>
    <mergeCell ref="AQ19:AR19"/>
    <mergeCell ref="AS19:AT19"/>
    <mergeCell ref="AE18:AF18"/>
    <mergeCell ref="AG18:AH18"/>
    <mergeCell ref="AI18:AJ18"/>
    <mergeCell ref="AK18:AL18"/>
    <mergeCell ref="AM18:AN18"/>
    <mergeCell ref="AQ18:AR18"/>
    <mergeCell ref="AQ24:AR24"/>
    <mergeCell ref="AS24:AT24"/>
    <mergeCell ref="AC25:AD25"/>
    <mergeCell ref="AE25:AF25"/>
    <mergeCell ref="AG25:AH25"/>
    <mergeCell ref="AI25:AJ25"/>
    <mergeCell ref="AK25:AL25"/>
    <mergeCell ref="AM25:AN25"/>
    <mergeCell ref="AQ25:AR25"/>
    <mergeCell ref="AS25:AT25"/>
    <mergeCell ref="AC24:AD24"/>
    <mergeCell ref="AE24:AF24"/>
    <mergeCell ref="AG24:AH24"/>
    <mergeCell ref="AI24:AJ24"/>
    <mergeCell ref="AK24:AL24"/>
    <mergeCell ref="AM24:AN24"/>
    <mergeCell ref="AQ22:AR22"/>
    <mergeCell ref="AS22:AT22"/>
    <mergeCell ref="AC23:AD23"/>
    <mergeCell ref="AE23:AF23"/>
    <mergeCell ref="AG23:AH23"/>
    <mergeCell ref="AI23:AJ23"/>
    <mergeCell ref="AK23:AL23"/>
    <mergeCell ref="AM23:AN23"/>
    <mergeCell ref="AQ23:AR23"/>
    <mergeCell ref="AS23:AT23"/>
    <mergeCell ref="AC22:AD22"/>
    <mergeCell ref="AE22:AF22"/>
    <mergeCell ref="AG22:AH22"/>
    <mergeCell ref="AI22:AJ22"/>
    <mergeCell ref="AK22:AL22"/>
    <mergeCell ref="AM22:AN22"/>
    <mergeCell ref="AQ28:AR28"/>
    <mergeCell ref="AS28:AT28"/>
    <mergeCell ref="AC29:AD29"/>
    <mergeCell ref="AE29:AF29"/>
    <mergeCell ref="AG29:AH29"/>
    <mergeCell ref="AI29:AJ29"/>
    <mergeCell ref="AK29:AL29"/>
    <mergeCell ref="AM29:AN29"/>
    <mergeCell ref="AQ29:AR29"/>
    <mergeCell ref="AS29:AT29"/>
    <mergeCell ref="AC28:AD28"/>
    <mergeCell ref="AE28:AF28"/>
    <mergeCell ref="AG28:AH28"/>
    <mergeCell ref="AI28:AJ28"/>
    <mergeCell ref="AK28:AL28"/>
    <mergeCell ref="AM28:AN28"/>
    <mergeCell ref="AQ26:AR26"/>
    <mergeCell ref="AS26:AT26"/>
    <mergeCell ref="AC27:AD27"/>
    <mergeCell ref="AE27:AF27"/>
    <mergeCell ref="AG27:AH27"/>
    <mergeCell ref="AI27:AJ27"/>
    <mergeCell ref="AK27:AL27"/>
    <mergeCell ref="AM27:AN27"/>
    <mergeCell ref="AQ27:AR27"/>
    <mergeCell ref="AS27:AT27"/>
    <mergeCell ref="AC26:AD26"/>
    <mergeCell ref="AE26:AF26"/>
    <mergeCell ref="AG26:AH26"/>
    <mergeCell ref="AI26:AJ26"/>
    <mergeCell ref="AK26:AL26"/>
    <mergeCell ref="AM26:AN26"/>
    <mergeCell ref="AQ32:AR32"/>
    <mergeCell ref="AS32:AT32"/>
    <mergeCell ref="AC33:AD33"/>
    <mergeCell ref="AE33:AF33"/>
    <mergeCell ref="AG33:AH33"/>
    <mergeCell ref="AI33:AJ33"/>
    <mergeCell ref="AK33:AL33"/>
    <mergeCell ref="AM33:AN33"/>
    <mergeCell ref="AQ33:AR33"/>
    <mergeCell ref="AS33:AT33"/>
    <mergeCell ref="AC32:AD32"/>
    <mergeCell ref="AE32:AF32"/>
    <mergeCell ref="AG32:AH32"/>
    <mergeCell ref="AI32:AJ32"/>
    <mergeCell ref="AK32:AL32"/>
    <mergeCell ref="AM32:AN32"/>
    <mergeCell ref="AQ30:AR30"/>
    <mergeCell ref="AS30:AT30"/>
    <mergeCell ref="AC31:AD31"/>
    <mergeCell ref="AE31:AF31"/>
    <mergeCell ref="AG31:AH31"/>
    <mergeCell ref="AI31:AJ31"/>
    <mergeCell ref="AK31:AL31"/>
    <mergeCell ref="AM31:AN31"/>
    <mergeCell ref="AQ31:AR31"/>
    <mergeCell ref="AS31:AT31"/>
    <mergeCell ref="AC30:AD30"/>
    <mergeCell ref="AE30:AF30"/>
    <mergeCell ref="AG30:AH30"/>
    <mergeCell ref="AI30:AJ30"/>
    <mergeCell ref="AK30:AL30"/>
    <mergeCell ref="AM30:AN30"/>
    <mergeCell ref="AQ36:AR36"/>
    <mergeCell ref="AS36:AT36"/>
    <mergeCell ref="AC37:AD37"/>
    <mergeCell ref="AE37:AF37"/>
    <mergeCell ref="AG37:AH37"/>
    <mergeCell ref="AI37:AJ37"/>
    <mergeCell ref="AK37:AL37"/>
    <mergeCell ref="AM37:AN37"/>
    <mergeCell ref="AQ37:AR37"/>
    <mergeCell ref="AS37:AT37"/>
    <mergeCell ref="AC36:AD36"/>
    <mergeCell ref="AE36:AF36"/>
    <mergeCell ref="AG36:AH36"/>
    <mergeCell ref="AI36:AJ36"/>
    <mergeCell ref="AK36:AL36"/>
    <mergeCell ref="AM36:AN36"/>
    <mergeCell ref="AQ34:AR34"/>
    <mergeCell ref="AS34:AT34"/>
    <mergeCell ref="AC35:AD35"/>
    <mergeCell ref="AE35:AF35"/>
    <mergeCell ref="AG35:AH35"/>
    <mergeCell ref="AI35:AJ35"/>
    <mergeCell ref="AK35:AL35"/>
    <mergeCell ref="AM35:AN35"/>
    <mergeCell ref="AQ35:AR35"/>
    <mergeCell ref="AS35:AT35"/>
    <mergeCell ref="AC34:AD34"/>
    <mergeCell ref="AE34:AF34"/>
    <mergeCell ref="AG34:AH34"/>
    <mergeCell ref="AI34:AJ34"/>
    <mergeCell ref="AK34:AL34"/>
    <mergeCell ref="AM34:AN34"/>
    <mergeCell ref="AQ40:AR40"/>
    <mergeCell ref="AS40:AT40"/>
    <mergeCell ref="AC41:AD41"/>
    <mergeCell ref="AE41:AF41"/>
    <mergeCell ref="AG41:AH41"/>
    <mergeCell ref="AI41:AJ41"/>
    <mergeCell ref="AK41:AL41"/>
    <mergeCell ref="AM41:AN41"/>
    <mergeCell ref="AQ41:AR41"/>
    <mergeCell ref="AS41:AT41"/>
    <mergeCell ref="AC40:AD40"/>
    <mergeCell ref="AE40:AF40"/>
    <mergeCell ref="AG40:AH40"/>
    <mergeCell ref="AI40:AJ40"/>
    <mergeCell ref="AK40:AL40"/>
    <mergeCell ref="AM40:AN40"/>
    <mergeCell ref="AQ38:AR38"/>
    <mergeCell ref="AS38:AT38"/>
    <mergeCell ref="AC39:AD39"/>
    <mergeCell ref="AE39:AF39"/>
    <mergeCell ref="AG39:AH39"/>
    <mergeCell ref="AI39:AJ39"/>
    <mergeCell ref="AK39:AL39"/>
    <mergeCell ref="AM39:AN39"/>
    <mergeCell ref="AQ39:AR39"/>
    <mergeCell ref="AS39:AT39"/>
    <mergeCell ref="AC38:AD38"/>
    <mergeCell ref="AE38:AF38"/>
    <mergeCell ref="AG38:AH38"/>
    <mergeCell ref="AI38:AJ38"/>
    <mergeCell ref="AK38:AL38"/>
    <mergeCell ref="AM38:AN38"/>
    <mergeCell ref="AQ44:AR44"/>
    <mergeCell ref="AS44:AT44"/>
    <mergeCell ref="AC45:AD45"/>
    <mergeCell ref="AE45:AF45"/>
    <mergeCell ref="AG45:AH45"/>
    <mergeCell ref="AI45:AJ45"/>
    <mergeCell ref="AK45:AL45"/>
    <mergeCell ref="AM45:AN45"/>
    <mergeCell ref="AQ45:AR45"/>
    <mergeCell ref="AS45:AT45"/>
    <mergeCell ref="AC44:AD44"/>
    <mergeCell ref="AE44:AF44"/>
    <mergeCell ref="AG44:AH44"/>
    <mergeCell ref="AI44:AJ44"/>
    <mergeCell ref="AK44:AL44"/>
    <mergeCell ref="AM44:AN44"/>
    <mergeCell ref="AQ42:AR42"/>
    <mergeCell ref="AS42:AT42"/>
    <mergeCell ref="AC43:AD43"/>
    <mergeCell ref="AE43:AF43"/>
    <mergeCell ref="AG43:AH43"/>
    <mergeCell ref="AI43:AJ43"/>
    <mergeCell ref="AK43:AL43"/>
    <mergeCell ref="AM43:AN43"/>
    <mergeCell ref="AQ43:AR43"/>
    <mergeCell ref="AS43:AT43"/>
    <mergeCell ref="AC42:AD42"/>
    <mergeCell ref="AE42:AF42"/>
    <mergeCell ref="AG42:AH42"/>
    <mergeCell ref="AI42:AJ42"/>
    <mergeCell ref="AK42:AL42"/>
    <mergeCell ref="AM42:AN42"/>
    <mergeCell ref="AQ48:AR48"/>
    <mergeCell ref="AS48:AT48"/>
    <mergeCell ref="AC49:AD49"/>
    <mergeCell ref="AE49:AF49"/>
    <mergeCell ref="AG49:AH49"/>
    <mergeCell ref="AI49:AJ49"/>
    <mergeCell ref="AK49:AL49"/>
    <mergeCell ref="AM49:AN49"/>
    <mergeCell ref="AQ49:AR49"/>
    <mergeCell ref="AS49:AT49"/>
    <mergeCell ref="AC48:AD48"/>
    <mergeCell ref="AE48:AF48"/>
    <mergeCell ref="AG48:AH48"/>
    <mergeCell ref="AI48:AJ48"/>
    <mergeCell ref="AK48:AL48"/>
    <mergeCell ref="AM48:AN48"/>
    <mergeCell ref="AQ46:AR46"/>
    <mergeCell ref="AS46:AT46"/>
    <mergeCell ref="AC47:AD47"/>
    <mergeCell ref="AE47:AF47"/>
    <mergeCell ref="AG47:AH47"/>
    <mergeCell ref="AI47:AJ47"/>
    <mergeCell ref="AK47:AL47"/>
    <mergeCell ref="AM47:AN47"/>
    <mergeCell ref="AQ47:AR47"/>
    <mergeCell ref="AS47:AT47"/>
    <mergeCell ref="AC46:AD46"/>
    <mergeCell ref="AE46:AF46"/>
    <mergeCell ref="AG46:AH46"/>
    <mergeCell ref="AI46:AJ46"/>
    <mergeCell ref="AK46:AL46"/>
    <mergeCell ref="AM46:AN46"/>
    <mergeCell ref="AQ52:AR52"/>
    <mergeCell ref="AS52:AT52"/>
    <mergeCell ref="AC53:AD53"/>
    <mergeCell ref="AE53:AF53"/>
    <mergeCell ref="AG53:AH53"/>
    <mergeCell ref="AI53:AJ53"/>
    <mergeCell ref="AK53:AL53"/>
    <mergeCell ref="AM53:AN53"/>
    <mergeCell ref="AQ53:AR53"/>
    <mergeCell ref="AS53:AT53"/>
    <mergeCell ref="AC52:AD52"/>
    <mergeCell ref="AE52:AF52"/>
    <mergeCell ref="AG52:AH52"/>
    <mergeCell ref="AI52:AJ52"/>
    <mergeCell ref="AK52:AL52"/>
    <mergeCell ref="AM52:AN52"/>
    <mergeCell ref="AQ50:AR50"/>
    <mergeCell ref="AS50:AT50"/>
    <mergeCell ref="AC51:AD51"/>
    <mergeCell ref="AE51:AF51"/>
    <mergeCell ref="AG51:AH51"/>
    <mergeCell ref="AI51:AJ51"/>
    <mergeCell ref="AK51:AL51"/>
    <mergeCell ref="AM51:AN51"/>
    <mergeCell ref="AQ51:AR51"/>
    <mergeCell ref="AS51:AT51"/>
    <mergeCell ref="AC50:AD50"/>
    <mergeCell ref="AE50:AF50"/>
    <mergeCell ref="AG50:AH50"/>
    <mergeCell ref="AI50:AJ50"/>
    <mergeCell ref="AK50:AL50"/>
    <mergeCell ref="AM50:AN50"/>
    <mergeCell ref="AQ56:AR56"/>
    <mergeCell ref="AS56:AT56"/>
    <mergeCell ref="AC57:AD57"/>
    <mergeCell ref="AE57:AF57"/>
    <mergeCell ref="AG57:AH57"/>
    <mergeCell ref="AI57:AJ57"/>
    <mergeCell ref="AK57:AL57"/>
    <mergeCell ref="AM57:AN57"/>
    <mergeCell ref="AQ57:AR57"/>
    <mergeCell ref="AS57:AT57"/>
    <mergeCell ref="AC56:AD56"/>
    <mergeCell ref="AE56:AF56"/>
    <mergeCell ref="AG56:AH56"/>
    <mergeCell ref="AI56:AJ56"/>
    <mergeCell ref="AK56:AL56"/>
    <mergeCell ref="AM56:AN56"/>
    <mergeCell ref="AQ54:AR54"/>
    <mergeCell ref="AS54:AT54"/>
    <mergeCell ref="AC55:AD55"/>
    <mergeCell ref="AE55:AF55"/>
    <mergeCell ref="AG55:AH55"/>
    <mergeCell ref="AI55:AJ55"/>
    <mergeCell ref="AK55:AL55"/>
    <mergeCell ref="AM55:AN55"/>
    <mergeCell ref="AQ55:AR55"/>
    <mergeCell ref="AS55:AT55"/>
    <mergeCell ref="AC54:AD54"/>
    <mergeCell ref="AE54:AF54"/>
    <mergeCell ref="AG54:AH54"/>
    <mergeCell ref="AI54:AJ54"/>
    <mergeCell ref="AK54:AL54"/>
    <mergeCell ref="AM54:AN54"/>
    <mergeCell ref="AQ60:AR60"/>
    <mergeCell ref="AS60:AT60"/>
    <mergeCell ref="AC61:AD61"/>
    <mergeCell ref="AE61:AF61"/>
    <mergeCell ref="AG61:AH61"/>
    <mergeCell ref="AI61:AJ61"/>
    <mergeCell ref="AK61:AL61"/>
    <mergeCell ref="AM61:AN61"/>
    <mergeCell ref="AQ61:AR61"/>
    <mergeCell ref="AS61:AT61"/>
    <mergeCell ref="AC60:AD60"/>
    <mergeCell ref="AE60:AF60"/>
    <mergeCell ref="AG60:AH60"/>
    <mergeCell ref="AI60:AJ60"/>
    <mergeCell ref="AK60:AL60"/>
    <mergeCell ref="AM60:AN60"/>
    <mergeCell ref="AQ58:AR58"/>
    <mergeCell ref="AS58:AT58"/>
    <mergeCell ref="AC59:AD59"/>
    <mergeCell ref="AE59:AF59"/>
    <mergeCell ref="AG59:AH59"/>
    <mergeCell ref="AI59:AJ59"/>
    <mergeCell ref="AK59:AL59"/>
    <mergeCell ref="AM59:AN59"/>
    <mergeCell ref="AQ59:AR59"/>
    <mergeCell ref="AS59:AT59"/>
    <mergeCell ref="AC58:AD58"/>
    <mergeCell ref="AE58:AF58"/>
    <mergeCell ref="AG58:AH58"/>
    <mergeCell ref="AI58:AJ58"/>
    <mergeCell ref="AK58:AL58"/>
    <mergeCell ref="AM58:AN58"/>
    <mergeCell ref="AQ64:AR64"/>
    <mergeCell ref="AS64:AT64"/>
    <mergeCell ref="AC65:AD65"/>
    <mergeCell ref="AE65:AF65"/>
    <mergeCell ref="AG65:AH65"/>
    <mergeCell ref="AI65:AJ65"/>
    <mergeCell ref="AK65:AL65"/>
    <mergeCell ref="AM65:AN65"/>
    <mergeCell ref="AQ65:AR65"/>
    <mergeCell ref="AS65:AT65"/>
    <mergeCell ref="AC64:AD64"/>
    <mergeCell ref="AE64:AF64"/>
    <mergeCell ref="AG64:AH64"/>
    <mergeCell ref="AI64:AJ64"/>
    <mergeCell ref="AK64:AL64"/>
    <mergeCell ref="AM64:AN64"/>
    <mergeCell ref="AQ62:AR62"/>
    <mergeCell ref="AS62:AT62"/>
    <mergeCell ref="AC63:AD63"/>
    <mergeCell ref="AE63:AF63"/>
    <mergeCell ref="AG63:AH63"/>
    <mergeCell ref="AI63:AJ63"/>
    <mergeCell ref="AK63:AL63"/>
    <mergeCell ref="AM63:AN63"/>
    <mergeCell ref="AQ63:AR63"/>
    <mergeCell ref="AS63:AT63"/>
    <mergeCell ref="AC62:AD62"/>
    <mergeCell ref="AE62:AF62"/>
    <mergeCell ref="AG62:AH62"/>
    <mergeCell ref="AI62:AJ62"/>
    <mergeCell ref="AK62:AL62"/>
    <mergeCell ref="AM62:AN62"/>
    <mergeCell ref="AQ68:AR68"/>
    <mergeCell ref="AS68:AT68"/>
    <mergeCell ref="AC69:AD69"/>
    <mergeCell ref="AE69:AF69"/>
    <mergeCell ref="AG69:AH69"/>
    <mergeCell ref="AI69:AJ69"/>
    <mergeCell ref="AK69:AL69"/>
    <mergeCell ref="AM69:AN69"/>
    <mergeCell ref="AQ69:AR69"/>
    <mergeCell ref="AS69:AT69"/>
    <mergeCell ref="AC68:AD68"/>
    <mergeCell ref="AE68:AF68"/>
    <mergeCell ref="AG68:AH68"/>
    <mergeCell ref="AI68:AJ68"/>
    <mergeCell ref="AK68:AL68"/>
    <mergeCell ref="AM68:AN68"/>
    <mergeCell ref="AQ66:AR66"/>
    <mergeCell ref="AS66:AT66"/>
    <mergeCell ref="AC67:AD67"/>
    <mergeCell ref="AE67:AF67"/>
    <mergeCell ref="AG67:AH67"/>
    <mergeCell ref="AI67:AJ67"/>
    <mergeCell ref="AK67:AL67"/>
    <mergeCell ref="AM67:AN67"/>
    <mergeCell ref="AQ67:AR67"/>
    <mergeCell ref="AS67:AT67"/>
    <mergeCell ref="AC66:AD66"/>
    <mergeCell ref="AE66:AF66"/>
    <mergeCell ref="AG66:AH66"/>
    <mergeCell ref="AI66:AJ66"/>
    <mergeCell ref="AK66:AL66"/>
    <mergeCell ref="AM66:AN66"/>
    <mergeCell ref="AQ72:AR72"/>
    <mergeCell ref="AS72:AT72"/>
    <mergeCell ref="AC73:AD73"/>
    <mergeCell ref="AE73:AF73"/>
    <mergeCell ref="AG73:AH73"/>
    <mergeCell ref="AI73:AJ73"/>
    <mergeCell ref="AK73:AL73"/>
    <mergeCell ref="AM73:AN73"/>
    <mergeCell ref="AQ73:AR73"/>
    <mergeCell ref="AS73:AT73"/>
    <mergeCell ref="AC72:AD72"/>
    <mergeCell ref="AE72:AF72"/>
    <mergeCell ref="AG72:AH72"/>
    <mergeCell ref="AI72:AJ72"/>
    <mergeCell ref="AK72:AL72"/>
    <mergeCell ref="AM72:AN72"/>
    <mergeCell ref="AQ70:AR70"/>
    <mergeCell ref="AS70:AT70"/>
    <mergeCell ref="AC71:AD71"/>
    <mergeCell ref="AE71:AF71"/>
    <mergeCell ref="AG71:AH71"/>
    <mergeCell ref="AI71:AJ71"/>
    <mergeCell ref="AK71:AL71"/>
    <mergeCell ref="AM71:AN71"/>
    <mergeCell ref="AQ71:AR71"/>
    <mergeCell ref="AS71:AT71"/>
    <mergeCell ref="AC70:AD70"/>
    <mergeCell ref="AE70:AF70"/>
    <mergeCell ref="AG70:AH70"/>
    <mergeCell ref="AI70:AJ70"/>
    <mergeCell ref="AK70:AL70"/>
    <mergeCell ref="AM70:AN70"/>
    <mergeCell ref="AQ76:AR76"/>
    <mergeCell ref="AS76:AT76"/>
    <mergeCell ref="AC77:AD77"/>
    <mergeCell ref="AE77:AF77"/>
    <mergeCell ref="AG77:AH77"/>
    <mergeCell ref="AI77:AJ77"/>
    <mergeCell ref="AK77:AL77"/>
    <mergeCell ref="AM77:AN77"/>
    <mergeCell ref="AQ77:AR77"/>
    <mergeCell ref="AS77:AT77"/>
    <mergeCell ref="AC76:AD76"/>
    <mergeCell ref="AE76:AF76"/>
    <mergeCell ref="AG76:AH76"/>
    <mergeCell ref="AI76:AJ76"/>
    <mergeCell ref="AK76:AL76"/>
    <mergeCell ref="AM76:AN76"/>
    <mergeCell ref="AQ74:AR74"/>
    <mergeCell ref="AS74:AT74"/>
    <mergeCell ref="AC75:AD75"/>
    <mergeCell ref="AE75:AF75"/>
    <mergeCell ref="AG75:AH75"/>
    <mergeCell ref="AI75:AJ75"/>
    <mergeCell ref="AK75:AL75"/>
    <mergeCell ref="AM75:AN75"/>
    <mergeCell ref="AQ75:AR75"/>
    <mergeCell ref="AS75:AT75"/>
    <mergeCell ref="AC74:AD74"/>
    <mergeCell ref="AE74:AF74"/>
    <mergeCell ref="AG74:AH74"/>
    <mergeCell ref="AI74:AJ74"/>
    <mergeCell ref="AK74:AL74"/>
    <mergeCell ref="AM74:AN74"/>
    <mergeCell ref="AQ80:AR80"/>
    <mergeCell ref="AS80:AT80"/>
    <mergeCell ref="AC81:AD81"/>
    <mergeCell ref="AE81:AF81"/>
    <mergeCell ref="AG81:AH81"/>
    <mergeCell ref="AI81:AJ81"/>
    <mergeCell ref="AK81:AL81"/>
    <mergeCell ref="AM81:AN81"/>
    <mergeCell ref="AQ81:AR81"/>
    <mergeCell ref="AS81:AT81"/>
    <mergeCell ref="AC80:AD80"/>
    <mergeCell ref="AE80:AF80"/>
    <mergeCell ref="AG80:AH80"/>
    <mergeCell ref="AI80:AJ80"/>
    <mergeCell ref="AK80:AL80"/>
    <mergeCell ref="AM80:AN80"/>
    <mergeCell ref="AQ78:AR78"/>
    <mergeCell ref="AS78:AT78"/>
    <mergeCell ref="AC79:AD79"/>
    <mergeCell ref="AE79:AF79"/>
    <mergeCell ref="AG79:AH79"/>
    <mergeCell ref="AI79:AJ79"/>
    <mergeCell ref="AK79:AL79"/>
    <mergeCell ref="AM79:AN79"/>
    <mergeCell ref="AQ79:AR79"/>
    <mergeCell ref="AS79:AT79"/>
    <mergeCell ref="AC78:AD78"/>
    <mergeCell ref="AE78:AF78"/>
    <mergeCell ref="AG78:AH78"/>
    <mergeCell ref="AI78:AJ78"/>
    <mergeCell ref="AK78:AL78"/>
    <mergeCell ref="AM78:AN78"/>
    <mergeCell ref="AQ84:AR84"/>
    <mergeCell ref="AS84:AT84"/>
    <mergeCell ref="AC85:AD85"/>
    <mergeCell ref="AE85:AF85"/>
    <mergeCell ref="AG85:AH85"/>
    <mergeCell ref="AI85:AJ85"/>
    <mergeCell ref="AK85:AL85"/>
    <mergeCell ref="AM85:AN85"/>
    <mergeCell ref="AQ85:AR85"/>
    <mergeCell ref="AS85:AT85"/>
    <mergeCell ref="AC84:AD84"/>
    <mergeCell ref="AE84:AF84"/>
    <mergeCell ref="AG84:AH84"/>
    <mergeCell ref="AI84:AJ84"/>
    <mergeCell ref="AK84:AL84"/>
    <mergeCell ref="AM84:AN84"/>
    <mergeCell ref="AQ82:AR82"/>
    <mergeCell ref="AS82:AT82"/>
    <mergeCell ref="AC83:AD83"/>
    <mergeCell ref="AE83:AF83"/>
    <mergeCell ref="AG83:AH83"/>
    <mergeCell ref="AI83:AJ83"/>
    <mergeCell ref="AK83:AL83"/>
    <mergeCell ref="AM83:AN83"/>
    <mergeCell ref="AQ83:AR83"/>
    <mergeCell ref="AS83:AT83"/>
    <mergeCell ref="AC82:AD82"/>
    <mergeCell ref="AE82:AF82"/>
    <mergeCell ref="AG82:AH82"/>
    <mergeCell ref="AI82:AJ82"/>
    <mergeCell ref="AK82:AL82"/>
    <mergeCell ref="AM82:AN82"/>
    <mergeCell ref="AQ88:AR88"/>
    <mergeCell ref="AS88:AT88"/>
    <mergeCell ref="AC89:AD89"/>
    <mergeCell ref="AE89:AF89"/>
    <mergeCell ref="AG89:AH89"/>
    <mergeCell ref="AI89:AJ89"/>
    <mergeCell ref="AK89:AL89"/>
    <mergeCell ref="AM89:AN89"/>
    <mergeCell ref="AQ89:AR89"/>
    <mergeCell ref="AS89:AT89"/>
    <mergeCell ref="AC88:AD88"/>
    <mergeCell ref="AE88:AF88"/>
    <mergeCell ref="AG88:AH88"/>
    <mergeCell ref="AI88:AJ88"/>
    <mergeCell ref="AK88:AL88"/>
    <mergeCell ref="AM88:AN88"/>
    <mergeCell ref="AQ86:AR86"/>
    <mergeCell ref="AS86:AT86"/>
    <mergeCell ref="AC87:AD87"/>
    <mergeCell ref="AE87:AF87"/>
    <mergeCell ref="AG87:AH87"/>
    <mergeCell ref="AI87:AJ87"/>
    <mergeCell ref="AK87:AL87"/>
    <mergeCell ref="AM87:AN87"/>
    <mergeCell ref="AQ87:AR87"/>
    <mergeCell ref="AS87:AT87"/>
    <mergeCell ref="AC86:AD86"/>
    <mergeCell ref="AE86:AF86"/>
    <mergeCell ref="AG86:AH86"/>
    <mergeCell ref="AI86:AJ86"/>
    <mergeCell ref="AK86:AL86"/>
    <mergeCell ref="AM86:AN86"/>
    <mergeCell ref="AQ92:AR92"/>
    <mergeCell ref="AS92:AT92"/>
    <mergeCell ref="AC93:AD93"/>
    <mergeCell ref="AE93:AF93"/>
    <mergeCell ref="AG93:AH93"/>
    <mergeCell ref="AI93:AJ93"/>
    <mergeCell ref="AK93:AL93"/>
    <mergeCell ref="AM93:AN93"/>
    <mergeCell ref="AQ93:AR93"/>
    <mergeCell ref="AS93:AT93"/>
    <mergeCell ref="AC92:AD92"/>
    <mergeCell ref="AE92:AF92"/>
    <mergeCell ref="AG92:AH92"/>
    <mergeCell ref="AI92:AJ92"/>
    <mergeCell ref="AK92:AL92"/>
    <mergeCell ref="AM92:AN92"/>
    <mergeCell ref="AQ90:AR90"/>
    <mergeCell ref="AS90:AT90"/>
    <mergeCell ref="AC91:AD91"/>
    <mergeCell ref="AE91:AF91"/>
    <mergeCell ref="AG91:AH91"/>
    <mergeCell ref="AI91:AJ91"/>
    <mergeCell ref="AK91:AL91"/>
    <mergeCell ref="AM91:AN91"/>
    <mergeCell ref="AQ91:AR91"/>
    <mergeCell ref="AS91:AT91"/>
    <mergeCell ref="AC90:AD90"/>
    <mergeCell ref="AE90:AF90"/>
    <mergeCell ref="AG90:AH90"/>
    <mergeCell ref="AI90:AJ90"/>
    <mergeCell ref="AK90:AL90"/>
    <mergeCell ref="AM90:AN90"/>
    <mergeCell ref="AQ96:AR96"/>
    <mergeCell ref="AS96:AT96"/>
    <mergeCell ref="AC97:AD97"/>
    <mergeCell ref="AE97:AF97"/>
    <mergeCell ref="AG97:AH97"/>
    <mergeCell ref="AI97:AJ97"/>
    <mergeCell ref="AK97:AL97"/>
    <mergeCell ref="AM97:AN97"/>
    <mergeCell ref="AQ97:AR97"/>
    <mergeCell ref="AS97:AT97"/>
    <mergeCell ref="AC96:AD96"/>
    <mergeCell ref="AE96:AF96"/>
    <mergeCell ref="AG96:AH96"/>
    <mergeCell ref="AI96:AJ96"/>
    <mergeCell ref="AK96:AL96"/>
    <mergeCell ref="AM96:AN96"/>
    <mergeCell ref="AQ94:AR94"/>
    <mergeCell ref="AS94:AT94"/>
    <mergeCell ref="AC95:AD95"/>
    <mergeCell ref="AE95:AF95"/>
    <mergeCell ref="AG95:AH95"/>
    <mergeCell ref="AI95:AJ95"/>
    <mergeCell ref="AK95:AL95"/>
    <mergeCell ref="AM95:AN95"/>
    <mergeCell ref="AQ95:AR95"/>
    <mergeCell ref="AS95:AT95"/>
    <mergeCell ref="AC94:AD94"/>
    <mergeCell ref="AE94:AF94"/>
    <mergeCell ref="AG94:AH94"/>
    <mergeCell ref="AI94:AJ94"/>
    <mergeCell ref="AK94:AL94"/>
    <mergeCell ref="AM94:AN94"/>
    <mergeCell ref="AQ100:AR100"/>
    <mergeCell ref="AS100:AT100"/>
    <mergeCell ref="AC101:AD101"/>
    <mergeCell ref="AE101:AF101"/>
    <mergeCell ref="AG101:AH101"/>
    <mergeCell ref="AI101:AJ101"/>
    <mergeCell ref="AK101:AL101"/>
    <mergeCell ref="AM101:AN101"/>
    <mergeCell ref="AQ101:AR101"/>
    <mergeCell ref="AS101:AT101"/>
    <mergeCell ref="AC100:AD100"/>
    <mergeCell ref="AE100:AF100"/>
    <mergeCell ref="AG100:AH100"/>
    <mergeCell ref="AI100:AJ100"/>
    <mergeCell ref="AK100:AL100"/>
    <mergeCell ref="AM100:AN100"/>
    <mergeCell ref="AQ98:AR98"/>
    <mergeCell ref="AS98:AT98"/>
    <mergeCell ref="AC99:AD99"/>
    <mergeCell ref="AE99:AF99"/>
    <mergeCell ref="AG99:AH99"/>
    <mergeCell ref="AI99:AJ99"/>
    <mergeCell ref="AK99:AL99"/>
    <mergeCell ref="AM99:AN99"/>
    <mergeCell ref="AQ99:AR99"/>
    <mergeCell ref="AS99:AT99"/>
    <mergeCell ref="AC98:AD98"/>
    <mergeCell ref="AE98:AF98"/>
    <mergeCell ref="AG98:AH98"/>
    <mergeCell ref="AI98:AJ98"/>
    <mergeCell ref="AK98:AL98"/>
    <mergeCell ref="AM98:AN98"/>
    <mergeCell ref="AQ104:AR104"/>
    <mergeCell ref="AS104:AT104"/>
    <mergeCell ref="AC105:AD105"/>
    <mergeCell ref="AE105:AF105"/>
    <mergeCell ref="AG105:AH105"/>
    <mergeCell ref="AI105:AJ105"/>
    <mergeCell ref="AK105:AL105"/>
    <mergeCell ref="AM105:AN105"/>
    <mergeCell ref="AQ105:AR105"/>
    <mergeCell ref="AS105:AT105"/>
    <mergeCell ref="AC104:AD104"/>
    <mergeCell ref="AE104:AF104"/>
    <mergeCell ref="AG104:AH104"/>
    <mergeCell ref="AI104:AJ104"/>
    <mergeCell ref="AK104:AL104"/>
    <mergeCell ref="AM104:AN104"/>
    <mergeCell ref="AQ102:AR102"/>
    <mergeCell ref="AS102:AT102"/>
    <mergeCell ref="AC103:AD103"/>
    <mergeCell ref="AE103:AF103"/>
    <mergeCell ref="AG103:AH103"/>
    <mergeCell ref="AI103:AJ103"/>
    <mergeCell ref="AK103:AL103"/>
    <mergeCell ref="AM103:AN103"/>
    <mergeCell ref="AQ103:AR103"/>
    <mergeCell ref="AS103:AT103"/>
    <mergeCell ref="AC102:AD102"/>
    <mergeCell ref="AE102:AF102"/>
    <mergeCell ref="AG102:AH102"/>
    <mergeCell ref="AI102:AJ102"/>
    <mergeCell ref="AK102:AL102"/>
    <mergeCell ref="AM102:AN102"/>
    <mergeCell ref="AQ108:AR108"/>
    <mergeCell ref="AS108:AT108"/>
    <mergeCell ref="AC109:AD109"/>
    <mergeCell ref="AE109:AF109"/>
    <mergeCell ref="AG109:AH109"/>
    <mergeCell ref="AI109:AJ109"/>
    <mergeCell ref="AK109:AL109"/>
    <mergeCell ref="AM109:AN109"/>
    <mergeCell ref="AQ109:AR109"/>
    <mergeCell ref="AS109:AT109"/>
    <mergeCell ref="AC108:AD108"/>
    <mergeCell ref="AE108:AF108"/>
    <mergeCell ref="AG108:AH108"/>
    <mergeCell ref="AI108:AJ108"/>
    <mergeCell ref="AK108:AL108"/>
    <mergeCell ref="AM108:AN108"/>
    <mergeCell ref="AQ106:AR106"/>
    <mergeCell ref="AS106:AT106"/>
    <mergeCell ref="AC107:AD107"/>
    <mergeCell ref="AE107:AF107"/>
    <mergeCell ref="AG107:AH107"/>
    <mergeCell ref="AI107:AJ107"/>
    <mergeCell ref="AK107:AL107"/>
    <mergeCell ref="AM107:AN107"/>
    <mergeCell ref="AQ107:AR107"/>
    <mergeCell ref="AS107:AT107"/>
    <mergeCell ref="AC106:AD106"/>
    <mergeCell ref="AE106:AF106"/>
    <mergeCell ref="AG106:AH106"/>
    <mergeCell ref="AI106:AJ106"/>
    <mergeCell ref="AK106:AL106"/>
    <mergeCell ref="AM106:AN106"/>
    <mergeCell ref="AQ112:AR112"/>
    <mergeCell ref="AS112:AT112"/>
    <mergeCell ref="AC113:AD113"/>
    <mergeCell ref="AE113:AF113"/>
    <mergeCell ref="AG113:AH113"/>
    <mergeCell ref="AI113:AJ113"/>
    <mergeCell ref="AK113:AL113"/>
    <mergeCell ref="AM113:AN113"/>
    <mergeCell ref="AQ113:AR113"/>
    <mergeCell ref="AS113:AT113"/>
    <mergeCell ref="AC112:AD112"/>
    <mergeCell ref="AE112:AF112"/>
    <mergeCell ref="AG112:AH112"/>
    <mergeCell ref="AI112:AJ112"/>
    <mergeCell ref="AK112:AL112"/>
    <mergeCell ref="AM112:AN112"/>
    <mergeCell ref="AQ110:AR110"/>
    <mergeCell ref="AS110:AT110"/>
    <mergeCell ref="AC111:AD111"/>
    <mergeCell ref="AE111:AF111"/>
    <mergeCell ref="AG111:AH111"/>
    <mergeCell ref="AI111:AJ111"/>
    <mergeCell ref="AK111:AL111"/>
    <mergeCell ref="AM111:AN111"/>
    <mergeCell ref="AQ111:AR111"/>
    <mergeCell ref="AS111:AT111"/>
    <mergeCell ref="AC110:AD110"/>
    <mergeCell ref="AE110:AF110"/>
    <mergeCell ref="AG110:AH110"/>
    <mergeCell ref="AI110:AJ110"/>
    <mergeCell ref="AK110:AL110"/>
    <mergeCell ref="AM110:AN110"/>
    <mergeCell ref="AQ116:AR116"/>
    <mergeCell ref="AS116:AT116"/>
    <mergeCell ref="AC117:AD117"/>
    <mergeCell ref="AE117:AF117"/>
    <mergeCell ref="AG117:AH117"/>
    <mergeCell ref="AI117:AJ117"/>
    <mergeCell ref="AK117:AL117"/>
    <mergeCell ref="AM117:AN117"/>
    <mergeCell ref="AQ117:AR117"/>
    <mergeCell ref="AS117:AT117"/>
    <mergeCell ref="AC116:AD116"/>
    <mergeCell ref="AE116:AF116"/>
    <mergeCell ref="AG116:AH116"/>
    <mergeCell ref="AI116:AJ116"/>
    <mergeCell ref="AK116:AL116"/>
    <mergeCell ref="AM116:AN116"/>
    <mergeCell ref="AQ114:AR114"/>
    <mergeCell ref="AS114:AT114"/>
    <mergeCell ref="AC115:AD115"/>
    <mergeCell ref="AE115:AF115"/>
    <mergeCell ref="AG115:AH115"/>
    <mergeCell ref="AI115:AJ115"/>
    <mergeCell ref="AK115:AL115"/>
    <mergeCell ref="AM115:AN115"/>
    <mergeCell ref="AQ115:AR115"/>
    <mergeCell ref="AS115:AT115"/>
    <mergeCell ref="AC114:AD114"/>
    <mergeCell ref="AE114:AF114"/>
    <mergeCell ref="AG114:AH114"/>
    <mergeCell ref="AI114:AJ114"/>
    <mergeCell ref="AK114:AL114"/>
    <mergeCell ref="AM114:AN114"/>
    <mergeCell ref="AQ120:AR120"/>
    <mergeCell ref="AS120:AT120"/>
    <mergeCell ref="AC121:AD121"/>
    <mergeCell ref="AE121:AF121"/>
    <mergeCell ref="AG121:AH121"/>
    <mergeCell ref="AI121:AJ121"/>
    <mergeCell ref="AK121:AL121"/>
    <mergeCell ref="AM121:AN121"/>
    <mergeCell ref="AQ121:AR121"/>
    <mergeCell ref="AS121:AT121"/>
    <mergeCell ref="AC120:AD120"/>
    <mergeCell ref="AE120:AF120"/>
    <mergeCell ref="AG120:AH120"/>
    <mergeCell ref="AI120:AJ120"/>
    <mergeCell ref="AK120:AL120"/>
    <mergeCell ref="AM120:AN120"/>
    <mergeCell ref="AQ118:AR118"/>
    <mergeCell ref="AS118:AT118"/>
    <mergeCell ref="AC119:AD119"/>
    <mergeCell ref="AE119:AF119"/>
    <mergeCell ref="AG119:AH119"/>
    <mergeCell ref="AI119:AJ119"/>
    <mergeCell ref="AK119:AL119"/>
    <mergeCell ref="AM119:AN119"/>
    <mergeCell ref="AQ119:AR119"/>
    <mergeCell ref="AS119:AT119"/>
    <mergeCell ref="AC118:AD118"/>
    <mergeCell ref="AE118:AF118"/>
    <mergeCell ref="AG118:AH118"/>
    <mergeCell ref="AI118:AJ118"/>
    <mergeCell ref="AK118:AL118"/>
    <mergeCell ref="AM118:AN118"/>
    <mergeCell ref="AQ124:AR124"/>
    <mergeCell ref="AS124:AT124"/>
    <mergeCell ref="AC125:AD125"/>
    <mergeCell ref="AE125:AF125"/>
    <mergeCell ref="AG125:AH125"/>
    <mergeCell ref="AI125:AJ125"/>
    <mergeCell ref="AK125:AL125"/>
    <mergeCell ref="AM125:AN125"/>
    <mergeCell ref="AQ125:AR125"/>
    <mergeCell ref="AS125:AT125"/>
    <mergeCell ref="AC124:AD124"/>
    <mergeCell ref="AE124:AF124"/>
    <mergeCell ref="AG124:AH124"/>
    <mergeCell ref="AI124:AJ124"/>
    <mergeCell ref="AK124:AL124"/>
    <mergeCell ref="AM124:AN124"/>
    <mergeCell ref="AQ122:AR122"/>
    <mergeCell ref="AS122:AT122"/>
    <mergeCell ref="AC123:AD123"/>
    <mergeCell ref="AE123:AF123"/>
    <mergeCell ref="AG123:AH123"/>
    <mergeCell ref="AI123:AJ123"/>
    <mergeCell ref="AK123:AL123"/>
    <mergeCell ref="AM123:AN123"/>
    <mergeCell ref="AQ123:AR123"/>
    <mergeCell ref="AS123:AT123"/>
    <mergeCell ref="AC122:AD122"/>
    <mergeCell ref="AE122:AF122"/>
    <mergeCell ref="AG122:AH122"/>
    <mergeCell ref="AI122:AJ122"/>
    <mergeCell ref="AK122:AL122"/>
    <mergeCell ref="AM122:AN122"/>
    <mergeCell ref="AQ128:AR128"/>
    <mergeCell ref="AS128:AT128"/>
    <mergeCell ref="AC129:AD129"/>
    <mergeCell ref="AE129:AF129"/>
    <mergeCell ref="AG129:AH129"/>
    <mergeCell ref="AI129:AJ129"/>
    <mergeCell ref="AK129:AL129"/>
    <mergeCell ref="AM129:AN129"/>
    <mergeCell ref="AQ129:AR129"/>
    <mergeCell ref="AS129:AT129"/>
    <mergeCell ref="AC128:AD128"/>
    <mergeCell ref="AE128:AF128"/>
    <mergeCell ref="AG128:AH128"/>
    <mergeCell ref="AI128:AJ128"/>
    <mergeCell ref="AK128:AL128"/>
    <mergeCell ref="AM128:AN128"/>
    <mergeCell ref="AQ126:AR126"/>
    <mergeCell ref="AS126:AT126"/>
    <mergeCell ref="AC127:AD127"/>
    <mergeCell ref="AE127:AF127"/>
    <mergeCell ref="AG127:AH127"/>
    <mergeCell ref="AI127:AJ127"/>
    <mergeCell ref="AK127:AL127"/>
    <mergeCell ref="AM127:AN127"/>
    <mergeCell ref="AQ127:AR127"/>
    <mergeCell ref="AS127:AT127"/>
    <mergeCell ref="AC126:AD126"/>
    <mergeCell ref="AE126:AF126"/>
    <mergeCell ref="AG126:AH126"/>
    <mergeCell ref="AI126:AJ126"/>
    <mergeCell ref="AK126:AL126"/>
    <mergeCell ref="AM126:AN126"/>
    <mergeCell ref="AQ132:AR132"/>
    <mergeCell ref="AS132:AT132"/>
    <mergeCell ref="AC133:AD133"/>
    <mergeCell ref="AE133:AF133"/>
    <mergeCell ref="AG133:AH133"/>
    <mergeCell ref="AI133:AJ133"/>
    <mergeCell ref="AK133:AL133"/>
    <mergeCell ref="AM133:AN133"/>
    <mergeCell ref="AQ133:AR133"/>
    <mergeCell ref="AS133:AT133"/>
    <mergeCell ref="AC132:AD132"/>
    <mergeCell ref="AE132:AF132"/>
    <mergeCell ref="AG132:AH132"/>
    <mergeCell ref="AI132:AJ132"/>
    <mergeCell ref="AK132:AL132"/>
    <mergeCell ref="AM132:AN132"/>
    <mergeCell ref="AQ130:AR130"/>
    <mergeCell ref="AS130:AT130"/>
    <mergeCell ref="AC131:AD131"/>
    <mergeCell ref="AE131:AF131"/>
    <mergeCell ref="AG131:AH131"/>
    <mergeCell ref="AI131:AJ131"/>
    <mergeCell ref="AK131:AL131"/>
    <mergeCell ref="AM131:AN131"/>
    <mergeCell ref="AQ131:AR131"/>
    <mergeCell ref="AS131:AT131"/>
    <mergeCell ref="AC130:AD130"/>
    <mergeCell ref="AE130:AF130"/>
    <mergeCell ref="AG130:AH130"/>
    <mergeCell ref="AI130:AJ130"/>
    <mergeCell ref="AK130:AL130"/>
    <mergeCell ref="AM130:AN130"/>
    <mergeCell ref="AQ136:AR136"/>
    <mergeCell ref="AS136:AT136"/>
    <mergeCell ref="AC137:AD137"/>
    <mergeCell ref="AE137:AF137"/>
    <mergeCell ref="AG137:AH137"/>
    <mergeCell ref="AI137:AJ137"/>
    <mergeCell ref="AK137:AL137"/>
    <mergeCell ref="AM137:AN137"/>
    <mergeCell ref="AQ137:AR137"/>
    <mergeCell ref="AS137:AT137"/>
    <mergeCell ref="AC136:AD136"/>
    <mergeCell ref="AE136:AF136"/>
    <mergeCell ref="AG136:AH136"/>
    <mergeCell ref="AI136:AJ136"/>
    <mergeCell ref="AK136:AL136"/>
    <mergeCell ref="AM136:AN136"/>
    <mergeCell ref="AQ134:AR134"/>
    <mergeCell ref="AS134:AT134"/>
    <mergeCell ref="AC135:AD135"/>
    <mergeCell ref="AE135:AF135"/>
    <mergeCell ref="AG135:AH135"/>
    <mergeCell ref="AI135:AJ135"/>
    <mergeCell ref="AK135:AL135"/>
    <mergeCell ref="AM135:AN135"/>
    <mergeCell ref="AQ135:AR135"/>
    <mergeCell ref="AS135:AT135"/>
    <mergeCell ref="AC134:AD134"/>
    <mergeCell ref="AE134:AF134"/>
    <mergeCell ref="AG134:AH134"/>
    <mergeCell ref="AI134:AJ134"/>
    <mergeCell ref="AK134:AL134"/>
    <mergeCell ref="AM134:AN134"/>
    <mergeCell ref="AQ140:AR140"/>
    <mergeCell ref="AS140:AT140"/>
    <mergeCell ref="AC141:AD141"/>
    <mergeCell ref="AE141:AF141"/>
    <mergeCell ref="AG141:AH141"/>
    <mergeCell ref="AI141:AJ141"/>
    <mergeCell ref="AK141:AL141"/>
    <mergeCell ref="AM141:AN141"/>
    <mergeCell ref="AQ141:AR141"/>
    <mergeCell ref="AS141:AT141"/>
    <mergeCell ref="AC140:AD140"/>
    <mergeCell ref="AE140:AF140"/>
    <mergeCell ref="AG140:AH140"/>
    <mergeCell ref="AI140:AJ140"/>
    <mergeCell ref="AK140:AL140"/>
    <mergeCell ref="AM140:AN140"/>
    <mergeCell ref="AQ138:AR138"/>
    <mergeCell ref="AS138:AT138"/>
    <mergeCell ref="AC139:AD139"/>
    <mergeCell ref="AE139:AF139"/>
    <mergeCell ref="AG139:AH139"/>
    <mergeCell ref="AI139:AJ139"/>
    <mergeCell ref="AK139:AL139"/>
    <mergeCell ref="AM139:AN139"/>
    <mergeCell ref="AQ139:AR139"/>
    <mergeCell ref="AS139:AT139"/>
    <mergeCell ref="AC138:AD138"/>
    <mergeCell ref="AE138:AF138"/>
    <mergeCell ref="AG138:AH138"/>
    <mergeCell ref="AI138:AJ138"/>
    <mergeCell ref="AK138:AL138"/>
    <mergeCell ref="AM138:AN138"/>
    <mergeCell ref="AQ144:AR144"/>
    <mergeCell ref="AS144:AT144"/>
    <mergeCell ref="AC145:AD145"/>
    <mergeCell ref="AE145:AF145"/>
    <mergeCell ref="AG145:AH145"/>
    <mergeCell ref="AI145:AJ145"/>
    <mergeCell ref="AK145:AL145"/>
    <mergeCell ref="AM145:AN145"/>
    <mergeCell ref="AQ145:AR145"/>
    <mergeCell ref="AS145:AT145"/>
    <mergeCell ref="AC144:AD144"/>
    <mergeCell ref="AE144:AF144"/>
    <mergeCell ref="AG144:AH144"/>
    <mergeCell ref="AI144:AJ144"/>
    <mergeCell ref="AK144:AL144"/>
    <mergeCell ref="AM144:AN144"/>
    <mergeCell ref="AQ142:AR142"/>
    <mergeCell ref="AS142:AT142"/>
    <mergeCell ref="AC143:AD143"/>
    <mergeCell ref="AE143:AF143"/>
    <mergeCell ref="AG143:AH143"/>
    <mergeCell ref="AI143:AJ143"/>
    <mergeCell ref="AK143:AL143"/>
    <mergeCell ref="AM143:AN143"/>
    <mergeCell ref="AQ143:AR143"/>
    <mergeCell ref="AS143:AT143"/>
    <mergeCell ref="AC142:AD142"/>
    <mergeCell ref="AE142:AF142"/>
    <mergeCell ref="AG142:AH142"/>
    <mergeCell ref="AI142:AJ142"/>
    <mergeCell ref="AK142:AL142"/>
    <mergeCell ref="AM142:AN142"/>
    <mergeCell ref="AQ148:AR148"/>
    <mergeCell ref="AS148:AT148"/>
    <mergeCell ref="AC149:AD149"/>
    <mergeCell ref="AE149:AF149"/>
    <mergeCell ref="AG149:AH149"/>
    <mergeCell ref="AI149:AJ149"/>
    <mergeCell ref="AK149:AL149"/>
    <mergeCell ref="AM149:AN149"/>
    <mergeCell ref="AQ149:AR149"/>
    <mergeCell ref="AS149:AT149"/>
    <mergeCell ref="AC148:AD148"/>
    <mergeCell ref="AE148:AF148"/>
    <mergeCell ref="AG148:AH148"/>
    <mergeCell ref="AI148:AJ148"/>
    <mergeCell ref="AK148:AL148"/>
    <mergeCell ref="AM148:AN148"/>
    <mergeCell ref="AQ146:AR146"/>
    <mergeCell ref="AS146:AT146"/>
    <mergeCell ref="AC147:AD147"/>
    <mergeCell ref="AE147:AF147"/>
    <mergeCell ref="AG147:AH147"/>
    <mergeCell ref="AI147:AJ147"/>
    <mergeCell ref="AK147:AL147"/>
    <mergeCell ref="AM147:AN147"/>
    <mergeCell ref="AQ147:AR147"/>
    <mergeCell ref="AS147:AT147"/>
    <mergeCell ref="AC146:AD146"/>
    <mergeCell ref="AE146:AF146"/>
    <mergeCell ref="AG146:AH146"/>
    <mergeCell ref="AI146:AJ146"/>
    <mergeCell ref="AK146:AL146"/>
    <mergeCell ref="AM146:AN146"/>
    <mergeCell ref="AG152:AH152"/>
    <mergeCell ref="AI152:AJ152"/>
    <mergeCell ref="AK152:AL152"/>
    <mergeCell ref="AM152:AN152"/>
    <mergeCell ref="Y153:Z153"/>
    <mergeCell ref="S153:T153"/>
    <mergeCell ref="G152:H152"/>
    <mergeCell ref="I152:J152"/>
    <mergeCell ref="G153:H153"/>
    <mergeCell ref="I153:J153"/>
    <mergeCell ref="K153:L153"/>
    <mergeCell ref="AQ150:AR150"/>
    <mergeCell ref="AS150:AT150"/>
    <mergeCell ref="AC151:AD151"/>
    <mergeCell ref="AE151:AF151"/>
    <mergeCell ref="AG151:AH151"/>
    <mergeCell ref="AI151:AJ151"/>
    <mergeCell ref="AK151:AL151"/>
    <mergeCell ref="AM151:AN151"/>
    <mergeCell ref="AQ151:AR151"/>
    <mergeCell ref="AS151:AT151"/>
    <mergeCell ref="AC150:AD150"/>
    <mergeCell ref="AE150:AF150"/>
    <mergeCell ref="AG150:AH150"/>
    <mergeCell ref="AI150:AJ150"/>
    <mergeCell ref="AK150:AL150"/>
    <mergeCell ref="AM150:AN150"/>
    <mergeCell ref="M153:N153"/>
    <mergeCell ref="AA150:AB150"/>
    <mergeCell ref="AA151:AB151"/>
    <mergeCell ref="AA152:AB152"/>
    <mergeCell ref="AA153:AB153"/>
    <mergeCell ref="AO39:AP39"/>
    <mergeCell ref="AO40:AP40"/>
    <mergeCell ref="AO41:AP41"/>
    <mergeCell ref="Q4:S4"/>
    <mergeCell ref="Q5:S5"/>
    <mergeCell ref="Q7:S7"/>
    <mergeCell ref="Q6:S6"/>
    <mergeCell ref="L5:N5"/>
    <mergeCell ref="L2:N2"/>
    <mergeCell ref="BP169:BQ169"/>
    <mergeCell ref="BR169:BU171"/>
    <mergeCell ref="B156:D157"/>
    <mergeCell ref="H169:I169"/>
    <mergeCell ref="J169:M171"/>
    <mergeCell ref="V169:W169"/>
    <mergeCell ref="X169:AA171"/>
    <mergeCell ref="V4:X4"/>
    <mergeCell ref="V5:X5"/>
    <mergeCell ref="V6:X6"/>
    <mergeCell ref="V7:X7"/>
    <mergeCell ref="AO18:AP18"/>
    <mergeCell ref="AO19:AP19"/>
    <mergeCell ref="AO20:AP20"/>
    <mergeCell ref="AO21:AP21"/>
    <mergeCell ref="AO22:AP22"/>
    <mergeCell ref="AO23:AP23"/>
    <mergeCell ref="AO24:AP24"/>
    <mergeCell ref="AO25:AP25"/>
    <mergeCell ref="AO26:AP26"/>
    <mergeCell ref="AS153:AT153"/>
    <mergeCell ref="AC152:AD152"/>
    <mergeCell ref="AE152:AF152"/>
    <mergeCell ref="AO27:AP27"/>
    <mergeCell ref="AO28:AP28"/>
    <mergeCell ref="AO29:AP29"/>
    <mergeCell ref="AO30:AP30"/>
    <mergeCell ref="AO31:AP31"/>
    <mergeCell ref="AO32:AP32"/>
    <mergeCell ref="AO33:AP33"/>
    <mergeCell ref="AO34:AP34"/>
    <mergeCell ref="AO35:AP35"/>
    <mergeCell ref="X172:AA172"/>
    <mergeCell ref="AQ152:AR152"/>
    <mergeCell ref="AS152:AT152"/>
    <mergeCell ref="AC153:AD153"/>
    <mergeCell ref="AE153:AF153"/>
    <mergeCell ref="AG153:AH153"/>
    <mergeCell ref="AI153:AJ153"/>
    <mergeCell ref="AK153:AL153"/>
    <mergeCell ref="AM153:AN153"/>
    <mergeCell ref="AQ153:AR153"/>
    <mergeCell ref="AO42:AP42"/>
    <mergeCell ref="AO43:AP43"/>
    <mergeCell ref="AO44:AP44"/>
    <mergeCell ref="AO45:AP45"/>
    <mergeCell ref="AO46:AP46"/>
    <mergeCell ref="AO47:AP47"/>
    <mergeCell ref="AO48:AP48"/>
    <mergeCell ref="AO49:AP49"/>
    <mergeCell ref="AO50:AP50"/>
    <mergeCell ref="AO51:AP51"/>
    <mergeCell ref="AO36:AP36"/>
    <mergeCell ref="AO37:AP37"/>
    <mergeCell ref="AO38:AP38"/>
    <mergeCell ref="AI9:AT9"/>
    <mergeCell ref="I9:R9"/>
    <mergeCell ref="Y19:Z19"/>
    <mergeCell ref="AS15:AT15"/>
    <mergeCell ref="AQ15:AR15"/>
    <mergeCell ref="AM15:AN15"/>
    <mergeCell ref="AK15:AL15"/>
    <mergeCell ref="AI15:AJ15"/>
    <mergeCell ref="AG15:AH15"/>
    <mergeCell ref="AE15:AF15"/>
    <mergeCell ref="AC15:AD15"/>
    <mergeCell ref="AA15:AB15"/>
    <mergeCell ref="Y15:Z15"/>
    <mergeCell ref="W15:X15"/>
    <mergeCell ref="U15:V15"/>
    <mergeCell ref="AG13:AH13"/>
    <mergeCell ref="AE13:AF13"/>
    <mergeCell ref="AC13:AD13"/>
    <mergeCell ref="AA13:AB13"/>
    <mergeCell ref="Y13:Z13"/>
    <mergeCell ref="W13:X13"/>
    <mergeCell ref="U13:V13"/>
    <mergeCell ref="AS17:AT17"/>
    <mergeCell ref="AO17:AP17"/>
    <mergeCell ref="AC9:AH9"/>
    <mergeCell ref="AE17:AF17"/>
    <mergeCell ref="AG17:AH17"/>
    <mergeCell ref="AI17:AJ17"/>
    <mergeCell ref="AK17:AL17"/>
    <mergeCell ref="AM17:AN17"/>
    <mergeCell ref="AQ17:AR17"/>
    <mergeCell ref="AS12:AT12"/>
    <mergeCell ref="W26:X26"/>
    <mergeCell ref="U26:V26"/>
    <mergeCell ref="W23:X23"/>
    <mergeCell ref="U23:V23"/>
    <mergeCell ref="W21:X21"/>
    <mergeCell ref="U21:V21"/>
    <mergeCell ref="W10:X10"/>
    <mergeCell ref="U10:V10"/>
    <mergeCell ref="W42:X42"/>
    <mergeCell ref="Q10:R10"/>
    <mergeCell ref="Q11:R11"/>
    <mergeCell ref="Q12:R12"/>
    <mergeCell ref="Q13:R13"/>
    <mergeCell ref="Q14:R14"/>
    <mergeCell ref="Q15:R15"/>
    <mergeCell ref="Q16:R16"/>
    <mergeCell ref="Q17:R17"/>
    <mergeCell ref="Q18:R18"/>
    <mergeCell ref="Q19:R19"/>
    <mergeCell ref="Q20:R20"/>
    <mergeCell ref="Q21:R21"/>
    <mergeCell ref="Q22:R22"/>
    <mergeCell ref="Q23:R23"/>
    <mergeCell ref="Q24:R24"/>
    <mergeCell ref="Q25:R25"/>
    <mergeCell ref="Q26:R26"/>
    <mergeCell ref="Q27:R27"/>
    <mergeCell ref="Q28:R28"/>
    <mergeCell ref="Q29:R29"/>
    <mergeCell ref="Q30:R30"/>
    <mergeCell ref="Q31:R31"/>
    <mergeCell ref="Q32:R32"/>
    <mergeCell ref="Q39:R39"/>
    <mergeCell ref="Q40:R40"/>
    <mergeCell ref="Q41:R41"/>
    <mergeCell ref="Q42:R42"/>
    <mergeCell ref="Q43:R43"/>
    <mergeCell ref="Q44:R44"/>
    <mergeCell ref="Q45:R45"/>
    <mergeCell ref="Q46:R46"/>
    <mergeCell ref="Q47:R47"/>
    <mergeCell ref="Q48:R48"/>
    <mergeCell ref="Q49:R49"/>
    <mergeCell ref="Q50:R50"/>
    <mergeCell ref="Q51:R51"/>
    <mergeCell ref="Q52:R52"/>
    <mergeCell ref="Q53:R53"/>
    <mergeCell ref="Q54:R54"/>
    <mergeCell ref="Q55:R55"/>
    <mergeCell ref="Q56:R56"/>
    <mergeCell ref="Q57:R57"/>
    <mergeCell ref="Q58:R58"/>
    <mergeCell ref="Q59:R59"/>
    <mergeCell ref="Q60:R60"/>
    <mergeCell ref="Q61:R61"/>
    <mergeCell ref="Q62:R62"/>
    <mergeCell ref="Q63:R63"/>
    <mergeCell ref="Q64:R64"/>
    <mergeCell ref="Q65:R65"/>
    <mergeCell ref="Q66:R66"/>
    <mergeCell ref="Q67:R67"/>
    <mergeCell ref="Q68:R68"/>
    <mergeCell ref="Q69:R69"/>
    <mergeCell ref="Q70:R70"/>
    <mergeCell ref="Q71:R71"/>
    <mergeCell ref="Q72:R72"/>
    <mergeCell ref="Q73:R73"/>
    <mergeCell ref="Q74:R74"/>
    <mergeCell ref="Q75:R75"/>
    <mergeCell ref="Q76:R76"/>
    <mergeCell ref="Q77:R77"/>
    <mergeCell ref="Q78:R78"/>
    <mergeCell ref="Q79:R79"/>
    <mergeCell ref="Q80:R80"/>
    <mergeCell ref="Q81:R81"/>
    <mergeCell ref="Q82:R82"/>
    <mergeCell ref="Q83:R83"/>
    <mergeCell ref="Q84:R84"/>
    <mergeCell ref="Q85:R85"/>
    <mergeCell ref="Q86:R86"/>
    <mergeCell ref="Q87:R87"/>
    <mergeCell ref="Q88:R88"/>
    <mergeCell ref="Q89:R89"/>
    <mergeCell ref="Q90:R90"/>
    <mergeCell ref="Q91:R91"/>
    <mergeCell ref="Q92:R92"/>
    <mergeCell ref="Q93:R93"/>
    <mergeCell ref="Q94:R94"/>
    <mergeCell ref="Q95:R95"/>
    <mergeCell ref="Q96:R96"/>
    <mergeCell ref="Q97:R97"/>
    <mergeCell ref="Q98:R98"/>
    <mergeCell ref="Q99:R99"/>
    <mergeCell ref="Q100:R100"/>
    <mergeCell ref="Q101:R101"/>
    <mergeCell ref="Q102:R102"/>
    <mergeCell ref="Q103:R103"/>
    <mergeCell ref="Q104:R104"/>
    <mergeCell ref="Q105:R105"/>
    <mergeCell ref="Q106:R106"/>
    <mergeCell ref="Q107:R107"/>
    <mergeCell ref="Q108:R108"/>
    <mergeCell ref="Q109:R109"/>
    <mergeCell ref="Q110:R110"/>
    <mergeCell ref="Q111:R111"/>
    <mergeCell ref="Q112:R112"/>
    <mergeCell ref="Q113:R113"/>
    <mergeCell ref="Q114:R114"/>
    <mergeCell ref="Q115:R115"/>
    <mergeCell ref="Q116:R116"/>
    <mergeCell ref="Q117:R117"/>
    <mergeCell ref="Q118:R118"/>
    <mergeCell ref="Q119:R119"/>
    <mergeCell ref="Q120:R120"/>
    <mergeCell ref="Q121:R121"/>
    <mergeCell ref="Q122:R122"/>
    <mergeCell ref="Q123:R123"/>
    <mergeCell ref="Q124:R124"/>
    <mergeCell ref="Q125:R125"/>
    <mergeCell ref="Q126:R126"/>
    <mergeCell ref="Q127:R127"/>
    <mergeCell ref="Q128:R128"/>
    <mergeCell ref="Q129:R129"/>
    <mergeCell ref="Q130:R130"/>
    <mergeCell ref="Q131:R131"/>
    <mergeCell ref="Q132:R132"/>
    <mergeCell ref="Q133:R133"/>
    <mergeCell ref="Q134:R134"/>
    <mergeCell ref="Q135:R135"/>
    <mergeCell ref="Q136:R136"/>
    <mergeCell ref="Q137:R137"/>
    <mergeCell ref="Q138:R138"/>
    <mergeCell ref="Q139:R139"/>
    <mergeCell ref="Q140:R140"/>
    <mergeCell ref="Q141:R141"/>
    <mergeCell ref="Q142:R142"/>
    <mergeCell ref="Q143:R143"/>
    <mergeCell ref="Q144:R144"/>
    <mergeCell ref="Q145:R145"/>
    <mergeCell ref="Q146:R146"/>
    <mergeCell ref="Q147:R147"/>
    <mergeCell ref="Q148:R148"/>
    <mergeCell ref="Q149:R149"/>
    <mergeCell ref="Q150:R150"/>
    <mergeCell ref="Q151:R151"/>
    <mergeCell ref="Q152:R152"/>
    <mergeCell ref="Q153:R153"/>
    <mergeCell ref="D441:E441"/>
    <mergeCell ref="H445:I445"/>
    <mergeCell ref="J445:M447"/>
    <mergeCell ref="H448:I448"/>
    <mergeCell ref="J448:M448"/>
    <mergeCell ref="R441:S441"/>
    <mergeCell ref="I144:J144"/>
    <mergeCell ref="D208:E208"/>
    <mergeCell ref="R208:S208"/>
    <mergeCell ref="D293:E293"/>
    <mergeCell ref="H297:I297"/>
    <mergeCell ref="J297:M299"/>
    <mergeCell ref="H300:I300"/>
    <mergeCell ref="J300:M300"/>
    <mergeCell ref="R293:S293"/>
    <mergeCell ref="K148:L148"/>
    <mergeCell ref="M148:N148"/>
    <mergeCell ref="K143:L143"/>
    <mergeCell ref="M143:N143"/>
    <mergeCell ref="V445:W445"/>
    <mergeCell ref="X445:AA447"/>
    <mergeCell ref="V448:W448"/>
    <mergeCell ref="X448:AA448"/>
    <mergeCell ref="AO52:AP52"/>
    <mergeCell ref="AO53:AP53"/>
    <mergeCell ref="AO54:AP54"/>
    <mergeCell ref="AO55:AP55"/>
    <mergeCell ref="AO56:AP56"/>
    <mergeCell ref="AO57:AP57"/>
    <mergeCell ref="AO58:AP58"/>
    <mergeCell ref="AO59:AP59"/>
    <mergeCell ref="AO60:AP60"/>
    <mergeCell ref="AO61:AP61"/>
    <mergeCell ref="AO62:AP62"/>
    <mergeCell ref="AO63:AP63"/>
    <mergeCell ref="AO64:AP64"/>
    <mergeCell ref="AO65:AP65"/>
    <mergeCell ref="AO66:AP66"/>
    <mergeCell ref="AO67:AP67"/>
    <mergeCell ref="AO68:AP68"/>
    <mergeCell ref="AO69:AP69"/>
    <mergeCell ref="AO70:AP70"/>
    <mergeCell ref="AO71:AP71"/>
    <mergeCell ref="AO72:AP72"/>
    <mergeCell ref="AO73:AP73"/>
    <mergeCell ref="AO74:AP74"/>
    <mergeCell ref="AO75:AP75"/>
    <mergeCell ref="AO76:AP76"/>
    <mergeCell ref="AO77:AP77"/>
    <mergeCell ref="AO78:AP78"/>
    <mergeCell ref="AO79:AP79"/>
    <mergeCell ref="AO80:AP80"/>
    <mergeCell ref="AO81:AP81"/>
    <mergeCell ref="AO82:AP82"/>
    <mergeCell ref="AO83:AP83"/>
    <mergeCell ref="AO84:AP84"/>
    <mergeCell ref="AO85:AP85"/>
    <mergeCell ref="AO86:AP86"/>
    <mergeCell ref="AO87:AP87"/>
    <mergeCell ref="AO88:AP88"/>
    <mergeCell ref="AO89:AP89"/>
    <mergeCell ref="AO90:AP90"/>
    <mergeCell ref="AO91:AP91"/>
    <mergeCell ref="AO92:AP92"/>
    <mergeCell ref="AO93:AP93"/>
    <mergeCell ref="AO94:AP94"/>
    <mergeCell ref="AO95:AP95"/>
    <mergeCell ref="AO96:AP96"/>
    <mergeCell ref="AO97:AP97"/>
    <mergeCell ref="AO98:AP98"/>
    <mergeCell ref="AO99:AP99"/>
    <mergeCell ref="AO100:AP100"/>
    <mergeCell ref="AO101:AP101"/>
    <mergeCell ref="AO102:AP102"/>
    <mergeCell ref="AO103:AP103"/>
    <mergeCell ref="AO104:AP104"/>
    <mergeCell ref="AO105:AP105"/>
    <mergeCell ref="AO106:AP106"/>
    <mergeCell ref="AO107:AP107"/>
    <mergeCell ref="AO108:AP108"/>
    <mergeCell ref="AO109:AP109"/>
    <mergeCell ref="AO110:AP110"/>
    <mergeCell ref="AO111:AP111"/>
    <mergeCell ref="AO112:AP112"/>
    <mergeCell ref="AO113:AP113"/>
    <mergeCell ref="AO114:AP114"/>
    <mergeCell ref="AO115:AP115"/>
    <mergeCell ref="AO116:AP116"/>
    <mergeCell ref="AO117:AP117"/>
    <mergeCell ref="AO118:AP118"/>
    <mergeCell ref="AO119:AP119"/>
    <mergeCell ref="AO120:AP120"/>
    <mergeCell ref="AO121:AP121"/>
    <mergeCell ref="AO122:AP122"/>
    <mergeCell ref="AO123:AP123"/>
    <mergeCell ref="AO124:AP124"/>
    <mergeCell ref="AO125:AP125"/>
    <mergeCell ref="AO126:AP126"/>
    <mergeCell ref="AO127:AP127"/>
    <mergeCell ref="AO128:AP128"/>
    <mergeCell ref="AO129:AP129"/>
    <mergeCell ref="AO130:AP130"/>
    <mergeCell ref="AO148:AP148"/>
    <mergeCell ref="AO149:AP149"/>
    <mergeCell ref="AO150:AP150"/>
    <mergeCell ref="AO151:AP151"/>
    <mergeCell ref="AO152:AP152"/>
    <mergeCell ref="AO153:AP153"/>
    <mergeCell ref="AO131:AP131"/>
    <mergeCell ref="AO132:AP132"/>
    <mergeCell ref="AO133:AP133"/>
    <mergeCell ref="AO134:AP134"/>
    <mergeCell ref="AO135:AP135"/>
    <mergeCell ref="AO136:AP136"/>
    <mergeCell ref="AO137:AP137"/>
    <mergeCell ref="AO138:AP138"/>
    <mergeCell ref="AO139:AP139"/>
    <mergeCell ref="AO140:AP140"/>
    <mergeCell ref="AO141:AP141"/>
    <mergeCell ref="AO142:AP142"/>
    <mergeCell ref="AO143:AP143"/>
    <mergeCell ref="AO144:AP144"/>
    <mergeCell ref="AO145:AP145"/>
    <mergeCell ref="AO146:AP146"/>
    <mergeCell ref="AO147:AP147"/>
  </mergeCells>
  <conditionalFormatting sqref="G52:AT85">
    <cfRule type="colorScale" priority="2">
      <colorScale>
        <cfvo type="num" val="1"/>
        <cfvo type="num" val="3"/>
        <cfvo type="num" val="5"/>
        <color rgb="FFF8696B"/>
        <color rgb="FFFFEB84"/>
        <color rgb="FF63BE7B"/>
      </colorScale>
    </cfRule>
  </conditionalFormatting>
  <pageMargins left="0.7" right="0.7" top="0.75" bottom="0.75" header="0.3" footer="0.3"/>
  <pageSetup paperSize="9" orientation="portrait" r:id="rId1"/>
  <ignoredErrors>
    <ignoredError sqref="M120:N153 I18:J51 Q15" formula="1"/>
    <ignoredError sqref="AB162" twoDigitTextYear="1"/>
  </ignoredErrors>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viddie</dc:creator>
  <cp:lastModifiedBy>viddie</cp:lastModifiedBy>
  <dcterms:created xsi:type="dcterms:W3CDTF">2015-06-05T18:19:34Z</dcterms:created>
  <dcterms:modified xsi:type="dcterms:W3CDTF">2021-05-18T22:52:23Z</dcterms:modified>
</cp:coreProperties>
</file>