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mc:AlternateContent xmlns:mc="http://schemas.openxmlformats.org/markup-compatibility/2006">
    <mc:Choice Requires="x15">
      <x15ac:absPath xmlns:x15ac="http://schemas.microsoft.com/office/spreadsheetml/2010/11/ac" url="C:\Users\viddie\Desktop\git\RustInfos\"/>
    </mc:Choice>
  </mc:AlternateContent>
  <xr:revisionPtr revIDLastSave="0" documentId="13_ncr:1_{FDB1884A-AF5B-495D-B8FD-99B2E20C3550}" xr6:coauthVersionLast="46" xr6:coauthVersionMax="46" xr10:uidLastSave="{00000000-0000-0000-0000-000000000000}"/>
  <bookViews>
    <workbookView xWindow="-120" yWindow="-120" windowWidth="29040" windowHeight="15840" xr2:uid="{00000000-000D-0000-FFFF-FFFF00000000}"/>
  </bookViews>
  <sheets>
    <sheet name="Tabelle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11" i="1" l="1"/>
  <c r="M16" i="1"/>
  <c r="M20" i="1" s="1"/>
  <c r="AQ51" i="1"/>
  <c r="AQ50" i="1"/>
  <c r="AQ49" i="1"/>
  <c r="AQ48" i="1"/>
  <c r="AQ47" i="1"/>
  <c r="AQ46" i="1"/>
  <c r="AQ45" i="1"/>
  <c r="AQ44" i="1"/>
  <c r="AQ43" i="1"/>
  <c r="AQ42" i="1"/>
  <c r="AQ41" i="1"/>
  <c r="AQ40" i="1"/>
  <c r="AQ39" i="1"/>
  <c r="AQ38" i="1"/>
  <c r="AQ37" i="1"/>
  <c r="AQ36" i="1"/>
  <c r="AQ35" i="1"/>
  <c r="AQ34" i="1"/>
  <c r="AQ33" i="1"/>
  <c r="AQ32" i="1"/>
  <c r="AQ31" i="1"/>
  <c r="AQ30" i="1"/>
  <c r="AQ29" i="1"/>
  <c r="AQ28" i="1"/>
  <c r="AQ27" i="1"/>
  <c r="AQ26" i="1"/>
  <c r="AQ25" i="1"/>
  <c r="AQ24" i="1"/>
  <c r="AQ23" i="1"/>
  <c r="AQ22" i="1"/>
  <c r="AQ21" i="1"/>
  <c r="AQ20" i="1"/>
  <c r="AQ19" i="1"/>
  <c r="AQ18" i="1"/>
  <c r="Q18" i="1"/>
  <c r="S18" i="1"/>
  <c r="W18" i="1"/>
  <c r="W86" i="1" s="1"/>
  <c r="Y18" i="1"/>
  <c r="AA18" i="1"/>
  <c r="AC18" i="1"/>
  <c r="AG18" i="1"/>
  <c r="AI18" i="1"/>
  <c r="AK18" i="1"/>
  <c r="AM18" i="1"/>
  <c r="AO18" i="1"/>
  <c r="Q19" i="1"/>
  <c r="S19" i="1"/>
  <c r="W19" i="1"/>
  <c r="Y19" i="1"/>
  <c r="AA19" i="1"/>
  <c r="AC19" i="1"/>
  <c r="AC87" i="1" s="1"/>
  <c r="AG19" i="1"/>
  <c r="AI19" i="1"/>
  <c r="AK19" i="1"/>
  <c r="AK87" i="1" s="1"/>
  <c r="AM19" i="1"/>
  <c r="AO19" i="1"/>
  <c r="Q20" i="1"/>
  <c r="Q88" i="1" s="1"/>
  <c r="S20" i="1"/>
  <c r="W20" i="1"/>
  <c r="Y20" i="1"/>
  <c r="AA20" i="1"/>
  <c r="AA88" i="1" s="1"/>
  <c r="AC20" i="1"/>
  <c r="AG20" i="1"/>
  <c r="AG88" i="1" s="1"/>
  <c r="AI20" i="1"/>
  <c r="AK20" i="1"/>
  <c r="AM20" i="1"/>
  <c r="AO20" i="1"/>
  <c r="AO88" i="1" s="1"/>
  <c r="Q21" i="1"/>
  <c r="Q89" i="1" s="1"/>
  <c r="S21" i="1"/>
  <c r="W21" i="1"/>
  <c r="Y21" i="1"/>
  <c r="Y55" i="1" s="1"/>
  <c r="Y123" i="1" s="1"/>
  <c r="AA21" i="1"/>
  <c r="AC21" i="1"/>
  <c r="AG21" i="1"/>
  <c r="AI21" i="1"/>
  <c r="AK21" i="1"/>
  <c r="AM21" i="1"/>
  <c r="AO21" i="1"/>
  <c r="AO89" i="1" s="1"/>
  <c r="Q22" i="1"/>
  <c r="S22" i="1"/>
  <c r="W22" i="1"/>
  <c r="W90" i="1" s="1"/>
  <c r="Y22" i="1"/>
  <c r="AA22" i="1"/>
  <c r="AC22" i="1"/>
  <c r="AC90" i="1" s="1"/>
  <c r="AG22" i="1"/>
  <c r="AI22" i="1"/>
  <c r="AK22" i="1"/>
  <c r="AK56" i="1" s="1"/>
  <c r="AK124" i="1" s="1"/>
  <c r="AM22" i="1"/>
  <c r="AO22" i="1"/>
  <c r="Q23" i="1"/>
  <c r="S23" i="1"/>
  <c r="S57" i="1" s="1"/>
  <c r="S125" i="1" s="1"/>
  <c r="W23" i="1"/>
  <c r="Y23" i="1"/>
  <c r="AA23" i="1"/>
  <c r="AC23" i="1"/>
  <c r="AC57" i="1" s="1"/>
  <c r="AC125" i="1" s="1"/>
  <c r="AG23" i="1"/>
  <c r="AI23" i="1"/>
  <c r="AI91" i="1" s="1"/>
  <c r="AK23" i="1"/>
  <c r="AK91" i="1" s="1"/>
  <c r="AM23" i="1"/>
  <c r="AO23" i="1"/>
  <c r="Q24" i="1"/>
  <c r="S24" i="1"/>
  <c r="W24" i="1"/>
  <c r="Y24" i="1"/>
  <c r="Y92" i="1" s="1"/>
  <c r="AA24" i="1"/>
  <c r="AA92" i="1" s="1"/>
  <c r="AC24" i="1"/>
  <c r="AG24" i="1"/>
  <c r="AI24" i="1"/>
  <c r="AI92" i="1" s="1"/>
  <c r="AK24" i="1"/>
  <c r="AM24" i="1"/>
  <c r="AO24" i="1"/>
  <c r="AO92" i="1" s="1"/>
  <c r="Q25" i="1"/>
  <c r="S25" i="1"/>
  <c r="W25" i="1"/>
  <c r="Y25" i="1"/>
  <c r="Y59" i="1" s="1"/>
  <c r="Y127" i="1" s="1"/>
  <c r="AA25" i="1"/>
  <c r="AC25" i="1"/>
  <c r="AG25" i="1"/>
  <c r="AI25" i="1"/>
  <c r="AK25" i="1"/>
  <c r="AM25" i="1"/>
  <c r="AO25" i="1"/>
  <c r="AO93" i="1" s="1"/>
  <c r="Q26" i="1"/>
  <c r="S26" i="1"/>
  <c r="W26" i="1"/>
  <c r="Y26" i="1"/>
  <c r="AA26" i="1"/>
  <c r="AC26" i="1"/>
  <c r="AG26" i="1"/>
  <c r="AI26" i="1"/>
  <c r="AK26" i="1"/>
  <c r="AM26" i="1"/>
  <c r="AM94" i="1" s="1"/>
  <c r="AO26" i="1"/>
  <c r="Q27" i="1"/>
  <c r="S27" i="1"/>
  <c r="W27" i="1"/>
  <c r="Y27" i="1"/>
  <c r="AA27" i="1"/>
  <c r="AA61" i="1" s="1"/>
  <c r="AA129" i="1" s="1"/>
  <c r="AC27" i="1"/>
  <c r="AG27" i="1"/>
  <c r="AI27" i="1"/>
  <c r="AI95" i="1" s="1"/>
  <c r="AK27" i="1"/>
  <c r="AK95" i="1" s="1"/>
  <c r="AM27" i="1"/>
  <c r="AO27" i="1"/>
  <c r="AO95" i="1" s="1"/>
  <c r="Q28" i="1"/>
  <c r="S28" i="1"/>
  <c r="W28" i="1"/>
  <c r="Y28" i="1"/>
  <c r="Y96" i="1" s="1"/>
  <c r="AA28" i="1"/>
  <c r="AA96" i="1" s="1"/>
  <c r="AC28" i="1"/>
  <c r="AG28" i="1"/>
  <c r="AI28" i="1"/>
  <c r="AI96" i="1" s="1"/>
  <c r="AK28" i="1"/>
  <c r="AM28" i="1"/>
  <c r="AO28" i="1"/>
  <c r="Q29" i="1"/>
  <c r="Q97" i="1" s="1"/>
  <c r="S29" i="1"/>
  <c r="W29" i="1"/>
  <c r="W97" i="1" s="1"/>
  <c r="Y29" i="1"/>
  <c r="Y97" i="1" s="1"/>
  <c r="AA29" i="1"/>
  <c r="AC29" i="1"/>
  <c r="AG29" i="1"/>
  <c r="AG63" i="1" s="1"/>
  <c r="AG131" i="1" s="1"/>
  <c r="AI29" i="1"/>
  <c r="AK29" i="1"/>
  <c r="AM29" i="1"/>
  <c r="AM97" i="1" s="1"/>
  <c r="AO29" i="1"/>
  <c r="AO97" i="1" s="1"/>
  <c r="Q30" i="1"/>
  <c r="S30" i="1"/>
  <c r="W30" i="1"/>
  <c r="W98" i="1" s="1"/>
  <c r="Y30" i="1"/>
  <c r="AA30" i="1"/>
  <c r="AC30" i="1"/>
  <c r="AG30" i="1"/>
  <c r="AI30" i="1"/>
  <c r="AK30" i="1"/>
  <c r="AK98" i="1" s="1"/>
  <c r="AM30" i="1"/>
  <c r="AM98" i="1" s="1"/>
  <c r="AO30" i="1"/>
  <c r="Q31" i="1"/>
  <c r="Q99" i="1" s="1"/>
  <c r="S31" i="1"/>
  <c r="W31" i="1"/>
  <c r="Y31" i="1"/>
  <c r="AA31" i="1"/>
  <c r="AA99" i="1" s="1"/>
  <c r="AC31" i="1"/>
  <c r="AG31" i="1"/>
  <c r="AI31" i="1"/>
  <c r="AI65" i="1" s="1"/>
  <c r="AI133" i="1" s="1"/>
  <c r="AK31" i="1"/>
  <c r="AK99" i="1" s="1"/>
  <c r="AM31" i="1"/>
  <c r="AO31" i="1"/>
  <c r="Q32" i="1"/>
  <c r="S32" i="1"/>
  <c r="W32" i="1"/>
  <c r="Y32" i="1"/>
  <c r="Y100" i="1" s="1"/>
  <c r="AA32" i="1"/>
  <c r="AC32" i="1"/>
  <c r="AG32" i="1"/>
  <c r="AI32" i="1"/>
  <c r="AI100" i="1" s="1"/>
  <c r="AK32" i="1"/>
  <c r="AM32" i="1"/>
  <c r="AO32" i="1"/>
  <c r="Q33" i="1"/>
  <c r="Q101" i="1" s="1"/>
  <c r="S33" i="1"/>
  <c r="W33" i="1"/>
  <c r="W101" i="1" s="1"/>
  <c r="Y33" i="1"/>
  <c r="Y101" i="1" s="1"/>
  <c r="AA33" i="1"/>
  <c r="AC33" i="1"/>
  <c r="AG33" i="1"/>
  <c r="AG101" i="1" s="1"/>
  <c r="AI33" i="1"/>
  <c r="AK33" i="1"/>
  <c r="AM33" i="1"/>
  <c r="AM101" i="1" s="1"/>
  <c r="AO33" i="1"/>
  <c r="AO101" i="1" s="1"/>
  <c r="Q34" i="1"/>
  <c r="S34" i="1"/>
  <c r="W34" i="1"/>
  <c r="W102" i="1" s="1"/>
  <c r="Y34" i="1"/>
  <c r="AA34" i="1"/>
  <c r="AA102" i="1" s="1"/>
  <c r="AC34" i="1"/>
  <c r="AG34" i="1"/>
  <c r="AI34" i="1"/>
  <c r="AK34" i="1"/>
  <c r="AK102" i="1" s="1"/>
  <c r="AM34" i="1"/>
  <c r="AM102" i="1" s="1"/>
  <c r="AO34" i="1"/>
  <c r="Q35" i="1"/>
  <c r="S35" i="1"/>
  <c r="S103" i="1" s="1"/>
  <c r="W35" i="1"/>
  <c r="Y35" i="1"/>
  <c r="AA35" i="1"/>
  <c r="AC35" i="1"/>
  <c r="AC69" i="1" s="1"/>
  <c r="AC137" i="1" s="1"/>
  <c r="AG35" i="1"/>
  <c r="AI35" i="1"/>
  <c r="AK35" i="1"/>
  <c r="AK103" i="1" s="1"/>
  <c r="AM35" i="1"/>
  <c r="AO35" i="1"/>
  <c r="Q36" i="1"/>
  <c r="S36" i="1"/>
  <c r="W36" i="1"/>
  <c r="Y36" i="1"/>
  <c r="AA36" i="1"/>
  <c r="AC36" i="1"/>
  <c r="AG36" i="1"/>
  <c r="AG70" i="1" s="1"/>
  <c r="AG138" i="1" s="1"/>
  <c r="AI36" i="1"/>
  <c r="AI104" i="1" s="1"/>
  <c r="AK36" i="1"/>
  <c r="AM36" i="1"/>
  <c r="AO36" i="1"/>
  <c r="Q37" i="1"/>
  <c r="S37" i="1"/>
  <c r="W37" i="1"/>
  <c r="W105" i="1" s="1"/>
  <c r="Y37" i="1"/>
  <c r="Y105" i="1" s="1"/>
  <c r="AA37" i="1"/>
  <c r="AC37" i="1"/>
  <c r="AG37" i="1"/>
  <c r="AG71" i="1" s="1"/>
  <c r="AG139" i="1" s="1"/>
  <c r="AI37" i="1"/>
  <c r="AK37" i="1"/>
  <c r="AM37" i="1"/>
  <c r="AO37" i="1"/>
  <c r="Q38" i="1"/>
  <c r="S38" i="1"/>
  <c r="W38" i="1"/>
  <c r="Y38" i="1"/>
  <c r="AA38" i="1"/>
  <c r="AA106" i="1" s="1"/>
  <c r="AC38" i="1"/>
  <c r="AC106" i="1" s="1"/>
  <c r="AG38" i="1"/>
  <c r="AI38" i="1"/>
  <c r="AK38" i="1"/>
  <c r="AM38" i="1"/>
  <c r="AM106" i="1" s="1"/>
  <c r="AO38" i="1"/>
  <c r="Q39" i="1"/>
  <c r="S39" i="1"/>
  <c r="S107" i="1" s="1"/>
  <c r="W39" i="1"/>
  <c r="Y39" i="1"/>
  <c r="AA39" i="1"/>
  <c r="AC39" i="1"/>
  <c r="AC107" i="1" s="1"/>
  <c r="AG39" i="1"/>
  <c r="AI39" i="1"/>
  <c r="AI73" i="1" s="1"/>
  <c r="AI141" i="1" s="1"/>
  <c r="AK39" i="1"/>
  <c r="AM39" i="1"/>
  <c r="AO39" i="1"/>
  <c r="Q40" i="1"/>
  <c r="S40" i="1"/>
  <c r="S74" i="1" s="1"/>
  <c r="S142" i="1" s="1"/>
  <c r="W40" i="1"/>
  <c r="Y40" i="1"/>
  <c r="Y108" i="1" s="1"/>
  <c r="AA40" i="1"/>
  <c r="AC40" i="1"/>
  <c r="AG40" i="1"/>
  <c r="AI40" i="1"/>
  <c r="AI108" i="1" s="1"/>
  <c r="AK40" i="1"/>
  <c r="AM40" i="1"/>
  <c r="AO40" i="1"/>
  <c r="AO108" i="1" s="1"/>
  <c r="Q41" i="1"/>
  <c r="S41" i="1"/>
  <c r="W41" i="1"/>
  <c r="W75" i="1" s="1"/>
  <c r="W143" i="1" s="1"/>
  <c r="Y41" i="1"/>
  <c r="Y109" i="1" s="1"/>
  <c r="AA41" i="1"/>
  <c r="AC41" i="1"/>
  <c r="AG41" i="1"/>
  <c r="AG109" i="1" s="1"/>
  <c r="AI41" i="1"/>
  <c r="AK41" i="1"/>
  <c r="AM41" i="1"/>
  <c r="AO41" i="1"/>
  <c r="Q42" i="1"/>
  <c r="S42" i="1"/>
  <c r="W42" i="1"/>
  <c r="W76" i="1" s="1"/>
  <c r="W144" i="1" s="1"/>
  <c r="Y42" i="1"/>
  <c r="AA42" i="1"/>
  <c r="AA110" i="1" s="1"/>
  <c r="AC42" i="1"/>
  <c r="AG42" i="1"/>
  <c r="AI42" i="1"/>
  <c r="AK42" i="1"/>
  <c r="AK110" i="1" s="1"/>
  <c r="AM42" i="1"/>
  <c r="AM76" i="1" s="1"/>
  <c r="AM144" i="1" s="1"/>
  <c r="AO42" i="1"/>
  <c r="Q43" i="1"/>
  <c r="S43" i="1"/>
  <c r="W43" i="1"/>
  <c r="Y43" i="1"/>
  <c r="AA43" i="1"/>
  <c r="AC43" i="1"/>
  <c r="AC111" i="1" s="1"/>
  <c r="AG43" i="1"/>
  <c r="AI43" i="1"/>
  <c r="AK43" i="1"/>
  <c r="AM43" i="1"/>
  <c r="AO43" i="1"/>
  <c r="AO111" i="1" s="1"/>
  <c r="Q44" i="1"/>
  <c r="S44" i="1"/>
  <c r="W44" i="1"/>
  <c r="Y44" i="1"/>
  <c r="Y78" i="1" s="1"/>
  <c r="Y146" i="1" s="1"/>
  <c r="AA44" i="1"/>
  <c r="AA78" i="1" s="1"/>
  <c r="AA146" i="1" s="1"/>
  <c r="AC44" i="1"/>
  <c r="AG44" i="1"/>
  <c r="AI44" i="1"/>
  <c r="AK44" i="1"/>
  <c r="AM44" i="1"/>
  <c r="AO44" i="1"/>
  <c r="AO112" i="1" s="1"/>
  <c r="Q45" i="1"/>
  <c r="S45" i="1"/>
  <c r="W45" i="1"/>
  <c r="W113" i="1" s="1"/>
  <c r="Y45" i="1"/>
  <c r="AA45" i="1"/>
  <c r="AC45" i="1"/>
  <c r="AG45" i="1"/>
  <c r="AG113" i="1" s="1"/>
  <c r="AI45" i="1"/>
  <c r="AK45" i="1"/>
  <c r="AM45" i="1"/>
  <c r="AO45" i="1"/>
  <c r="AO113" i="1" s="1"/>
  <c r="Q46" i="1"/>
  <c r="S46" i="1"/>
  <c r="W46" i="1"/>
  <c r="Y46" i="1"/>
  <c r="AA46" i="1"/>
  <c r="AC46" i="1"/>
  <c r="AG46" i="1"/>
  <c r="AI46" i="1"/>
  <c r="AI114" i="1" s="1"/>
  <c r="AK46" i="1"/>
  <c r="AK114" i="1" s="1"/>
  <c r="AM46" i="1"/>
  <c r="AO46" i="1"/>
  <c r="Q47" i="1"/>
  <c r="S47" i="1"/>
  <c r="S115" i="1" s="1"/>
  <c r="W47" i="1"/>
  <c r="Y47" i="1"/>
  <c r="AA47" i="1"/>
  <c r="AC47" i="1"/>
  <c r="AC115" i="1" s="1"/>
  <c r="AG47" i="1"/>
  <c r="AI47" i="1"/>
  <c r="AK47" i="1"/>
  <c r="AK115" i="1" s="1"/>
  <c r="AM47" i="1"/>
  <c r="AO47" i="1"/>
  <c r="Q48" i="1"/>
  <c r="S48" i="1"/>
  <c r="W48" i="1"/>
  <c r="W116" i="1" s="1"/>
  <c r="Y48" i="1"/>
  <c r="AA48" i="1"/>
  <c r="AC48" i="1"/>
  <c r="AG48" i="1"/>
  <c r="AG116" i="1" s="1"/>
  <c r="AI48" i="1"/>
  <c r="AK48" i="1"/>
  <c r="AM48" i="1"/>
  <c r="AO48" i="1"/>
  <c r="AO116" i="1" s="1"/>
  <c r="Q49" i="1"/>
  <c r="S49" i="1"/>
  <c r="W49" i="1"/>
  <c r="W117" i="1" s="1"/>
  <c r="Y49" i="1"/>
  <c r="AA49" i="1"/>
  <c r="AC49" i="1"/>
  <c r="AG49" i="1"/>
  <c r="AG83" i="1" s="1"/>
  <c r="AG151" i="1" s="1"/>
  <c r="AI49" i="1"/>
  <c r="AK49" i="1"/>
  <c r="AM49" i="1"/>
  <c r="AO49" i="1"/>
  <c r="AO117" i="1" s="1"/>
  <c r="Q50" i="1"/>
  <c r="S50" i="1"/>
  <c r="W50" i="1"/>
  <c r="Y50" i="1"/>
  <c r="AA50" i="1"/>
  <c r="AA118" i="1" s="1"/>
  <c r="AC50" i="1"/>
  <c r="AG50" i="1"/>
  <c r="AI50" i="1"/>
  <c r="AK50" i="1"/>
  <c r="AK118" i="1" s="1"/>
  <c r="AM50" i="1"/>
  <c r="AO50" i="1"/>
  <c r="Q51" i="1"/>
  <c r="S51" i="1"/>
  <c r="S119" i="1" s="1"/>
  <c r="W51" i="1"/>
  <c r="Y51" i="1"/>
  <c r="AA51" i="1"/>
  <c r="AA119" i="1" s="1"/>
  <c r="AC51" i="1"/>
  <c r="AC119" i="1" s="1"/>
  <c r="AG51" i="1"/>
  <c r="AI51" i="1"/>
  <c r="AI85" i="1" s="1"/>
  <c r="AI153" i="1" s="1"/>
  <c r="AK51" i="1"/>
  <c r="AM51" i="1"/>
  <c r="AO51" i="1"/>
  <c r="AO119" i="1" s="1"/>
  <c r="AA86" i="1"/>
  <c r="AK52" i="1"/>
  <c r="AK120" i="1" s="1"/>
  <c r="AM89" i="1"/>
  <c r="AI90" i="1"/>
  <c r="Y91" i="1"/>
  <c r="AG91" i="1"/>
  <c r="AO91" i="1"/>
  <c r="AG59" i="1"/>
  <c r="AG127" i="1" s="1"/>
  <c r="AA60" i="1"/>
  <c r="AA128" i="1" s="1"/>
  <c r="AK94" i="1"/>
  <c r="W95" i="1"/>
  <c r="AC98" i="1"/>
  <c r="AC102" i="1"/>
  <c r="AO103" i="1"/>
  <c r="AO105" i="1"/>
  <c r="AI106" i="1"/>
  <c r="AO107" i="1"/>
  <c r="W108" i="1"/>
  <c r="AM75" i="1"/>
  <c r="AM143" i="1" s="1"/>
  <c r="Y77" i="1"/>
  <c r="Y145" i="1" s="1"/>
  <c r="AA111" i="1"/>
  <c r="AO115" i="1"/>
  <c r="AM116" i="1"/>
  <c r="AI118" i="1"/>
  <c r="S53" i="1"/>
  <c r="S121" i="1" s="1"/>
  <c r="S89" i="1"/>
  <c r="S93" i="1"/>
  <c r="S95" i="1"/>
  <c r="S97" i="1"/>
  <c r="S101" i="1"/>
  <c r="Q103" i="1"/>
  <c r="Q107" i="1"/>
  <c r="S75" i="1"/>
  <c r="S143" i="1" s="1"/>
  <c r="Q111" i="1"/>
  <c r="S111" i="1"/>
  <c r="Q115" i="1"/>
  <c r="K16" i="1"/>
  <c r="G16" i="1"/>
  <c r="BN215" i="1"/>
  <c r="BM215" i="1"/>
  <c r="BN214" i="1"/>
  <c r="BM214" i="1"/>
  <c r="BN213" i="1"/>
  <c r="BM213" i="1"/>
  <c r="BN212" i="1"/>
  <c r="BM212" i="1"/>
  <c r="BN211" i="1"/>
  <c r="BM211" i="1"/>
  <c r="BN210" i="1"/>
  <c r="BM210" i="1"/>
  <c r="BN209" i="1"/>
  <c r="BM209" i="1"/>
  <c r="BN208" i="1"/>
  <c r="BM208" i="1"/>
  <c r="BN207" i="1"/>
  <c r="BM207" i="1"/>
  <c r="BN206" i="1"/>
  <c r="BM206" i="1"/>
  <c r="BN205" i="1"/>
  <c r="BM205" i="1"/>
  <c r="BN204" i="1"/>
  <c r="BM204" i="1"/>
  <c r="L204" i="1"/>
  <c r="BN203" i="1"/>
  <c r="BM203" i="1"/>
  <c r="AI203" i="1"/>
  <c r="AH203" i="1"/>
  <c r="BN202" i="1"/>
  <c r="BM202" i="1"/>
  <c r="AI202" i="1"/>
  <c r="AH202" i="1"/>
  <c r="BN201" i="1"/>
  <c r="BM201" i="1"/>
  <c r="AI201" i="1"/>
  <c r="AH201" i="1"/>
  <c r="BQ200" i="1"/>
  <c r="BN200" i="1"/>
  <c r="BM200" i="1"/>
  <c r="BB200" i="1"/>
  <c r="AL200" i="1"/>
  <c r="AI200" i="1"/>
  <c r="AH200" i="1"/>
  <c r="W200" i="1"/>
  <c r="I200" i="1"/>
  <c r="F200" i="1"/>
  <c r="E200" i="1"/>
  <c r="BN199" i="1"/>
  <c r="BM199" i="1"/>
  <c r="AI199" i="1"/>
  <c r="AH199" i="1"/>
  <c r="F199" i="1"/>
  <c r="E199" i="1"/>
  <c r="BN198" i="1"/>
  <c r="BM198" i="1"/>
  <c r="AI198" i="1"/>
  <c r="AH198" i="1"/>
  <c r="F198" i="1"/>
  <c r="E198" i="1"/>
  <c r="BQ197" i="1"/>
  <c r="BN197" i="1"/>
  <c r="BM197" i="1"/>
  <c r="BB197" i="1"/>
  <c r="AL197" i="1"/>
  <c r="AI197" i="1"/>
  <c r="AH197" i="1"/>
  <c r="W197" i="1"/>
  <c r="I197" i="1"/>
  <c r="F197" i="1"/>
  <c r="E197" i="1"/>
  <c r="BN196" i="1"/>
  <c r="BM196" i="1"/>
  <c r="AL196" i="1"/>
  <c r="AI196" i="1"/>
  <c r="AH196" i="1"/>
  <c r="W196" i="1"/>
  <c r="F196" i="1"/>
  <c r="E196" i="1"/>
  <c r="BN195" i="1"/>
  <c r="BM195" i="1"/>
  <c r="AL195" i="1"/>
  <c r="AI195" i="1"/>
  <c r="AH195" i="1"/>
  <c r="W195" i="1"/>
  <c r="F195" i="1"/>
  <c r="E195" i="1"/>
  <c r="BN194" i="1"/>
  <c r="BM194" i="1"/>
  <c r="AI194" i="1"/>
  <c r="AH194" i="1"/>
  <c r="F194" i="1"/>
  <c r="E194" i="1"/>
  <c r="BN193" i="1"/>
  <c r="BM193" i="1"/>
  <c r="AI193" i="1"/>
  <c r="AH193" i="1"/>
  <c r="T193" i="1"/>
  <c r="S193" i="1"/>
  <c r="F193" i="1"/>
  <c r="E193" i="1"/>
  <c r="BN192" i="1"/>
  <c r="BM192" i="1"/>
  <c r="AY192" i="1"/>
  <c r="AX192" i="1"/>
  <c r="AI192" i="1"/>
  <c r="AH192" i="1"/>
  <c r="T192" i="1"/>
  <c r="S192" i="1"/>
  <c r="F192" i="1"/>
  <c r="E192" i="1"/>
  <c r="BN191" i="1"/>
  <c r="BM191" i="1"/>
  <c r="AY191" i="1"/>
  <c r="AX191" i="1"/>
  <c r="AI191" i="1"/>
  <c r="AH191" i="1"/>
  <c r="T191" i="1"/>
  <c r="S191" i="1"/>
  <c r="F191" i="1"/>
  <c r="E191" i="1"/>
  <c r="BN190" i="1"/>
  <c r="BM190" i="1"/>
  <c r="AY190" i="1"/>
  <c r="AX190" i="1"/>
  <c r="AI190" i="1"/>
  <c r="AH190" i="1"/>
  <c r="T190" i="1"/>
  <c r="S190" i="1"/>
  <c r="F190" i="1"/>
  <c r="E190" i="1"/>
  <c r="BN189" i="1"/>
  <c r="BM189" i="1"/>
  <c r="AY189" i="1"/>
  <c r="AX189" i="1"/>
  <c r="AI189" i="1"/>
  <c r="AH189" i="1"/>
  <c r="T189" i="1"/>
  <c r="S189" i="1"/>
  <c r="F189" i="1"/>
  <c r="E189" i="1"/>
  <c r="BN188" i="1"/>
  <c r="BM188" i="1"/>
  <c r="AY188" i="1"/>
  <c r="AX188" i="1"/>
  <c r="AI188" i="1"/>
  <c r="AH188" i="1"/>
  <c r="T188" i="1"/>
  <c r="S188" i="1"/>
  <c r="F188" i="1"/>
  <c r="E188" i="1"/>
  <c r="BN187" i="1"/>
  <c r="BM187" i="1"/>
  <c r="AY187" i="1"/>
  <c r="AX187" i="1"/>
  <c r="AI187" i="1"/>
  <c r="AH187" i="1"/>
  <c r="T187" i="1"/>
  <c r="S187" i="1"/>
  <c r="F187" i="1"/>
  <c r="E187" i="1"/>
  <c r="BN186" i="1"/>
  <c r="BM186" i="1"/>
  <c r="AY186" i="1"/>
  <c r="AX186" i="1"/>
  <c r="AI186" i="1"/>
  <c r="AH186" i="1"/>
  <c r="T186" i="1"/>
  <c r="S186" i="1"/>
  <c r="F186" i="1"/>
  <c r="E186" i="1"/>
  <c r="BN185" i="1"/>
  <c r="BM185" i="1"/>
  <c r="AY185" i="1"/>
  <c r="AX185" i="1"/>
  <c r="AI185" i="1"/>
  <c r="AH185" i="1"/>
  <c r="T185" i="1"/>
  <c r="S185" i="1"/>
  <c r="F185" i="1"/>
  <c r="E185" i="1"/>
  <c r="BN184" i="1"/>
  <c r="BM184" i="1"/>
  <c r="AY184" i="1"/>
  <c r="AX184" i="1"/>
  <c r="AI184" i="1"/>
  <c r="AH184" i="1"/>
  <c r="T184" i="1"/>
  <c r="S184" i="1"/>
  <c r="F184" i="1"/>
  <c r="E184" i="1"/>
  <c r="BN183" i="1"/>
  <c r="BM183" i="1"/>
  <c r="AY183" i="1"/>
  <c r="AX183" i="1"/>
  <c r="AI183" i="1"/>
  <c r="AH183" i="1"/>
  <c r="T183" i="1"/>
  <c r="S183" i="1"/>
  <c r="F183" i="1"/>
  <c r="E183" i="1"/>
  <c r="BN182" i="1"/>
  <c r="BM182" i="1"/>
  <c r="AY182" i="1"/>
  <c r="AX182" i="1"/>
  <c r="AI182" i="1"/>
  <c r="AH182" i="1"/>
  <c r="T182" i="1"/>
  <c r="S182" i="1"/>
  <c r="F182" i="1"/>
  <c r="E182" i="1"/>
  <c r="BN181" i="1"/>
  <c r="BM181" i="1"/>
  <c r="AY181" i="1"/>
  <c r="AX181" i="1"/>
  <c r="AI181" i="1"/>
  <c r="AH181" i="1"/>
  <c r="T181" i="1"/>
  <c r="S181" i="1"/>
  <c r="F181" i="1"/>
  <c r="E181" i="1"/>
  <c r="BN180" i="1"/>
  <c r="BM180" i="1"/>
  <c r="AY180" i="1"/>
  <c r="AX180" i="1"/>
  <c r="AI180" i="1"/>
  <c r="AH180" i="1"/>
  <c r="T180" i="1"/>
  <c r="S180" i="1"/>
  <c r="F180" i="1"/>
  <c r="E180" i="1"/>
  <c r="BN179" i="1"/>
  <c r="BM179" i="1"/>
  <c r="AY179" i="1"/>
  <c r="AX179" i="1"/>
  <c r="AI179" i="1"/>
  <c r="AH179" i="1"/>
  <c r="T179" i="1"/>
  <c r="S179" i="1"/>
  <c r="F179" i="1"/>
  <c r="E179" i="1"/>
  <c r="BN178" i="1"/>
  <c r="BM178" i="1"/>
  <c r="AY178" i="1"/>
  <c r="AX178" i="1"/>
  <c r="AI178" i="1"/>
  <c r="AH178" i="1"/>
  <c r="T178" i="1"/>
  <c r="S178" i="1"/>
  <c r="F178" i="1"/>
  <c r="E178" i="1"/>
  <c r="BN177" i="1"/>
  <c r="BM177" i="1"/>
  <c r="AY177" i="1"/>
  <c r="AX177" i="1"/>
  <c r="AI177" i="1"/>
  <c r="AH177" i="1"/>
  <c r="T177" i="1"/>
  <c r="S177" i="1"/>
  <c r="F177" i="1"/>
  <c r="E177" i="1"/>
  <c r="BN176" i="1"/>
  <c r="BM176" i="1"/>
  <c r="AY176" i="1"/>
  <c r="AX176" i="1"/>
  <c r="AI176" i="1"/>
  <c r="AH176" i="1"/>
  <c r="T176" i="1"/>
  <c r="S176" i="1"/>
  <c r="F176" i="1"/>
  <c r="E176" i="1"/>
  <c r="BN175" i="1"/>
  <c r="BM175" i="1"/>
  <c r="AY175" i="1"/>
  <c r="AX175" i="1"/>
  <c r="AI175" i="1"/>
  <c r="AH175" i="1"/>
  <c r="T175" i="1"/>
  <c r="S175" i="1"/>
  <c r="F175" i="1"/>
  <c r="E175" i="1"/>
  <c r="BN174" i="1"/>
  <c r="BM174" i="1"/>
  <c r="AY174" i="1"/>
  <c r="AX174" i="1"/>
  <c r="AI174" i="1"/>
  <c r="AH174" i="1"/>
  <c r="T174" i="1"/>
  <c r="S174" i="1"/>
  <c r="F174" i="1"/>
  <c r="E174" i="1"/>
  <c r="BN173" i="1"/>
  <c r="BM173" i="1"/>
  <c r="AY173" i="1"/>
  <c r="AX173" i="1"/>
  <c r="AI173" i="1"/>
  <c r="AH173" i="1"/>
  <c r="T173" i="1"/>
  <c r="S173" i="1"/>
  <c r="F173" i="1"/>
  <c r="E173" i="1"/>
  <c r="BN172" i="1"/>
  <c r="BM172" i="1"/>
  <c r="AY172" i="1"/>
  <c r="AX172" i="1"/>
  <c r="AI172" i="1"/>
  <c r="AH172" i="1"/>
  <c r="T172" i="1"/>
  <c r="S172" i="1"/>
  <c r="F172" i="1"/>
  <c r="E172" i="1"/>
  <c r="BN171" i="1"/>
  <c r="BM171" i="1"/>
  <c r="AY171" i="1"/>
  <c r="AX171" i="1"/>
  <c r="AI171" i="1"/>
  <c r="AH171" i="1"/>
  <c r="T171" i="1"/>
  <c r="S171" i="1"/>
  <c r="F171" i="1"/>
  <c r="E171" i="1"/>
  <c r="BN170" i="1"/>
  <c r="BM170" i="1"/>
  <c r="AY170" i="1"/>
  <c r="AX170" i="1"/>
  <c r="AI170" i="1"/>
  <c r="AH170" i="1"/>
  <c r="T170" i="1"/>
  <c r="S170" i="1"/>
  <c r="F170" i="1"/>
  <c r="E170" i="1"/>
  <c r="AK119" i="1"/>
  <c r="Q119" i="1"/>
  <c r="AO118" i="1"/>
  <c r="Q118" i="1"/>
  <c r="Y117" i="1"/>
  <c r="AM115" i="1"/>
  <c r="AA81" i="1"/>
  <c r="AA149" i="1" s="1"/>
  <c r="AO114" i="1"/>
  <c r="AA114" i="1"/>
  <c r="S80" i="1"/>
  <c r="S148" i="1" s="1"/>
  <c r="Q114" i="1"/>
  <c r="AI113" i="1"/>
  <c r="AC79" i="1"/>
  <c r="AC147" i="1" s="1"/>
  <c r="Y113" i="1"/>
  <c r="AM112" i="1"/>
  <c r="AG112" i="1"/>
  <c r="W112" i="1"/>
  <c r="AK111" i="1"/>
  <c r="AO110" i="1"/>
  <c r="AI110" i="1"/>
  <c r="Y76" i="1"/>
  <c r="Y144" i="1" s="1"/>
  <c r="Q110" i="1"/>
  <c r="AO109" i="1"/>
  <c r="AM108" i="1"/>
  <c r="AG108" i="1"/>
  <c r="Q74" i="1"/>
  <c r="Q142" i="1" s="1"/>
  <c r="AK107" i="1"/>
  <c r="AG107" i="1"/>
  <c r="AA107" i="1"/>
  <c r="AO106" i="1"/>
  <c r="AK106" i="1"/>
  <c r="S106" i="1"/>
  <c r="Q72" i="1"/>
  <c r="Q140" i="1" s="1"/>
  <c r="AK105" i="1"/>
  <c r="AO104" i="1"/>
  <c r="AM104" i="1"/>
  <c r="Y104" i="1"/>
  <c r="W104" i="1"/>
  <c r="AG103" i="1"/>
  <c r="AA69" i="1"/>
  <c r="AA137" i="1" s="1"/>
  <c r="AO102" i="1"/>
  <c r="AI102" i="1"/>
  <c r="S68" i="1"/>
  <c r="S136" i="1" s="1"/>
  <c r="Q102" i="1"/>
  <c r="AK101" i="1"/>
  <c r="AC67" i="1"/>
  <c r="AC135" i="1" s="1"/>
  <c r="AA101" i="1"/>
  <c r="AO100" i="1"/>
  <c r="AM100" i="1"/>
  <c r="AG100" i="1"/>
  <c r="AA100" i="1"/>
  <c r="W100" i="1"/>
  <c r="Q66" i="1"/>
  <c r="Q134" i="1" s="1"/>
  <c r="AO99" i="1"/>
  <c r="AG99" i="1"/>
  <c r="AC99" i="1"/>
  <c r="Y99" i="1"/>
  <c r="W99" i="1"/>
  <c r="S99" i="1"/>
  <c r="AO98" i="1"/>
  <c r="AI98" i="1"/>
  <c r="AG64" i="1"/>
  <c r="AG132" i="1" s="1"/>
  <c r="AA98" i="1"/>
  <c r="S98" i="1"/>
  <c r="Q98" i="1"/>
  <c r="AK97" i="1"/>
  <c r="AC97" i="1"/>
  <c r="AA97" i="1"/>
  <c r="AO96" i="1"/>
  <c r="AM96" i="1"/>
  <c r="AG96" i="1"/>
  <c r="AC62" i="1"/>
  <c r="AC130" i="1" s="1"/>
  <c r="W96" i="1"/>
  <c r="Q96" i="1"/>
  <c r="AG95" i="1"/>
  <c r="AC95" i="1"/>
  <c r="Y95" i="1"/>
  <c r="Q95" i="1"/>
  <c r="AO94" i="1"/>
  <c r="AI94" i="1"/>
  <c r="AC94" i="1"/>
  <c r="W94" i="1"/>
  <c r="S94" i="1"/>
  <c r="Q60" i="1"/>
  <c r="Q128" i="1" s="1"/>
  <c r="AM93" i="1"/>
  <c r="AK93" i="1"/>
  <c r="AC93" i="1"/>
  <c r="AA93" i="1"/>
  <c r="W93" i="1"/>
  <c r="Q93" i="1"/>
  <c r="AM92" i="1"/>
  <c r="AG58" i="1"/>
  <c r="AG126" i="1" s="1"/>
  <c r="W58" i="1"/>
  <c r="W126" i="1" s="1"/>
  <c r="Q92" i="1"/>
  <c r="AM57" i="1"/>
  <c r="AM125" i="1" s="1"/>
  <c r="AA57" i="1"/>
  <c r="AA125" i="1" s="1"/>
  <c r="W91" i="1"/>
  <c r="Q91" i="1"/>
  <c r="AO90" i="1"/>
  <c r="AM90" i="1"/>
  <c r="AA56" i="1"/>
  <c r="AA124" i="1" s="1"/>
  <c r="S90" i="1"/>
  <c r="Q90" i="1"/>
  <c r="AK89" i="1"/>
  <c r="AG89" i="1"/>
  <c r="AC89" i="1"/>
  <c r="AA89" i="1"/>
  <c r="W89" i="1"/>
  <c r="AM88" i="1"/>
  <c r="AI88" i="1"/>
  <c r="Y88" i="1"/>
  <c r="W54" i="1"/>
  <c r="W122" i="1" s="1"/>
  <c r="AO87" i="1"/>
  <c r="AI87" i="1"/>
  <c r="AG87" i="1"/>
  <c r="AA87" i="1"/>
  <c r="Y87" i="1"/>
  <c r="W87" i="1"/>
  <c r="Q87" i="1"/>
  <c r="AO86" i="1"/>
  <c r="AM86" i="1"/>
  <c r="AI86" i="1"/>
  <c r="AC86" i="1"/>
  <c r="S86" i="1"/>
  <c r="Q86" i="1"/>
  <c r="AE15" i="1"/>
  <c r="AE19" i="1" s="1"/>
  <c r="U15" i="1"/>
  <c r="O15" i="1"/>
  <c r="O33" i="1" s="1"/>
  <c r="K15" i="1"/>
  <c r="I15" i="1"/>
  <c r="I49" i="1" s="1"/>
  <c r="G15" i="1"/>
  <c r="O42" i="1" l="1"/>
  <c r="O48" i="1"/>
  <c r="O44" i="1"/>
  <c r="O78" i="1" s="1"/>
  <c r="O146" i="1" s="1"/>
  <c r="U51" i="1"/>
  <c r="AE50" i="1"/>
  <c r="U47" i="1"/>
  <c r="AE46" i="1"/>
  <c r="AE80" i="1" s="1"/>
  <c r="AE148" i="1" s="1"/>
  <c r="U43" i="1"/>
  <c r="AE42" i="1"/>
  <c r="U39" i="1"/>
  <c r="AE38" i="1"/>
  <c r="AE72" i="1" s="1"/>
  <c r="AE140" i="1" s="1"/>
  <c r="U35" i="1"/>
  <c r="AE34" i="1"/>
  <c r="U31" i="1"/>
  <c r="AE30" i="1"/>
  <c r="AE98" i="1" s="1"/>
  <c r="U27" i="1"/>
  <c r="U61" i="1" s="1"/>
  <c r="AE26" i="1"/>
  <c r="U23" i="1"/>
  <c r="AE22" i="1"/>
  <c r="AE56" i="1" s="1"/>
  <c r="AE124" i="1" s="1"/>
  <c r="U19" i="1"/>
  <c r="U53" i="1" s="1"/>
  <c r="AE18" i="1"/>
  <c r="O51" i="1"/>
  <c r="O119" i="1" s="1"/>
  <c r="O47" i="1"/>
  <c r="O115" i="1" s="1"/>
  <c r="O43" i="1"/>
  <c r="O111" i="1" s="1"/>
  <c r="U50" i="1"/>
  <c r="AE49" i="1"/>
  <c r="AE117" i="1" s="1"/>
  <c r="U46" i="1"/>
  <c r="AE45" i="1"/>
  <c r="AE79" i="1" s="1"/>
  <c r="AE147" i="1" s="1"/>
  <c r="U42" i="1"/>
  <c r="AE41" i="1"/>
  <c r="U38" i="1"/>
  <c r="AE37" i="1"/>
  <c r="AE71" i="1" s="1"/>
  <c r="AE139" i="1" s="1"/>
  <c r="U34" i="1"/>
  <c r="AE33" i="1"/>
  <c r="U30" i="1"/>
  <c r="U64" i="1" s="1"/>
  <c r="AE29" i="1"/>
  <c r="AE63" i="1" s="1"/>
  <c r="AE131" i="1" s="1"/>
  <c r="U26" i="1"/>
  <c r="AE25" i="1"/>
  <c r="U22" i="1"/>
  <c r="U56" i="1" s="1"/>
  <c r="AE21" i="1"/>
  <c r="AE55" i="1" s="1"/>
  <c r="AE123" i="1" s="1"/>
  <c r="U18" i="1"/>
  <c r="U52" i="1" s="1"/>
  <c r="O50" i="1"/>
  <c r="O118" i="1" s="1"/>
  <c r="O46" i="1"/>
  <c r="O114" i="1" s="1"/>
  <c r="U49" i="1"/>
  <c r="AE48" i="1"/>
  <c r="U45" i="1"/>
  <c r="AE44" i="1"/>
  <c r="AE112" i="1" s="1"/>
  <c r="U41" i="1"/>
  <c r="AE40" i="1"/>
  <c r="U37" i="1"/>
  <c r="AE36" i="1"/>
  <c r="AE104" i="1" s="1"/>
  <c r="U33" i="1"/>
  <c r="U67" i="1" s="1"/>
  <c r="AE32" i="1"/>
  <c r="U29" i="1"/>
  <c r="U63" i="1" s="1"/>
  <c r="AE28" i="1"/>
  <c r="AE96" i="1" s="1"/>
  <c r="U25" i="1"/>
  <c r="U59" i="1" s="1"/>
  <c r="AE24" i="1"/>
  <c r="U21" i="1"/>
  <c r="AE20" i="1"/>
  <c r="O41" i="1"/>
  <c r="O109" i="1" s="1"/>
  <c r="O49" i="1"/>
  <c r="O45" i="1"/>
  <c r="AE51" i="1"/>
  <c r="AE119" i="1" s="1"/>
  <c r="U48" i="1"/>
  <c r="AE47" i="1"/>
  <c r="AE81" i="1" s="1"/>
  <c r="AE149" i="1" s="1"/>
  <c r="U44" i="1"/>
  <c r="AE43" i="1"/>
  <c r="AE111" i="1" s="1"/>
  <c r="U40" i="1"/>
  <c r="AE39" i="1"/>
  <c r="AE73" i="1" s="1"/>
  <c r="AE141" i="1" s="1"/>
  <c r="U36" i="1"/>
  <c r="AE35" i="1"/>
  <c r="AE103" i="1" s="1"/>
  <c r="U32" i="1"/>
  <c r="U66" i="1" s="1"/>
  <c r="AE31" i="1"/>
  <c r="U28" i="1"/>
  <c r="AE27" i="1"/>
  <c r="AE95" i="1" s="1"/>
  <c r="U24" i="1"/>
  <c r="U58" i="1" s="1"/>
  <c r="AE23" i="1"/>
  <c r="AE91" i="1" s="1"/>
  <c r="U20" i="1"/>
  <c r="U54" i="1" s="1"/>
  <c r="AE52" i="1"/>
  <c r="AE120" i="1" s="1"/>
  <c r="O26" i="1"/>
  <c r="O60" i="1" s="1"/>
  <c r="O128" i="1" s="1"/>
  <c r="O22" i="1"/>
  <c r="O29" i="1"/>
  <c r="O63" i="1" s="1"/>
  <c r="O131" i="1" s="1"/>
  <c r="O37" i="1"/>
  <c r="O71" i="1" s="1"/>
  <c r="O139" i="1" s="1"/>
  <c r="O18" i="1"/>
  <c r="O86" i="1" s="1"/>
  <c r="O25" i="1"/>
  <c r="O93" i="1" s="1"/>
  <c r="O21" i="1"/>
  <c r="O89" i="1" s="1"/>
  <c r="O40" i="1"/>
  <c r="O108" i="1" s="1"/>
  <c r="O36" i="1"/>
  <c r="O104" i="1" s="1"/>
  <c r="O32" i="1"/>
  <c r="O100" i="1" s="1"/>
  <c r="O19" i="1"/>
  <c r="O87" i="1" s="1"/>
  <c r="O24" i="1"/>
  <c r="O92" i="1" s="1"/>
  <c r="O20" i="1"/>
  <c r="O54" i="1" s="1"/>
  <c r="O122" i="1" s="1"/>
  <c r="O39" i="1"/>
  <c r="O107" i="1" s="1"/>
  <c r="O35" i="1"/>
  <c r="O103" i="1" s="1"/>
  <c r="O31" i="1"/>
  <c r="O65" i="1" s="1"/>
  <c r="O133" i="1" s="1"/>
  <c r="O27" i="1"/>
  <c r="O95" i="1" s="1"/>
  <c r="O23" i="1"/>
  <c r="O91" i="1" s="1"/>
  <c r="O28" i="1"/>
  <c r="O62" i="1" s="1"/>
  <c r="O130" i="1" s="1"/>
  <c r="O38" i="1"/>
  <c r="O106" i="1" s="1"/>
  <c r="O34" i="1"/>
  <c r="O68" i="1" s="1"/>
  <c r="O136" i="1" s="1"/>
  <c r="O30" i="1"/>
  <c r="U55" i="1"/>
  <c r="I18" i="1"/>
  <c r="I86" i="1" s="1"/>
  <c r="I22" i="1"/>
  <c r="I56" i="1" s="1"/>
  <c r="I124" i="1" s="1"/>
  <c r="I26" i="1"/>
  <c r="I60" i="1" s="1"/>
  <c r="I128" i="1" s="1"/>
  <c r="I30" i="1"/>
  <c r="I98" i="1" s="1"/>
  <c r="I34" i="1"/>
  <c r="I68" i="1" s="1"/>
  <c r="I136" i="1" s="1"/>
  <c r="I38" i="1"/>
  <c r="I106" i="1" s="1"/>
  <c r="I42" i="1"/>
  <c r="I110" i="1" s="1"/>
  <c r="I46" i="1"/>
  <c r="I114" i="1" s="1"/>
  <c r="I50" i="1"/>
  <c r="I118" i="1" s="1"/>
  <c r="U65" i="1"/>
  <c r="I19" i="1"/>
  <c r="I87" i="1" s="1"/>
  <c r="I23" i="1"/>
  <c r="I57" i="1" s="1"/>
  <c r="I125" i="1" s="1"/>
  <c r="I27" i="1"/>
  <c r="I61" i="1" s="1"/>
  <c r="I129" i="1" s="1"/>
  <c r="I31" i="1"/>
  <c r="I99" i="1" s="1"/>
  <c r="I35" i="1"/>
  <c r="I103" i="1" s="1"/>
  <c r="I39" i="1"/>
  <c r="I107" i="1" s="1"/>
  <c r="I43" i="1"/>
  <c r="I111" i="1" s="1"/>
  <c r="I47" i="1"/>
  <c r="I115" i="1" s="1"/>
  <c r="I51" i="1"/>
  <c r="I119" i="1" s="1"/>
  <c r="O81" i="1"/>
  <c r="O149" i="1" s="1"/>
  <c r="AE83" i="1"/>
  <c r="AE151" i="1" s="1"/>
  <c r="AE115" i="1"/>
  <c r="AE75" i="1"/>
  <c r="AE143" i="1" s="1"/>
  <c r="AE67" i="1"/>
  <c r="AE135" i="1" s="1"/>
  <c r="AE99" i="1"/>
  <c r="AE59" i="1"/>
  <c r="AE127" i="1" s="1"/>
  <c r="AE87" i="1"/>
  <c r="U57" i="1"/>
  <c r="G19" i="1"/>
  <c r="G87" i="1" s="1"/>
  <c r="I20" i="1"/>
  <c r="I88" i="1" s="1"/>
  <c r="I24" i="1"/>
  <c r="I92" i="1" s="1"/>
  <c r="I28" i="1"/>
  <c r="I96" i="1" s="1"/>
  <c r="I32" i="1"/>
  <c r="I100" i="1" s="1"/>
  <c r="I36" i="1"/>
  <c r="I104" i="1" s="1"/>
  <c r="I40" i="1"/>
  <c r="I108" i="1" s="1"/>
  <c r="I44" i="1"/>
  <c r="I78" i="1" s="1"/>
  <c r="I146" i="1" s="1"/>
  <c r="I48" i="1"/>
  <c r="I82" i="1" s="1"/>
  <c r="I150" i="1" s="1"/>
  <c r="O80" i="1"/>
  <c r="O148" i="1" s="1"/>
  <c r="O110" i="1"/>
  <c r="O64" i="1"/>
  <c r="O132" i="1" s="1"/>
  <c r="U60" i="1"/>
  <c r="K30" i="1"/>
  <c r="K98" i="1" s="1"/>
  <c r="I21" i="1"/>
  <c r="I89" i="1" s="1"/>
  <c r="I25" i="1"/>
  <c r="I93" i="1" s="1"/>
  <c r="I29" i="1"/>
  <c r="I97" i="1" s="1"/>
  <c r="I33" i="1"/>
  <c r="I101" i="1" s="1"/>
  <c r="I37" i="1"/>
  <c r="I105" i="1" s="1"/>
  <c r="I41" i="1"/>
  <c r="I109" i="1" s="1"/>
  <c r="I45" i="1"/>
  <c r="I113" i="1" s="1"/>
  <c r="U62" i="1"/>
  <c r="O117" i="1"/>
  <c r="O113" i="1"/>
  <c r="O67" i="1"/>
  <c r="O135" i="1" s="1"/>
  <c r="O97" i="1"/>
  <c r="O59" i="1"/>
  <c r="O127" i="1" s="1"/>
  <c r="AE84" i="1"/>
  <c r="AE152" i="1" s="1"/>
  <c r="AE116" i="1"/>
  <c r="AE76" i="1"/>
  <c r="AE144" i="1" s="1"/>
  <c r="AE108" i="1"/>
  <c r="AE68" i="1"/>
  <c r="AE136" i="1" s="1"/>
  <c r="AE100" i="1"/>
  <c r="AE64" i="1"/>
  <c r="AE132" i="1" s="1"/>
  <c r="AE60" i="1"/>
  <c r="AE128" i="1" s="1"/>
  <c r="AE92" i="1"/>
  <c r="AE88" i="1"/>
  <c r="G41" i="1"/>
  <c r="G109" i="1" s="1"/>
  <c r="G49" i="1"/>
  <c r="G117" i="1" s="1"/>
  <c r="G45" i="1"/>
  <c r="G113" i="1" s="1"/>
  <c r="M51" i="1"/>
  <c r="M85" i="1" s="1"/>
  <c r="M153" i="1" s="1"/>
  <c r="K48" i="1"/>
  <c r="K46" i="1"/>
  <c r="K114" i="1" s="1"/>
  <c r="K44" i="1"/>
  <c r="K112" i="1" s="1"/>
  <c r="M42" i="1"/>
  <c r="M76" i="1" s="1"/>
  <c r="M144" i="1" s="1"/>
  <c r="M40" i="1"/>
  <c r="M108" i="1" s="1"/>
  <c r="M38" i="1"/>
  <c r="M106" i="1" s="1"/>
  <c r="K37" i="1"/>
  <c r="K105" i="1" s="1"/>
  <c r="K35" i="1"/>
  <c r="K69" i="1" s="1"/>
  <c r="K137" i="1" s="1"/>
  <c r="K33" i="1"/>
  <c r="K101" i="1" s="1"/>
  <c r="K31" i="1"/>
  <c r="K99" i="1" s="1"/>
  <c r="M29" i="1"/>
  <c r="M63" i="1" s="1"/>
  <c r="M131" i="1" s="1"/>
  <c r="K28" i="1"/>
  <c r="K62" i="1" s="1"/>
  <c r="K130" i="1" s="1"/>
  <c r="K26" i="1"/>
  <c r="K94" i="1" s="1"/>
  <c r="K24" i="1"/>
  <c r="K58" i="1" s="1"/>
  <c r="K126" i="1" s="1"/>
  <c r="K22" i="1"/>
  <c r="K20" i="1"/>
  <c r="K88" i="1" s="1"/>
  <c r="M18" i="1"/>
  <c r="M52" i="1" s="1"/>
  <c r="M120" i="1" s="1"/>
  <c r="G42" i="1"/>
  <c r="G76" i="1" s="1"/>
  <c r="G144" i="1" s="1"/>
  <c r="G48" i="1"/>
  <c r="G116" i="1" s="1"/>
  <c r="G44" i="1"/>
  <c r="G78" i="1" s="1"/>
  <c r="G146" i="1" s="1"/>
  <c r="K51" i="1"/>
  <c r="K119" i="1" s="1"/>
  <c r="M49" i="1"/>
  <c r="M117" i="1" s="1"/>
  <c r="M47" i="1"/>
  <c r="M115" i="1" s="1"/>
  <c r="M45" i="1"/>
  <c r="M113" i="1" s="1"/>
  <c r="M43" i="1"/>
  <c r="M77" i="1" s="1"/>
  <c r="M145" i="1" s="1"/>
  <c r="K42" i="1"/>
  <c r="K110" i="1" s="1"/>
  <c r="K40" i="1"/>
  <c r="K108" i="1" s="1"/>
  <c r="K38" i="1"/>
  <c r="K106" i="1" s="1"/>
  <c r="M36" i="1"/>
  <c r="M70" i="1" s="1"/>
  <c r="M138" i="1" s="1"/>
  <c r="M34" i="1"/>
  <c r="M102" i="1" s="1"/>
  <c r="M32" i="1"/>
  <c r="M100" i="1" s="1"/>
  <c r="K29" i="1"/>
  <c r="K97" i="1" s="1"/>
  <c r="M27" i="1"/>
  <c r="M95" i="1" s="1"/>
  <c r="M25" i="1"/>
  <c r="M59" i="1" s="1"/>
  <c r="M127" i="1" s="1"/>
  <c r="M23" i="1"/>
  <c r="M91" i="1" s="1"/>
  <c r="M21" i="1"/>
  <c r="M89" i="1" s="1"/>
  <c r="M19" i="1"/>
  <c r="M87" i="1" s="1"/>
  <c r="K18" i="1"/>
  <c r="K52" i="1" s="1"/>
  <c r="K120" i="1" s="1"/>
  <c r="G18" i="1"/>
  <c r="G86" i="1" s="1"/>
  <c r="G51" i="1"/>
  <c r="G85" i="1" s="1"/>
  <c r="G153" i="1" s="1"/>
  <c r="G47" i="1"/>
  <c r="G115" i="1" s="1"/>
  <c r="G43" i="1"/>
  <c r="G77" i="1" s="1"/>
  <c r="G145" i="1" s="1"/>
  <c r="M50" i="1"/>
  <c r="M84" i="1" s="1"/>
  <c r="M152" i="1" s="1"/>
  <c r="K49" i="1"/>
  <c r="K83" i="1" s="1"/>
  <c r="K151" i="1" s="1"/>
  <c r="K47" i="1"/>
  <c r="K115" i="1" s="1"/>
  <c r="K45" i="1"/>
  <c r="K79" i="1" s="1"/>
  <c r="K147" i="1" s="1"/>
  <c r="K43" i="1"/>
  <c r="K111" i="1" s="1"/>
  <c r="M41" i="1"/>
  <c r="M109" i="1" s="1"/>
  <c r="M39" i="1"/>
  <c r="M73" i="1" s="1"/>
  <c r="M141" i="1" s="1"/>
  <c r="K36" i="1"/>
  <c r="K104" i="1" s="1"/>
  <c r="K34" i="1"/>
  <c r="K102" i="1" s="1"/>
  <c r="K32" i="1"/>
  <c r="K100" i="1" s="1"/>
  <c r="M30" i="1"/>
  <c r="M98" i="1" s="1"/>
  <c r="K27" i="1"/>
  <c r="K95" i="1" s="1"/>
  <c r="K25" i="1"/>
  <c r="K93" i="1" s="1"/>
  <c r="K23" i="1"/>
  <c r="K57" i="1" s="1"/>
  <c r="K125" i="1" s="1"/>
  <c r="K21" i="1"/>
  <c r="K89" i="1" s="1"/>
  <c r="K19" i="1"/>
  <c r="K87" i="1" s="1"/>
  <c r="G28" i="1"/>
  <c r="G62" i="1" s="1"/>
  <c r="G130" i="1" s="1"/>
  <c r="G50" i="1"/>
  <c r="G118" i="1" s="1"/>
  <c r="G46" i="1"/>
  <c r="G114" i="1" s="1"/>
  <c r="K50" i="1"/>
  <c r="K84" i="1" s="1"/>
  <c r="K152" i="1" s="1"/>
  <c r="M48" i="1"/>
  <c r="M116" i="1" s="1"/>
  <c r="M46" i="1"/>
  <c r="M114" i="1" s="1"/>
  <c r="M44" i="1"/>
  <c r="M112" i="1" s="1"/>
  <c r="K41" i="1"/>
  <c r="K109" i="1" s="1"/>
  <c r="K39" i="1"/>
  <c r="K107" i="1" s="1"/>
  <c r="M37" i="1"/>
  <c r="M105" i="1" s="1"/>
  <c r="M35" i="1"/>
  <c r="M103" i="1" s="1"/>
  <c r="M33" i="1"/>
  <c r="M101" i="1" s="1"/>
  <c r="M31" i="1"/>
  <c r="M99" i="1" s="1"/>
  <c r="M28" i="1"/>
  <c r="M96" i="1" s="1"/>
  <c r="M26" i="1"/>
  <c r="M94" i="1" s="1"/>
  <c r="M24" i="1"/>
  <c r="M58" i="1" s="1"/>
  <c r="M126" i="1" s="1"/>
  <c r="M22" i="1"/>
  <c r="M90" i="1" s="1"/>
  <c r="K116" i="1"/>
  <c r="K90" i="1"/>
  <c r="G38" i="1"/>
  <c r="G106" i="1" s="1"/>
  <c r="G34" i="1"/>
  <c r="G102" i="1" s="1"/>
  <c r="G30" i="1"/>
  <c r="G64" i="1" s="1"/>
  <c r="G132" i="1" s="1"/>
  <c r="G40" i="1"/>
  <c r="G108" i="1" s="1"/>
  <c r="G27" i="1"/>
  <c r="G95" i="1" s="1"/>
  <c r="G37" i="1"/>
  <c r="G105" i="1" s="1"/>
  <c r="G33" i="1"/>
  <c r="G67" i="1" s="1"/>
  <c r="G135" i="1" s="1"/>
  <c r="G29" i="1"/>
  <c r="G97" i="1" s="1"/>
  <c r="G36" i="1"/>
  <c r="G104" i="1" s="1"/>
  <c r="G32" i="1"/>
  <c r="G100" i="1" s="1"/>
  <c r="G39" i="1"/>
  <c r="G73" i="1" s="1"/>
  <c r="G141" i="1" s="1"/>
  <c r="G35" i="1"/>
  <c r="G103" i="1" s="1"/>
  <c r="G31" i="1"/>
  <c r="G99" i="1" s="1"/>
  <c r="G23" i="1"/>
  <c r="G91" i="1" s="1"/>
  <c r="G26" i="1"/>
  <c r="G94" i="1" s="1"/>
  <c r="G22" i="1"/>
  <c r="G90" i="1" s="1"/>
  <c r="G25" i="1"/>
  <c r="G93" i="1" s="1"/>
  <c r="G21" i="1"/>
  <c r="G55" i="1" s="1"/>
  <c r="G123" i="1" s="1"/>
  <c r="G24" i="1"/>
  <c r="G92" i="1" s="1"/>
  <c r="G20" i="1"/>
  <c r="G88" i="1" s="1"/>
  <c r="M88" i="1"/>
  <c r="Q80" i="1"/>
  <c r="Q148" i="1" s="1"/>
  <c r="AA115" i="1"/>
  <c r="W82" i="1"/>
  <c r="W150" i="1" s="1"/>
  <c r="Q84" i="1"/>
  <c r="Q152" i="1" s="1"/>
  <c r="AA84" i="1"/>
  <c r="AA152" i="1" s="1"/>
  <c r="AG53" i="1"/>
  <c r="AG121" i="1" s="1"/>
  <c r="AI54" i="1"/>
  <c r="AI122" i="1" s="1"/>
  <c r="AC56" i="1"/>
  <c r="AC124" i="1" s="1"/>
  <c r="AG61" i="1"/>
  <c r="AG129" i="1" s="1"/>
  <c r="AI62" i="1"/>
  <c r="AI130" i="1" s="1"/>
  <c r="AC64" i="1"/>
  <c r="AC132" i="1" s="1"/>
  <c r="O66" i="1"/>
  <c r="O134" i="1" s="1"/>
  <c r="S69" i="1"/>
  <c r="S137" i="1" s="1"/>
  <c r="AM72" i="1"/>
  <c r="AM140" i="1" s="1"/>
  <c r="AG74" i="1"/>
  <c r="AG142" i="1" s="1"/>
  <c r="O79" i="1"/>
  <c r="O147" i="1" s="1"/>
  <c r="AC85" i="1"/>
  <c r="AC153" i="1" s="1"/>
  <c r="AK90" i="1"/>
  <c r="Y93" i="1"/>
  <c r="AA95" i="1"/>
  <c r="AI99" i="1"/>
  <c r="S102" i="1"/>
  <c r="Q106" i="1"/>
  <c r="AA112" i="1"/>
  <c r="S52" i="1"/>
  <c r="S120" i="1" s="1"/>
  <c r="AK55" i="1"/>
  <c r="AK123" i="1" s="1"/>
  <c r="AM56" i="1"/>
  <c r="AM124" i="1" s="1"/>
  <c r="Y58" i="1"/>
  <c r="Y126" i="1" s="1"/>
  <c r="S60" i="1"/>
  <c r="S128" i="1" s="1"/>
  <c r="AK63" i="1"/>
  <c r="AK131" i="1" s="1"/>
  <c r="AM64" i="1"/>
  <c r="AM132" i="1" s="1"/>
  <c r="Y66" i="1"/>
  <c r="Y134" i="1" s="1"/>
  <c r="AG69" i="1"/>
  <c r="AG137" i="1" s="1"/>
  <c r="Y71" i="1"/>
  <c r="Y139" i="1" s="1"/>
  <c r="Q73" i="1"/>
  <c r="Q141" i="1" s="1"/>
  <c r="Y75" i="1"/>
  <c r="Y143" i="1" s="1"/>
  <c r="AC77" i="1"/>
  <c r="AC145" i="1" s="1"/>
  <c r="S91" i="1"/>
  <c r="Q100" i="1"/>
  <c r="AC52" i="1"/>
  <c r="AC120" i="1" s="1"/>
  <c r="AG57" i="1"/>
  <c r="AG125" i="1" s="1"/>
  <c r="AI58" i="1"/>
  <c r="AI126" i="1" s="1"/>
  <c r="AC60" i="1"/>
  <c r="AC128" i="1" s="1"/>
  <c r="AG65" i="1"/>
  <c r="AG133" i="1" s="1"/>
  <c r="AI66" i="1"/>
  <c r="AI134" i="1" s="1"/>
  <c r="AC68" i="1"/>
  <c r="AC136" i="1" s="1"/>
  <c r="W70" i="1"/>
  <c r="W138" i="1" s="1"/>
  <c r="AK71" i="1"/>
  <c r="AK139" i="1" s="1"/>
  <c r="AC73" i="1"/>
  <c r="AC141" i="1" s="1"/>
  <c r="AK80" i="1"/>
  <c r="AK148" i="1" s="1"/>
  <c r="AE86" i="1"/>
  <c r="W92" i="1"/>
  <c r="AA94" i="1"/>
  <c r="AG97" i="1"/>
  <c r="W109" i="1"/>
  <c r="AG117" i="1"/>
  <c r="AM52" i="1"/>
  <c r="AM120" i="1" s="1"/>
  <c r="Y54" i="1"/>
  <c r="Y122" i="1" s="1"/>
  <c r="S56" i="1"/>
  <c r="S124" i="1" s="1"/>
  <c r="AK59" i="1"/>
  <c r="AK127" i="1" s="1"/>
  <c r="AM60" i="1"/>
  <c r="AM128" i="1" s="1"/>
  <c r="Y62" i="1"/>
  <c r="Y130" i="1" s="1"/>
  <c r="S64" i="1"/>
  <c r="S132" i="1" s="1"/>
  <c r="AK67" i="1"/>
  <c r="AK135" i="1" s="1"/>
  <c r="AI70" i="1"/>
  <c r="AI138" i="1" s="1"/>
  <c r="AA72" i="1"/>
  <c r="AA140" i="1" s="1"/>
  <c r="AA76" i="1"/>
  <c r="AA144" i="1" s="1"/>
  <c r="AG78" i="1"/>
  <c r="AG146" i="1" s="1"/>
  <c r="S81" i="1"/>
  <c r="S149" i="1" s="1"/>
  <c r="Y83" i="1"/>
  <c r="Y151" i="1" s="1"/>
  <c r="AC101" i="1"/>
  <c r="Y111" i="1"/>
  <c r="AI119" i="1"/>
  <c r="AC96" i="1"/>
  <c r="AG98" i="1"/>
  <c r="S108" i="1"/>
  <c r="Q55" i="1"/>
  <c r="Q123" i="1" s="1"/>
  <c r="W57" i="1"/>
  <c r="W125" i="1" s="1"/>
  <c r="AA59" i="1"/>
  <c r="AA127" i="1" s="1"/>
  <c r="Y86" i="1"/>
  <c r="Y52" i="1"/>
  <c r="Y120" i="1" s="1"/>
  <c r="AM53" i="1"/>
  <c r="AM121" i="1" s="1"/>
  <c r="AM87" i="1"/>
  <c r="S88" i="1"/>
  <c r="S54" i="1"/>
  <c r="S122" i="1" s="1"/>
  <c r="Y90" i="1"/>
  <c r="Y56" i="1"/>
  <c r="Y124" i="1" s="1"/>
  <c r="S92" i="1"/>
  <c r="S58" i="1"/>
  <c r="S126" i="1" s="1"/>
  <c r="Y94" i="1"/>
  <c r="Y60" i="1"/>
  <c r="Y128" i="1" s="1"/>
  <c r="Q59" i="1"/>
  <c r="Q127" i="1" s="1"/>
  <c r="W61" i="1"/>
  <c r="W129" i="1" s="1"/>
  <c r="AA63" i="1"/>
  <c r="AA131" i="1" s="1"/>
  <c r="W53" i="1"/>
  <c r="W121" i="1" s="1"/>
  <c r="AA55" i="1"/>
  <c r="AA123" i="1" s="1"/>
  <c r="Q67" i="1"/>
  <c r="Q135" i="1" s="1"/>
  <c r="AI79" i="1"/>
  <c r="AI147" i="1" s="1"/>
  <c r="AM81" i="1"/>
  <c r="AM149" i="1" s="1"/>
  <c r="Y110" i="1"/>
  <c r="AG86" i="1"/>
  <c r="AG52" i="1"/>
  <c r="AG120" i="1" s="1"/>
  <c r="AC88" i="1"/>
  <c r="AC54" i="1"/>
  <c r="AC122" i="1" s="1"/>
  <c r="AK88" i="1"/>
  <c r="AK54" i="1"/>
  <c r="AK122" i="1" s="1"/>
  <c r="AI89" i="1"/>
  <c r="AI55" i="1"/>
  <c r="AI123" i="1" s="1"/>
  <c r="O90" i="1"/>
  <c r="O56" i="1"/>
  <c r="O124" i="1" s="1"/>
  <c r="AG90" i="1"/>
  <c r="AG56" i="1"/>
  <c r="AG124" i="1" s="1"/>
  <c r="AC58" i="1"/>
  <c r="AC126" i="1" s="1"/>
  <c r="AC92" i="1"/>
  <c r="AK92" i="1"/>
  <c r="AK58" i="1"/>
  <c r="AK126" i="1" s="1"/>
  <c r="AI59" i="1"/>
  <c r="AI127" i="1" s="1"/>
  <c r="AI93" i="1"/>
  <c r="AG94" i="1"/>
  <c r="AG60" i="1"/>
  <c r="AG128" i="1" s="1"/>
  <c r="AM95" i="1"/>
  <c r="AM61" i="1"/>
  <c r="AM129" i="1" s="1"/>
  <c r="S96" i="1"/>
  <c r="S62" i="1"/>
  <c r="S130" i="1" s="1"/>
  <c r="AK96" i="1"/>
  <c r="AK62" i="1"/>
  <c r="AK130" i="1" s="1"/>
  <c r="AI97" i="1"/>
  <c r="AI63" i="1"/>
  <c r="AI131" i="1" s="1"/>
  <c r="Y98" i="1"/>
  <c r="Y64" i="1"/>
  <c r="Y132" i="1" s="1"/>
  <c r="AM99" i="1"/>
  <c r="AM65" i="1"/>
  <c r="AM133" i="1" s="1"/>
  <c r="S100" i="1"/>
  <c r="S66" i="1"/>
  <c r="S134" i="1" s="1"/>
  <c r="AC100" i="1"/>
  <c r="AC66" i="1"/>
  <c r="AC134" i="1" s="1"/>
  <c r="AK100" i="1"/>
  <c r="AK66" i="1"/>
  <c r="AK134" i="1" s="1"/>
  <c r="AI101" i="1"/>
  <c r="AI67" i="1"/>
  <c r="AI135" i="1" s="1"/>
  <c r="Y102" i="1"/>
  <c r="Y68" i="1"/>
  <c r="Y136" i="1" s="1"/>
  <c r="AG102" i="1"/>
  <c r="AG68" i="1"/>
  <c r="AG136" i="1" s="1"/>
  <c r="W103" i="1"/>
  <c r="W69" i="1"/>
  <c r="W137" i="1" s="1"/>
  <c r="AM103" i="1"/>
  <c r="AM69" i="1"/>
  <c r="AM137" i="1" s="1"/>
  <c r="S104" i="1"/>
  <c r="S70" i="1"/>
  <c r="S138" i="1" s="1"/>
  <c r="AC70" i="1"/>
  <c r="AC138" i="1" s="1"/>
  <c r="AC104" i="1"/>
  <c r="AK104" i="1"/>
  <c r="AK70" i="1"/>
  <c r="AK138" i="1" s="1"/>
  <c r="Q105" i="1"/>
  <c r="Q71" i="1"/>
  <c r="Q139" i="1" s="1"/>
  <c r="AA105" i="1"/>
  <c r="AA71" i="1"/>
  <c r="AA139" i="1" s="1"/>
  <c r="AI71" i="1"/>
  <c r="AI139" i="1" s="1"/>
  <c r="AI105" i="1"/>
  <c r="Y106" i="1"/>
  <c r="Y72" i="1"/>
  <c r="Y140" i="1" s="1"/>
  <c r="AG72" i="1"/>
  <c r="AG140" i="1" s="1"/>
  <c r="AG106" i="1"/>
  <c r="W107" i="1"/>
  <c r="W73" i="1"/>
  <c r="W141" i="1" s="1"/>
  <c r="AM107" i="1"/>
  <c r="AM73" i="1"/>
  <c r="AM141" i="1" s="1"/>
  <c r="AC108" i="1"/>
  <c r="AC74" i="1"/>
  <c r="AC142" i="1" s="1"/>
  <c r="AK74" i="1"/>
  <c r="AK142" i="1" s="1"/>
  <c r="AK108" i="1"/>
  <c r="Q109" i="1"/>
  <c r="Q75" i="1"/>
  <c r="Q143" i="1" s="1"/>
  <c r="AA109" i="1"/>
  <c r="AA75" i="1"/>
  <c r="AA143" i="1" s="1"/>
  <c r="AI109" i="1"/>
  <c r="AI75" i="1"/>
  <c r="AI143" i="1" s="1"/>
  <c r="AG110" i="1"/>
  <c r="AG76" i="1"/>
  <c r="AG144" i="1" s="1"/>
  <c r="W77" i="1"/>
  <c r="W145" i="1" s="1"/>
  <c r="W111" i="1"/>
  <c r="AM111" i="1"/>
  <c r="AM77" i="1"/>
  <c r="AM145" i="1" s="1"/>
  <c r="S112" i="1"/>
  <c r="S78" i="1"/>
  <c r="S146" i="1" s="1"/>
  <c r="AC112" i="1"/>
  <c r="AC78" i="1"/>
  <c r="AC146" i="1" s="1"/>
  <c r="AK112" i="1"/>
  <c r="AK78" i="1"/>
  <c r="AK146" i="1" s="1"/>
  <c r="I79" i="1"/>
  <c r="I147" i="1" s="1"/>
  <c r="Q113" i="1"/>
  <c r="Q79" i="1"/>
  <c r="Q147" i="1" s="1"/>
  <c r="AA113" i="1"/>
  <c r="AA79" i="1"/>
  <c r="AA147" i="1" s="1"/>
  <c r="Y114" i="1"/>
  <c r="Y80" i="1"/>
  <c r="Y148" i="1" s="1"/>
  <c r="AG114" i="1"/>
  <c r="AG80" i="1"/>
  <c r="AG148" i="1" s="1"/>
  <c r="W115" i="1"/>
  <c r="W81" i="1"/>
  <c r="W149" i="1" s="1"/>
  <c r="S116" i="1"/>
  <c r="S82" i="1"/>
  <c r="S150" i="1" s="1"/>
  <c r="AC116" i="1"/>
  <c r="AC82" i="1"/>
  <c r="AC150" i="1" s="1"/>
  <c r="AK116" i="1"/>
  <c r="AK82" i="1"/>
  <c r="AK150" i="1" s="1"/>
  <c r="I117" i="1"/>
  <c r="I83" i="1"/>
  <c r="I151" i="1" s="1"/>
  <c r="Q117" i="1"/>
  <c r="Q83" i="1"/>
  <c r="Q151" i="1" s="1"/>
  <c r="AA117" i="1"/>
  <c r="AA83" i="1"/>
  <c r="AA151" i="1" s="1"/>
  <c r="AI117" i="1"/>
  <c r="AI83" i="1"/>
  <c r="AI151" i="1" s="1"/>
  <c r="O84" i="1"/>
  <c r="O152" i="1" s="1"/>
  <c r="Y118" i="1"/>
  <c r="Y84" i="1"/>
  <c r="Y152" i="1" s="1"/>
  <c r="AG84" i="1"/>
  <c r="AG152" i="1" s="1"/>
  <c r="AG118" i="1"/>
  <c r="W119" i="1"/>
  <c r="W85" i="1"/>
  <c r="W153" i="1" s="1"/>
  <c r="AM119" i="1"/>
  <c r="AM85" i="1"/>
  <c r="AM153" i="1" s="1"/>
  <c r="Q63" i="1"/>
  <c r="Q131" i="1" s="1"/>
  <c r="W65" i="1"/>
  <c r="W133" i="1" s="1"/>
  <c r="AA67" i="1"/>
  <c r="AA135" i="1" s="1"/>
  <c r="AM91" i="1"/>
  <c r="O69" i="1"/>
  <c r="O137" i="1" s="1"/>
  <c r="Y103" i="1"/>
  <c r="Y69" i="1"/>
  <c r="Y137" i="1" s="1"/>
  <c r="S105" i="1"/>
  <c r="S71" i="1"/>
  <c r="S139" i="1" s="1"/>
  <c r="AC105" i="1"/>
  <c r="AC71" i="1"/>
  <c r="AC139" i="1" s="1"/>
  <c r="Y73" i="1"/>
  <c r="Y141" i="1" s="1"/>
  <c r="Y107" i="1"/>
  <c r="AC75" i="1"/>
  <c r="AC143" i="1" s="1"/>
  <c r="AC109" i="1"/>
  <c r="AK109" i="1"/>
  <c r="AK75" i="1"/>
  <c r="AK143" i="1" s="1"/>
  <c r="AG111" i="1"/>
  <c r="AG77" i="1"/>
  <c r="AG145" i="1" s="1"/>
  <c r="S113" i="1"/>
  <c r="S79" i="1"/>
  <c r="S147" i="1" s="1"/>
  <c r="AK113" i="1"/>
  <c r="AK79" i="1"/>
  <c r="AK147" i="1" s="1"/>
  <c r="Y115" i="1"/>
  <c r="Y81" i="1"/>
  <c r="Y149" i="1" s="1"/>
  <c r="AG115" i="1"/>
  <c r="AG81" i="1"/>
  <c r="AG149" i="1" s="1"/>
  <c r="S117" i="1"/>
  <c r="S83" i="1"/>
  <c r="S151" i="1" s="1"/>
  <c r="AC117" i="1"/>
  <c r="AC83" i="1"/>
  <c r="AC151" i="1" s="1"/>
  <c r="AK117" i="1"/>
  <c r="AK83" i="1"/>
  <c r="AK151" i="1" s="1"/>
  <c r="O85" i="1"/>
  <c r="O153" i="1" s="1"/>
  <c r="Y119" i="1"/>
  <c r="Y85" i="1"/>
  <c r="Y153" i="1" s="1"/>
  <c r="AG119" i="1"/>
  <c r="AG85" i="1"/>
  <c r="AG153" i="1" s="1"/>
  <c r="W52" i="1"/>
  <c r="W120" i="1" s="1"/>
  <c r="Y53" i="1"/>
  <c r="Y121" i="1" s="1"/>
  <c r="AI53" i="1"/>
  <c r="AI121" i="1" s="1"/>
  <c r="Q54" i="1"/>
  <c r="Q122" i="1" s="1"/>
  <c r="AA54" i="1"/>
  <c r="AA122" i="1" s="1"/>
  <c r="S55" i="1"/>
  <c r="S123" i="1" s="1"/>
  <c r="AC55" i="1"/>
  <c r="AC123" i="1" s="1"/>
  <c r="AM55" i="1"/>
  <c r="AM123" i="1" s="1"/>
  <c r="W56" i="1"/>
  <c r="W124" i="1" s="1"/>
  <c r="Y57" i="1"/>
  <c r="Y125" i="1" s="1"/>
  <c r="AI57" i="1"/>
  <c r="AI125" i="1" s="1"/>
  <c r="Q58" i="1"/>
  <c r="Q126" i="1" s="1"/>
  <c r="AA58" i="1"/>
  <c r="AA126" i="1" s="1"/>
  <c r="S59" i="1"/>
  <c r="S127" i="1" s="1"/>
  <c r="AC59" i="1"/>
  <c r="AC127" i="1" s="1"/>
  <c r="AM59" i="1"/>
  <c r="AM127" i="1" s="1"/>
  <c r="W60" i="1"/>
  <c r="W128" i="1" s="1"/>
  <c r="Y61" i="1"/>
  <c r="Y129" i="1" s="1"/>
  <c r="AI61" i="1"/>
  <c r="AI129" i="1" s="1"/>
  <c r="Q62" i="1"/>
  <c r="Q130" i="1" s="1"/>
  <c r="AA62" i="1"/>
  <c r="AA130" i="1" s="1"/>
  <c r="S63" i="1"/>
  <c r="S131" i="1" s="1"/>
  <c r="AC63" i="1"/>
  <c r="AC131" i="1" s="1"/>
  <c r="AM63" i="1"/>
  <c r="AM131" i="1" s="1"/>
  <c r="W64" i="1"/>
  <c r="W132" i="1" s="1"/>
  <c r="Y65" i="1"/>
  <c r="Y133" i="1" s="1"/>
  <c r="AA66" i="1"/>
  <c r="AA134" i="1" s="1"/>
  <c r="S67" i="1"/>
  <c r="S135" i="1" s="1"/>
  <c r="AM67" i="1"/>
  <c r="AM135" i="1" s="1"/>
  <c r="W68" i="1"/>
  <c r="W136" i="1" s="1"/>
  <c r="AI68" i="1"/>
  <c r="AI136" i="1" s="1"/>
  <c r="AK69" i="1"/>
  <c r="AK137" i="1" s="1"/>
  <c r="Y70" i="1"/>
  <c r="Y138" i="1" s="1"/>
  <c r="AM70" i="1"/>
  <c r="AM138" i="1" s="1"/>
  <c r="AC72" i="1"/>
  <c r="AC140" i="1" s="1"/>
  <c r="S73" i="1"/>
  <c r="S141" i="1" s="1"/>
  <c r="AG73" i="1"/>
  <c r="AG141" i="1" s="1"/>
  <c r="W74" i="1"/>
  <c r="W142" i="1" s="1"/>
  <c r="AI74" i="1"/>
  <c r="AI142" i="1" s="1"/>
  <c r="AG75" i="1"/>
  <c r="AG143" i="1" s="1"/>
  <c r="AI76" i="1"/>
  <c r="AI144" i="1" s="1"/>
  <c r="Q77" i="1"/>
  <c r="Q145" i="1" s="1"/>
  <c r="AK77" i="1"/>
  <c r="AK145" i="1" s="1"/>
  <c r="AM78" i="1"/>
  <c r="AM146" i="1" s="1"/>
  <c r="W79" i="1"/>
  <c r="W147" i="1" s="1"/>
  <c r="AI84" i="1"/>
  <c r="AI152" i="1" s="1"/>
  <c r="Q85" i="1"/>
  <c r="Q153" i="1" s="1"/>
  <c r="AK85" i="1"/>
  <c r="AK153" i="1" s="1"/>
  <c r="AK86" i="1"/>
  <c r="S87" i="1"/>
  <c r="W88" i="1"/>
  <c r="Y89" i="1"/>
  <c r="AA90" i="1"/>
  <c r="AA91" i="1"/>
  <c r="AG93" i="1"/>
  <c r="AA103" i="1"/>
  <c r="AG105" i="1"/>
  <c r="AI107" i="1"/>
  <c r="AM109" i="1"/>
  <c r="AM110" i="1"/>
  <c r="S114" i="1"/>
  <c r="AI103" i="1"/>
  <c r="AI69" i="1"/>
  <c r="AI137" i="1" s="1"/>
  <c r="AM105" i="1"/>
  <c r="AM71" i="1"/>
  <c r="AM139" i="1" s="1"/>
  <c r="S110" i="1"/>
  <c r="S76" i="1"/>
  <c r="S144" i="1" s="1"/>
  <c r="AC110" i="1"/>
  <c r="AC76" i="1"/>
  <c r="AC144" i="1" s="1"/>
  <c r="AI111" i="1"/>
  <c r="AI77" i="1"/>
  <c r="AI145" i="1" s="1"/>
  <c r="O112" i="1"/>
  <c r="AM113" i="1"/>
  <c r="AM79" i="1"/>
  <c r="AM147" i="1" s="1"/>
  <c r="AC114" i="1"/>
  <c r="AC80" i="1"/>
  <c r="AC148" i="1" s="1"/>
  <c r="AI115" i="1"/>
  <c r="AI81" i="1"/>
  <c r="AI149" i="1" s="1"/>
  <c r="O116" i="1"/>
  <c r="O82" i="1"/>
  <c r="O150" i="1" s="1"/>
  <c r="Y116" i="1"/>
  <c r="Y82" i="1"/>
  <c r="Y150" i="1" s="1"/>
  <c r="AM117" i="1"/>
  <c r="AM83" i="1"/>
  <c r="AM151" i="1" s="1"/>
  <c r="S118" i="1"/>
  <c r="S84" i="1"/>
  <c r="S152" i="1" s="1"/>
  <c r="AC118" i="1"/>
  <c r="AC84" i="1"/>
  <c r="AC152" i="1" s="1"/>
  <c r="AI52" i="1"/>
  <c r="AI120" i="1" s="1"/>
  <c r="I53" i="1"/>
  <c r="I121" i="1" s="1"/>
  <c r="Q53" i="1"/>
  <c r="Q121" i="1" s="1"/>
  <c r="AA53" i="1"/>
  <c r="AA121" i="1" s="1"/>
  <c r="AK53" i="1"/>
  <c r="AK121" i="1" s="1"/>
  <c r="AM54" i="1"/>
  <c r="AM122" i="1" s="1"/>
  <c r="W55" i="1"/>
  <c r="W123" i="1" s="1"/>
  <c r="AG55" i="1"/>
  <c r="AG123" i="1" s="1"/>
  <c r="AI56" i="1"/>
  <c r="AI124" i="1" s="1"/>
  <c r="Q57" i="1"/>
  <c r="Q125" i="1" s="1"/>
  <c r="AK57" i="1"/>
  <c r="AK125" i="1" s="1"/>
  <c r="AM58" i="1"/>
  <c r="AM126" i="1" s="1"/>
  <c r="W59" i="1"/>
  <c r="W127" i="1" s="1"/>
  <c r="AI60" i="1"/>
  <c r="AI128" i="1" s="1"/>
  <c r="Q61" i="1"/>
  <c r="Q129" i="1" s="1"/>
  <c r="AK61" i="1"/>
  <c r="AK129" i="1" s="1"/>
  <c r="AM62" i="1"/>
  <c r="AM130" i="1" s="1"/>
  <c r="W63" i="1"/>
  <c r="W131" i="1" s="1"/>
  <c r="AI64" i="1"/>
  <c r="AI132" i="1" s="1"/>
  <c r="Q65" i="1"/>
  <c r="Q133" i="1" s="1"/>
  <c r="AA65" i="1"/>
  <c r="AA133" i="1" s="1"/>
  <c r="AK65" i="1"/>
  <c r="AK133" i="1" s="1"/>
  <c r="AM66" i="1"/>
  <c r="AM134" i="1" s="1"/>
  <c r="W67" i="1"/>
  <c r="W135" i="1" s="1"/>
  <c r="AG67" i="1"/>
  <c r="AG135" i="1" s="1"/>
  <c r="AK68" i="1"/>
  <c r="AK136" i="1" s="1"/>
  <c r="S72" i="1"/>
  <c r="S140" i="1" s="1"/>
  <c r="AI72" i="1"/>
  <c r="AI140" i="1" s="1"/>
  <c r="AK73" i="1"/>
  <c r="AK141" i="1" s="1"/>
  <c r="Y74" i="1"/>
  <c r="Y142" i="1" s="1"/>
  <c r="AM74" i="1"/>
  <c r="AM142" i="1" s="1"/>
  <c r="Q76" i="1"/>
  <c r="Q144" i="1" s="1"/>
  <c r="AK76" i="1"/>
  <c r="AK144" i="1" s="1"/>
  <c r="S77" i="1"/>
  <c r="S145" i="1" s="1"/>
  <c r="W78" i="1"/>
  <c r="W146" i="1" s="1"/>
  <c r="Y79" i="1"/>
  <c r="Y147" i="1" s="1"/>
  <c r="AA80" i="1"/>
  <c r="AA148" i="1" s="1"/>
  <c r="AC81" i="1"/>
  <c r="AC149" i="1" s="1"/>
  <c r="AG82" i="1"/>
  <c r="AG150" i="1" s="1"/>
  <c r="AK84" i="1"/>
  <c r="AK152" i="1" s="1"/>
  <c r="S85" i="1"/>
  <c r="S153" i="1" s="1"/>
  <c r="AC91" i="1"/>
  <c r="AG92" i="1"/>
  <c r="Q94" i="1"/>
  <c r="AE102" i="1"/>
  <c r="AC103" i="1"/>
  <c r="AG104" i="1"/>
  <c r="Q104" i="1"/>
  <c r="Q70" i="1"/>
  <c r="Q138" i="1" s="1"/>
  <c r="AA104" i="1"/>
  <c r="AA70" i="1"/>
  <c r="AA138" i="1" s="1"/>
  <c r="W106" i="1"/>
  <c r="W72" i="1"/>
  <c r="W140" i="1" s="1"/>
  <c r="AA74" i="1"/>
  <c r="AA142" i="1" s="1"/>
  <c r="AA108" i="1"/>
  <c r="Q112" i="1"/>
  <c r="Q78" i="1"/>
  <c r="Q146" i="1" s="1"/>
  <c r="AI112" i="1"/>
  <c r="AI78" i="1"/>
  <c r="AI146" i="1" s="1"/>
  <c r="W114" i="1"/>
  <c r="W80" i="1"/>
  <c r="W148" i="1" s="1"/>
  <c r="AM114" i="1"/>
  <c r="AM80" i="1"/>
  <c r="AM148" i="1" s="1"/>
  <c r="Q116" i="1"/>
  <c r="Q82" i="1"/>
  <c r="Q150" i="1" s="1"/>
  <c r="AA116" i="1"/>
  <c r="AA82" i="1"/>
  <c r="AA150" i="1" s="1"/>
  <c r="AI116" i="1"/>
  <c r="AI82" i="1"/>
  <c r="AI150" i="1" s="1"/>
  <c r="W118" i="1"/>
  <c r="W84" i="1"/>
  <c r="W152" i="1" s="1"/>
  <c r="AM118" i="1"/>
  <c r="AM84" i="1"/>
  <c r="AM152" i="1" s="1"/>
  <c r="Q52" i="1"/>
  <c r="Q120" i="1" s="1"/>
  <c r="AA52" i="1"/>
  <c r="AA120" i="1" s="1"/>
  <c r="AC53" i="1"/>
  <c r="AC121" i="1" s="1"/>
  <c r="AG54" i="1"/>
  <c r="AG122" i="1" s="1"/>
  <c r="O55" i="1"/>
  <c r="O123" i="1" s="1"/>
  <c r="Q56" i="1"/>
  <c r="Q124" i="1" s="1"/>
  <c r="AK60" i="1"/>
  <c r="AK128" i="1" s="1"/>
  <c r="S61" i="1"/>
  <c r="S129" i="1" s="1"/>
  <c r="AC61" i="1"/>
  <c r="AC129" i="1" s="1"/>
  <c r="W62" i="1"/>
  <c r="W130" i="1" s="1"/>
  <c r="AG62" i="1"/>
  <c r="AG130" i="1" s="1"/>
  <c r="Y63" i="1"/>
  <c r="Y131" i="1" s="1"/>
  <c r="Q64" i="1"/>
  <c r="Q132" i="1" s="1"/>
  <c r="AA64" i="1"/>
  <c r="AA132" i="1" s="1"/>
  <c r="AK64" i="1"/>
  <c r="AK132" i="1" s="1"/>
  <c r="S65" i="1"/>
  <c r="S133" i="1" s="1"/>
  <c r="AC65" i="1"/>
  <c r="AC133" i="1" s="1"/>
  <c r="W66" i="1"/>
  <c r="W134" i="1" s="1"/>
  <c r="AG66" i="1"/>
  <c r="AG134" i="1" s="1"/>
  <c r="Y67" i="1"/>
  <c r="Y135" i="1" s="1"/>
  <c r="Q68" i="1"/>
  <c r="Q136" i="1" s="1"/>
  <c r="AA68" i="1"/>
  <c r="AA136" i="1" s="1"/>
  <c r="AM68" i="1"/>
  <c r="AM136" i="1" s="1"/>
  <c r="Q69" i="1"/>
  <c r="Q137" i="1" s="1"/>
  <c r="W71" i="1"/>
  <c r="W139" i="1" s="1"/>
  <c r="AK72" i="1"/>
  <c r="AK140" i="1" s="1"/>
  <c r="AA73" i="1"/>
  <c r="AA141" i="1" s="1"/>
  <c r="AA77" i="1"/>
  <c r="AA145" i="1" s="1"/>
  <c r="AG79" i="1"/>
  <c r="AG147" i="1" s="1"/>
  <c r="AI80" i="1"/>
  <c r="AI148" i="1" s="1"/>
  <c r="Q81" i="1"/>
  <c r="Q149" i="1" s="1"/>
  <c r="AK81" i="1"/>
  <c r="AK149" i="1" s="1"/>
  <c r="AM82" i="1"/>
  <c r="AM150" i="1" s="1"/>
  <c r="W83" i="1"/>
  <c r="W151" i="1" s="1"/>
  <c r="I85" i="1"/>
  <c r="I153" i="1" s="1"/>
  <c r="AA85" i="1"/>
  <c r="AA153" i="1" s="1"/>
  <c r="Q108" i="1"/>
  <c r="S109" i="1"/>
  <c r="W110" i="1"/>
  <c r="Y112" i="1"/>
  <c r="AC113" i="1"/>
  <c r="AE57" i="1"/>
  <c r="AE125" i="1" s="1"/>
  <c r="AE65" i="1"/>
  <c r="AE133" i="1" s="1"/>
  <c r="AE53" i="1"/>
  <c r="AE121" i="1" s="1"/>
  <c r="AE54" i="1"/>
  <c r="AE122" i="1" s="1"/>
  <c r="U70" i="1"/>
  <c r="U138" i="1" s="1"/>
  <c r="U104" i="1"/>
  <c r="AO53" i="1"/>
  <c r="AO121" i="1" s="1"/>
  <c r="AO55" i="1"/>
  <c r="AO123" i="1" s="1"/>
  <c r="AO57" i="1"/>
  <c r="AO125" i="1" s="1"/>
  <c r="AO59" i="1"/>
  <c r="AO127" i="1" s="1"/>
  <c r="AO61" i="1"/>
  <c r="AO129" i="1" s="1"/>
  <c r="AO63" i="1"/>
  <c r="AO131" i="1" s="1"/>
  <c r="AO65" i="1"/>
  <c r="AO133" i="1" s="1"/>
  <c r="AO67" i="1"/>
  <c r="AO135" i="1" s="1"/>
  <c r="AO69" i="1"/>
  <c r="AO137" i="1" s="1"/>
  <c r="AO71" i="1"/>
  <c r="AO139" i="1" s="1"/>
  <c r="AO73" i="1"/>
  <c r="AO141" i="1" s="1"/>
  <c r="AO75" i="1"/>
  <c r="AO143" i="1" s="1"/>
  <c r="AO77" i="1"/>
  <c r="AO145" i="1" s="1"/>
  <c r="AO79" i="1"/>
  <c r="AO147" i="1" s="1"/>
  <c r="AO81" i="1"/>
  <c r="AO149" i="1" s="1"/>
  <c r="AO83" i="1"/>
  <c r="AO151" i="1" s="1"/>
  <c r="AO85" i="1"/>
  <c r="AO153" i="1" s="1"/>
  <c r="AO52" i="1"/>
  <c r="AO120" i="1" s="1"/>
  <c r="AO54" i="1"/>
  <c r="AO122" i="1" s="1"/>
  <c r="AO56" i="1"/>
  <c r="AO124" i="1" s="1"/>
  <c r="AO58" i="1"/>
  <c r="AO126" i="1" s="1"/>
  <c r="AO60" i="1"/>
  <c r="AO128" i="1" s="1"/>
  <c r="AO62" i="1"/>
  <c r="AO130" i="1" s="1"/>
  <c r="AO64" i="1"/>
  <c r="AO132" i="1" s="1"/>
  <c r="AO66" i="1"/>
  <c r="AO134" i="1" s="1"/>
  <c r="AO68" i="1"/>
  <c r="AO136" i="1" s="1"/>
  <c r="AO70" i="1"/>
  <c r="AO138" i="1" s="1"/>
  <c r="AO72" i="1"/>
  <c r="AO140" i="1" s="1"/>
  <c r="AO74" i="1"/>
  <c r="AO142" i="1" s="1"/>
  <c r="AO76" i="1"/>
  <c r="AO144" i="1" s="1"/>
  <c r="AO78" i="1"/>
  <c r="AO146" i="1" s="1"/>
  <c r="AO80" i="1"/>
  <c r="AO148" i="1" s="1"/>
  <c r="AO82" i="1"/>
  <c r="AO150" i="1" s="1"/>
  <c r="AO84" i="1"/>
  <c r="AO152" i="1" s="1"/>
  <c r="I70" i="1" l="1"/>
  <c r="I138" i="1" s="1"/>
  <c r="O57" i="1"/>
  <c r="O125" i="1" s="1"/>
  <c r="AE107" i="1"/>
  <c r="O73" i="1"/>
  <c r="O141" i="1" s="1"/>
  <c r="I75" i="1"/>
  <c r="I143" i="1" s="1"/>
  <c r="I69" i="1"/>
  <c r="I137" i="1" s="1"/>
  <c r="O88" i="1"/>
  <c r="I64" i="1"/>
  <c r="I132" i="1" s="1"/>
  <c r="I59" i="1"/>
  <c r="I127" i="1" s="1"/>
  <c r="AE97" i="1"/>
  <c r="O75" i="1"/>
  <c r="O143" i="1" s="1"/>
  <c r="I90" i="1"/>
  <c r="I81" i="1"/>
  <c r="I149" i="1" s="1"/>
  <c r="O102" i="1"/>
  <c r="O52" i="1"/>
  <c r="O120" i="1" s="1"/>
  <c r="I73" i="1"/>
  <c r="I141" i="1" s="1"/>
  <c r="AE89" i="1"/>
  <c r="I74" i="1"/>
  <c r="I142" i="1" s="1"/>
  <c r="I80" i="1"/>
  <c r="I148" i="1" s="1"/>
  <c r="O70" i="1"/>
  <c r="O138" i="1" s="1"/>
  <c r="O61" i="1"/>
  <c r="O129" i="1" s="1"/>
  <c r="AE78" i="1"/>
  <c r="AE146" i="1" s="1"/>
  <c r="AE114" i="1"/>
  <c r="AE106" i="1"/>
  <c r="AE70" i="1"/>
  <c r="AE138" i="1" s="1"/>
  <c r="AE90" i="1"/>
  <c r="I58" i="1"/>
  <c r="I126" i="1" s="1"/>
  <c r="O72" i="1"/>
  <c r="O140" i="1" s="1"/>
  <c r="I76" i="1"/>
  <c r="I144" i="1" s="1"/>
  <c r="I94" i="1"/>
  <c r="AE62" i="1"/>
  <c r="AE130" i="1" s="1"/>
  <c r="I91" i="1"/>
  <c r="I63" i="1"/>
  <c r="I131" i="1" s="1"/>
  <c r="AE109" i="1"/>
  <c r="O83" i="1"/>
  <c r="O151" i="1" s="1"/>
  <c r="I72" i="1"/>
  <c r="I140" i="1" s="1"/>
  <c r="G96" i="1"/>
  <c r="AE101" i="1"/>
  <c r="I65" i="1"/>
  <c r="I133" i="1" s="1"/>
  <c r="O77" i="1"/>
  <c r="O145" i="1" s="1"/>
  <c r="O96" i="1"/>
  <c r="AE93" i="1"/>
  <c r="I54" i="1"/>
  <c r="I122" i="1" s="1"/>
  <c r="O99" i="1"/>
  <c r="AE85" i="1"/>
  <c r="AE153" i="1" s="1"/>
  <c r="AE113" i="1"/>
  <c r="AE82" i="1"/>
  <c r="AE150" i="1" s="1"/>
  <c r="AE118" i="1"/>
  <c r="AE110" i="1"/>
  <c r="AE94" i="1"/>
  <c r="I112" i="1"/>
  <c r="O53" i="1"/>
  <c r="O121" i="1" s="1"/>
  <c r="I67" i="1"/>
  <c r="I135" i="1" s="1"/>
  <c r="AE69" i="1"/>
  <c r="AE137" i="1" s="1"/>
  <c r="AE105" i="1"/>
  <c r="I52" i="1"/>
  <c r="I120" i="1" s="1"/>
  <c r="I62" i="1"/>
  <c r="I130" i="1" s="1"/>
  <c r="O98" i="1"/>
  <c r="O76" i="1"/>
  <c r="O144" i="1" s="1"/>
  <c r="O105" i="1"/>
  <c r="K86" i="1"/>
  <c r="AE74" i="1"/>
  <c r="AE142" i="1" s="1"/>
  <c r="I102" i="1"/>
  <c r="I66" i="1"/>
  <c r="I134" i="1" s="1"/>
  <c r="G53" i="1"/>
  <c r="G121" i="1" s="1"/>
  <c r="I95" i="1"/>
  <c r="I84" i="1"/>
  <c r="I152" i="1" s="1"/>
  <c r="I77" i="1"/>
  <c r="I145" i="1" s="1"/>
  <c r="AE77" i="1"/>
  <c r="AE145" i="1" s="1"/>
  <c r="AE61" i="1"/>
  <c r="AE129" i="1" s="1"/>
  <c r="AE66" i="1"/>
  <c r="AE134" i="1" s="1"/>
  <c r="O74" i="1"/>
  <c r="O142" i="1" s="1"/>
  <c r="I116" i="1"/>
  <c r="I71" i="1"/>
  <c r="I139" i="1" s="1"/>
  <c r="O94" i="1"/>
  <c r="I55" i="1"/>
  <c r="I123" i="1" s="1"/>
  <c r="O58" i="1"/>
  <c r="O126" i="1" s="1"/>
  <c r="G107" i="1"/>
  <c r="AE58" i="1"/>
  <c r="AE126" i="1" s="1"/>
  <c r="O101" i="1"/>
  <c r="G69" i="1"/>
  <c r="G137" i="1" s="1"/>
  <c r="M81" i="1"/>
  <c r="M149" i="1" s="1"/>
  <c r="K117" i="1"/>
  <c r="G119" i="1"/>
  <c r="G82" i="1"/>
  <c r="G150" i="1" s="1"/>
  <c r="G112" i="1"/>
  <c r="G111" i="1"/>
  <c r="G101" i="1"/>
  <c r="M118" i="1"/>
  <c r="G59" i="1"/>
  <c r="G127" i="1" s="1"/>
  <c r="G81" i="1"/>
  <c r="G149" i="1" s="1"/>
  <c r="G65" i="1"/>
  <c r="G133" i="1" s="1"/>
  <c r="G57" i="1"/>
  <c r="G125" i="1" s="1"/>
  <c r="M72" i="1"/>
  <c r="M140" i="1" s="1"/>
  <c r="M56" i="1"/>
  <c r="M124" i="1" s="1"/>
  <c r="K73" i="1"/>
  <c r="K141" i="1" s="1"/>
  <c r="K118" i="1"/>
  <c r="G98" i="1"/>
  <c r="G61" i="1"/>
  <c r="G129" i="1" s="1"/>
  <c r="G72" i="1"/>
  <c r="G140" i="1" s="1"/>
  <c r="G75" i="1"/>
  <c r="G143" i="1" s="1"/>
  <c r="M75" i="1"/>
  <c r="M143" i="1" s="1"/>
  <c r="M68" i="1"/>
  <c r="M136" i="1" s="1"/>
  <c r="M64" i="1"/>
  <c r="M132" i="1" s="1"/>
  <c r="K63" i="1"/>
  <c r="K131" i="1" s="1"/>
  <c r="G79" i="1"/>
  <c r="G147" i="1" s="1"/>
  <c r="K55" i="1"/>
  <c r="K123" i="1" s="1"/>
  <c r="M104" i="1"/>
  <c r="G89" i="1"/>
  <c r="G52" i="1"/>
  <c r="G120" i="1" s="1"/>
  <c r="K96" i="1"/>
  <c r="G80" i="1"/>
  <c r="G148" i="1" s="1"/>
  <c r="G60" i="1"/>
  <c r="G128" i="1" s="1"/>
  <c r="K54" i="1"/>
  <c r="K122" i="1" s="1"/>
  <c r="M67" i="1"/>
  <c r="M135" i="1" s="1"/>
  <c r="K76" i="1"/>
  <c r="K144" i="1" s="1"/>
  <c r="G68" i="1"/>
  <c r="G136" i="1" s="1"/>
  <c r="M69" i="1"/>
  <c r="M137" i="1" s="1"/>
  <c r="M79" i="1"/>
  <c r="M147" i="1" s="1"/>
  <c r="M60" i="1"/>
  <c r="M128" i="1" s="1"/>
  <c r="G58" i="1"/>
  <c r="G126" i="1" s="1"/>
  <c r="K78" i="1"/>
  <c r="K146" i="1" s="1"/>
  <c r="G56" i="1"/>
  <c r="G124" i="1" s="1"/>
  <c r="M86" i="1"/>
  <c r="G71" i="1"/>
  <c r="G139" i="1" s="1"/>
  <c r="M55" i="1"/>
  <c r="M123" i="1" s="1"/>
  <c r="M65" i="1"/>
  <c r="M133" i="1" s="1"/>
  <c r="M97" i="1"/>
  <c r="K60" i="1"/>
  <c r="K128" i="1" s="1"/>
  <c r="M83" i="1"/>
  <c r="M151" i="1" s="1"/>
  <c r="G74" i="1"/>
  <c r="G142" i="1" s="1"/>
  <c r="K80" i="1"/>
  <c r="K148" i="1" s="1"/>
  <c r="K92" i="1"/>
  <c r="M119" i="1"/>
  <c r="K59" i="1"/>
  <c r="K127" i="1" s="1"/>
  <c r="G83" i="1"/>
  <c r="G151" i="1" s="1"/>
  <c r="G70" i="1"/>
  <c r="G138" i="1" s="1"/>
  <c r="G84" i="1"/>
  <c r="G152" i="1" s="1"/>
  <c r="G54" i="1"/>
  <c r="G122" i="1" s="1"/>
  <c r="G110" i="1"/>
  <c r="G63" i="1"/>
  <c r="G131" i="1" s="1"/>
  <c r="G66" i="1"/>
  <c r="G134" i="1" s="1"/>
  <c r="M110" i="1"/>
  <c r="K91" i="1"/>
  <c r="K71" i="1"/>
  <c r="K139" i="1" s="1"/>
  <c r="K74" i="1"/>
  <c r="K142" i="1" s="1"/>
  <c r="K66" i="1"/>
  <c r="K134" i="1" s="1"/>
  <c r="K56" i="1"/>
  <c r="K124" i="1" s="1"/>
  <c r="K68" i="1"/>
  <c r="K136" i="1" s="1"/>
  <c r="M74" i="1"/>
  <c r="M142" i="1" s="1"/>
  <c r="K75" i="1"/>
  <c r="K143" i="1" s="1"/>
  <c r="K70" i="1"/>
  <c r="K138" i="1" s="1"/>
  <c r="K82" i="1"/>
  <c r="K150" i="1" s="1"/>
  <c r="K77" i="1"/>
  <c r="K145" i="1" s="1"/>
  <c r="K61" i="1"/>
  <c r="K129" i="1" s="1"/>
  <c r="M92" i="1"/>
  <c r="M107" i="1"/>
  <c r="K64" i="1"/>
  <c r="K132" i="1" s="1"/>
  <c r="K72" i="1"/>
  <c r="K140" i="1" s="1"/>
  <c r="M93" i="1"/>
  <c r="M111" i="1"/>
  <c r="K81" i="1"/>
  <c r="K149" i="1" s="1"/>
  <c r="M78" i="1"/>
  <c r="M146" i="1" s="1"/>
  <c r="M80" i="1"/>
  <c r="M148" i="1" s="1"/>
  <c r="M53" i="1"/>
  <c r="M121" i="1" s="1"/>
  <c r="M82" i="1"/>
  <c r="M150" i="1" s="1"/>
  <c r="M66" i="1"/>
  <c r="M134" i="1" s="1"/>
  <c r="M62" i="1"/>
  <c r="M130" i="1" s="1"/>
  <c r="M54" i="1"/>
  <c r="M122" i="1" s="1"/>
  <c r="M61" i="1"/>
  <c r="M129" i="1" s="1"/>
  <c r="M71" i="1"/>
  <c r="M139" i="1" s="1"/>
  <c r="M57" i="1"/>
  <c r="M125" i="1" s="1"/>
  <c r="K65" i="1"/>
  <c r="K133" i="1" s="1"/>
  <c r="K53" i="1"/>
  <c r="K121" i="1" s="1"/>
  <c r="K113" i="1"/>
  <c r="K67" i="1"/>
  <c r="K135" i="1" s="1"/>
  <c r="K85" i="1"/>
  <c r="K153" i="1" s="1"/>
  <c r="K103" i="1"/>
  <c r="U94" i="1"/>
  <c r="U128" i="1"/>
  <c r="U90" i="1"/>
  <c r="U124" i="1"/>
  <c r="U118" i="1"/>
  <c r="U84" i="1"/>
  <c r="U152" i="1" s="1"/>
  <c r="U110" i="1"/>
  <c r="U76" i="1"/>
  <c r="U144" i="1" s="1"/>
  <c r="U100" i="1"/>
  <c r="U134" i="1"/>
  <c r="U85" i="1"/>
  <c r="U153" i="1" s="1"/>
  <c r="U119" i="1"/>
  <c r="U77" i="1"/>
  <c r="U145" i="1" s="1"/>
  <c r="U111" i="1"/>
  <c r="U69" i="1"/>
  <c r="U137" i="1" s="1"/>
  <c r="U103" i="1"/>
  <c r="U129" i="1"/>
  <c r="U95" i="1"/>
  <c r="U98" i="1"/>
  <c r="U132" i="1"/>
  <c r="U86" i="1"/>
  <c r="U120" i="1"/>
  <c r="U116" i="1"/>
  <c r="U82" i="1"/>
  <c r="U150" i="1" s="1"/>
  <c r="U108" i="1"/>
  <c r="U74" i="1"/>
  <c r="U142" i="1" s="1"/>
  <c r="U92" i="1"/>
  <c r="U126" i="1"/>
  <c r="U117" i="1"/>
  <c r="U83" i="1"/>
  <c r="U151" i="1" s="1"/>
  <c r="U109" i="1"/>
  <c r="U75" i="1"/>
  <c r="U143" i="1" s="1"/>
  <c r="U101" i="1"/>
  <c r="U135" i="1"/>
  <c r="U91" i="1"/>
  <c r="U125" i="1"/>
  <c r="U130" i="1"/>
  <c r="U96" i="1"/>
  <c r="U93" i="1"/>
  <c r="U127" i="1"/>
  <c r="U114" i="1"/>
  <c r="U80" i="1"/>
  <c r="U148" i="1" s="1"/>
  <c r="U106" i="1"/>
  <c r="U72" i="1"/>
  <c r="U140" i="1" s="1"/>
  <c r="U122" i="1"/>
  <c r="U88" i="1"/>
  <c r="U115" i="1"/>
  <c r="U81" i="1"/>
  <c r="U149" i="1" s="1"/>
  <c r="U107" i="1"/>
  <c r="U73" i="1"/>
  <c r="U141" i="1" s="1"/>
  <c r="U99" i="1"/>
  <c r="U133" i="1"/>
  <c r="U121" i="1"/>
  <c r="U87" i="1"/>
  <c r="U78" i="1"/>
  <c r="U146" i="1" s="1"/>
  <c r="U112" i="1"/>
  <c r="U102" i="1"/>
  <c r="U68" i="1"/>
  <c r="U136" i="1" s="1"/>
  <c r="U89" i="1"/>
  <c r="U123" i="1"/>
  <c r="U113" i="1"/>
  <c r="U79" i="1"/>
  <c r="U147" i="1" s="1"/>
  <c r="U105" i="1"/>
  <c r="U71" i="1"/>
  <c r="U139" i="1" s="1"/>
  <c r="U97" i="1"/>
  <c r="U131"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viddie</author>
  </authors>
  <commentList>
    <comment ref="Q4" authorId="0" shapeId="0" xr:uid="{A62240CA-4225-4A7B-9182-08FDEF6D92E8}">
      <text>
        <r>
          <rPr>
            <b/>
            <sz val="9"/>
            <color indexed="81"/>
            <rFont val="Segoe UI"/>
            <charset val="1"/>
          </rPr>
          <t>viddie:</t>
        </r>
        <r>
          <rPr>
            <sz val="9"/>
            <color indexed="81"/>
            <rFont val="Segoe UI"/>
            <charset val="1"/>
          </rPr>
          <t xml:space="preserve">
Fire 5.56 &amp; 9mm deals 12% of the weapons damage additionally as fire damage.  Fire arrows deal 20 fire damage flat, but also reduces base damage by 20%. Fire damage ignores armor and deals 2x damage if the body part hit was covered in heavy plate armor. "1" to enable, "0" to disable</t>
        </r>
      </text>
    </comment>
    <comment ref="Q7" authorId="0" shapeId="0" xr:uid="{22024E77-33C2-41F1-9A71-2CA6FE4A2EFC}">
      <text>
        <r>
          <rPr>
            <b/>
            <sz val="9"/>
            <color indexed="81"/>
            <rFont val="Segoe UI"/>
            <charset val="1"/>
          </rPr>
          <t>viddie:</t>
        </r>
        <r>
          <rPr>
            <sz val="9"/>
            <color indexed="81"/>
            <rFont val="Segoe UI"/>
            <charset val="1"/>
          </rPr>
          <t xml:space="preserve">
Reduces damage by 20%. "1" to enable, "0" to disable</t>
        </r>
      </text>
    </comment>
  </commentList>
</comments>
</file>

<file path=xl/sharedStrings.xml><?xml version="1.0" encoding="utf-8"?>
<sst xmlns="http://schemas.openxmlformats.org/spreadsheetml/2006/main" count="151" uniqueCount="76">
  <si>
    <t>Head</t>
  </si>
  <si>
    <t>Chest</t>
  </si>
  <si>
    <t>Legs</t>
  </si>
  <si>
    <t>SAR</t>
  </si>
  <si>
    <t>Weapon</t>
  </si>
  <si>
    <t>DMG</t>
  </si>
  <si>
    <t>Headshot</t>
  </si>
  <si>
    <t>Leg Damage</t>
  </si>
  <si>
    <t>Bow</t>
  </si>
  <si>
    <t>Crossbow</t>
  </si>
  <si>
    <t>Revolver</t>
  </si>
  <si>
    <t>Bolt</t>
  </si>
  <si>
    <t>AK</t>
  </si>
  <si>
    <t>L96</t>
  </si>
  <si>
    <t>M39</t>
  </si>
  <si>
    <t>RPM</t>
  </si>
  <si>
    <t>M92</t>
  </si>
  <si>
    <t>MP5</t>
  </si>
  <si>
    <t>M249</t>
  </si>
  <si>
    <t>Python</t>
  </si>
  <si>
    <t>Thompson</t>
  </si>
  <si>
    <t>LR</t>
  </si>
  <si>
    <t>Damage Per Hit</t>
  </si>
  <si>
    <t>Nailgun</t>
  </si>
  <si>
    <t>Tier 0</t>
  </si>
  <si>
    <t>Tier 1</t>
  </si>
  <si>
    <t>Custom</t>
  </si>
  <si>
    <t>Tier 2</t>
  </si>
  <si>
    <t>Range</t>
  </si>
  <si>
    <t>Distance</t>
  </si>
  <si>
    <t>Compound B. (Full)</t>
  </si>
  <si>
    <t>SAP</t>
  </si>
  <si>
    <t>Tier 3</t>
  </si>
  <si>
    <t xml:space="preserve">Fastest Time to Kill </t>
  </si>
  <si>
    <t>Damage</t>
  </si>
  <si>
    <t>% Dist</t>
  </si>
  <si>
    <t>% DMG</t>
  </si>
  <si>
    <t>Hypothesis:</t>
  </si>
  <si>
    <t>1/3 of range = 2% damage falloff, starting at 2/3 of range</t>
  </si>
  <si>
    <t>1/9 of range = 4% damage falloff, starting at 1/9 of range</t>
  </si>
  <si>
    <t>Max: 4 times the range</t>
  </si>
  <si>
    <t>Max: 6/9 of range</t>
  </si>
  <si>
    <t>1/9 of range = 5% damage falloff, starting at 1/9 of range</t>
  </si>
  <si>
    <t>Max: 5/9 of range</t>
  </si>
  <si>
    <t>Offset</t>
  </si>
  <si>
    <t>Max</t>
  </si>
  <si>
    <t>%/m loss</t>
  </si>
  <si>
    <t>Input</t>
  </si>
  <si>
    <t>Out DMG</t>
  </si>
  <si>
    <t>35m = 5% damage falloff, starting at 35m</t>
  </si>
  <si>
    <t>Max: 175m</t>
  </si>
  <si>
    <t>105?</t>
  </si>
  <si>
    <t>21?</t>
  </si>
  <si>
    <t>60% of 35</t>
  </si>
  <si>
    <t>60% of 175</t>
  </si>
  <si>
    <t>Damage Per Second</t>
  </si>
  <si>
    <t>Hits To Kill</t>
  </si>
  <si>
    <t>a</t>
  </si>
  <si>
    <t>1.5x the stats of the Bow</t>
  </si>
  <si>
    <t>Test Setup</t>
  </si>
  <si>
    <t>Drop Offs.</t>
  </si>
  <si>
    <t>Drop Max.</t>
  </si>
  <si>
    <t>Multiplier</t>
  </si>
  <si>
    <t>Decimal Places</t>
  </si>
  <si>
    <t>Max HP</t>
  </si>
  <si>
    <t>Settings</t>
  </si>
  <si>
    <t>Military</t>
  </si>
  <si>
    <t>Damage Falloff Tests</t>
  </si>
  <si>
    <t>Use Fire Ammo</t>
  </si>
  <si>
    <t>Fire Ammo Damage</t>
  </si>
  <si>
    <t>Use Bone/HV Arrow</t>
  </si>
  <si>
    <t>Fire Arrow Damage Flat</t>
  </si>
  <si>
    <t>Fire Arrow Multiplier to Heavy</t>
  </si>
  <si>
    <t>Fire Ammo Multiplier to Heavy</t>
  </si>
  <si>
    <t>Compound Bow Charge</t>
  </si>
  <si>
    <t>Intoxicated creative server. Build a shooting range ~150 meters long. Place Horses on one side (no armor, high HP). Take various weapons and shoot the horses from different distances. Check combat log for distance and damage (introduces imprecision of max. 0.05 meters or HP). Extract the damagelog via the console command "console.copy". Paste into a tool I wrote "Rust-DMG-Drop-Tester" to extract the values and calculate damages. Paste values into Excel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</si>
</sst>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 \m"/>
    <numFmt numFmtId="165" formatCode="0.000\ \s"/>
  </numFmts>
  <fonts count="9" x14ac:knownFonts="1">
    <font>
      <sz val="11"/>
      <color theme="1"/>
      <name val="Calibri"/>
      <family val="2"/>
      <scheme val="minor"/>
    </font>
    <font>
      <sz val="11"/>
      <color theme="1"/>
      <name val="Calibri"/>
      <family val="2"/>
      <scheme val="minor"/>
    </font>
    <font>
      <b/>
      <sz val="15"/>
      <color theme="3"/>
      <name val="Calibri"/>
      <family val="2"/>
      <scheme val="minor"/>
    </font>
    <font>
      <sz val="11"/>
      <color rgb="FF3F3F76"/>
      <name val="Calibri"/>
      <family val="2"/>
      <scheme val="minor"/>
    </font>
    <font>
      <sz val="11"/>
      <color theme="0"/>
      <name val="Calibri"/>
      <family val="2"/>
      <scheme val="minor"/>
    </font>
    <font>
      <b/>
      <sz val="11"/>
      <color rgb="FF3F3F3F"/>
      <name val="Calibri"/>
      <family val="2"/>
      <scheme val="minor"/>
    </font>
    <font>
      <b/>
      <sz val="11"/>
      <color theme="3"/>
      <name val="Calibri"/>
      <family val="2"/>
      <scheme val="minor"/>
    </font>
    <font>
      <sz val="9"/>
      <color indexed="81"/>
      <name val="Segoe UI"/>
      <charset val="1"/>
    </font>
    <font>
      <b/>
      <sz val="9"/>
      <color indexed="81"/>
      <name val="Segoe UI"/>
      <charset val="1"/>
    </font>
  </fonts>
  <fills count="6">
    <fill>
      <patternFill patternType="none"/>
    </fill>
    <fill>
      <patternFill patternType="gray125"/>
    </fill>
    <fill>
      <patternFill patternType="solid">
        <fgColor rgb="FFFFCC99"/>
      </patternFill>
    </fill>
    <fill>
      <patternFill patternType="solid">
        <fgColor theme="4"/>
      </patternFill>
    </fill>
    <fill>
      <patternFill patternType="solid">
        <fgColor theme="9"/>
      </patternFill>
    </fill>
    <fill>
      <patternFill patternType="solid">
        <fgColor rgb="FFF2F2F2"/>
      </patternFill>
    </fill>
  </fills>
  <borders count="48">
    <border>
      <left/>
      <right/>
      <top/>
      <bottom/>
      <diagonal/>
    </border>
    <border>
      <left/>
      <right/>
      <top/>
      <bottom style="thick">
        <color theme="4"/>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bottom style="medium">
        <color indexed="64"/>
      </bottom>
      <diagonal/>
    </border>
    <border>
      <left style="thin">
        <color indexed="64"/>
      </left>
      <right style="medium">
        <color indexed="64"/>
      </right>
      <top style="thin">
        <color indexed="64"/>
      </top>
      <bottom style="thin">
        <color indexed="64"/>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style="medium">
        <color indexed="64"/>
      </left>
      <right/>
      <top style="medium">
        <color indexed="64"/>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medium">
        <color indexed="64"/>
      </left>
      <right/>
      <top/>
      <bottom/>
      <diagonal/>
    </border>
    <border>
      <left style="medium">
        <color indexed="64"/>
      </left>
      <right/>
      <top/>
      <bottom style="medium">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right style="medium">
        <color indexed="64"/>
      </right>
      <top/>
      <bottom style="thick">
        <color indexed="64"/>
      </bottom>
      <diagonal/>
    </border>
    <border>
      <left/>
      <right/>
      <top/>
      <bottom style="thick">
        <color indexed="64"/>
      </bottom>
      <diagonal/>
    </border>
    <border>
      <left style="thin">
        <color indexed="64"/>
      </left>
      <right/>
      <top style="thin">
        <color indexed="64"/>
      </top>
      <bottom style="thick">
        <color indexed="64"/>
      </bottom>
      <diagonal/>
    </border>
    <border>
      <left style="medium">
        <color indexed="64"/>
      </left>
      <right/>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style="medium">
        <color indexed="64"/>
      </right>
      <top style="thin">
        <color indexed="64"/>
      </top>
      <bottom style="thick">
        <color indexed="64"/>
      </bottom>
      <diagonal/>
    </border>
    <border>
      <left style="thin">
        <color indexed="64"/>
      </left>
      <right style="medium">
        <color indexed="64"/>
      </right>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style="thin">
        <color indexed="64"/>
      </bottom>
      <diagonal/>
    </border>
    <border>
      <left/>
      <right/>
      <top style="medium">
        <color indexed="64"/>
      </top>
      <bottom style="medium">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thick">
        <color indexed="64"/>
      </bottom>
      <diagonal/>
    </border>
    <border>
      <left/>
      <right style="medium">
        <color indexed="64"/>
      </right>
      <top style="thin">
        <color indexed="64"/>
      </top>
      <bottom style="thick">
        <color indexed="64"/>
      </bottom>
      <diagonal/>
    </border>
    <border>
      <left style="medium">
        <color indexed="64"/>
      </left>
      <right/>
      <top style="thick">
        <color indexed="64"/>
      </top>
      <bottom/>
      <diagonal/>
    </border>
    <border>
      <left/>
      <right style="medium">
        <color indexed="64"/>
      </right>
      <top style="thick">
        <color indexed="64"/>
      </top>
      <bottom/>
      <diagonal/>
    </border>
    <border>
      <left/>
      <right style="medium">
        <color indexed="64"/>
      </right>
      <top/>
      <bottom style="thin">
        <color indexed="64"/>
      </bottom>
      <diagonal/>
    </border>
    <border>
      <left style="thin">
        <color rgb="FF3F3F3F"/>
      </left>
      <right style="thin">
        <color rgb="FF3F3F3F"/>
      </right>
      <top style="thin">
        <color rgb="FF3F3F3F"/>
      </top>
      <bottom style="thin">
        <color rgb="FF3F3F3F"/>
      </bottom>
      <diagonal/>
    </border>
    <border>
      <left style="thin">
        <color rgb="FFFF0000"/>
      </left>
      <right/>
      <top style="thin">
        <color rgb="FFFF0000"/>
      </top>
      <bottom/>
      <diagonal/>
    </border>
    <border>
      <left/>
      <right style="thin">
        <color rgb="FFFF0000"/>
      </right>
      <top style="thin">
        <color rgb="FFFF0000"/>
      </top>
      <bottom/>
      <diagonal/>
    </border>
    <border>
      <left style="thin">
        <color rgb="FFFF0000"/>
      </left>
      <right/>
      <top/>
      <bottom/>
      <diagonal/>
    </border>
    <border>
      <left/>
      <right style="thin">
        <color rgb="FFFF0000"/>
      </right>
      <top/>
      <bottom/>
      <diagonal/>
    </border>
    <border>
      <left style="thin">
        <color rgb="FF7F7F7F"/>
      </left>
      <right style="thin">
        <color rgb="FFFF0000"/>
      </right>
      <top style="thin">
        <color rgb="FF7F7F7F"/>
      </top>
      <bottom style="thin">
        <color rgb="FF7F7F7F"/>
      </bottom>
      <diagonal/>
    </border>
    <border>
      <left style="thin">
        <color rgb="FFFF0000"/>
      </left>
      <right/>
      <top/>
      <bottom style="thin">
        <color rgb="FFFF0000"/>
      </bottom>
      <diagonal/>
    </border>
    <border>
      <left style="thin">
        <color rgb="FF3F3F3F"/>
      </left>
      <right style="thin">
        <color rgb="FFFF0000"/>
      </right>
      <top style="thin">
        <color rgb="FF3F3F3F"/>
      </top>
      <bottom style="thin">
        <color rgb="FFFF0000"/>
      </bottom>
      <diagonal/>
    </border>
    <border>
      <left/>
      <right/>
      <top/>
      <bottom style="medium">
        <color theme="4" tint="0.39997558519241921"/>
      </bottom>
      <diagonal/>
    </border>
    <border>
      <left/>
      <right/>
      <top style="thin">
        <color indexed="64"/>
      </top>
      <bottom style="thin">
        <color indexed="64"/>
      </bottom>
      <diagonal/>
    </border>
    <border>
      <left/>
      <right/>
      <top/>
      <bottom style="thin">
        <color indexed="64"/>
      </bottom>
      <diagonal/>
    </border>
  </borders>
  <cellStyleXfs count="8">
    <xf numFmtId="0" fontId="0" fillId="0" borderId="0"/>
    <xf numFmtId="9" fontId="1" fillId="0" borderId="0" applyFont="0" applyFill="0" applyBorder="0" applyAlignment="0" applyProtection="0"/>
    <xf numFmtId="0" fontId="2" fillId="0" borderId="1" applyNumberFormat="0" applyFill="0" applyAlignment="0" applyProtection="0"/>
    <xf numFmtId="0" fontId="4" fillId="3" borderId="0" applyNumberFormat="0" applyBorder="0" applyAlignment="0" applyProtection="0"/>
    <xf numFmtId="0" fontId="4" fillId="4" borderId="0" applyNumberFormat="0" applyBorder="0" applyAlignment="0" applyProtection="0"/>
    <xf numFmtId="0" fontId="3" fillId="2" borderId="2" applyNumberFormat="0" applyAlignment="0" applyProtection="0"/>
    <xf numFmtId="0" fontId="5" fillId="5" borderId="37" applyNumberFormat="0" applyAlignment="0" applyProtection="0"/>
    <xf numFmtId="0" fontId="6" fillId="0" borderId="45" applyNumberFormat="0" applyFill="0" applyAlignment="0" applyProtection="0"/>
  </cellStyleXfs>
  <cellXfs count="87">
    <xf numFmtId="0" fontId="0" fillId="0" borderId="0" xfId="0"/>
    <xf numFmtId="0" fontId="0" fillId="0" borderId="3" xfId="0" applyBorder="1"/>
    <xf numFmtId="0" fontId="4" fillId="3" borderId="4" xfId="3" applyBorder="1"/>
    <xf numFmtId="0" fontId="0" fillId="0" borderId="5" xfId="0" applyBorder="1"/>
    <xf numFmtId="9" fontId="3" fillId="2" borderId="2" xfId="1" applyFont="1" applyFill="1" applyBorder="1"/>
    <xf numFmtId="9" fontId="0" fillId="0" borderId="11" xfId="1" applyFont="1" applyBorder="1"/>
    <xf numFmtId="9" fontId="0" fillId="0" borderId="12" xfId="1" applyFont="1" applyBorder="1"/>
    <xf numFmtId="9" fontId="0" fillId="0" borderId="13" xfId="1" applyFont="1" applyBorder="1"/>
    <xf numFmtId="0" fontId="0" fillId="0" borderId="16" xfId="0" applyBorder="1"/>
    <xf numFmtId="0" fontId="4" fillId="3" borderId="18" xfId="3" applyBorder="1"/>
    <xf numFmtId="0" fontId="0" fillId="0" borderId="20" xfId="0" applyBorder="1"/>
    <xf numFmtId="9" fontId="0" fillId="0" borderId="21" xfId="1" applyFont="1" applyBorder="1"/>
    <xf numFmtId="0" fontId="0" fillId="0" borderId="23" xfId="0" applyBorder="1"/>
    <xf numFmtId="164" fontId="3" fillId="2" borderId="2" xfId="1" applyNumberFormat="1" applyFont="1" applyFill="1" applyBorder="1"/>
    <xf numFmtId="10" fontId="0" fillId="0" borderId="16" xfId="1" applyNumberFormat="1" applyFont="1" applyBorder="1"/>
    <xf numFmtId="9" fontId="0" fillId="0" borderId="0" xfId="0" applyNumberFormat="1"/>
    <xf numFmtId="0" fontId="0" fillId="0" borderId="0" xfId="0" applyNumberFormat="1"/>
    <xf numFmtId="12" fontId="0" fillId="0" borderId="0" xfId="0" applyNumberFormat="1"/>
    <xf numFmtId="0" fontId="0" fillId="0" borderId="16" xfId="0" applyFill="1" applyBorder="1"/>
    <xf numFmtId="10" fontId="0" fillId="0" borderId="16" xfId="1" applyNumberFormat="1" applyFont="1" applyFill="1" applyBorder="1"/>
    <xf numFmtId="0" fontId="3" fillId="2" borderId="2" xfId="5"/>
    <xf numFmtId="0" fontId="5" fillId="5" borderId="37" xfId="6"/>
    <xf numFmtId="0" fontId="0" fillId="0" borderId="38" xfId="0" applyBorder="1"/>
    <xf numFmtId="0" fontId="0" fillId="0" borderId="39" xfId="0" applyBorder="1"/>
    <xf numFmtId="0" fontId="0" fillId="0" borderId="40" xfId="0" applyBorder="1"/>
    <xf numFmtId="0" fontId="0" fillId="0" borderId="41" xfId="0" applyBorder="1"/>
    <xf numFmtId="0" fontId="3" fillId="2" borderId="42" xfId="5" applyBorder="1"/>
    <xf numFmtId="0" fontId="0" fillId="0" borderId="43" xfId="0" applyBorder="1"/>
    <xf numFmtId="0" fontId="5" fillId="5" borderId="44" xfId="6" applyBorder="1"/>
    <xf numFmtId="0" fontId="0" fillId="0" borderId="0" xfId="0" applyBorder="1"/>
    <xf numFmtId="0" fontId="0" fillId="0" borderId="0" xfId="0"/>
    <xf numFmtId="0" fontId="0" fillId="0" borderId="0" xfId="0"/>
    <xf numFmtId="0" fontId="0" fillId="0" borderId="0" xfId="0"/>
    <xf numFmtId="0" fontId="3" fillId="2" borderId="2" xfId="1" applyNumberFormat="1" applyFont="1" applyFill="1" applyBorder="1"/>
    <xf numFmtId="0" fontId="0" fillId="0" borderId="47" xfId="0" applyBorder="1" applyAlignment="1"/>
    <xf numFmtId="0" fontId="0" fillId="0" borderId="0" xfId="0"/>
    <xf numFmtId="9" fontId="5" fillId="5" borderId="37" xfId="6" applyNumberFormat="1"/>
    <xf numFmtId="0" fontId="5" fillId="5" borderId="37" xfId="6" applyNumberFormat="1"/>
    <xf numFmtId="0" fontId="0" fillId="0" borderId="14" xfId="0" applyBorder="1" applyAlignment="1">
      <alignment horizontal="center"/>
    </xf>
    <xf numFmtId="0" fontId="0" fillId="0" borderId="8" xfId="0" applyBorder="1" applyAlignment="1">
      <alignment horizontal="center"/>
    </xf>
    <xf numFmtId="0" fontId="0" fillId="0" borderId="22" xfId="0" applyBorder="1" applyAlignment="1">
      <alignment horizontal="center"/>
    </xf>
    <xf numFmtId="0" fontId="0" fillId="0" borderId="19" xfId="0" applyBorder="1" applyAlignment="1">
      <alignment horizontal="center"/>
    </xf>
    <xf numFmtId="0" fontId="0" fillId="0" borderId="12" xfId="0" applyBorder="1" applyAlignment="1">
      <alignment horizontal="center"/>
    </xf>
    <xf numFmtId="0" fontId="0" fillId="0" borderId="46" xfId="0" applyBorder="1" applyAlignment="1">
      <alignment horizontal="center"/>
    </xf>
    <xf numFmtId="0" fontId="0" fillId="0" borderId="17" xfId="0" applyBorder="1" applyAlignment="1">
      <alignment horizontal="center"/>
    </xf>
    <xf numFmtId="0" fontId="0" fillId="0" borderId="3" xfId="0" applyBorder="1" applyAlignment="1">
      <alignment horizontal="center"/>
    </xf>
    <xf numFmtId="0" fontId="0" fillId="0" borderId="10" xfId="0" applyBorder="1" applyAlignment="1">
      <alignment horizontal="center"/>
    </xf>
    <xf numFmtId="0" fontId="0" fillId="0" borderId="7" xfId="0" applyBorder="1" applyAlignment="1">
      <alignment horizontal="center"/>
    </xf>
    <xf numFmtId="0" fontId="0" fillId="0" borderId="15" xfId="0" applyBorder="1" applyAlignment="1">
      <alignment horizontal="center"/>
    </xf>
    <xf numFmtId="0" fontId="0" fillId="0" borderId="9" xfId="0" applyBorder="1" applyAlignment="1">
      <alignment horizontal="center"/>
    </xf>
    <xf numFmtId="0" fontId="2" fillId="0" borderId="1" xfId="2" applyAlignment="1">
      <alignment horizontal="center"/>
    </xf>
    <xf numFmtId="0" fontId="4" fillId="3" borderId="3" xfId="3" applyBorder="1" applyAlignment="1">
      <alignment horizontal="center"/>
    </xf>
    <xf numFmtId="0" fontId="4" fillId="3" borderId="12" xfId="3" applyBorder="1" applyAlignment="1">
      <alignment horizontal="center"/>
    </xf>
    <xf numFmtId="0" fontId="4" fillId="3" borderId="3" xfId="3" applyBorder="1" applyAlignment="1">
      <alignment horizontal="center" vertical="center" wrapText="1"/>
    </xf>
    <xf numFmtId="0" fontId="0" fillId="0" borderId="0" xfId="0"/>
    <xf numFmtId="165" fontId="0" fillId="0" borderId="14" xfId="0" applyNumberFormat="1" applyBorder="1" applyAlignment="1">
      <alignment horizontal="center"/>
    </xf>
    <xf numFmtId="165" fontId="0" fillId="0" borderId="8" xfId="0" applyNumberFormat="1" applyBorder="1" applyAlignment="1">
      <alignment horizontal="center"/>
    </xf>
    <xf numFmtId="165" fontId="0" fillId="0" borderId="22" xfId="0" applyNumberFormat="1" applyBorder="1" applyAlignment="1">
      <alignment horizontal="center"/>
    </xf>
    <xf numFmtId="165" fontId="0" fillId="0" borderId="19" xfId="0" applyNumberFormat="1" applyBorder="1" applyAlignment="1">
      <alignment horizontal="center"/>
    </xf>
    <xf numFmtId="165" fontId="0" fillId="0" borderId="15" xfId="0" applyNumberFormat="1" applyBorder="1" applyAlignment="1">
      <alignment horizontal="center"/>
    </xf>
    <xf numFmtId="165" fontId="0" fillId="0" borderId="9" xfId="0" applyNumberFormat="1" applyBorder="1" applyAlignment="1">
      <alignment horizontal="center"/>
    </xf>
    <xf numFmtId="165" fontId="0" fillId="0" borderId="10" xfId="0" applyNumberFormat="1" applyBorder="1" applyAlignment="1">
      <alignment horizontal="center"/>
    </xf>
    <xf numFmtId="165" fontId="0" fillId="0" borderId="7" xfId="0" applyNumberFormat="1" applyBorder="1" applyAlignment="1">
      <alignment horizontal="center"/>
    </xf>
    <xf numFmtId="165" fontId="0" fillId="0" borderId="34" xfId="0" applyNumberFormat="1" applyBorder="1" applyAlignment="1">
      <alignment horizontal="center"/>
    </xf>
    <xf numFmtId="165" fontId="0" fillId="0" borderId="35" xfId="0" applyNumberFormat="1" applyBorder="1" applyAlignment="1">
      <alignment horizontal="center"/>
    </xf>
    <xf numFmtId="0" fontId="0" fillId="0" borderId="34" xfId="0" applyBorder="1" applyAlignment="1">
      <alignment horizontal="center"/>
    </xf>
    <xf numFmtId="0" fontId="0" fillId="0" borderId="35" xfId="0" applyBorder="1" applyAlignment="1">
      <alignment horizontal="center"/>
    </xf>
    <xf numFmtId="9" fontId="0" fillId="0" borderId="23" xfId="1" applyFont="1" applyBorder="1" applyAlignment="1">
      <alignment horizontal="center"/>
    </xf>
    <xf numFmtId="9" fontId="0" fillId="0" borderId="24" xfId="1" applyFont="1" applyBorder="1" applyAlignment="1">
      <alignment horizontal="center"/>
    </xf>
    <xf numFmtId="0" fontId="0" fillId="0" borderId="26" xfId="0" applyBorder="1" applyAlignment="1">
      <alignment horizontal="center"/>
    </xf>
    <xf numFmtId="0" fontId="0" fillId="0" borderId="29" xfId="0" applyBorder="1" applyAlignment="1">
      <alignment horizontal="center"/>
    </xf>
    <xf numFmtId="0" fontId="0" fillId="0" borderId="27" xfId="0" applyBorder="1" applyAlignment="1">
      <alignment horizontal="center"/>
    </xf>
    <xf numFmtId="0" fontId="0" fillId="0" borderId="6" xfId="0" applyBorder="1" applyAlignment="1">
      <alignment horizontal="center"/>
    </xf>
    <xf numFmtId="0" fontId="0" fillId="0" borderId="4" xfId="0" applyBorder="1" applyAlignment="1">
      <alignment horizontal="center"/>
    </xf>
    <xf numFmtId="0" fontId="0" fillId="0" borderId="25" xfId="0" applyBorder="1" applyAlignment="1">
      <alignment horizontal="center"/>
    </xf>
    <xf numFmtId="0" fontId="0" fillId="0" borderId="30" xfId="0" applyBorder="1" applyAlignment="1">
      <alignment horizontal="center"/>
    </xf>
    <xf numFmtId="0" fontId="0" fillId="0" borderId="31" xfId="0" applyBorder="1" applyAlignment="1">
      <alignment horizontal="center"/>
    </xf>
    <xf numFmtId="0" fontId="4" fillId="4" borderId="4" xfId="4" applyBorder="1" applyAlignment="1">
      <alignment horizontal="center" vertical="center"/>
    </xf>
    <xf numFmtId="0" fontId="4" fillId="4" borderId="3" xfId="4" applyBorder="1" applyAlignment="1">
      <alignment horizontal="center" vertical="center"/>
    </xf>
    <xf numFmtId="0" fontId="0" fillId="0" borderId="28" xfId="0" applyBorder="1" applyAlignment="1">
      <alignment horizontal="center"/>
    </xf>
    <xf numFmtId="0" fontId="0" fillId="0" borderId="36" xfId="0" applyBorder="1" applyAlignment="1">
      <alignment horizontal="center"/>
    </xf>
    <xf numFmtId="9" fontId="0" fillId="0" borderId="32" xfId="1" applyFont="1" applyBorder="1" applyAlignment="1">
      <alignment horizontal="center"/>
    </xf>
    <xf numFmtId="9" fontId="0" fillId="0" borderId="33" xfId="1" applyFont="1" applyBorder="1" applyAlignment="1">
      <alignment horizontal="center"/>
    </xf>
    <xf numFmtId="0" fontId="6" fillId="0" borderId="45" xfId="7" applyAlignment="1">
      <alignment horizontal="center"/>
    </xf>
    <xf numFmtId="0" fontId="0" fillId="0" borderId="0" xfId="0" applyAlignment="1">
      <alignment horizontal="center" vertical="center" wrapText="1"/>
    </xf>
    <xf numFmtId="9" fontId="0" fillId="0" borderId="3" xfId="1" applyFont="1" applyBorder="1" applyAlignment="1">
      <alignment horizontal="center"/>
    </xf>
    <xf numFmtId="9" fontId="0" fillId="0" borderId="6" xfId="1" applyFont="1" applyBorder="1" applyAlignment="1">
      <alignment horizontal="center"/>
    </xf>
  </cellXfs>
  <cellStyles count="8">
    <cellStyle name="Akzent1" xfId="3" builtinId="29"/>
    <cellStyle name="Akzent6" xfId="4" builtinId="49"/>
    <cellStyle name="Ausgabe" xfId="6" builtinId="21"/>
    <cellStyle name="Eingabe" xfId="5" builtinId="20"/>
    <cellStyle name="Prozent" xfId="1" builtinId="5"/>
    <cellStyle name="Standard" xfId="0" builtinId="0"/>
    <cellStyle name="Überschrift 1" xfId="2" builtinId="16"/>
    <cellStyle name="Überschrift 3" xfId="7" builtinId="1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Bow</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scatterChart>
        <c:scatterStyle val="lineMarker"/>
        <c:varyColors val="0"/>
        <c:ser>
          <c:idx val="0"/>
          <c:order val="0"/>
          <c:tx>
            <c:strRef>
              <c:f>Tabelle1!$D$169</c:f>
              <c:strCache>
                <c:ptCount val="1"/>
                <c:pt idx="0">
                  <c:v>Damage</c:v>
                </c:pt>
              </c:strCache>
            </c:strRef>
          </c:tx>
          <c:spPr>
            <a:ln w="19050" cap="rnd">
              <a:noFill/>
              <a:round/>
            </a:ln>
            <a:effectLst/>
          </c:spPr>
          <c:marker>
            <c:symbol val="circle"/>
            <c:size val="5"/>
            <c:spPr>
              <a:solidFill>
                <a:schemeClr val="accent1"/>
              </a:solidFill>
              <a:ln w="9525">
                <a:solidFill>
                  <a:schemeClr val="accent1"/>
                </a:solidFill>
              </a:ln>
              <a:effectLst/>
            </c:spPr>
          </c:marker>
          <c:xVal>
            <c:numRef>
              <c:f>Tabelle1!$C$170:$C$200</c:f>
              <c:numCache>
                <c:formatCode>General</c:formatCode>
                <c:ptCount val="31"/>
                <c:pt idx="0">
                  <c:v>9.3000000000000007</c:v>
                </c:pt>
                <c:pt idx="1">
                  <c:v>10.1</c:v>
                </c:pt>
                <c:pt idx="2">
                  <c:v>10.3</c:v>
                </c:pt>
                <c:pt idx="3">
                  <c:v>11.2</c:v>
                </c:pt>
                <c:pt idx="4">
                  <c:v>11.5</c:v>
                </c:pt>
                <c:pt idx="5">
                  <c:v>11.7</c:v>
                </c:pt>
                <c:pt idx="6">
                  <c:v>12.4</c:v>
                </c:pt>
                <c:pt idx="7">
                  <c:v>12.8</c:v>
                </c:pt>
                <c:pt idx="8">
                  <c:v>13.3</c:v>
                </c:pt>
                <c:pt idx="9">
                  <c:v>13.5</c:v>
                </c:pt>
                <c:pt idx="10">
                  <c:v>13.7</c:v>
                </c:pt>
                <c:pt idx="11">
                  <c:v>13.8</c:v>
                </c:pt>
                <c:pt idx="12">
                  <c:v>14.1</c:v>
                </c:pt>
                <c:pt idx="13">
                  <c:v>14.3</c:v>
                </c:pt>
                <c:pt idx="14">
                  <c:v>14.4</c:v>
                </c:pt>
                <c:pt idx="15">
                  <c:v>14.7</c:v>
                </c:pt>
                <c:pt idx="16">
                  <c:v>14.9</c:v>
                </c:pt>
                <c:pt idx="17">
                  <c:v>15</c:v>
                </c:pt>
                <c:pt idx="18">
                  <c:v>19.3</c:v>
                </c:pt>
                <c:pt idx="19">
                  <c:v>22.7</c:v>
                </c:pt>
                <c:pt idx="20">
                  <c:v>24.9</c:v>
                </c:pt>
                <c:pt idx="21">
                  <c:v>25.5</c:v>
                </c:pt>
                <c:pt idx="22">
                  <c:v>29.3</c:v>
                </c:pt>
                <c:pt idx="23">
                  <c:v>32.9</c:v>
                </c:pt>
                <c:pt idx="24">
                  <c:v>47.8</c:v>
                </c:pt>
                <c:pt idx="25">
                  <c:v>48</c:v>
                </c:pt>
                <c:pt idx="26">
                  <c:v>57.4</c:v>
                </c:pt>
                <c:pt idx="27">
                  <c:v>60.3</c:v>
                </c:pt>
                <c:pt idx="28">
                  <c:v>67.2</c:v>
                </c:pt>
                <c:pt idx="29">
                  <c:v>82.4</c:v>
                </c:pt>
                <c:pt idx="30">
                  <c:v>98.1</c:v>
                </c:pt>
              </c:numCache>
            </c:numRef>
          </c:xVal>
          <c:yVal>
            <c:numRef>
              <c:f>Tabelle1!$D$170:$D$200</c:f>
              <c:numCache>
                <c:formatCode>General</c:formatCode>
                <c:ptCount val="31"/>
                <c:pt idx="0">
                  <c:v>50</c:v>
                </c:pt>
                <c:pt idx="1">
                  <c:v>50</c:v>
                </c:pt>
                <c:pt idx="2">
                  <c:v>49.9</c:v>
                </c:pt>
                <c:pt idx="3">
                  <c:v>49.8</c:v>
                </c:pt>
                <c:pt idx="4">
                  <c:v>49.7</c:v>
                </c:pt>
                <c:pt idx="5">
                  <c:v>49.6</c:v>
                </c:pt>
                <c:pt idx="6">
                  <c:v>49.6</c:v>
                </c:pt>
                <c:pt idx="7">
                  <c:v>49.5</c:v>
                </c:pt>
                <c:pt idx="8">
                  <c:v>49.3</c:v>
                </c:pt>
                <c:pt idx="9">
                  <c:v>49.3</c:v>
                </c:pt>
                <c:pt idx="10">
                  <c:v>49.3</c:v>
                </c:pt>
                <c:pt idx="11">
                  <c:v>49.2</c:v>
                </c:pt>
                <c:pt idx="12">
                  <c:v>49.2</c:v>
                </c:pt>
                <c:pt idx="13">
                  <c:v>49.1</c:v>
                </c:pt>
                <c:pt idx="14">
                  <c:v>49.1</c:v>
                </c:pt>
                <c:pt idx="15">
                  <c:v>49.1</c:v>
                </c:pt>
                <c:pt idx="16">
                  <c:v>49</c:v>
                </c:pt>
                <c:pt idx="17">
                  <c:v>49</c:v>
                </c:pt>
                <c:pt idx="18">
                  <c:v>48.1</c:v>
                </c:pt>
                <c:pt idx="19">
                  <c:v>47.5</c:v>
                </c:pt>
                <c:pt idx="20">
                  <c:v>47</c:v>
                </c:pt>
                <c:pt idx="21">
                  <c:v>46.9</c:v>
                </c:pt>
                <c:pt idx="22">
                  <c:v>46.2</c:v>
                </c:pt>
                <c:pt idx="23">
                  <c:v>45.4</c:v>
                </c:pt>
                <c:pt idx="24">
                  <c:v>42.4</c:v>
                </c:pt>
                <c:pt idx="25">
                  <c:v>42.4</c:v>
                </c:pt>
                <c:pt idx="26">
                  <c:v>40.5</c:v>
                </c:pt>
                <c:pt idx="27">
                  <c:v>40</c:v>
                </c:pt>
                <c:pt idx="28">
                  <c:v>40</c:v>
                </c:pt>
                <c:pt idx="29">
                  <c:v>40</c:v>
                </c:pt>
                <c:pt idx="30">
                  <c:v>40</c:v>
                </c:pt>
              </c:numCache>
            </c:numRef>
          </c:yVal>
          <c:smooth val="0"/>
          <c:extLst>
            <c:ext xmlns:c16="http://schemas.microsoft.com/office/drawing/2014/chart" uri="{C3380CC4-5D6E-409C-BE32-E72D297353CC}">
              <c16:uniqueId val="{00000000-3F2E-4B6F-AE5A-B6C8803314AB}"/>
            </c:ext>
          </c:extLst>
        </c:ser>
        <c:dLbls>
          <c:showLegendKey val="0"/>
          <c:showVal val="0"/>
          <c:showCatName val="0"/>
          <c:showSerName val="0"/>
          <c:showPercent val="0"/>
          <c:showBubbleSize val="0"/>
        </c:dLbls>
        <c:axId val="703279344"/>
        <c:axId val="703280984"/>
      </c:scatterChart>
      <c:valAx>
        <c:axId val="70327934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703280984"/>
        <c:crosses val="autoZero"/>
        <c:crossBetween val="midCat"/>
      </c:valAx>
      <c:valAx>
        <c:axId val="703280984"/>
        <c:scaling>
          <c:orientation val="minMax"/>
          <c:max val="55"/>
          <c:min val="35"/>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Damage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70327934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Revolver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scatterChart>
        <c:scatterStyle val="lineMarker"/>
        <c:varyColors val="0"/>
        <c:ser>
          <c:idx val="0"/>
          <c:order val="0"/>
          <c:tx>
            <c:strRef>
              <c:f>Tabelle1!$R$169</c:f>
              <c:strCache>
                <c:ptCount val="1"/>
                <c:pt idx="0">
                  <c:v>Damage</c:v>
                </c:pt>
              </c:strCache>
            </c:strRef>
          </c:tx>
          <c:spPr>
            <a:ln w="19050" cap="rnd">
              <a:noFill/>
              <a:round/>
            </a:ln>
            <a:effectLst/>
          </c:spPr>
          <c:marker>
            <c:symbol val="circle"/>
            <c:size val="5"/>
            <c:spPr>
              <a:solidFill>
                <a:schemeClr val="accent1"/>
              </a:solidFill>
              <a:ln w="9525">
                <a:solidFill>
                  <a:schemeClr val="accent1"/>
                </a:solidFill>
              </a:ln>
              <a:effectLst/>
            </c:spPr>
          </c:marker>
          <c:xVal>
            <c:numRef>
              <c:f>Tabelle1!$Q$170:$Q$193</c:f>
              <c:numCache>
                <c:formatCode>General</c:formatCode>
                <c:ptCount val="24"/>
                <c:pt idx="0">
                  <c:v>2.9</c:v>
                </c:pt>
                <c:pt idx="1">
                  <c:v>4</c:v>
                </c:pt>
                <c:pt idx="2">
                  <c:v>4.0999999999999996</c:v>
                </c:pt>
                <c:pt idx="3">
                  <c:v>5.6</c:v>
                </c:pt>
                <c:pt idx="4">
                  <c:v>7.1</c:v>
                </c:pt>
                <c:pt idx="5">
                  <c:v>7.8</c:v>
                </c:pt>
                <c:pt idx="6">
                  <c:v>8.5</c:v>
                </c:pt>
                <c:pt idx="7">
                  <c:v>9.3000000000000007</c:v>
                </c:pt>
                <c:pt idx="8">
                  <c:v>10</c:v>
                </c:pt>
                <c:pt idx="9">
                  <c:v>11.5</c:v>
                </c:pt>
                <c:pt idx="10">
                  <c:v>14.5</c:v>
                </c:pt>
                <c:pt idx="11">
                  <c:v>17.600000000000001</c:v>
                </c:pt>
                <c:pt idx="12">
                  <c:v>20.399999999999999</c:v>
                </c:pt>
                <c:pt idx="13">
                  <c:v>21.6</c:v>
                </c:pt>
                <c:pt idx="14">
                  <c:v>22.4</c:v>
                </c:pt>
                <c:pt idx="15">
                  <c:v>23.9</c:v>
                </c:pt>
                <c:pt idx="16">
                  <c:v>26.2</c:v>
                </c:pt>
                <c:pt idx="17">
                  <c:v>27.1</c:v>
                </c:pt>
                <c:pt idx="18">
                  <c:v>30.2</c:v>
                </c:pt>
                <c:pt idx="19">
                  <c:v>35.5</c:v>
                </c:pt>
                <c:pt idx="20">
                  <c:v>38.700000000000003</c:v>
                </c:pt>
                <c:pt idx="21">
                  <c:v>58.2</c:v>
                </c:pt>
                <c:pt idx="22">
                  <c:v>82.1</c:v>
                </c:pt>
                <c:pt idx="23">
                  <c:v>97.5</c:v>
                </c:pt>
              </c:numCache>
            </c:numRef>
          </c:xVal>
          <c:yVal>
            <c:numRef>
              <c:f>Tabelle1!$R$170:$R$193</c:f>
              <c:numCache>
                <c:formatCode>General</c:formatCode>
                <c:ptCount val="24"/>
                <c:pt idx="0">
                  <c:v>35</c:v>
                </c:pt>
                <c:pt idx="1">
                  <c:v>35</c:v>
                </c:pt>
                <c:pt idx="2">
                  <c:v>34.9</c:v>
                </c:pt>
                <c:pt idx="3">
                  <c:v>34.299999999999997</c:v>
                </c:pt>
                <c:pt idx="4">
                  <c:v>34</c:v>
                </c:pt>
                <c:pt idx="5">
                  <c:v>33.6</c:v>
                </c:pt>
                <c:pt idx="6">
                  <c:v>33.5</c:v>
                </c:pt>
                <c:pt idx="7">
                  <c:v>33.1</c:v>
                </c:pt>
                <c:pt idx="8">
                  <c:v>32.9</c:v>
                </c:pt>
                <c:pt idx="9">
                  <c:v>32.4</c:v>
                </c:pt>
                <c:pt idx="10">
                  <c:v>31.3</c:v>
                </c:pt>
                <c:pt idx="11">
                  <c:v>30.3</c:v>
                </c:pt>
                <c:pt idx="12">
                  <c:v>29.2</c:v>
                </c:pt>
                <c:pt idx="13">
                  <c:v>28.8</c:v>
                </c:pt>
                <c:pt idx="14">
                  <c:v>28.6</c:v>
                </c:pt>
                <c:pt idx="15">
                  <c:v>28</c:v>
                </c:pt>
                <c:pt idx="16">
                  <c:v>28</c:v>
                </c:pt>
                <c:pt idx="17">
                  <c:v>28</c:v>
                </c:pt>
                <c:pt idx="18">
                  <c:v>28</c:v>
                </c:pt>
                <c:pt idx="19">
                  <c:v>28</c:v>
                </c:pt>
                <c:pt idx="20">
                  <c:v>28</c:v>
                </c:pt>
                <c:pt idx="21">
                  <c:v>28</c:v>
                </c:pt>
                <c:pt idx="22">
                  <c:v>28</c:v>
                </c:pt>
                <c:pt idx="23">
                  <c:v>28</c:v>
                </c:pt>
              </c:numCache>
            </c:numRef>
          </c:yVal>
          <c:smooth val="0"/>
          <c:extLst>
            <c:ext xmlns:c16="http://schemas.microsoft.com/office/drawing/2014/chart" uri="{C3380CC4-5D6E-409C-BE32-E72D297353CC}">
              <c16:uniqueId val="{00000000-8E3D-48DD-822C-7D5BE8263FDE}"/>
            </c:ext>
          </c:extLst>
        </c:ser>
        <c:dLbls>
          <c:showLegendKey val="0"/>
          <c:showVal val="0"/>
          <c:showCatName val="0"/>
          <c:showSerName val="0"/>
          <c:showPercent val="0"/>
          <c:showBubbleSize val="0"/>
        </c:dLbls>
        <c:axId val="628149264"/>
        <c:axId val="628152872"/>
      </c:scatterChart>
      <c:valAx>
        <c:axId val="62814926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628152872"/>
        <c:crosses val="autoZero"/>
        <c:crossBetween val="midCat"/>
      </c:valAx>
      <c:valAx>
        <c:axId val="628152872"/>
        <c:scaling>
          <c:orientation val="minMax"/>
          <c:max val="45"/>
          <c:min val="25"/>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Damage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62814926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Semi-Automatic Rifle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scatterChart>
        <c:scatterStyle val="lineMarker"/>
        <c:varyColors val="0"/>
        <c:ser>
          <c:idx val="0"/>
          <c:order val="0"/>
          <c:tx>
            <c:strRef>
              <c:f>Tabelle1!$AG$169</c:f>
              <c:strCache>
                <c:ptCount val="1"/>
                <c:pt idx="0">
                  <c:v>Damage</c:v>
                </c:pt>
              </c:strCache>
            </c:strRef>
          </c:tx>
          <c:spPr>
            <a:ln w="19050" cap="rnd">
              <a:noFill/>
              <a:round/>
            </a:ln>
            <a:effectLst/>
          </c:spPr>
          <c:marker>
            <c:symbol val="circle"/>
            <c:size val="5"/>
            <c:spPr>
              <a:solidFill>
                <a:schemeClr val="accent1"/>
              </a:solidFill>
              <a:ln w="9525">
                <a:solidFill>
                  <a:schemeClr val="accent1"/>
                </a:solidFill>
              </a:ln>
              <a:effectLst/>
            </c:spPr>
          </c:marker>
          <c:xVal>
            <c:numRef>
              <c:f>Tabelle1!$AF$170:$AF$203</c:f>
              <c:numCache>
                <c:formatCode>General</c:formatCode>
                <c:ptCount val="34"/>
                <c:pt idx="0">
                  <c:v>15.2</c:v>
                </c:pt>
                <c:pt idx="1">
                  <c:v>17</c:v>
                </c:pt>
                <c:pt idx="2">
                  <c:v>18.899999999999999</c:v>
                </c:pt>
                <c:pt idx="3">
                  <c:v>19</c:v>
                </c:pt>
                <c:pt idx="4">
                  <c:v>19.600000000000001</c:v>
                </c:pt>
                <c:pt idx="5">
                  <c:v>20.2</c:v>
                </c:pt>
                <c:pt idx="6">
                  <c:v>20.3</c:v>
                </c:pt>
                <c:pt idx="7">
                  <c:v>20.5</c:v>
                </c:pt>
                <c:pt idx="8">
                  <c:v>20.7</c:v>
                </c:pt>
                <c:pt idx="9">
                  <c:v>20.9</c:v>
                </c:pt>
                <c:pt idx="10">
                  <c:v>21</c:v>
                </c:pt>
                <c:pt idx="11">
                  <c:v>21.6</c:v>
                </c:pt>
                <c:pt idx="12">
                  <c:v>23</c:v>
                </c:pt>
                <c:pt idx="13">
                  <c:v>25.3</c:v>
                </c:pt>
                <c:pt idx="14">
                  <c:v>25.7</c:v>
                </c:pt>
                <c:pt idx="15">
                  <c:v>31.4</c:v>
                </c:pt>
                <c:pt idx="16">
                  <c:v>32.799999999999997</c:v>
                </c:pt>
                <c:pt idx="17">
                  <c:v>34.1</c:v>
                </c:pt>
                <c:pt idx="18">
                  <c:v>35.4</c:v>
                </c:pt>
                <c:pt idx="19">
                  <c:v>36.700000000000003</c:v>
                </c:pt>
                <c:pt idx="20">
                  <c:v>38</c:v>
                </c:pt>
                <c:pt idx="21">
                  <c:v>39.299999999999997</c:v>
                </c:pt>
                <c:pt idx="22">
                  <c:v>41.2</c:v>
                </c:pt>
                <c:pt idx="23">
                  <c:v>50.8</c:v>
                </c:pt>
                <c:pt idx="24">
                  <c:v>57.6</c:v>
                </c:pt>
                <c:pt idx="25">
                  <c:v>65.900000000000006</c:v>
                </c:pt>
                <c:pt idx="26">
                  <c:v>73.099999999999994</c:v>
                </c:pt>
                <c:pt idx="27">
                  <c:v>80.2</c:v>
                </c:pt>
                <c:pt idx="28">
                  <c:v>87.5</c:v>
                </c:pt>
                <c:pt idx="29">
                  <c:v>94.8</c:v>
                </c:pt>
                <c:pt idx="30">
                  <c:v>101.6</c:v>
                </c:pt>
                <c:pt idx="31">
                  <c:v>107</c:v>
                </c:pt>
                <c:pt idx="32">
                  <c:v>114.1</c:v>
                </c:pt>
                <c:pt idx="33">
                  <c:v>119</c:v>
                </c:pt>
              </c:numCache>
            </c:numRef>
          </c:xVal>
          <c:yVal>
            <c:numRef>
              <c:f>Tabelle1!$AG$170:$AG$203</c:f>
              <c:numCache>
                <c:formatCode>General</c:formatCode>
                <c:ptCount val="34"/>
                <c:pt idx="0">
                  <c:v>40</c:v>
                </c:pt>
                <c:pt idx="1">
                  <c:v>40</c:v>
                </c:pt>
                <c:pt idx="2">
                  <c:v>40</c:v>
                </c:pt>
                <c:pt idx="3">
                  <c:v>40</c:v>
                </c:pt>
                <c:pt idx="4">
                  <c:v>40</c:v>
                </c:pt>
                <c:pt idx="5">
                  <c:v>40</c:v>
                </c:pt>
                <c:pt idx="6">
                  <c:v>39.9</c:v>
                </c:pt>
                <c:pt idx="7">
                  <c:v>40</c:v>
                </c:pt>
                <c:pt idx="8">
                  <c:v>39.9</c:v>
                </c:pt>
                <c:pt idx="9">
                  <c:v>39.9</c:v>
                </c:pt>
                <c:pt idx="10">
                  <c:v>39.9</c:v>
                </c:pt>
                <c:pt idx="11">
                  <c:v>39.799999999999997</c:v>
                </c:pt>
                <c:pt idx="12">
                  <c:v>39.700000000000003</c:v>
                </c:pt>
                <c:pt idx="13">
                  <c:v>39.5</c:v>
                </c:pt>
                <c:pt idx="14">
                  <c:v>39.700000000000003</c:v>
                </c:pt>
                <c:pt idx="15">
                  <c:v>38.9</c:v>
                </c:pt>
                <c:pt idx="16">
                  <c:v>38.700000000000003</c:v>
                </c:pt>
                <c:pt idx="17">
                  <c:v>38.6</c:v>
                </c:pt>
                <c:pt idx="18">
                  <c:v>38.4</c:v>
                </c:pt>
                <c:pt idx="19">
                  <c:v>38.299999999999997</c:v>
                </c:pt>
                <c:pt idx="20">
                  <c:v>37.700000000000003</c:v>
                </c:pt>
                <c:pt idx="21">
                  <c:v>38</c:v>
                </c:pt>
                <c:pt idx="22">
                  <c:v>37.9</c:v>
                </c:pt>
                <c:pt idx="23">
                  <c:v>37</c:v>
                </c:pt>
                <c:pt idx="24">
                  <c:v>36.200000000000003</c:v>
                </c:pt>
                <c:pt idx="25">
                  <c:v>35.4</c:v>
                </c:pt>
                <c:pt idx="26">
                  <c:v>34.700000000000003</c:v>
                </c:pt>
                <c:pt idx="27">
                  <c:v>34</c:v>
                </c:pt>
                <c:pt idx="28">
                  <c:v>33.299999999999997</c:v>
                </c:pt>
                <c:pt idx="29">
                  <c:v>32.5</c:v>
                </c:pt>
                <c:pt idx="30">
                  <c:v>32</c:v>
                </c:pt>
                <c:pt idx="31">
                  <c:v>32</c:v>
                </c:pt>
                <c:pt idx="32">
                  <c:v>32</c:v>
                </c:pt>
                <c:pt idx="33">
                  <c:v>32</c:v>
                </c:pt>
              </c:numCache>
            </c:numRef>
          </c:yVal>
          <c:smooth val="0"/>
          <c:extLst>
            <c:ext xmlns:c16="http://schemas.microsoft.com/office/drawing/2014/chart" uri="{C3380CC4-5D6E-409C-BE32-E72D297353CC}">
              <c16:uniqueId val="{00000000-0744-411C-8A97-F2800D023506}"/>
            </c:ext>
          </c:extLst>
        </c:ser>
        <c:dLbls>
          <c:showLegendKey val="0"/>
          <c:showVal val="0"/>
          <c:showCatName val="0"/>
          <c:showSerName val="0"/>
          <c:showPercent val="0"/>
          <c:showBubbleSize val="0"/>
        </c:dLbls>
        <c:axId val="459215832"/>
        <c:axId val="459216488"/>
      </c:scatterChart>
      <c:valAx>
        <c:axId val="459215832"/>
        <c:scaling>
          <c:orientation val="minMax"/>
          <c:max val="120"/>
          <c:min val="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459216488"/>
        <c:crosses val="autoZero"/>
        <c:crossBetween val="midCat"/>
      </c:valAx>
      <c:valAx>
        <c:axId val="459216488"/>
        <c:scaling>
          <c:orientation val="minMax"/>
          <c:max val="50"/>
          <c:min val="3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Damage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45921583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Bolt Action Rifle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scatterChart>
        <c:scatterStyle val="lineMarker"/>
        <c:varyColors val="0"/>
        <c:ser>
          <c:idx val="0"/>
          <c:order val="0"/>
          <c:tx>
            <c:strRef>
              <c:f>Tabelle1!$AW$169</c:f>
              <c:strCache>
                <c:ptCount val="1"/>
                <c:pt idx="0">
                  <c:v>Damage</c:v>
                </c:pt>
              </c:strCache>
            </c:strRef>
          </c:tx>
          <c:spPr>
            <a:ln w="19050" cap="rnd">
              <a:noFill/>
              <a:round/>
            </a:ln>
            <a:effectLst/>
          </c:spPr>
          <c:marker>
            <c:symbol val="circle"/>
            <c:size val="5"/>
            <c:spPr>
              <a:solidFill>
                <a:schemeClr val="accent1"/>
              </a:solidFill>
              <a:ln w="9525">
                <a:solidFill>
                  <a:schemeClr val="accent1"/>
                </a:solidFill>
              </a:ln>
              <a:effectLst/>
            </c:spPr>
          </c:marker>
          <c:xVal>
            <c:numRef>
              <c:f>Tabelle1!$AV$170:$AV$203</c:f>
              <c:numCache>
                <c:formatCode>General</c:formatCode>
                <c:ptCount val="34"/>
                <c:pt idx="0">
                  <c:v>13.7</c:v>
                </c:pt>
                <c:pt idx="1">
                  <c:v>32.200000000000003</c:v>
                </c:pt>
                <c:pt idx="2">
                  <c:v>35</c:v>
                </c:pt>
                <c:pt idx="3">
                  <c:v>35.700000000000003</c:v>
                </c:pt>
                <c:pt idx="4">
                  <c:v>38.9</c:v>
                </c:pt>
                <c:pt idx="5">
                  <c:v>50.7</c:v>
                </c:pt>
                <c:pt idx="6">
                  <c:v>64.900000000000006</c:v>
                </c:pt>
                <c:pt idx="7">
                  <c:v>75.3</c:v>
                </c:pt>
                <c:pt idx="8">
                  <c:v>90.2</c:v>
                </c:pt>
                <c:pt idx="9">
                  <c:v>101.2</c:v>
                </c:pt>
                <c:pt idx="10">
                  <c:v>118.3</c:v>
                </c:pt>
                <c:pt idx="11">
                  <c:v>138.30000000000001</c:v>
                </c:pt>
                <c:pt idx="12">
                  <c:v>146.9</c:v>
                </c:pt>
                <c:pt idx="13">
                  <c:v>154.30000000000001</c:v>
                </c:pt>
                <c:pt idx="14">
                  <c:v>160.9</c:v>
                </c:pt>
                <c:pt idx="15">
                  <c:v>167.8</c:v>
                </c:pt>
                <c:pt idx="16">
                  <c:v>171.1</c:v>
                </c:pt>
                <c:pt idx="17">
                  <c:v>173</c:v>
                </c:pt>
                <c:pt idx="18">
                  <c:v>174.6</c:v>
                </c:pt>
                <c:pt idx="19">
                  <c:v>175</c:v>
                </c:pt>
                <c:pt idx="20">
                  <c:v>177</c:v>
                </c:pt>
                <c:pt idx="21">
                  <c:v>192.6</c:v>
                </c:pt>
                <c:pt idx="22">
                  <c:v>205.8</c:v>
                </c:pt>
              </c:numCache>
            </c:numRef>
          </c:xVal>
          <c:yVal>
            <c:numRef>
              <c:f>Tabelle1!$AW$170:$AW$203</c:f>
              <c:numCache>
                <c:formatCode>General</c:formatCode>
                <c:ptCount val="34"/>
                <c:pt idx="0">
                  <c:v>80</c:v>
                </c:pt>
                <c:pt idx="1">
                  <c:v>80</c:v>
                </c:pt>
                <c:pt idx="2">
                  <c:v>80</c:v>
                </c:pt>
                <c:pt idx="3">
                  <c:v>79.900000000000006</c:v>
                </c:pt>
                <c:pt idx="4">
                  <c:v>79.599999999999994</c:v>
                </c:pt>
                <c:pt idx="5">
                  <c:v>78.2</c:v>
                </c:pt>
                <c:pt idx="6">
                  <c:v>76.5</c:v>
                </c:pt>
                <c:pt idx="7">
                  <c:v>75.400000000000006</c:v>
                </c:pt>
                <c:pt idx="8">
                  <c:v>73.7</c:v>
                </c:pt>
                <c:pt idx="9">
                  <c:v>72.5</c:v>
                </c:pt>
                <c:pt idx="10">
                  <c:v>70.400000000000006</c:v>
                </c:pt>
                <c:pt idx="11">
                  <c:v>68.2</c:v>
                </c:pt>
                <c:pt idx="12">
                  <c:v>67.2</c:v>
                </c:pt>
                <c:pt idx="13">
                  <c:v>66.400000000000006</c:v>
                </c:pt>
                <c:pt idx="14">
                  <c:v>65.599999999999994</c:v>
                </c:pt>
                <c:pt idx="15">
                  <c:v>64.8</c:v>
                </c:pt>
                <c:pt idx="16">
                  <c:v>64.5</c:v>
                </c:pt>
                <c:pt idx="17">
                  <c:v>64.2</c:v>
                </c:pt>
                <c:pt idx="18">
                  <c:v>64.099999999999994</c:v>
                </c:pt>
                <c:pt idx="19">
                  <c:v>64</c:v>
                </c:pt>
                <c:pt idx="20">
                  <c:v>64</c:v>
                </c:pt>
                <c:pt idx="21">
                  <c:v>64</c:v>
                </c:pt>
                <c:pt idx="22">
                  <c:v>64</c:v>
                </c:pt>
              </c:numCache>
            </c:numRef>
          </c:yVal>
          <c:smooth val="0"/>
          <c:extLst>
            <c:ext xmlns:c16="http://schemas.microsoft.com/office/drawing/2014/chart" uri="{C3380CC4-5D6E-409C-BE32-E72D297353CC}">
              <c16:uniqueId val="{00000000-408B-4BA6-A057-DCAD1604CCAB}"/>
            </c:ext>
          </c:extLst>
        </c:ser>
        <c:dLbls>
          <c:showLegendKey val="0"/>
          <c:showVal val="0"/>
          <c:showCatName val="0"/>
          <c:showSerName val="0"/>
          <c:showPercent val="0"/>
          <c:showBubbleSize val="0"/>
        </c:dLbls>
        <c:axId val="459209272"/>
        <c:axId val="459209928"/>
      </c:scatterChart>
      <c:valAx>
        <c:axId val="459209272"/>
        <c:scaling>
          <c:orientation val="minMax"/>
          <c:max val="220"/>
          <c:min val="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459209928"/>
        <c:crosses val="autoZero"/>
        <c:crossBetween val="midCat"/>
      </c:valAx>
      <c:valAx>
        <c:axId val="459209928"/>
        <c:scaling>
          <c:orientation val="minMax"/>
          <c:min val="62"/>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Damage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45920927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Crossbow</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scatterChart>
        <c:scatterStyle val="lineMarker"/>
        <c:varyColors val="0"/>
        <c:ser>
          <c:idx val="0"/>
          <c:order val="0"/>
          <c:tx>
            <c:strRef>
              <c:f>Tabelle1!$BL$169</c:f>
              <c:strCache>
                <c:ptCount val="1"/>
                <c:pt idx="0">
                  <c:v>Damage</c:v>
                </c:pt>
              </c:strCache>
            </c:strRef>
          </c:tx>
          <c:spPr>
            <a:ln w="19050" cap="rnd">
              <a:noFill/>
              <a:round/>
            </a:ln>
            <a:effectLst/>
          </c:spPr>
          <c:marker>
            <c:symbol val="circle"/>
            <c:size val="5"/>
            <c:spPr>
              <a:solidFill>
                <a:schemeClr val="accent1"/>
              </a:solidFill>
              <a:ln w="9525">
                <a:solidFill>
                  <a:schemeClr val="accent1"/>
                </a:solidFill>
              </a:ln>
              <a:effectLst/>
            </c:spPr>
          </c:marker>
          <c:xVal>
            <c:numRef>
              <c:f>Tabelle1!$BK$170:$BK$215</c:f>
              <c:numCache>
                <c:formatCode>General</c:formatCode>
                <c:ptCount val="46"/>
                <c:pt idx="0">
                  <c:v>4.4000000000000004</c:v>
                </c:pt>
                <c:pt idx="1">
                  <c:v>4.7</c:v>
                </c:pt>
                <c:pt idx="2">
                  <c:v>5.6</c:v>
                </c:pt>
                <c:pt idx="3">
                  <c:v>9</c:v>
                </c:pt>
                <c:pt idx="4">
                  <c:v>10.8</c:v>
                </c:pt>
                <c:pt idx="5">
                  <c:v>11.9</c:v>
                </c:pt>
                <c:pt idx="6">
                  <c:v>13.2</c:v>
                </c:pt>
                <c:pt idx="7">
                  <c:v>14.4</c:v>
                </c:pt>
                <c:pt idx="8">
                  <c:v>14.8</c:v>
                </c:pt>
                <c:pt idx="9">
                  <c:v>14.8</c:v>
                </c:pt>
                <c:pt idx="10">
                  <c:v>15</c:v>
                </c:pt>
                <c:pt idx="11">
                  <c:v>15</c:v>
                </c:pt>
                <c:pt idx="12">
                  <c:v>15.1</c:v>
                </c:pt>
                <c:pt idx="13">
                  <c:v>15.2</c:v>
                </c:pt>
                <c:pt idx="14">
                  <c:v>15.2</c:v>
                </c:pt>
                <c:pt idx="15">
                  <c:v>15.8</c:v>
                </c:pt>
                <c:pt idx="16">
                  <c:v>16.100000000000001</c:v>
                </c:pt>
                <c:pt idx="17">
                  <c:v>16.399999999999999</c:v>
                </c:pt>
                <c:pt idx="18">
                  <c:v>16.8</c:v>
                </c:pt>
                <c:pt idx="19">
                  <c:v>17.100000000000001</c:v>
                </c:pt>
                <c:pt idx="20">
                  <c:v>18.100000000000001</c:v>
                </c:pt>
                <c:pt idx="21">
                  <c:v>19.2</c:v>
                </c:pt>
                <c:pt idx="22">
                  <c:v>20.6</c:v>
                </c:pt>
                <c:pt idx="23">
                  <c:v>21.9</c:v>
                </c:pt>
                <c:pt idx="24">
                  <c:v>24.6</c:v>
                </c:pt>
                <c:pt idx="25">
                  <c:v>29.5</c:v>
                </c:pt>
                <c:pt idx="26">
                  <c:v>37.6</c:v>
                </c:pt>
                <c:pt idx="27">
                  <c:v>42.9</c:v>
                </c:pt>
                <c:pt idx="28">
                  <c:v>49.9</c:v>
                </c:pt>
                <c:pt idx="29">
                  <c:v>59.9</c:v>
                </c:pt>
                <c:pt idx="30">
                  <c:v>60</c:v>
                </c:pt>
                <c:pt idx="31">
                  <c:v>60</c:v>
                </c:pt>
                <c:pt idx="32">
                  <c:v>76.099999999999994</c:v>
                </c:pt>
                <c:pt idx="33">
                  <c:v>80.5</c:v>
                </c:pt>
                <c:pt idx="34">
                  <c:v>83.4</c:v>
                </c:pt>
                <c:pt idx="35">
                  <c:v>83.8</c:v>
                </c:pt>
                <c:pt idx="36">
                  <c:v>83.8</c:v>
                </c:pt>
                <c:pt idx="37">
                  <c:v>86.2</c:v>
                </c:pt>
                <c:pt idx="38">
                  <c:v>86.3</c:v>
                </c:pt>
                <c:pt idx="39">
                  <c:v>88.4</c:v>
                </c:pt>
                <c:pt idx="40">
                  <c:v>88.5</c:v>
                </c:pt>
                <c:pt idx="41">
                  <c:v>89.8</c:v>
                </c:pt>
                <c:pt idx="42">
                  <c:v>89.8</c:v>
                </c:pt>
                <c:pt idx="43">
                  <c:v>89.9</c:v>
                </c:pt>
                <c:pt idx="44">
                  <c:v>90</c:v>
                </c:pt>
                <c:pt idx="45">
                  <c:v>90.9</c:v>
                </c:pt>
              </c:numCache>
            </c:numRef>
          </c:xVal>
          <c:yVal>
            <c:numRef>
              <c:f>Tabelle1!$BL$170:$BL$215</c:f>
              <c:numCache>
                <c:formatCode>General</c:formatCode>
                <c:ptCount val="46"/>
                <c:pt idx="0">
                  <c:v>60</c:v>
                </c:pt>
                <c:pt idx="1">
                  <c:v>60</c:v>
                </c:pt>
                <c:pt idx="2">
                  <c:v>60</c:v>
                </c:pt>
                <c:pt idx="3">
                  <c:v>60</c:v>
                </c:pt>
                <c:pt idx="4">
                  <c:v>60</c:v>
                </c:pt>
                <c:pt idx="5">
                  <c:v>60</c:v>
                </c:pt>
                <c:pt idx="6">
                  <c:v>60</c:v>
                </c:pt>
                <c:pt idx="7">
                  <c:v>60</c:v>
                </c:pt>
                <c:pt idx="8">
                  <c:v>60</c:v>
                </c:pt>
                <c:pt idx="9">
                  <c:v>60</c:v>
                </c:pt>
                <c:pt idx="10">
                  <c:v>60</c:v>
                </c:pt>
                <c:pt idx="11">
                  <c:v>60</c:v>
                </c:pt>
                <c:pt idx="12">
                  <c:v>60</c:v>
                </c:pt>
                <c:pt idx="13">
                  <c:v>59.9</c:v>
                </c:pt>
                <c:pt idx="14">
                  <c:v>59.9</c:v>
                </c:pt>
                <c:pt idx="15">
                  <c:v>59.9</c:v>
                </c:pt>
                <c:pt idx="16">
                  <c:v>59.8</c:v>
                </c:pt>
                <c:pt idx="17">
                  <c:v>59.8</c:v>
                </c:pt>
                <c:pt idx="18">
                  <c:v>59.7</c:v>
                </c:pt>
                <c:pt idx="19">
                  <c:v>59.7</c:v>
                </c:pt>
                <c:pt idx="20">
                  <c:v>59.5</c:v>
                </c:pt>
                <c:pt idx="21">
                  <c:v>59.3</c:v>
                </c:pt>
                <c:pt idx="22">
                  <c:v>59.1</c:v>
                </c:pt>
                <c:pt idx="23">
                  <c:v>58.9</c:v>
                </c:pt>
                <c:pt idx="24">
                  <c:v>58.5</c:v>
                </c:pt>
                <c:pt idx="25">
                  <c:v>57.6</c:v>
                </c:pt>
                <c:pt idx="26">
                  <c:v>56.4</c:v>
                </c:pt>
                <c:pt idx="27">
                  <c:v>55.6</c:v>
                </c:pt>
                <c:pt idx="28">
                  <c:v>54.4</c:v>
                </c:pt>
                <c:pt idx="29">
                  <c:v>52.9</c:v>
                </c:pt>
                <c:pt idx="30">
                  <c:v>52.8</c:v>
                </c:pt>
                <c:pt idx="31">
                  <c:v>52.8</c:v>
                </c:pt>
                <c:pt idx="32">
                  <c:v>50.2</c:v>
                </c:pt>
                <c:pt idx="33">
                  <c:v>49.5</c:v>
                </c:pt>
                <c:pt idx="34">
                  <c:v>49.1</c:v>
                </c:pt>
                <c:pt idx="35">
                  <c:v>49</c:v>
                </c:pt>
                <c:pt idx="36">
                  <c:v>49</c:v>
                </c:pt>
                <c:pt idx="37">
                  <c:v>48.6</c:v>
                </c:pt>
                <c:pt idx="38">
                  <c:v>48.6</c:v>
                </c:pt>
                <c:pt idx="39">
                  <c:v>48.2</c:v>
                </c:pt>
                <c:pt idx="40">
                  <c:v>48.2</c:v>
                </c:pt>
                <c:pt idx="41">
                  <c:v>48</c:v>
                </c:pt>
                <c:pt idx="42">
                  <c:v>48.1</c:v>
                </c:pt>
                <c:pt idx="43">
                  <c:v>48</c:v>
                </c:pt>
                <c:pt idx="44">
                  <c:v>48</c:v>
                </c:pt>
                <c:pt idx="45">
                  <c:v>48</c:v>
                </c:pt>
              </c:numCache>
            </c:numRef>
          </c:yVal>
          <c:smooth val="0"/>
          <c:extLst>
            <c:ext xmlns:c16="http://schemas.microsoft.com/office/drawing/2014/chart" uri="{C3380CC4-5D6E-409C-BE32-E72D297353CC}">
              <c16:uniqueId val="{00000000-A261-48FF-86E4-B94284FB7060}"/>
            </c:ext>
          </c:extLst>
        </c:ser>
        <c:dLbls>
          <c:showLegendKey val="0"/>
          <c:showVal val="0"/>
          <c:showCatName val="0"/>
          <c:showSerName val="0"/>
          <c:showPercent val="0"/>
          <c:showBubbleSize val="0"/>
        </c:dLbls>
        <c:axId val="439000584"/>
        <c:axId val="438998616"/>
      </c:scatterChart>
      <c:valAx>
        <c:axId val="439000584"/>
        <c:scaling>
          <c:orientation val="minMax"/>
          <c:max val="12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438998616"/>
        <c:crosses val="autoZero"/>
        <c:crossBetween val="midCat"/>
      </c:valAx>
      <c:valAx>
        <c:axId val="438998616"/>
        <c:scaling>
          <c:orientation val="minMax"/>
          <c:max val="65"/>
          <c:min val="45"/>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Damage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43900058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319087</xdr:colOff>
      <xdr:row>174</xdr:row>
      <xdr:rowOff>100012</xdr:rowOff>
    </xdr:from>
    <xdr:to>
      <xdr:col>14</xdr:col>
      <xdr:colOff>14287</xdr:colOff>
      <xdr:row>188</xdr:row>
      <xdr:rowOff>176212</xdr:rowOff>
    </xdr:to>
    <xdr:graphicFrame macro="">
      <xdr:nvGraphicFramePr>
        <xdr:cNvPr id="8" name="Diagramm 7">
          <a:extLst>
            <a:ext uri="{FF2B5EF4-FFF2-40B4-BE49-F238E27FC236}">
              <a16:creationId xmlns:a16="http://schemas.microsoft.com/office/drawing/2014/main" id="{7AEF81F2-AD20-494A-8F31-DF1927372B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295275</xdr:colOff>
      <xdr:row>174</xdr:row>
      <xdr:rowOff>100012</xdr:rowOff>
    </xdr:from>
    <xdr:to>
      <xdr:col>27</xdr:col>
      <xdr:colOff>600075</xdr:colOff>
      <xdr:row>188</xdr:row>
      <xdr:rowOff>176212</xdr:rowOff>
    </xdr:to>
    <xdr:graphicFrame macro="">
      <xdr:nvGraphicFramePr>
        <xdr:cNvPr id="9" name="Diagramm 8">
          <a:extLst>
            <a:ext uri="{FF2B5EF4-FFF2-40B4-BE49-F238E27FC236}">
              <a16:creationId xmlns:a16="http://schemas.microsoft.com/office/drawing/2014/main" id="{99B23DCF-208C-4F1C-8898-991B77154B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35</xdr:col>
      <xdr:colOff>295275</xdr:colOff>
      <xdr:row>174</xdr:row>
      <xdr:rowOff>138112</xdr:rowOff>
    </xdr:from>
    <xdr:to>
      <xdr:col>42</xdr:col>
      <xdr:colOff>600075</xdr:colOff>
      <xdr:row>189</xdr:row>
      <xdr:rowOff>23812</xdr:rowOff>
    </xdr:to>
    <xdr:graphicFrame macro="">
      <xdr:nvGraphicFramePr>
        <xdr:cNvPr id="2" name="Diagramm 1">
          <a:extLst>
            <a:ext uri="{FF2B5EF4-FFF2-40B4-BE49-F238E27FC236}">
              <a16:creationId xmlns:a16="http://schemas.microsoft.com/office/drawing/2014/main" id="{E18219D9-1347-4F2A-B1A0-1243E3CE00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51</xdr:col>
      <xdr:colOff>261937</xdr:colOff>
      <xdr:row>174</xdr:row>
      <xdr:rowOff>128587</xdr:rowOff>
    </xdr:from>
    <xdr:to>
      <xdr:col>58</xdr:col>
      <xdr:colOff>566737</xdr:colOff>
      <xdr:row>189</xdr:row>
      <xdr:rowOff>14287</xdr:rowOff>
    </xdr:to>
    <xdr:graphicFrame macro="">
      <xdr:nvGraphicFramePr>
        <xdr:cNvPr id="3" name="Diagramm 2">
          <a:extLst>
            <a:ext uri="{FF2B5EF4-FFF2-40B4-BE49-F238E27FC236}">
              <a16:creationId xmlns:a16="http://schemas.microsoft.com/office/drawing/2014/main" id="{D9C73275-3595-476B-8032-882066E5DA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66</xdr:col>
      <xdr:colOff>381000</xdr:colOff>
      <xdr:row>174</xdr:row>
      <xdr:rowOff>80962</xdr:rowOff>
    </xdr:from>
    <xdr:to>
      <xdr:col>74</xdr:col>
      <xdr:colOff>76200</xdr:colOff>
      <xdr:row>188</xdr:row>
      <xdr:rowOff>157162</xdr:rowOff>
    </xdr:to>
    <xdr:graphicFrame macro="">
      <xdr:nvGraphicFramePr>
        <xdr:cNvPr id="4" name="Diagramm 3">
          <a:extLst>
            <a:ext uri="{FF2B5EF4-FFF2-40B4-BE49-F238E27FC236}">
              <a16:creationId xmlns:a16="http://schemas.microsoft.com/office/drawing/2014/main" id="{90E69B7B-D7A5-459B-B2D3-7B4E682F471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CJ215"/>
  <sheetViews>
    <sheetView tabSelected="1" topLeftCell="A143" zoomScaleNormal="100" workbookViewId="0">
      <selection activeCell="U161" sqref="U161"/>
    </sheetView>
  </sheetViews>
  <sheetFormatPr baseColWidth="10" defaultColWidth="9.140625" defaultRowHeight="15" x14ac:dyDescent="0.25"/>
  <cols>
    <col min="6" max="6" width="9.42578125" bestFit="1" customWidth="1"/>
    <col min="44" max="44" width="9" customWidth="1"/>
  </cols>
  <sheetData>
    <row r="1" spans="6:52" s="32" customFormat="1" x14ac:dyDescent="0.25"/>
    <row r="2" spans="6:52" s="32" customFormat="1" ht="20.25" thickBot="1" x14ac:dyDescent="0.35">
      <c r="L2" s="50" t="s">
        <v>65</v>
      </c>
      <c r="M2" s="50"/>
      <c r="N2" s="50"/>
    </row>
    <row r="3" spans="6:52" s="31" customFormat="1" ht="15.75" thickTop="1" x14ac:dyDescent="0.25">
      <c r="L3" s="34"/>
      <c r="M3" s="34"/>
      <c r="N3" s="34"/>
    </row>
    <row r="4" spans="6:52" ht="15.75" customHeight="1" x14ac:dyDescent="0.25">
      <c r="L4" s="42" t="s">
        <v>7</v>
      </c>
      <c r="M4" s="43"/>
      <c r="N4" s="44"/>
      <c r="O4" s="36">
        <v>0.75</v>
      </c>
      <c r="Q4" s="42" t="s">
        <v>68</v>
      </c>
      <c r="R4" s="43"/>
      <c r="S4" s="44"/>
      <c r="T4" s="33">
        <v>0</v>
      </c>
      <c r="V4" s="42" t="s">
        <v>72</v>
      </c>
      <c r="W4" s="43"/>
      <c r="X4" s="44"/>
      <c r="Y4" s="36">
        <v>2</v>
      </c>
    </row>
    <row r="5" spans="6:52" ht="16.5" customHeight="1" x14ac:dyDescent="0.25">
      <c r="H5" s="32"/>
      <c r="I5" s="32"/>
      <c r="J5" s="32"/>
      <c r="L5" s="42" t="s">
        <v>64</v>
      </c>
      <c r="M5" s="43"/>
      <c r="N5" s="44"/>
      <c r="O5" s="33">
        <v>100</v>
      </c>
      <c r="Q5" s="42" t="s">
        <v>69</v>
      </c>
      <c r="R5" s="43"/>
      <c r="S5" s="44"/>
      <c r="T5" s="36">
        <v>0.12</v>
      </c>
      <c r="V5" s="42" t="s">
        <v>73</v>
      </c>
      <c r="W5" s="43"/>
      <c r="X5" s="44"/>
      <c r="Y5" s="36">
        <v>2</v>
      </c>
      <c r="AV5" s="31"/>
      <c r="AW5" s="31"/>
      <c r="AX5" s="31"/>
      <c r="AY5" s="31"/>
      <c r="AZ5" s="31"/>
    </row>
    <row r="6" spans="6:52" x14ac:dyDescent="0.25">
      <c r="L6" s="45" t="s">
        <v>29</v>
      </c>
      <c r="M6" s="45"/>
      <c r="N6" s="45"/>
      <c r="O6" s="13">
        <v>0</v>
      </c>
      <c r="Q6" s="45" t="s">
        <v>71</v>
      </c>
      <c r="R6" s="45"/>
      <c r="S6" s="45"/>
      <c r="T6" s="37">
        <v>20</v>
      </c>
      <c r="V6" s="45" t="s">
        <v>74</v>
      </c>
      <c r="W6" s="45"/>
      <c r="X6" s="45"/>
      <c r="Y6" s="4">
        <v>1</v>
      </c>
      <c r="AV6" s="31"/>
      <c r="AW6" s="31"/>
      <c r="AX6" s="31"/>
      <c r="AY6" s="31"/>
      <c r="AZ6" s="31"/>
    </row>
    <row r="7" spans="6:52" s="32" customFormat="1" x14ac:dyDescent="0.25">
      <c r="L7" s="45" t="s">
        <v>63</v>
      </c>
      <c r="M7" s="45"/>
      <c r="N7" s="45"/>
      <c r="O7" s="33">
        <v>1</v>
      </c>
      <c r="Q7" s="45" t="s">
        <v>70</v>
      </c>
      <c r="R7" s="45"/>
      <c r="S7" s="45"/>
      <c r="T7" s="33">
        <v>0</v>
      </c>
      <c r="V7" s="45"/>
      <c r="W7" s="45"/>
      <c r="X7" s="45"/>
      <c r="Y7" s="33"/>
    </row>
    <row r="8" spans="6:52" ht="15.75" thickBot="1" x14ac:dyDescent="0.3">
      <c r="AV8" s="31"/>
      <c r="AW8" s="31"/>
      <c r="AX8" s="31"/>
      <c r="AY8" s="31"/>
      <c r="AZ8" s="31"/>
    </row>
    <row r="9" spans="6:52" ht="15.75" thickBot="1" x14ac:dyDescent="0.3">
      <c r="G9" s="69" t="s">
        <v>24</v>
      </c>
      <c r="H9" s="71"/>
      <c r="I9" s="69" t="s">
        <v>25</v>
      </c>
      <c r="J9" s="70"/>
      <c r="K9" s="70"/>
      <c r="L9" s="70"/>
      <c r="M9" s="70"/>
      <c r="N9" s="70"/>
      <c r="O9" s="70"/>
      <c r="P9" s="71"/>
      <c r="Q9" s="69" t="s">
        <v>27</v>
      </c>
      <c r="R9" s="70"/>
      <c r="S9" s="70"/>
      <c r="T9" s="70"/>
      <c r="U9" s="70"/>
      <c r="V9" s="70"/>
      <c r="W9" s="70"/>
      <c r="X9" s="70"/>
      <c r="Y9" s="70"/>
      <c r="Z9" s="71"/>
      <c r="AA9" s="69" t="s">
        <v>32</v>
      </c>
      <c r="AB9" s="70"/>
      <c r="AC9" s="70"/>
      <c r="AD9" s="70"/>
      <c r="AE9" s="70"/>
      <c r="AF9" s="71"/>
      <c r="AG9" s="69" t="s">
        <v>66</v>
      </c>
      <c r="AH9" s="70"/>
      <c r="AI9" s="70"/>
      <c r="AJ9" s="70"/>
      <c r="AK9" s="70"/>
      <c r="AL9" s="70"/>
      <c r="AM9" s="70"/>
      <c r="AN9" s="70"/>
      <c r="AO9" s="70"/>
      <c r="AP9" s="71"/>
      <c r="AV9" s="31"/>
      <c r="AW9" s="31"/>
      <c r="AX9" s="31"/>
      <c r="AY9" s="31"/>
      <c r="AZ9" s="31"/>
    </row>
    <row r="10" spans="6:52" x14ac:dyDescent="0.25">
      <c r="F10" s="1" t="s">
        <v>4</v>
      </c>
      <c r="G10" s="73" t="s">
        <v>8</v>
      </c>
      <c r="H10" s="74"/>
      <c r="I10" s="73" t="s">
        <v>23</v>
      </c>
      <c r="J10" s="74"/>
      <c r="K10" s="73" t="s">
        <v>9</v>
      </c>
      <c r="L10" s="74"/>
      <c r="M10" s="73" t="s">
        <v>30</v>
      </c>
      <c r="N10" s="74"/>
      <c r="O10" s="73" t="s">
        <v>10</v>
      </c>
      <c r="P10" s="74"/>
      <c r="Q10" s="73" t="s">
        <v>26</v>
      </c>
      <c r="R10" s="74"/>
      <c r="S10" s="79" t="s">
        <v>20</v>
      </c>
      <c r="T10" s="80"/>
      <c r="U10" s="73" t="s">
        <v>3</v>
      </c>
      <c r="V10" s="74"/>
      <c r="W10" s="73" t="s">
        <v>31</v>
      </c>
      <c r="X10" s="74"/>
      <c r="Y10" s="73" t="s">
        <v>19</v>
      </c>
      <c r="Z10" s="74"/>
      <c r="AA10" s="73" t="s">
        <v>17</v>
      </c>
      <c r="AB10" s="74"/>
      <c r="AC10" s="73" t="s">
        <v>12</v>
      </c>
      <c r="AD10" s="74"/>
      <c r="AE10" s="73" t="s">
        <v>11</v>
      </c>
      <c r="AF10" s="74"/>
      <c r="AG10" s="73" t="s">
        <v>21</v>
      </c>
      <c r="AH10" s="74"/>
      <c r="AI10" s="73" t="s">
        <v>16</v>
      </c>
      <c r="AJ10" s="74"/>
      <c r="AK10" s="73" t="s">
        <v>14</v>
      </c>
      <c r="AL10" s="74"/>
      <c r="AM10" s="73" t="s">
        <v>18</v>
      </c>
      <c r="AN10" s="74"/>
      <c r="AO10" s="73" t="s">
        <v>13</v>
      </c>
      <c r="AP10" s="74"/>
      <c r="AQ10" s="45"/>
      <c r="AR10" s="72"/>
      <c r="AV10" s="31"/>
      <c r="AW10" s="31"/>
      <c r="AX10" s="31"/>
      <c r="AY10" s="31"/>
      <c r="AZ10" s="31"/>
    </row>
    <row r="11" spans="6:52" x14ac:dyDescent="0.25">
      <c r="F11" s="1" t="s">
        <v>15</v>
      </c>
      <c r="G11" s="45">
        <v>60</v>
      </c>
      <c r="H11" s="72"/>
      <c r="I11" s="45">
        <v>400</v>
      </c>
      <c r="J11" s="72"/>
      <c r="K11" s="45">
        <v>17</v>
      </c>
      <c r="L11" s="72"/>
      <c r="M11" s="45">
        <f>ROUND(60/(1+3*Y6),O7)</f>
        <v>15</v>
      </c>
      <c r="N11" s="72"/>
      <c r="O11" s="45">
        <v>343</v>
      </c>
      <c r="P11" s="72"/>
      <c r="Q11" s="45">
        <v>600</v>
      </c>
      <c r="R11" s="72"/>
      <c r="S11" s="75">
        <v>462</v>
      </c>
      <c r="T11" s="76"/>
      <c r="U11" s="45">
        <v>343</v>
      </c>
      <c r="V11" s="72"/>
      <c r="W11" s="45">
        <v>400</v>
      </c>
      <c r="X11" s="72"/>
      <c r="Y11" s="45">
        <v>400</v>
      </c>
      <c r="Z11" s="72"/>
      <c r="AA11" s="45">
        <v>600</v>
      </c>
      <c r="AB11" s="72"/>
      <c r="AC11" s="45">
        <v>450</v>
      </c>
      <c r="AD11" s="72"/>
      <c r="AE11" s="45">
        <v>35</v>
      </c>
      <c r="AF11" s="72"/>
      <c r="AG11" s="45">
        <v>500</v>
      </c>
      <c r="AH11" s="72"/>
      <c r="AI11" s="45">
        <v>400</v>
      </c>
      <c r="AJ11" s="72"/>
      <c r="AK11" s="45">
        <v>300</v>
      </c>
      <c r="AL11" s="72"/>
      <c r="AM11" s="45">
        <v>500</v>
      </c>
      <c r="AN11" s="72"/>
      <c r="AO11" s="45">
        <v>23</v>
      </c>
      <c r="AP11" s="72"/>
      <c r="AQ11" s="45"/>
      <c r="AR11" s="72"/>
      <c r="AV11" s="31"/>
      <c r="AW11" s="31"/>
      <c r="AX11" s="31"/>
      <c r="AY11" s="31"/>
      <c r="AZ11" s="31"/>
    </row>
    <row r="12" spans="6:52" x14ac:dyDescent="0.25">
      <c r="F12" s="1" t="s">
        <v>28</v>
      </c>
      <c r="G12" s="45">
        <v>15</v>
      </c>
      <c r="H12" s="72"/>
      <c r="I12" s="45">
        <v>6</v>
      </c>
      <c r="J12" s="72"/>
      <c r="K12" s="45">
        <v>34</v>
      </c>
      <c r="L12" s="72"/>
      <c r="M12" s="45"/>
      <c r="N12" s="72"/>
      <c r="O12" s="45">
        <v>36</v>
      </c>
      <c r="P12" s="72"/>
      <c r="Q12" s="45">
        <v>50</v>
      </c>
      <c r="R12" s="72"/>
      <c r="S12" s="75">
        <v>90</v>
      </c>
      <c r="T12" s="76"/>
      <c r="U12" s="45">
        <v>188</v>
      </c>
      <c r="V12" s="72"/>
      <c r="W12" s="45">
        <v>45</v>
      </c>
      <c r="X12" s="72"/>
      <c r="Y12" s="45">
        <v>72</v>
      </c>
      <c r="Z12" s="72"/>
      <c r="AA12" s="45">
        <v>72</v>
      </c>
      <c r="AB12" s="72"/>
      <c r="AC12" s="45">
        <v>188</v>
      </c>
      <c r="AD12" s="72"/>
      <c r="AE12" s="45">
        <v>574</v>
      </c>
      <c r="AF12" s="72"/>
      <c r="AG12" s="45">
        <v>188</v>
      </c>
      <c r="AH12" s="72"/>
      <c r="AI12" s="45">
        <v>90</v>
      </c>
      <c r="AJ12" s="72"/>
      <c r="AK12" s="45">
        <v>352</v>
      </c>
      <c r="AL12" s="72"/>
      <c r="AM12" s="45">
        <v>317</v>
      </c>
      <c r="AN12" s="72"/>
      <c r="AO12" s="45">
        <v>1125</v>
      </c>
      <c r="AP12" s="72"/>
      <c r="AQ12" s="45"/>
      <c r="AR12" s="72"/>
      <c r="AV12" s="31"/>
      <c r="AW12" s="31"/>
      <c r="AX12" s="31"/>
      <c r="AY12" s="31"/>
      <c r="AZ12" s="31"/>
    </row>
    <row r="13" spans="6:52" s="31" customFormat="1" x14ac:dyDescent="0.25">
      <c r="F13" s="1" t="s">
        <v>60</v>
      </c>
      <c r="G13" s="45">
        <v>10</v>
      </c>
      <c r="H13" s="72"/>
      <c r="I13" s="45">
        <v>4</v>
      </c>
      <c r="J13" s="72"/>
      <c r="K13" s="45">
        <v>15</v>
      </c>
      <c r="L13" s="72"/>
      <c r="M13" s="45"/>
      <c r="N13" s="72"/>
      <c r="O13" s="45">
        <v>4</v>
      </c>
      <c r="P13" s="72"/>
      <c r="Q13" s="45"/>
      <c r="R13" s="72"/>
      <c r="S13" s="75"/>
      <c r="T13" s="76"/>
      <c r="U13" s="45">
        <v>20</v>
      </c>
      <c r="V13" s="72"/>
      <c r="W13" s="45"/>
      <c r="X13" s="72"/>
      <c r="Y13" s="45"/>
      <c r="Z13" s="72"/>
      <c r="AA13" s="45"/>
      <c r="AB13" s="72"/>
      <c r="AC13" s="45"/>
      <c r="AD13" s="72"/>
      <c r="AE13" s="45">
        <v>35</v>
      </c>
      <c r="AF13" s="72"/>
      <c r="AG13" s="45"/>
      <c r="AH13" s="72"/>
      <c r="AI13" s="45"/>
      <c r="AJ13" s="72"/>
      <c r="AK13" s="45"/>
      <c r="AL13" s="72"/>
      <c r="AM13" s="45"/>
      <c r="AN13" s="72"/>
      <c r="AO13" s="45"/>
      <c r="AP13" s="72"/>
      <c r="AQ13" s="45"/>
      <c r="AR13" s="72"/>
    </row>
    <row r="14" spans="6:52" s="31" customFormat="1" x14ac:dyDescent="0.25">
      <c r="F14" s="1" t="s">
        <v>61</v>
      </c>
      <c r="G14" s="45">
        <v>60</v>
      </c>
      <c r="H14" s="72"/>
      <c r="I14" s="45">
        <v>24</v>
      </c>
      <c r="J14" s="72"/>
      <c r="K14" s="45">
        <v>90</v>
      </c>
      <c r="L14" s="72"/>
      <c r="M14" s="45"/>
      <c r="N14" s="72"/>
      <c r="O14" s="45">
        <v>24</v>
      </c>
      <c r="P14" s="72"/>
      <c r="Q14" s="45"/>
      <c r="R14" s="72"/>
      <c r="S14" s="75"/>
      <c r="T14" s="76"/>
      <c r="U14" s="45">
        <v>100</v>
      </c>
      <c r="V14" s="72"/>
      <c r="W14" s="45"/>
      <c r="X14" s="72"/>
      <c r="Y14" s="45"/>
      <c r="Z14" s="72"/>
      <c r="AA14" s="45"/>
      <c r="AB14" s="72"/>
      <c r="AC14" s="45"/>
      <c r="AD14" s="72"/>
      <c r="AE14" s="45">
        <v>175</v>
      </c>
      <c r="AF14" s="72"/>
      <c r="AG14" s="45"/>
      <c r="AH14" s="72"/>
      <c r="AI14" s="45"/>
      <c r="AJ14" s="72"/>
      <c r="AK14" s="45"/>
      <c r="AL14" s="72"/>
      <c r="AM14" s="45"/>
      <c r="AN14" s="72"/>
      <c r="AO14" s="45"/>
      <c r="AP14" s="72"/>
      <c r="AQ14" s="45"/>
      <c r="AR14" s="72"/>
    </row>
    <row r="15" spans="6:52" s="31" customFormat="1" x14ac:dyDescent="0.25">
      <c r="F15" s="1" t="s">
        <v>62</v>
      </c>
      <c r="G15" s="85">
        <f>IF($O$6&lt;=G$13,1,IF($O$6&gt;=G$14,0.8,1-(($O$6-G$13)*(20/(G$14-G$13))/100)))</f>
        <v>1</v>
      </c>
      <c r="H15" s="86"/>
      <c r="I15" s="85">
        <f>IF($O$6&lt;=I$13,1,IF($O$6&gt;=I$14,0.8,1-(($O$6-I$13)*(20/(I$14-I$13))/100)))</f>
        <v>1</v>
      </c>
      <c r="J15" s="86"/>
      <c r="K15" s="85">
        <f>IF($O$6&lt;=K$13,1,IF($O$6&gt;=K$14,0.8,1-(($O$6-K$13)*(20/(K$14-K$13))/100)))</f>
        <v>1</v>
      </c>
      <c r="L15" s="86"/>
      <c r="M15" s="85">
        <v>1</v>
      </c>
      <c r="N15" s="86"/>
      <c r="O15" s="85">
        <f>IF($O$6&lt;=O$13,1,IF($O$6&gt;=O$14,0.8,1-(($O$6-O$13)*(20/(O$14-O$13))/100)))</f>
        <v>1</v>
      </c>
      <c r="P15" s="86"/>
      <c r="Q15" s="85">
        <v>1</v>
      </c>
      <c r="R15" s="86"/>
      <c r="S15" s="85">
        <v>1</v>
      </c>
      <c r="T15" s="86"/>
      <c r="U15" s="85">
        <f>IF($O$6&lt;=U$13,1,IF($O$6&gt;=U$14,0.8,1-(($O$6-U$13)*(20/(U$14-U$13))/100)))</f>
        <v>1</v>
      </c>
      <c r="V15" s="86"/>
      <c r="W15" s="85">
        <v>1</v>
      </c>
      <c r="X15" s="86"/>
      <c r="Y15" s="85">
        <v>1</v>
      </c>
      <c r="Z15" s="86"/>
      <c r="AA15" s="85">
        <v>1</v>
      </c>
      <c r="AB15" s="86"/>
      <c r="AC15" s="85">
        <v>1</v>
      </c>
      <c r="AD15" s="86"/>
      <c r="AE15" s="85">
        <f>IF($O$6&lt;=AE$13,1,IF($O$6&gt;=AE$14,0.8,1-(($O$6-AE$13)*(20/(AE$14-AE$13))/100)))</f>
        <v>1</v>
      </c>
      <c r="AF15" s="86"/>
      <c r="AG15" s="85">
        <v>1</v>
      </c>
      <c r="AH15" s="86"/>
      <c r="AI15" s="85">
        <v>1</v>
      </c>
      <c r="AJ15" s="86"/>
      <c r="AK15" s="85">
        <v>1</v>
      </c>
      <c r="AL15" s="86"/>
      <c r="AM15" s="85">
        <v>1</v>
      </c>
      <c r="AN15" s="86"/>
      <c r="AO15" s="85">
        <v>1</v>
      </c>
      <c r="AP15" s="86"/>
      <c r="AQ15" s="45"/>
      <c r="AR15" s="72"/>
    </row>
    <row r="16" spans="6:52" x14ac:dyDescent="0.25">
      <c r="F16" s="1" t="s">
        <v>5</v>
      </c>
      <c r="G16" s="45">
        <f>50-50*0.2*$T$7-50*0.2*$T$4</f>
        <v>50</v>
      </c>
      <c r="H16" s="72"/>
      <c r="I16" s="45">
        <v>18</v>
      </c>
      <c r="J16" s="72"/>
      <c r="K16" s="45">
        <f>60-60*0.2*$T$7-60*0.2*$T$4</f>
        <v>60</v>
      </c>
      <c r="L16" s="72"/>
      <c r="M16" s="45">
        <f>50*(1+(1*Y6))</f>
        <v>100</v>
      </c>
      <c r="N16" s="72"/>
      <c r="O16" s="45">
        <v>35</v>
      </c>
      <c r="P16" s="72"/>
      <c r="Q16" s="45">
        <v>30</v>
      </c>
      <c r="R16" s="72"/>
      <c r="S16" s="75">
        <v>37</v>
      </c>
      <c r="T16" s="76"/>
      <c r="U16" s="45">
        <v>40</v>
      </c>
      <c r="V16" s="72"/>
      <c r="W16" s="45">
        <v>40</v>
      </c>
      <c r="X16" s="72"/>
      <c r="Y16" s="45">
        <v>55</v>
      </c>
      <c r="Z16" s="72"/>
      <c r="AA16" s="45">
        <v>35</v>
      </c>
      <c r="AB16" s="72"/>
      <c r="AC16" s="45">
        <v>50</v>
      </c>
      <c r="AD16" s="72"/>
      <c r="AE16" s="45">
        <v>80</v>
      </c>
      <c r="AF16" s="72"/>
      <c r="AG16" s="45">
        <v>40</v>
      </c>
      <c r="AH16" s="72"/>
      <c r="AI16" s="45">
        <v>45</v>
      </c>
      <c r="AJ16" s="72"/>
      <c r="AK16" s="45">
        <v>50</v>
      </c>
      <c r="AL16" s="72"/>
      <c r="AM16" s="45">
        <v>65</v>
      </c>
      <c r="AN16" s="72"/>
      <c r="AO16" s="45">
        <v>80</v>
      </c>
      <c r="AP16" s="72"/>
      <c r="AQ16" s="45"/>
      <c r="AR16" s="72"/>
      <c r="AV16" s="31"/>
      <c r="AW16" s="31"/>
      <c r="AX16" s="31"/>
      <c r="AY16" s="31"/>
      <c r="AZ16" s="31"/>
    </row>
    <row r="17" spans="2:52" ht="15.75" thickBot="1" x14ac:dyDescent="0.3">
      <c r="B17" s="10"/>
      <c r="C17" s="10"/>
      <c r="D17" s="10"/>
      <c r="E17" s="10"/>
      <c r="F17" s="12" t="s">
        <v>6</v>
      </c>
      <c r="G17" s="67">
        <v>1.5</v>
      </c>
      <c r="H17" s="68"/>
      <c r="I17" s="67">
        <v>1.5</v>
      </c>
      <c r="J17" s="68"/>
      <c r="K17" s="67">
        <v>1.5</v>
      </c>
      <c r="L17" s="68"/>
      <c r="M17" s="67">
        <v>1.5</v>
      </c>
      <c r="N17" s="68"/>
      <c r="O17" s="67">
        <v>2</v>
      </c>
      <c r="P17" s="68"/>
      <c r="Q17" s="67">
        <v>2</v>
      </c>
      <c r="R17" s="68"/>
      <c r="S17" s="81">
        <v>2</v>
      </c>
      <c r="T17" s="82"/>
      <c r="U17" s="67">
        <v>2</v>
      </c>
      <c r="V17" s="68"/>
      <c r="W17" s="67">
        <v>2</v>
      </c>
      <c r="X17" s="68"/>
      <c r="Y17" s="67">
        <v>2</v>
      </c>
      <c r="Z17" s="68"/>
      <c r="AA17" s="67">
        <v>2</v>
      </c>
      <c r="AB17" s="68"/>
      <c r="AC17" s="67">
        <v>2</v>
      </c>
      <c r="AD17" s="68"/>
      <c r="AE17" s="67">
        <v>2</v>
      </c>
      <c r="AF17" s="68"/>
      <c r="AG17" s="67">
        <v>2</v>
      </c>
      <c r="AH17" s="68"/>
      <c r="AI17" s="67">
        <v>2</v>
      </c>
      <c r="AJ17" s="68"/>
      <c r="AK17" s="67">
        <v>2</v>
      </c>
      <c r="AL17" s="68"/>
      <c r="AM17" s="67">
        <v>2</v>
      </c>
      <c r="AN17" s="68"/>
      <c r="AO17" s="67">
        <v>2</v>
      </c>
      <c r="AP17" s="68"/>
      <c r="AQ17" s="67"/>
      <c r="AR17" s="68"/>
      <c r="AV17" s="31"/>
      <c r="AW17" s="31"/>
      <c r="AX17" s="31"/>
      <c r="AY17" s="31"/>
      <c r="AZ17" s="31"/>
    </row>
    <row r="18" spans="2:52" ht="15.75" thickTop="1" x14ac:dyDescent="0.25">
      <c r="B18" s="77" t="s">
        <v>22</v>
      </c>
      <c r="C18" s="77"/>
      <c r="D18" s="77"/>
      <c r="E18" s="9" t="s">
        <v>0</v>
      </c>
      <c r="F18" s="5">
        <v>0.9</v>
      </c>
      <c r="G18" s="38">
        <f>ROUND(G$16*G$17*(1-$F18)*G$15+$T$6*$T$4*$Y$4,$O$7)</f>
        <v>7.5</v>
      </c>
      <c r="H18" s="39"/>
      <c r="I18" s="38">
        <f t="shared" ref="I18:I27" si="0">ROUND(I$16*I$17*(1-$F18)*I$15,$O$7)</f>
        <v>2.7</v>
      </c>
      <c r="J18" s="39"/>
      <c r="K18" s="65">
        <f>ROUND(K$16*K$17*(1-$F18)*K$15+$T$6*$T$4*$Y$4,$O$7)</f>
        <v>9</v>
      </c>
      <c r="L18" s="66"/>
      <c r="M18" s="65">
        <f>ROUND(M$16*M$17*(1-$F18)*M$15+$T$6*$T$4*$Y$4,$O$7)</f>
        <v>15</v>
      </c>
      <c r="N18" s="66"/>
      <c r="O18" s="65">
        <f>ROUND(O$16*O$17*(1-$F18)*O$15+($T$4*O$16*$T$5*$Y$5*O$15),$O$7)</f>
        <v>7</v>
      </c>
      <c r="P18" s="66"/>
      <c r="Q18" s="65">
        <f t="shared" ref="Q18" si="1">ROUND(Q$16*Q$17*(1-$F18)*Q$15+($T$4*Q$16*$T$5*$Y$5*Q$15),$O$7)</f>
        <v>6</v>
      </c>
      <c r="R18" s="66"/>
      <c r="S18" s="65">
        <f t="shared" ref="S18" si="2">ROUND(S$16*S$17*(1-$F18)*S$15+($T$4*S$16*$T$5*$Y$5*S$15),$O$7)</f>
        <v>7.4</v>
      </c>
      <c r="T18" s="66"/>
      <c r="U18" s="65">
        <f t="shared" ref="U18" si="3">ROUND(U$16*U$17*(1-$F18)*U$15+($T$4*U$16*$T$5*$Y$5*U$15),$O$7)</f>
        <v>8</v>
      </c>
      <c r="V18" s="66"/>
      <c r="W18" s="65">
        <f t="shared" ref="W18" si="4">ROUND(W$16*W$17*(1-$F18)*W$15+($T$4*W$16*$T$5*$Y$5*W$15),$O$7)</f>
        <v>8</v>
      </c>
      <c r="X18" s="66"/>
      <c r="Y18" s="65">
        <f t="shared" ref="Y18" si="5">ROUND(Y$16*Y$17*(1-$F18)*Y$15+($T$4*Y$16*$T$5*$Y$5*Y$15),$O$7)</f>
        <v>11</v>
      </c>
      <c r="Z18" s="66"/>
      <c r="AA18" s="65">
        <f t="shared" ref="AA18" si="6">ROUND(AA$16*AA$17*(1-$F18)*AA$15+($T$4*AA$16*$T$5*$Y$5*AA$15),$O$7)</f>
        <v>7</v>
      </c>
      <c r="AB18" s="66"/>
      <c r="AC18" s="65">
        <f t="shared" ref="AC18" si="7">ROUND(AC$16*AC$17*(1-$F18)*AC$15+($T$4*AC$16*$T$5*$Y$5*AC$15),$O$7)</f>
        <v>10</v>
      </c>
      <c r="AD18" s="66"/>
      <c r="AE18" s="65">
        <f t="shared" ref="AE18" si="8">ROUND(AE$16*AE$17*(1-$F18)*AE$15+($T$4*AE$16*$T$5*$Y$5*AE$15),$O$7)</f>
        <v>16</v>
      </c>
      <c r="AF18" s="66"/>
      <c r="AG18" s="65">
        <f t="shared" ref="AG18" si="9">ROUND(AG$16*AG$17*(1-$F18)*AG$15+($T$4*AG$16*$T$5*$Y$5*AG$15),$O$7)</f>
        <v>8</v>
      </c>
      <c r="AH18" s="66"/>
      <c r="AI18" s="65">
        <f t="shared" ref="AI18" si="10">ROUND(AI$16*AI$17*(1-$F18)*AI$15+($T$4*AI$16*$T$5*$Y$5*AI$15),$O$7)</f>
        <v>9</v>
      </c>
      <c r="AJ18" s="66"/>
      <c r="AK18" s="65">
        <f t="shared" ref="AK18" si="11">ROUND(AK$16*AK$17*(1-$F18)*AK$15+($T$4*AK$16*$T$5*$Y$5*AK$15),$O$7)</f>
        <v>10</v>
      </c>
      <c r="AL18" s="66"/>
      <c r="AM18" s="65">
        <f t="shared" ref="AM18" si="12">ROUND(AM$16*AM$17*(1-$F18)*AM$15+($T$4*AM$16*$T$5*$Y$5*AM$15),$O$7)</f>
        <v>13</v>
      </c>
      <c r="AN18" s="66"/>
      <c r="AO18" s="65">
        <f t="shared" ref="AO18" si="13">ROUND(AO$16*AO$17*(1-$F18)*AO$15+($T$4*AO$16*$T$5*$Y$5*AO$15),$O$7)</f>
        <v>16</v>
      </c>
      <c r="AP18" s="66"/>
      <c r="AQ18" s="38">
        <f t="shared" ref="AQ18:AQ27" si="14">ROUND(AQ$16*AQ$17*(1-$F18)*AQ$15,$O$7)</f>
        <v>0</v>
      </c>
      <c r="AR18" s="39"/>
      <c r="AT18" s="35"/>
      <c r="AU18" s="35"/>
    </row>
    <row r="19" spans="2:52" x14ac:dyDescent="0.25">
      <c r="B19" s="78"/>
      <c r="C19" s="78"/>
      <c r="D19" s="78"/>
      <c r="F19" s="5">
        <v>0.5</v>
      </c>
      <c r="G19" s="38">
        <f t="shared" ref="G19:G27" si="15">ROUND(G$16*G$17*(1-$F19)*G$15+$T$6*$T$4,$O$7)</f>
        <v>37.5</v>
      </c>
      <c r="H19" s="39"/>
      <c r="I19" s="38">
        <f t="shared" si="0"/>
        <v>13.5</v>
      </c>
      <c r="J19" s="39"/>
      <c r="K19" s="38">
        <f t="shared" ref="K19:K27" si="16">ROUND(K$16*K$17*(1-$F19)*K$15+$T$6*$T$4,$O$7)</f>
        <v>45</v>
      </c>
      <c r="L19" s="39"/>
      <c r="M19" s="38">
        <f t="shared" ref="M19:M27" si="17">ROUND(M$16*M$17*(1-$F19)*M$15+$T$6*$T$4,$O$7)</f>
        <v>75</v>
      </c>
      <c r="N19" s="39"/>
      <c r="O19" s="38">
        <f>ROUND(O$16*O$17*(1-$F19)*O$15+($T$4*O$16*$T$5*O$15),$O$7)</f>
        <v>35</v>
      </c>
      <c r="P19" s="39"/>
      <c r="Q19" s="38">
        <f t="shared" ref="Q19" si="18">ROUND(Q$16*Q$17*(1-$F19)*Q$15+($T$4*Q$16*$T$5*Q$15),$O$7)</f>
        <v>30</v>
      </c>
      <c r="R19" s="39"/>
      <c r="S19" s="38">
        <f t="shared" ref="S19" si="19">ROUND(S$16*S$17*(1-$F19)*S$15+($T$4*S$16*$T$5*S$15),$O$7)</f>
        <v>37</v>
      </c>
      <c r="T19" s="39"/>
      <c r="U19" s="38">
        <f t="shared" ref="U19" si="20">ROUND(U$16*U$17*(1-$F19)*U$15+($T$4*U$16*$T$5*U$15),$O$7)</f>
        <v>40</v>
      </c>
      <c r="V19" s="39"/>
      <c r="W19" s="38">
        <f t="shared" ref="W19" si="21">ROUND(W$16*W$17*(1-$F19)*W$15+($T$4*W$16*$T$5*W$15),$O$7)</f>
        <v>40</v>
      </c>
      <c r="X19" s="39"/>
      <c r="Y19" s="38">
        <f t="shared" ref="Y19" si="22">ROUND(Y$16*Y$17*(1-$F19)*Y$15+($T$4*Y$16*$T$5*Y$15),$O$7)</f>
        <v>55</v>
      </c>
      <c r="Z19" s="39"/>
      <c r="AA19" s="38">
        <f t="shared" ref="AA19" si="23">ROUND(AA$16*AA$17*(1-$F19)*AA$15+($T$4*AA$16*$T$5*AA$15),$O$7)</f>
        <v>35</v>
      </c>
      <c r="AB19" s="39"/>
      <c r="AC19" s="38">
        <f t="shared" ref="AC19" si="24">ROUND(AC$16*AC$17*(1-$F19)*AC$15+($T$4*AC$16*$T$5*AC$15),$O$7)</f>
        <v>50</v>
      </c>
      <c r="AD19" s="39"/>
      <c r="AE19" s="38">
        <f t="shared" ref="AE19:AO20" si="25">ROUND(AE$16*AE$17*(1-$F19)*AE$15+($T$4*AE$16*$T$5*AE$15),$O$7)</f>
        <v>80</v>
      </c>
      <c r="AF19" s="39"/>
      <c r="AG19" s="38">
        <f t="shared" ref="AG19" si="26">ROUND(AG$16*AG$17*(1-$F19)*AG$15+($T$4*AG$16*$T$5*AG$15),$O$7)</f>
        <v>40</v>
      </c>
      <c r="AH19" s="39"/>
      <c r="AI19" s="38">
        <f t="shared" ref="AI19" si="27">ROUND(AI$16*AI$17*(1-$F19)*AI$15+($T$4*AI$16*$T$5*AI$15),$O$7)</f>
        <v>45</v>
      </c>
      <c r="AJ19" s="39"/>
      <c r="AK19" s="38">
        <f t="shared" ref="AK19" si="28">ROUND(AK$16*AK$17*(1-$F19)*AK$15+($T$4*AK$16*$T$5*AK$15),$O$7)</f>
        <v>50</v>
      </c>
      <c r="AL19" s="39"/>
      <c r="AM19" s="38">
        <f t="shared" ref="AM19" si="29">ROUND(AM$16*AM$17*(1-$F19)*AM$15+($T$4*AM$16*$T$5*AM$15),$O$7)</f>
        <v>65</v>
      </c>
      <c r="AN19" s="39"/>
      <c r="AO19" s="38">
        <f t="shared" ref="AO19" si="30">ROUND(AO$16*AO$17*(1-$F19)*AO$15+($T$4*AO$16*$T$5*AO$15),$O$7)</f>
        <v>80</v>
      </c>
      <c r="AP19" s="39"/>
      <c r="AQ19" s="38">
        <f t="shared" si="14"/>
        <v>0</v>
      </c>
      <c r="AR19" s="39"/>
      <c r="AT19" s="35"/>
      <c r="AU19" s="35"/>
    </row>
    <row r="20" spans="2:52" x14ac:dyDescent="0.25">
      <c r="F20" s="6">
        <v>0.35</v>
      </c>
      <c r="G20" s="38">
        <f t="shared" si="15"/>
        <v>48.8</v>
      </c>
      <c r="H20" s="39"/>
      <c r="I20" s="38">
        <f t="shared" si="0"/>
        <v>17.600000000000001</v>
      </c>
      <c r="J20" s="39"/>
      <c r="K20" s="38">
        <f t="shared" si="16"/>
        <v>58.5</v>
      </c>
      <c r="L20" s="39"/>
      <c r="M20" s="38">
        <f t="shared" si="17"/>
        <v>97.5</v>
      </c>
      <c r="N20" s="39"/>
      <c r="O20" s="38">
        <f t="shared" ref="O20:AC27" si="31">ROUND(O$16*O$17*(1-$F20)*O$15+($T$4*O$16*$T$5*O$15),$O$7)</f>
        <v>45.5</v>
      </c>
      <c r="P20" s="39"/>
      <c r="Q20" s="38">
        <f t="shared" si="31"/>
        <v>39</v>
      </c>
      <c r="R20" s="39"/>
      <c r="S20" s="38">
        <f t="shared" si="31"/>
        <v>48.1</v>
      </c>
      <c r="T20" s="39"/>
      <c r="U20" s="38">
        <f t="shared" si="31"/>
        <v>52</v>
      </c>
      <c r="V20" s="39"/>
      <c r="W20" s="38">
        <f t="shared" si="31"/>
        <v>52</v>
      </c>
      <c r="X20" s="39"/>
      <c r="Y20" s="38">
        <f t="shared" si="31"/>
        <v>71.5</v>
      </c>
      <c r="Z20" s="39"/>
      <c r="AA20" s="38">
        <f t="shared" si="31"/>
        <v>45.5</v>
      </c>
      <c r="AB20" s="39"/>
      <c r="AC20" s="38">
        <f t="shared" si="31"/>
        <v>65</v>
      </c>
      <c r="AD20" s="39"/>
      <c r="AE20" s="38">
        <f t="shared" si="25"/>
        <v>104</v>
      </c>
      <c r="AF20" s="39"/>
      <c r="AG20" s="38">
        <f t="shared" si="25"/>
        <v>52</v>
      </c>
      <c r="AH20" s="39"/>
      <c r="AI20" s="38">
        <f t="shared" si="25"/>
        <v>58.5</v>
      </c>
      <c r="AJ20" s="39"/>
      <c r="AK20" s="38">
        <f t="shared" si="25"/>
        <v>65</v>
      </c>
      <c r="AL20" s="39"/>
      <c r="AM20" s="38">
        <f t="shared" si="25"/>
        <v>84.5</v>
      </c>
      <c r="AN20" s="39"/>
      <c r="AO20" s="38">
        <f t="shared" si="25"/>
        <v>104</v>
      </c>
      <c r="AP20" s="39"/>
      <c r="AQ20" s="38">
        <f t="shared" si="14"/>
        <v>0</v>
      </c>
      <c r="AR20" s="39"/>
      <c r="AT20" s="35"/>
      <c r="AU20" s="35"/>
    </row>
    <row r="21" spans="2:52" x14ac:dyDescent="0.25">
      <c r="F21" s="6">
        <v>0.3</v>
      </c>
      <c r="G21" s="38">
        <f t="shared" si="15"/>
        <v>52.5</v>
      </c>
      <c r="H21" s="39"/>
      <c r="I21" s="38">
        <f t="shared" si="0"/>
        <v>18.899999999999999</v>
      </c>
      <c r="J21" s="39"/>
      <c r="K21" s="38">
        <f t="shared" si="16"/>
        <v>63</v>
      </c>
      <c r="L21" s="39"/>
      <c r="M21" s="38">
        <f t="shared" si="17"/>
        <v>105</v>
      </c>
      <c r="N21" s="39"/>
      <c r="O21" s="38">
        <f t="shared" si="31"/>
        <v>49</v>
      </c>
      <c r="P21" s="39"/>
      <c r="Q21" s="38">
        <f t="shared" ref="Q21:AO27" si="32">ROUND(Q$16*Q$17*(1-$F21)*Q$15+($T$4*Q$16*$T$5*Q$15),$O$7)</f>
        <v>42</v>
      </c>
      <c r="R21" s="39"/>
      <c r="S21" s="38">
        <f t="shared" si="32"/>
        <v>51.8</v>
      </c>
      <c r="T21" s="39"/>
      <c r="U21" s="38">
        <f t="shared" si="32"/>
        <v>56</v>
      </c>
      <c r="V21" s="39"/>
      <c r="W21" s="38">
        <f t="shared" si="32"/>
        <v>56</v>
      </c>
      <c r="X21" s="39"/>
      <c r="Y21" s="38">
        <f t="shared" si="32"/>
        <v>77</v>
      </c>
      <c r="Z21" s="39"/>
      <c r="AA21" s="38">
        <f t="shared" si="32"/>
        <v>49</v>
      </c>
      <c r="AB21" s="39"/>
      <c r="AC21" s="38">
        <f t="shared" si="32"/>
        <v>70</v>
      </c>
      <c r="AD21" s="39"/>
      <c r="AE21" s="38">
        <f t="shared" si="32"/>
        <v>112</v>
      </c>
      <c r="AF21" s="39"/>
      <c r="AG21" s="38">
        <f t="shared" si="32"/>
        <v>56</v>
      </c>
      <c r="AH21" s="39"/>
      <c r="AI21" s="38">
        <f t="shared" si="32"/>
        <v>63</v>
      </c>
      <c r="AJ21" s="39"/>
      <c r="AK21" s="38">
        <f t="shared" si="32"/>
        <v>70</v>
      </c>
      <c r="AL21" s="39"/>
      <c r="AM21" s="38">
        <f t="shared" si="32"/>
        <v>91</v>
      </c>
      <c r="AN21" s="39"/>
      <c r="AO21" s="38">
        <f t="shared" si="32"/>
        <v>112</v>
      </c>
      <c r="AP21" s="39"/>
      <c r="AQ21" s="38">
        <f t="shared" si="14"/>
        <v>0</v>
      </c>
      <c r="AR21" s="39"/>
      <c r="AT21" s="35"/>
      <c r="AU21" s="35"/>
    </row>
    <row r="22" spans="2:52" x14ac:dyDescent="0.25">
      <c r="F22" s="6">
        <v>0.25</v>
      </c>
      <c r="G22" s="38">
        <f t="shared" si="15"/>
        <v>56.3</v>
      </c>
      <c r="H22" s="39"/>
      <c r="I22" s="38">
        <f t="shared" si="0"/>
        <v>20.3</v>
      </c>
      <c r="J22" s="39"/>
      <c r="K22" s="38">
        <f t="shared" si="16"/>
        <v>67.5</v>
      </c>
      <c r="L22" s="39"/>
      <c r="M22" s="38">
        <f t="shared" si="17"/>
        <v>112.5</v>
      </c>
      <c r="N22" s="39"/>
      <c r="O22" s="38">
        <f t="shared" si="31"/>
        <v>52.5</v>
      </c>
      <c r="P22" s="39"/>
      <c r="Q22" s="38">
        <f t="shared" si="32"/>
        <v>45</v>
      </c>
      <c r="R22" s="39"/>
      <c r="S22" s="38">
        <f t="shared" si="32"/>
        <v>55.5</v>
      </c>
      <c r="T22" s="39"/>
      <c r="U22" s="38">
        <f t="shared" si="32"/>
        <v>60</v>
      </c>
      <c r="V22" s="39"/>
      <c r="W22" s="38">
        <f t="shared" si="32"/>
        <v>60</v>
      </c>
      <c r="X22" s="39"/>
      <c r="Y22" s="38">
        <f t="shared" si="32"/>
        <v>82.5</v>
      </c>
      <c r="Z22" s="39"/>
      <c r="AA22" s="38">
        <f t="shared" si="32"/>
        <v>52.5</v>
      </c>
      <c r="AB22" s="39"/>
      <c r="AC22" s="38">
        <f t="shared" si="32"/>
        <v>75</v>
      </c>
      <c r="AD22" s="39"/>
      <c r="AE22" s="38">
        <f t="shared" si="32"/>
        <v>120</v>
      </c>
      <c r="AF22" s="39"/>
      <c r="AG22" s="38">
        <f t="shared" si="32"/>
        <v>60</v>
      </c>
      <c r="AH22" s="39"/>
      <c r="AI22" s="38">
        <f t="shared" si="32"/>
        <v>67.5</v>
      </c>
      <c r="AJ22" s="39"/>
      <c r="AK22" s="38">
        <f t="shared" si="32"/>
        <v>75</v>
      </c>
      <c r="AL22" s="39"/>
      <c r="AM22" s="38">
        <f t="shared" si="32"/>
        <v>97.5</v>
      </c>
      <c r="AN22" s="39"/>
      <c r="AO22" s="38">
        <f t="shared" si="32"/>
        <v>120</v>
      </c>
      <c r="AP22" s="39"/>
      <c r="AQ22" s="38">
        <f t="shared" si="14"/>
        <v>0</v>
      </c>
      <c r="AR22" s="39"/>
      <c r="AT22" s="35"/>
      <c r="AU22" s="35"/>
    </row>
    <row r="23" spans="2:52" x14ac:dyDescent="0.25">
      <c r="F23" s="6">
        <v>0.2</v>
      </c>
      <c r="G23" s="38">
        <f t="shared" si="15"/>
        <v>60</v>
      </c>
      <c r="H23" s="39"/>
      <c r="I23" s="38">
        <f t="shared" si="0"/>
        <v>21.6</v>
      </c>
      <c r="J23" s="39"/>
      <c r="K23" s="38">
        <f t="shared" si="16"/>
        <v>72</v>
      </c>
      <c r="L23" s="39"/>
      <c r="M23" s="38">
        <f t="shared" si="17"/>
        <v>120</v>
      </c>
      <c r="N23" s="39"/>
      <c r="O23" s="38">
        <f t="shared" si="31"/>
        <v>56</v>
      </c>
      <c r="P23" s="39"/>
      <c r="Q23" s="38">
        <f t="shared" si="32"/>
        <v>48</v>
      </c>
      <c r="R23" s="39"/>
      <c r="S23" s="38">
        <f t="shared" si="32"/>
        <v>59.2</v>
      </c>
      <c r="T23" s="39"/>
      <c r="U23" s="38">
        <f t="shared" si="32"/>
        <v>64</v>
      </c>
      <c r="V23" s="39"/>
      <c r="W23" s="38">
        <f t="shared" si="32"/>
        <v>64</v>
      </c>
      <c r="X23" s="39"/>
      <c r="Y23" s="38">
        <f t="shared" si="32"/>
        <v>88</v>
      </c>
      <c r="Z23" s="39"/>
      <c r="AA23" s="38">
        <f t="shared" si="32"/>
        <v>56</v>
      </c>
      <c r="AB23" s="39"/>
      <c r="AC23" s="38">
        <f t="shared" si="32"/>
        <v>80</v>
      </c>
      <c r="AD23" s="39"/>
      <c r="AE23" s="38">
        <f t="shared" si="32"/>
        <v>128</v>
      </c>
      <c r="AF23" s="39"/>
      <c r="AG23" s="38">
        <f t="shared" si="32"/>
        <v>64</v>
      </c>
      <c r="AH23" s="39"/>
      <c r="AI23" s="38">
        <f t="shared" si="32"/>
        <v>72</v>
      </c>
      <c r="AJ23" s="39"/>
      <c r="AK23" s="38">
        <f t="shared" si="32"/>
        <v>80</v>
      </c>
      <c r="AL23" s="39"/>
      <c r="AM23" s="38">
        <f t="shared" si="32"/>
        <v>104</v>
      </c>
      <c r="AN23" s="39"/>
      <c r="AO23" s="38">
        <f t="shared" si="32"/>
        <v>128</v>
      </c>
      <c r="AP23" s="39"/>
      <c r="AQ23" s="38">
        <f t="shared" si="14"/>
        <v>0</v>
      </c>
      <c r="AR23" s="39"/>
      <c r="AT23" s="35"/>
      <c r="AU23" s="35"/>
    </row>
    <row r="24" spans="2:52" x14ac:dyDescent="0.25">
      <c r="F24" s="6">
        <v>0.15</v>
      </c>
      <c r="G24" s="38">
        <f t="shared" si="15"/>
        <v>63.8</v>
      </c>
      <c r="H24" s="39"/>
      <c r="I24" s="38">
        <f t="shared" si="0"/>
        <v>23</v>
      </c>
      <c r="J24" s="39"/>
      <c r="K24" s="38">
        <f t="shared" si="16"/>
        <v>76.5</v>
      </c>
      <c r="L24" s="39"/>
      <c r="M24" s="38">
        <f t="shared" si="17"/>
        <v>127.5</v>
      </c>
      <c r="N24" s="39"/>
      <c r="O24" s="38">
        <f t="shared" si="31"/>
        <v>59.5</v>
      </c>
      <c r="P24" s="39"/>
      <c r="Q24" s="38">
        <f t="shared" si="32"/>
        <v>51</v>
      </c>
      <c r="R24" s="39"/>
      <c r="S24" s="38">
        <f t="shared" si="32"/>
        <v>62.9</v>
      </c>
      <c r="T24" s="39"/>
      <c r="U24" s="38">
        <f t="shared" si="32"/>
        <v>68</v>
      </c>
      <c r="V24" s="39"/>
      <c r="W24" s="38">
        <f t="shared" si="32"/>
        <v>68</v>
      </c>
      <c r="X24" s="39"/>
      <c r="Y24" s="38">
        <f t="shared" si="32"/>
        <v>93.5</v>
      </c>
      <c r="Z24" s="39"/>
      <c r="AA24" s="38">
        <f t="shared" si="32"/>
        <v>59.5</v>
      </c>
      <c r="AB24" s="39"/>
      <c r="AC24" s="38">
        <f t="shared" si="32"/>
        <v>85</v>
      </c>
      <c r="AD24" s="39"/>
      <c r="AE24" s="38">
        <f t="shared" si="32"/>
        <v>136</v>
      </c>
      <c r="AF24" s="39"/>
      <c r="AG24" s="38">
        <f t="shared" si="32"/>
        <v>68</v>
      </c>
      <c r="AH24" s="39"/>
      <c r="AI24" s="38">
        <f t="shared" si="32"/>
        <v>76.5</v>
      </c>
      <c r="AJ24" s="39"/>
      <c r="AK24" s="38">
        <f t="shared" si="32"/>
        <v>85</v>
      </c>
      <c r="AL24" s="39"/>
      <c r="AM24" s="38">
        <f t="shared" si="32"/>
        <v>110.5</v>
      </c>
      <c r="AN24" s="39"/>
      <c r="AO24" s="38">
        <f t="shared" si="32"/>
        <v>136</v>
      </c>
      <c r="AP24" s="39"/>
      <c r="AQ24" s="38">
        <f t="shared" si="14"/>
        <v>0</v>
      </c>
      <c r="AR24" s="39"/>
      <c r="AT24" s="35"/>
      <c r="AU24" s="35"/>
    </row>
    <row r="25" spans="2:52" x14ac:dyDescent="0.25">
      <c r="F25" s="6">
        <v>0.1</v>
      </c>
      <c r="G25" s="38">
        <f t="shared" si="15"/>
        <v>67.5</v>
      </c>
      <c r="H25" s="39"/>
      <c r="I25" s="38">
        <f t="shared" si="0"/>
        <v>24.3</v>
      </c>
      <c r="J25" s="39"/>
      <c r="K25" s="38">
        <f t="shared" si="16"/>
        <v>81</v>
      </c>
      <c r="L25" s="39"/>
      <c r="M25" s="38">
        <f t="shared" si="17"/>
        <v>135</v>
      </c>
      <c r="N25" s="39"/>
      <c r="O25" s="38">
        <f t="shared" si="31"/>
        <v>63</v>
      </c>
      <c r="P25" s="39"/>
      <c r="Q25" s="38">
        <f t="shared" si="32"/>
        <v>54</v>
      </c>
      <c r="R25" s="39"/>
      <c r="S25" s="38">
        <f t="shared" si="32"/>
        <v>66.599999999999994</v>
      </c>
      <c r="T25" s="39"/>
      <c r="U25" s="38">
        <f t="shared" si="32"/>
        <v>72</v>
      </c>
      <c r="V25" s="39"/>
      <c r="W25" s="38">
        <f t="shared" si="32"/>
        <v>72</v>
      </c>
      <c r="X25" s="39"/>
      <c r="Y25" s="38">
        <f t="shared" si="32"/>
        <v>99</v>
      </c>
      <c r="Z25" s="39"/>
      <c r="AA25" s="38">
        <f t="shared" si="32"/>
        <v>63</v>
      </c>
      <c r="AB25" s="39"/>
      <c r="AC25" s="38">
        <f t="shared" si="32"/>
        <v>90</v>
      </c>
      <c r="AD25" s="39"/>
      <c r="AE25" s="38">
        <f t="shared" si="32"/>
        <v>144</v>
      </c>
      <c r="AF25" s="39"/>
      <c r="AG25" s="38">
        <f t="shared" si="32"/>
        <v>72</v>
      </c>
      <c r="AH25" s="39"/>
      <c r="AI25" s="38">
        <f t="shared" si="32"/>
        <v>81</v>
      </c>
      <c r="AJ25" s="39"/>
      <c r="AK25" s="38">
        <f t="shared" si="32"/>
        <v>90</v>
      </c>
      <c r="AL25" s="39"/>
      <c r="AM25" s="38">
        <f t="shared" si="32"/>
        <v>117</v>
      </c>
      <c r="AN25" s="39"/>
      <c r="AO25" s="38">
        <f t="shared" si="32"/>
        <v>144</v>
      </c>
      <c r="AP25" s="39"/>
      <c r="AQ25" s="38">
        <f t="shared" si="14"/>
        <v>0</v>
      </c>
      <c r="AR25" s="39"/>
      <c r="AT25" s="35"/>
      <c r="AU25" s="35"/>
    </row>
    <row r="26" spans="2:52" x14ac:dyDescent="0.25">
      <c r="F26" s="6">
        <v>0.05</v>
      </c>
      <c r="G26" s="38">
        <f t="shared" si="15"/>
        <v>71.3</v>
      </c>
      <c r="H26" s="39"/>
      <c r="I26" s="38">
        <f t="shared" si="0"/>
        <v>25.7</v>
      </c>
      <c r="J26" s="39"/>
      <c r="K26" s="38">
        <f t="shared" si="16"/>
        <v>85.5</v>
      </c>
      <c r="L26" s="39"/>
      <c r="M26" s="38">
        <f t="shared" si="17"/>
        <v>142.5</v>
      </c>
      <c r="N26" s="39"/>
      <c r="O26" s="38">
        <f t="shared" si="31"/>
        <v>66.5</v>
      </c>
      <c r="P26" s="39"/>
      <c r="Q26" s="38">
        <f t="shared" si="32"/>
        <v>57</v>
      </c>
      <c r="R26" s="39"/>
      <c r="S26" s="38">
        <f t="shared" si="32"/>
        <v>70.3</v>
      </c>
      <c r="T26" s="39"/>
      <c r="U26" s="38">
        <f t="shared" si="32"/>
        <v>76</v>
      </c>
      <c r="V26" s="39"/>
      <c r="W26" s="38">
        <f t="shared" si="32"/>
        <v>76</v>
      </c>
      <c r="X26" s="39"/>
      <c r="Y26" s="38">
        <f t="shared" si="32"/>
        <v>104.5</v>
      </c>
      <c r="Z26" s="39"/>
      <c r="AA26" s="38">
        <f t="shared" si="32"/>
        <v>66.5</v>
      </c>
      <c r="AB26" s="39"/>
      <c r="AC26" s="38">
        <f t="shared" si="32"/>
        <v>95</v>
      </c>
      <c r="AD26" s="39"/>
      <c r="AE26" s="38">
        <f t="shared" si="32"/>
        <v>152</v>
      </c>
      <c r="AF26" s="39"/>
      <c r="AG26" s="38">
        <f t="shared" si="32"/>
        <v>76</v>
      </c>
      <c r="AH26" s="39"/>
      <c r="AI26" s="38">
        <f t="shared" si="32"/>
        <v>85.5</v>
      </c>
      <c r="AJ26" s="39"/>
      <c r="AK26" s="38">
        <f t="shared" si="32"/>
        <v>95</v>
      </c>
      <c r="AL26" s="39"/>
      <c r="AM26" s="38">
        <f t="shared" si="32"/>
        <v>123.5</v>
      </c>
      <c r="AN26" s="39"/>
      <c r="AO26" s="38">
        <f t="shared" si="32"/>
        <v>152</v>
      </c>
      <c r="AP26" s="39"/>
      <c r="AQ26" s="38">
        <f t="shared" si="14"/>
        <v>0</v>
      </c>
      <c r="AR26" s="39"/>
      <c r="AT26" s="35"/>
      <c r="AU26" s="35"/>
    </row>
    <row r="27" spans="2:52" ht="15.75" thickBot="1" x14ac:dyDescent="0.3">
      <c r="E27" s="3"/>
      <c r="F27" s="7">
        <v>0</v>
      </c>
      <c r="G27" s="48">
        <f t="shared" si="15"/>
        <v>75</v>
      </c>
      <c r="H27" s="49"/>
      <c r="I27" s="38">
        <f t="shared" si="0"/>
        <v>27</v>
      </c>
      <c r="J27" s="39"/>
      <c r="K27" s="48">
        <f t="shared" si="16"/>
        <v>90</v>
      </c>
      <c r="L27" s="49"/>
      <c r="M27" s="48">
        <f t="shared" si="17"/>
        <v>150</v>
      </c>
      <c r="N27" s="49"/>
      <c r="O27" s="38">
        <f t="shared" si="31"/>
        <v>70</v>
      </c>
      <c r="P27" s="39"/>
      <c r="Q27" s="38">
        <f t="shared" si="32"/>
        <v>60</v>
      </c>
      <c r="R27" s="39"/>
      <c r="S27" s="38">
        <f t="shared" si="32"/>
        <v>74</v>
      </c>
      <c r="T27" s="39"/>
      <c r="U27" s="38">
        <f t="shared" si="32"/>
        <v>80</v>
      </c>
      <c r="V27" s="39"/>
      <c r="W27" s="38">
        <f t="shared" si="32"/>
        <v>80</v>
      </c>
      <c r="X27" s="39"/>
      <c r="Y27" s="38">
        <f t="shared" si="32"/>
        <v>110</v>
      </c>
      <c r="Z27" s="39"/>
      <c r="AA27" s="38">
        <f t="shared" si="32"/>
        <v>70</v>
      </c>
      <c r="AB27" s="39"/>
      <c r="AC27" s="38">
        <f t="shared" si="32"/>
        <v>100</v>
      </c>
      <c r="AD27" s="39"/>
      <c r="AE27" s="38">
        <f t="shared" si="32"/>
        <v>160</v>
      </c>
      <c r="AF27" s="39"/>
      <c r="AG27" s="38">
        <f t="shared" si="32"/>
        <v>80</v>
      </c>
      <c r="AH27" s="39"/>
      <c r="AI27" s="38">
        <f t="shared" si="32"/>
        <v>90</v>
      </c>
      <c r="AJ27" s="39"/>
      <c r="AK27" s="38">
        <f t="shared" si="32"/>
        <v>100</v>
      </c>
      <c r="AL27" s="39"/>
      <c r="AM27" s="38">
        <f t="shared" si="32"/>
        <v>130</v>
      </c>
      <c r="AN27" s="39"/>
      <c r="AO27" s="38">
        <f t="shared" si="32"/>
        <v>160</v>
      </c>
      <c r="AP27" s="39"/>
      <c r="AQ27" s="38">
        <f t="shared" si="14"/>
        <v>0</v>
      </c>
      <c r="AR27" s="39"/>
      <c r="AT27" s="35"/>
      <c r="AU27" s="35"/>
    </row>
    <row r="28" spans="2:52" x14ac:dyDescent="0.25">
      <c r="E28" s="2" t="s">
        <v>1</v>
      </c>
      <c r="F28" s="5">
        <v>0.75</v>
      </c>
      <c r="G28" s="46">
        <f>ROUND(G$16*(1-$F28)*G$15+$T$6*$T$4*$Y$4,$O$7)</f>
        <v>12.5</v>
      </c>
      <c r="H28" s="47"/>
      <c r="I28" s="46">
        <f t="shared" ref="I28:I40" si="33">ROUND(I$16*(1-$F28)*I$15,$O$7)</f>
        <v>4.5</v>
      </c>
      <c r="J28" s="47"/>
      <c r="K28" s="46">
        <f>ROUND(K$16*(1-$F28)*K$15+$T$6*$T$4*$Y$4,$O$7)</f>
        <v>15</v>
      </c>
      <c r="L28" s="47"/>
      <c r="M28" s="46">
        <f>ROUND(M$16*(1-$F28)*M$15+$T$6*$T$4*$Y$4,$O$7)</f>
        <v>25</v>
      </c>
      <c r="N28" s="47"/>
      <c r="O28" s="46">
        <f>ROUND(O$16*(1-$F28)*O$15+($T$4*O$16*$T$5*$Y$5*O$15),$O$7)</f>
        <v>8.8000000000000007</v>
      </c>
      <c r="P28" s="47"/>
      <c r="Q28" s="46">
        <f t="shared" ref="Q28" si="34">ROUND(Q$16*(1-$F28)*Q$15+($T$4*Q$16*$T$5*$Y$5*Q$15),$O$7)</f>
        <v>7.5</v>
      </c>
      <c r="R28" s="47"/>
      <c r="S28" s="46">
        <f t="shared" ref="S28" si="35">ROUND(S$16*(1-$F28)*S$15+($T$4*S$16*$T$5*$Y$5*S$15),$O$7)</f>
        <v>9.3000000000000007</v>
      </c>
      <c r="T28" s="47"/>
      <c r="U28" s="46">
        <f t="shared" ref="U28" si="36">ROUND(U$16*(1-$F28)*U$15+($T$4*U$16*$T$5*$Y$5*U$15),$O$7)</f>
        <v>10</v>
      </c>
      <c r="V28" s="47"/>
      <c r="W28" s="46">
        <f t="shared" ref="W28" si="37">ROUND(W$16*(1-$F28)*W$15+($T$4*W$16*$T$5*$Y$5*W$15),$O$7)</f>
        <v>10</v>
      </c>
      <c r="X28" s="47"/>
      <c r="Y28" s="46">
        <f t="shared" ref="Y28" si="38">ROUND(Y$16*(1-$F28)*Y$15+($T$4*Y$16*$T$5*$Y$5*Y$15),$O$7)</f>
        <v>13.8</v>
      </c>
      <c r="Z28" s="47"/>
      <c r="AA28" s="46">
        <f t="shared" ref="AA28" si="39">ROUND(AA$16*(1-$F28)*AA$15+($T$4*AA$16*$T$5*$Y$5*AA$15),$O$7)</f>
        <v>8.8000000000000007</v>
      </c>
      <c r="AB28" s="47"/>
      <c r="AC28" s="46">
        <f t="shared" ref="AC28" si="40">ROUND(AC$16*(1-$F28)*AC$15+($T$4*AC$16*$T$5*$Y$5*AC$15),$O$7)</f>
        <v>12.5</v>
      </c>
      <c r="AD28" s="47"/>
      <c r="AE28" s="46">
        <f t="shared" ref="AE28" si="41">ROUND(AE$16*(1-$F28)*AE$15+($T$4*AE$16*$T$5*$Y$5*AE$15),$O$7)</f>
        <v>20</v>
      </c>
      <c r="AF28" s="47"/>
      <c r="AG28" s="46">
        <f t="shared" ref="AG28" si="42">ROUND(AG$16*(1-$F28)*AG$15+($T$4*AG$16*$T$5*$Y$5*AG$15),$O$7)</f>
        <v>10</v>
      </c>
      <c r="AH28" s="47"/>
      <c r="AI28" s="46">
        <f t="shared" ref="AI28" si="43">ROUND(AI$16*(1-$F28)*AI$15+($T$4*AI$16*$T$5*$Y$5*AI$15),$O$7)</f>
        <v>11.3</v>
      </c>
      <c r="AJ28" s="47"/>
      <c r="AK28" s="46">
        <f t="shared" ref="AK28" si="44">ROUND(AK$16*(1-$F28)*AK$15+($T$4*AK$16*$T$5*$Y$5*AK$15),$O$7)</f>
        <v>12.5</v>
      </c>
      <c r="AL28" s="47"/>
      <c r="AM28" s="46">
        <f t="shared" ref="AM28" si="45">ROUND(AM$16*(1-$F28)*AM$15+($T$4*AM$16*$T$5*$Y$5*AM$15),$O$7)</f>
        <v>16.3</v>
      </c>
      <c r="AN28" s="47"/>
      <c r="AO28" s="46">
        <f t="shared" ref="AO28" si="46">ROUND(AO$16*(1-$F28)*AO$15+($T$4*AO$16*$T$5*$Y$5*AO$15),$O$7)</f>
        <v>20</v>
      </c>
      <c r="AP28" s="47"/>
      <c r="AQ28" s="46">
        <f t="shared" ref="AQ28:AQ40" si="47">ROUND(AQ$16*(1-$F28)*AQ$15,$O$7)</f>
        <v>0</v>
      </c>
      <c r="AR28" s="47"/>
      <c r="AT28" s="35"/>
      <c r="AU28" s="35"/>
    </row>
    <row r="29" spans="2:52" x14ac:dyDescent="0.25">
      <c r="F29" s="6">
        <v>0.55000000000000004</v>
      </c>
      <c r="G29" s="38">
        <f t="shared" ref="G29:G40" si="48">ROUND(G$16*(1-$F29)*G$15+$T$6*$T$4,$O$7)</f>
        <v>22.5</v>
      </c>
      <c r="H29" s="39"/>
      <c r="I29" s="38">
        <f t="shared" si="33"/>
        <v>8.1</v>
      </c>
      <c r="J29" s="39"/>
      <c r="K29" s="38">
        <f t="shared" ref="K29:K40" si="49">ROUND(K$16*(1-$F29)*K$15+$T$6*$T$4,$O$7)</f>
        <v>27</v>
      </c>
      <c r="L29" s="39"/>
      <c r="M29" s="38">
        <f t="shared" ref="M29:M40" si="50">ROUND(M$16*(1-$F29)*M$15+$T$6*$T$4,$O$7)</f>
        <v>45</v>
      </c>
      <c r="N29" s="39"/>
      <c r="O29" s="38">
        <f>ROUND(O$16*(1-$F29)*O$15+($T$4*O$16*$T$5*O$15),$O$7)</f>
        <v>15.8</v>
      </c>
      <c r="P29" s="39"/>
      <c r="Q29" s="38">
        <f t="shared" ref="Q29" si="51">ROUND(Q$16*(1-$F29)*Q$15+($T$4*Q$16*$T$5*Q$15),$O$7)</f>
        <v>13.5</v>
      </c>
      <c r="R29" s="39"/>
      <c r="S29" s="38">
        <f t="shared" ref="S29" si="52">ROUND(S$16*(1-$F29)*S$15+($T$4*S$16*$T$5*S$15),$O$7)</f>
        <v>16.7</v>
      </c>
      <c r="T29" s="39"/>
      <c r="U29" s="38">
        <f t="shared" ref="U29" si="53">ROUND(U$16*(1-$F29)*U$15+($T$4*U$16*$T$5*U$15),$O$7)</f>
        <v>18</v>
      </c>
      <c r="V29" s="39"/>
      <c r="W29" s="38">
        <f t="shared" ref="W29" si="54">ROUND(W$16*(1-$F29)*W$15+($T$4*W$16*$T$5*W$15),$O$7)</f>
        <v>18</v>
      </c>
      <c r="X29" s="39"/>
      <c r="Y29" s="38">
        <f t="shared" ref="Y29" si="55">ROUND(Y$16*(1-$F29)*Y$15+($T$4*Y$16*$T$5*Y$15),$O$7)</f>
        <v>24.8</v>
      </c>
      <c r="Z29" s="39"/>
      <c r="AA29" s="38">
        <f t="shared" ref="AA29" si="56">ROUND(AA$16*(1-$F29)*AA$15+($T$4*AA$16*$T$5*AA$15),$O$7)</f>
        <v>15.8</v>
      </c>
      <c r="AB29" s="39"/>
      <c r="AC29" s="38">
        <f t="shared" ref="AC29" si="57">ROUND(AC$16*(1-$F29)*AC$15+($T$4*AC$16*$T$5*AC$15),$O$7)</f>
        <v>22.5</v>
      </c>
      <c r="AD29" s="39"/>
      <c r="AE29" s="38">
        <f t="shared" ref="AE29:AO30" si="58">ROUND(AE$16*(1-$F29)*AE$15+($T$4*AE$16*$T$5*AE$15),$O$7)</f>
        <v>36</v>
      </c>
      <c r="AF29" s="39"/>
      <c r="AG29" s="38">
        <f t="shared" ref="AG29" si="59">ROUND(AG$16*(1-$F29)*AG$15+($T$4*AG$16*$T$5*AG$15),$O$7)</f>
        <v>18</v>
      </c>
      <c r="AH29" s="39"/>
      <c r="AI29" s="38">
        <f t="shared" ref="AI29" si="60">ROUND(AI$16*(1-$F29)*AI$15+($T$4*AI$16*$T$5*AI$15),$O$7)</f>
        <v>20.3</v>
      </c>
      <c r="AJ29" s="39"/>
      <c r="AK29" s="38">
        <f t="shared" ref="AK29" si="61">ROUND(AK$16*(1-$F29)*AK$15+($T$4*AK$16*$T$5*AK$15),$O$7)</f>
        <v>22.5</v>
      </c>
      <c r="AL29" s="39"/>
      <c r="AM29" s="38">
        <f t="shared" ref="AM29" si="62">ROUND(AM$16*(1-$F29)*AM$15+($T$4*AM$16*$T$5*AM$15),$O$7)</f>
        <v>29.3</v>
      </c>
      <c r="AN29" s="39"/>
      <c r="AO29" s="38">
        <f t="shared" ref="AO29" si="63">ROUND(AO$16*(1-$F29)*AO$15+($T$4*AO$16*$T$5*AO$15),$O$7)</f>
        <v>36</v>
      </c>
      <c r="AP29" s="39"/>
      <c r="AQ29" s="38">
        <f t="shared" si="47"/>
        <v>0</v>
      </c>
      <c r="AR29" s="39"/>
      <c r="AT29" s="35"/>
      <c r="AU29" s="35"/>
    </row>
    <row r="30" spans="2:52" x14ac:dyDescent="0.25">
      <c r="F30" s="6">
        <v>0.5</v>
      </c>
      <c r="G30" s="38">
        <f t="shared" si="48"/>
        <v>25</v>
      </c>
      <c r="H30" s="39"/>
      <c r="I30" s="38">
        <f t="shared" si="33"/>
        <v>9</v>
      </c>
      <c r="J30" s="39"/>
      <c r="K30" s="38">
        <f t="shared" si="49"/>
        <v>30</v>
      </c>
      <c r="L30" s="39"/>
      <c r="M30" s="38">
        <f t="shared" si="50"/>
        <v>50</v>
      </c>
      <c r="N30" s="39"/>
      <c r="O30" s="38">
        <f t="shared" ref="O30:AC40" si="64">ROUND(O$16*(1-$F30)*O$15+($T$4*O$16*$T$5*O$15),$O$7)</f>
        <v>17.5</v>
      </c>
      <c r="P30" s="39"/>
      <c r="Q30" s="38">
        <f t="shared" si="64"/>
        <v>15</v>
      </c>
      <c r="R30" s="39"/>
      <c r="S30" s="38">
        <f t="shared" si="64"/>
        <v>18.5</v>
      </c>
      <c r="T30" s="39"/>
      <c r="U30" s="38">
        <f t="shared" si="64"/>
        <v>20</v>
      </c>
      <c r="V30" s="39"/>
      <c r="W30" s="38">
        <f t="shared" si="64"/>
        <v>20</v>
      </c>
      <c r="X30" s="39"/>
      <c r="Y30" s="38">
        <f t="shared" si="64"/>
        <v>27.5</v>
      </c>
      <c r="Z30" s="39"/>
      <c r="AA30" s="38">
        <f t="shared" si="64"/>
        <v>17.5</v>
      </c>
      <c r="AB30" s="39"/>
      <c r="AC30" s="38">
        <f t="shared" si="64"/>
        <v>25</v>
      </c>
      <c r="AD30" s="39"/>
      <c r="AE30" s="38">
        <f t="shared" si="58"/>
        <v>40</v>
      </c>
      <c r="AF30" s="39"/>
      <c r="AG30" s="38">
        <f t="shared" si="58"/>
        <v>20</v>
      </c>
      <c r="AH30" s="39"/>
      <c r="AI30" s="38">
        <f t="shared" si="58"/>
        <v>22.5</v>
      </c>
      <c r="AJ30" s="39"/>
      <c r="AK30" s="38">
        <f t="shared" si="58"/>
        <v>25</v>
      </c>
      <c r="AL30" s="39"/>
      <c r="AM30" s="38">
        <f t="shared" si="58"/>
        <v>32.5</v>
      </c>
      <c r="AN30" s="39"/>
      <c r="AO30" s="38">
        <f t="shared" si="58"/>
        <v>40</v>
      </c>
      <c r="AP30" s="39"/>
      <c r="AQ30" s="38">
        <f t="shared" si="47"/>
        <v>0</v>
      </c>
      <c r="AR30" s="39"/>
      <c r="AT30" s="35"/>
      <c r="AU30" s="35"/>
    </row>
    <row r="31" spans="2:52" x14ac:dyDescent="0.25">
      <c r="F31" s="6">
        <v>0.45</v>
      </c>
      <c r="G31" s="38">
        <f t="shared" si="48"/>
        <v>27.5</v>
      </c>
      <c r="H31" s="39"/>
      <c r="I31" s="38">
        <f t="shared" si="33"/>
        <v>9.9</v>
      </c>
      <c r="J31" s="39"/>
      <c r="K31" s="38">
        <f t="shared" si="49"/>
        <v>33</v>
      </c>
      <c r="L31" s="39"/>
      <c r="M31" s="38">
        <f t="shared" si="50"/>
        <v>55</v>
      </c>
      <c r="N31" s="39"/>
      <c r="O31" s="38">
        <f t="shared" si="64"/>
        <v>19.3</v>
      </c>
      <c r="P31" s="39"/>
      <c r="Q31" s="38">
        <f t="shared" ref="Q31:AO40" si="65">ROUND(Q$16*(1-$F31)*Q$15+($T$4*Q$16*$T$5*Q$15),$O$7)</f>
        <v>16.5</v>
      </c>
      <c r="R31" s="39"/>
      <c r="S31" s="38">
        <f t="shared" si="65"/>
        <v>20.399999999999999</v>
      </c>
      <c r="T31" s="39"/>
      <c r="U31" s="38">
        <f t="shared" si="65"/>
        <v>22</v>
      </c>
      <c r="V31" s="39"/>
      <c r="W31" s="38">
        <f t="shared" si="65"/>
        <v>22</v>
      </c>
      <c r="X31" s="39"/>
      <c r="Y31" s="38">
        <f t="shared" si="65"/>
        <v>30.3</v>
      </c>
      <c r="Z31" s="39"/>
      <c r="AA31" s="38">
        <f t="shared" si="65"/>
        <v>19.3</v>
      </c>
      <c r="AB31" s="39"/>
      <c r="AC31" s="38">
        <f t="shared" si="65"/>
        <v>27.5</v>
      </c>
      <c r="AD31" s="39"/>
      <c r="AE31" s="38">
        <f t="shared" si="65"/>
        <v>44</v>
      </c>
      <c r="AF31" s="39"/>
      <c r="AG31" s="38">
        <f t="shared" si="65"/>
        <v>22</v>
      </c>
      <c r="AH31" s="39"/>
      <c r="AI31" s="38">
        <f t="shared" si="65"/>
        <v>24.8</v>
      </c>
      <c r="AJ31" s="39"/>
      <c r="AK31" s="38">
        <f t="shared" si="65"/>
        <v>27.5</v>
      </c>
      <c r="AL31" s="39"/>
      <c r="AM31" s="38">
        <f t="shared" si="65"/>
        <v>35.799999999999997</v>
      </c>
      <c r="AN31" s="39"/>
      <c r="AO31" s="38">
        <f t="shared" si="65"/>
        <v>44</v>
      </c>
      <c r="AP31" s="39"/>
      <c r="AQ31" s="38">
        <f t="shared" si="47"/>
        <v>0</v>
      </c>
      <c r="AR31" s="39"/>
      <c r="AT31" s="35"/>
      <c r="AU31" s="35"/>
    </row>
    <row r="32" spans="2:52" x14ac:dyDescent="0.25">
      <c r="F32" s="6">
        <v>0.4</v>
      </c>
      <c r="G32" s="38">
        <f t="shared" si="48"/>
        <v>30</v>
      </c>
      <c r="H32" s="39"/>
      <c r="I32" s="38">
        <f t="shared" si="33"/>
        <v>10.8</v>
      </c>
      <c r="J32" s="39"/>
      <c r="K32" s="38">
        <f t="shared" si="49"/>
        <v>36</v>
      </c>
      <c r="L32" s="39"/>
      <c r="M32" s="38">
        <f t="shared" si="50"/>
        <v>60</v>
      </c>
      <c r="N32" s="39"/>
      <c r="O32" s="38">
        <f t="shared" si="64"/>
        <v>21</v>
      </c>
      <c r="P32" s="39"/>
      <c r="Q32" s="38">
        <f t="shared" si="65"/>
        <v>18</v>
      </c>
      <c r="R32" s="39"/>
      <c r="S32" s="38">
        <f t="shared" si="65"/>
        <v>22.2</v>
      </c>
      <c r="T32" s="39"/>
      <c r="U32" s="38">
        <f t="shared" si="65"/>
        <v>24</v>
      </c>
      <c r="V32" s="39"/>
      <c r="W32" s="38">
        <f t="shared" si="65"/>
        <v>24</v>
      </c>
      <c r="X32" s="39"/>
      <c r="Y32" s="38">
        <f t="shared" si="65"/>
        <v>33</v>
      </c>
      <c r="Z32" s="39"/>
      <c r="AA32" s="38">
        <f t="shared" si="65"/>
        <v>21</v>
      </c>
      <c r="AB32" s="39"/>
      <c r="AC32" s="38">
        <f t="shared" si="65"/>
        <v>30</v>
      </c>
      <c r="AD32" s="39"/>
      <c r="AE32" s="38">
        <f t="shared" si="65"/>
        <v>48</v>
      </c>
      <c r="AF32" s="39"/>
      <c r="AG32" s="38">
        <f t="shared" si="65"/>
        <v>24</v>
      </c>
      <c r="AH32" s="39"/>
      <c r="AI32" s="38">
        <f t="shared" si="65"/>
        <v>27</v>
      </c>
      <c r="AJ32" s="39"/>
      <c r="AK32" s="38">
        <f t="shared" si="65"/>
        <v>30</v>
      </c>
      <c r="AL32" s="39"/>
      <c r="AM32" s="38">
        <f t="shared" si="65"/>
        <v>39</v>
      </c>
      <c r="AN32" s="39"/>
      <c r="AO32" s="38">
        <f t="shared" si="65"/>
        <v>48</v>
      </c>
      <c r="AP32" s="39"/>
      <c r="AQ32" s="38">
        <f t="shared" si="47"/>
        <v>0</v>
      </c>
      <c r="AR32" s="39"/>
      <c r="AT32" s="35"/>
      <c r="AU32" s="35"/>
    </row>
    <row r="33" spans="5:47" x14ac:dyDescent="0.25">
      <c r="F33" s="6">
        <v>0.35</v>
      </c>
      <c r="G33" s="38">
        <f t="shared" si="48"/>
        <v>32.5</v>
      </c>
      <c r="H33" s="39"/>
      <c r="I33" s="38">
        <f t="shared" si="33"/>
        <v>11.7</v>
      </c>
      <c r="J33" s="39"/>
      <c r="K33" s="38">
        <f t="shared" si="49"/>
        <v>39</v>
      </c>
      <c r="L33" s="39"/>
      <c r="M33" s="38">
        <f t="shared" si="50"/>
        <v>65</v>
      </c>
      <c r="N33" s="39"/>
      <c r="O33" s="38">
        <f t="shared" si="64"/>
        <v>22.8</v>
      </c>
      <c r="P33" s="39"/>
      <c r="Q33" s="38">
        <f t="shared" si="65"/>
        <v>19.5</v>
      </c>
      <c r="R33" s="39"/>
      <c r="S33" s="38">
        <f t="shared" si="65"/>
        <v>24.1</v>
      </c>
      <c r="T33" s="39"/>
      <c r="U33" s="38">
        <f t="shared" si="65"/>
        <v>26</v>
      </c>
      <c r="V33" s="39"/>
      <c r="W33" s="38">
        <f t="shared" si="65"/>
        <v>26</v>
      </c>
      <c r="X33" s="39"/>
      <c r="Y33" s="38">
        <f t="shared" si="65"/>
        <v>35.799999999999997</v>
      </c>
      <c r="Z33" s="39"/>
      <c r="AA33" s="38">
        <f t="shared" si="65"/>
        <v>22.8</v>
      </c>
      <c r="AB33" s="39"/>
      <c r="AC33" s="38">
        <f t="shared" si="65"/>
        <v>32.5</v>
      </c>
      <c r="AD33" s="39"/>
      <c r="AE33" s="38">
        <f t="shared" si="65"/>
        <v>52</v>
      </c>
      <c r="AF33" s="39"/>
      <c r="AG33" s="38">
        <f t="shared" si="65"/>
        <v>26</v>
      </c>
      <c r="AH33" s="39"/>
      <c r="AI33" s="38">
        <f t="shared" si="65"/>
        <v>29.3</v>
      </c>
      <c r="AJ33" s="39"/>
      <c r="AK33" s="38">
        <f t="shared" si="65"/>
        <v>32.5</v>
      </c>
      <c r="AL33" s="39"/>
      <c r="AM33" s="38">
        <f t="shared" si="65"/>
        <v>42.3</v>
      </c>
      <c r="AN33" s="39"/>
      <c r="AO33" s="38">
        <f t="shared" si="65"/>
        <v>52</v>
      </c>
      <c r="AP33" s="39"/>
      <c r="AQ33" s="38">
        <f t="shared" si="47"/>
        <v>0</v>
      </c>
      <c r="AR33" s="39"/>
      <c r="AT33" s="35"/>
      <c r="AU33" s="35"/>
    </row>
    <row r="34" spans="5:47" x14ac:dyDescent="0.25">
      <c r="F34" s="6">
        <v>0.3</v>
      </c>
      <c r="G34" s="38">
        <f t="shared" si="48"/>
        <v>35</v>
      </c>
      <c r="H34" s="39"/>
      <c r="I34" s="38">
        <f t="shared" si="33"/>
        <v>12.6</v>
      </c>
      <c r="J34" s="39"/>
      <c r="K34" s="38">
        <f t="shared" si="49"/>
        <v>42</v>
      </c>
      <c r="L34" s="39"/>
      <c r="M34" s="38">
        <f t="shared" si="50"/>
        <v>70</v>
      </c>
      <c r="N34" s="39"/>
      <c r="O34" s="38">
        <f t="shared" si="64"/>
        <v>24.5</v>
      </c>
      <c r="P34" s="39"/>
      <c r="Q34" s="38">
        <f t="shared" si="65"/>
        <v>21</v>
      </c>
      <c r="R34" s="39"/>
      <c r="S34" s="38">
        <f t="shared" si="65"/>
        <v>25.9</v>
      </c>
      <c r="T34" s="39"/>
      <c r="U34" s="38">
        <f t="shared" si="65"/>
        <v>28</v>
      </c>
      <c r="V34" s="39"/>
      <c r="W34" s="38">
        <f t="shared" si="65"/>
        <v>28</v>
      </c>
      <c r="X34" s="39"/>
      <c r="Y34" s="38">
        <f t="shared" si="65"/>
        <v>38.5</v>
      </c>
      <c r="Z34" s="39"/>
      <c r="AA34" s="38">
        <f t="shared" si="65"/>
        <v>24.5</v>
      </c>
      <c r="AB34" s="39"/>
      <c r="AC34" s="38">
        <f t="shared" si="65"/>
        <v>35</v>
      </c>
      <c r="AD34" s="39"/>
      <c r="AE34" s="38">
        <f t="shared" si="65"/>
        <v>56</v>
      </c>
      <c r="AF34" s="39"/>
      <c r="AG34" s="38">
        <f t="shared" si="65"/>
        <v>28</v>
      </c>
      <c r="AH34" s="39"/>
      <c r="AI34" s="38">
        <f t="shared" si="65"/>
        <v>31.5</v>
      </c>
      <c r="AJ34" s="39"/>
      <c r="AK34" s="38">
        <f t="shared" si="65"/>
        <v>35</v>
      </c>
      <c r="AL34" s="39"/>
      <c r="AM34" s="38">
        <f t="shared" si="65"/>
        <v>45.5</v>
      </c>
      <c r="AN34" s="39"/>
      <c r="AO34" s="38">
        <f t="shared" si="65"/>
        <v>56</v>
      </c>
      <c r="AP34" s="39"/>
      <c r="AQ34" s="38">
        <f t="shared" si="47"/>
        <v>0</v>
      </c>
      <c r="AR34" s="39"/>
      <c r="AT34" s="35"/>
      <c r="AU34" s="35"/>
    </row>
    <row r="35" spans="5:47" x14ac:dyDescent="0.25">
      <c r="F35" s="6">
        <v>0.25</v>
      </c>
      <c r="G35" s="38">
        <f t="shared" si="48"/>
        <v>37.5</v>
      </c>
      <c r="H35" s="39"/>
      <c r="I35" s="38">
        <f t="shared" si="33"/>
        <v>13.5</v>
      </c>
      <c r="J35" s="39"/>
      <c r="K35" s="38">
        <f t="shared" si="49"/>
        <v>45</v>
      </c>
      <c r="L35" s="39"/>
      <c r="M35" s="38">
        <f t="shared" si="50"/>
        <v>75</v>
      </c>
      <c r="N35" s="39"/>
      <c r="O35" s="38">
        <f t="shared" si="64"/>
        <v>26.3</v>
      </c>
      <c r="P35" s="39"/>
      <c r="Q35" s="38">
        <f t="shared" si="65"/>
        <v>22.5</v>
      </c>
      <c r="R35" s="39"/>
      <c r="S35" s="38">
        <f t="shared" si="65"/>
        <v>27.8</v>
      </c>
      <c r="T35" s="39"/>
      <c r="U35" s="38">
        <f t="shared" si="65"/>
        <v>30</v>
      </c>
      <c r="V35" s="39"/>
      <c r="W35" s="38">
        <f t="shared" si="65"/>
        <v>30</v>
      </c>
      <c r="X35" s="39"/>
      <c r="Y35" s="38">
        <f t="shared" si="65"/>
        <v>41.3</v>
      </c>
      <c r="Z35" s="39"/>
      <c r="AA35" s="38">
        <f t="shared" si="65"/>
        <v>26.3</v>
      </c>
      <c r="AB35" s="39"/>
      <c r="AC35" s="38">
        <f t="shared" si="65"/>
        <v>37.5</v>
      </c>
      <c r="AD35" s="39"/>
      <c r="AE35" s="38">
        <f t="shared" si="65"/>
        <v>60</v>
      </c>
      <c r="AF35" s="39"/>
      <c r="AG35" s="38">
        <f t="shared" si="65"/>
        <v>30</v>
      </c>
      <c r="AH35" s="39"/>
      <c r="AI35" s="38">
        <f t="shared" si="65"/>
        <v>33.799999999999997</v>
      </c>
      <c r="AJ35" s="39"/>
      <c r="AK35" s="38">
        <f t="shared" si="65"/>
        <v>37.5</v>
      </c>
      <c r="AL35" s="39"/>
      <c r="AM35" s="38">
        <f t="shared" si="65"/>
        <v>48.8</v>
      </c>
      <c r="AN35" s="39"/>
      <c r="AO35" s="38">
        <f t="shared" si="65"/>
        <v>60</v>
      </c>
      <c r="AP35" s="39"/>
      <c r="AQ35" s="38">
        <f t="shared" si="47"/>
        <v>0</v>
      </c>
      <c r="AR35" s="39"/>
      <c r="AT35" s="35"/>
      <c r="AU35" s="35"/>
    </row>
    <row r="36" spans="5:47" x14ac:dyDescent="0.25">
      <c r="F36" s="6">
        <v>0.2</v>
      </c>
      <c r="G36" s="38">
        <f t="shared" si="48"/>
        <v>40</v>
      </c>
      <c r="H36" s="39"/>
      <c r="I36" s="38">
        <f t="shared" si="33"/>
        <v>14.4</v>
      </c>
      <c r="J36" s="39"/>
      <c r="K36" s="38">
        <f t="shared" si="49"/>
        <v>48</v>
      </c>
      <c r="L36" s="39"/>
      <c r="M36" s="38">
        <f t="shared" si="50"/>
        <v>80</v>
      </c>
      <c r="N36" s="39"/>
      <c r="O36" s="38">
        <f t="shared" si="64"/>
        <v>28</v>
      </c>
      <c r="P36" s="39"/>
      <c r="Q36" s="38">
        <f t="shared" si="65"/>
        <v>24</v>
      </c>
      <c r="R36" s="39"/>
      <c r="S36" s="38">
        <f t="shared" si="65"/>
        <v>29.6</v>
      </c>
      <c r="T36" s="39"/>
      <c r="U36" s="38">
        <f t="shared" si="65"/>
        <v>32</v>
      </c>
      <c r="V36" s="39"/>
      <c r="W36" s="38">
        <f t="shared" si="65"/>
        <v>32</v>
      </c>
      <c r="X36" s="39"/>
      <c r="Y36" s="38">
        <f t="shared" si="65"/>
        <v>44</v>
      </c>
      <c r="Z36" s="39"/>
      <c r="AA36" s="38">
        <f t="shared" si="65"/>
        <v>28</v>
      </c>
      <c r="AB36" s="39"/>
      <c r="AC36" s="38">
        <f t="shared" si="65"/>
        <v>40</v>
      </c>
      <c r="AD36" s="39"/>
      <c r="AE36" s="38">
        <f t="shared" si="65"/>
        <v>64</v>
      </c>
      <c r="AF36" s="39"/>
      <c r="AG36" s="38">
        <f t="shared" si="65"/>
        <v>32</v>
      </c>
      <c r="AH36" s="39"/>
      <c r="AI36" s="38">
        <f t="shared" si="65"/>
        <v>36</v>
      </c>
      <c r="AJ36" s="39"/>
      <c r="AK36" s="38">
        <f t="shared" si="65"/>
        <v>40</v>
      </c>
      <c r="AL36" s="39"/>
      <c r="AM36" s="38">
        <f t="shared" si="65"/>
        <v>52</v>
      </c>
      <c r="AN36" s="39"/>
      <c r="AO36" s="38">
        <f t="shared" si="65"/>
        <v>64</v>
      </c>
      <c r="AP36" s="39"/>
      <c r="AQ36" s="38">
        <f t="shared" si="47"/>
        <v>0</v>
      </c>
      <c r="AR36" s="39"/>
      <c r="AT36" s="35"/>
      <c r="AU36" s="35"/>
    </row>
    <row r="37" spans="5:47" x14ac:dyDescent="0.25">
      <c r="F37" s="6">
        <v>0.15</v>
      </c>
      <c r="G37" s="38">
        <f t="shared" si="48"/>
        <v>42.5</v>
      </c>
      <c r="H37" s="39"/>
      <c r="I37" s="38">
        <f t="shared" si="33"/>
        <v>15.3</v>
      </c>
      <c r="J37" s="39"/>
      <c r="K37" s="38">
        <f t="shared" si="49"/>
        <v>51</v>
      </c>
      <c r="L37" s="39"/>
      <c r="M37" s="38">
        <f t="shared" si="50"/>
        <v>85</v>
      </c>
      <c r="N37" s="39"/>
      <c r="O37" s="38">
        <f t="shared" si="64"/>
        <v>29.8</v>
      </c>
      <c r="P37" s="39"/>
      <c r="Q37" s="38">
        <f t="shared" si="65"/>
        <v>25.5</v>
      </c>
      <c r="R37" s="39"/>
      <c r="S37" s="38">
        <f t="shared" si="65"/>
        <v>31.5</v>
      </c>
      <c r="T37" s="39"/>
      <c r="U37" s="38">
        <f t="shared" si="65"/>
        <v>34</v>
      </c>
      <c r="V37" s="39"/>
      <c r="W37" s="38">
        <f t="shared" si="65"/>
        <v>34</v>
      </c>
      <c r="X37" s="39"/>
      <c r="Y37" s="38">
        <f t="shared" si="65"/>
        <v>46.8</v>
      </c>
      <c r="Z37" s="39"/>
      <c r="AA37" s="38">
        <f t="shared" si="65"/>
        <v>29.8</v>
      </c>
      <c r="AB37" s="39"/>
      <c r="AC37" s="38">
        <f t="shared" si="65"/>
        <v>42.5</v>
      </c>
      <c r="AD37" s="39"/>
      <c r="AE37" s="38">
        <f t="shared" si="65"/>
        <v>68</v>
      </c>
      <c r="AF37" s="39"/>
      <c r="AG37" s="38">
        <f t="shared" si="65"/>
        <v>34</v>
      </c>
      <c r="AH37" s="39"/>
      <c r="AI37" s="38">
        <f t="shared" si="65"/>
        <v>38.299999999999997</v>
      </c>
      <c r="AJ37" s="39"/>
      <c r="AK37" s="38">
        <f t="shared" si="65"/>
        <v>42.5</v>
      </c>
      <c r="AL37" s="39"/>
      <c r="AM37" s="38">
        <f t="shared" si="65"/>
        <v>55.3</v>
      </c>
      <c r="AN37" s="39"/>
      <c r="AO37" s="38">
        <f t="shared" si="65"/>
        <v>68</v>
      </c>
      <c r="AP37" s="39"/>
      <c r="AQ37" s="38">
        <f t="shared" si="47"/>
        <v>0</v>
      </c>
      <c r="AR37" s="39"/>
      <c r="AT37" s="35"/>
      <c r="AU37" s="35"/>
    </row>
    <row r="38" spans="5:47" x14ac:dyDescent="0.25">
      <c r="F38" s="6">
        <v>0.1</v>
      </c>
      <c r="G38" s="38">
        <f t="shared" si="48"/>
        <v>45</v>
      </c>
      <c r="H38" s="39"/>
      <c r="I38" s="38">
        <f t="shared" si="33"/>
        <v>16.2</v>
      </c>
      <c r="J38" s="39"/>
      <c r="K38" s="38">
        <f t="shared" si="49"/>
        <v>54</v>
      </c>
      <c r="L38" s="39"/>
      <c r="M38" s="38">
        <f t="shared" si="50"/>
        <v>90</v>
      </c>
      <c r="N38" s="39"/>
      <c r="O38" s="38">
        <f t="shared" si="64"/>
        <v>31.5</v>
      </c>
      <c r="P38" s="39"/>
      <c r="Q38" s="38">
        <f t="shared" si="65"/>
        <v>27</v>
      </c>
      <c r="R38" s="39"/>
      <c r="S38" s="38">
        <f t="shared" si="65"/>
        <v>33.299999999999997</v>
      </c>
      <c r="T38" s="39"/>
      <c r="U38" s="38">
        <f t="shared" si="65"/>
        <v>36</v>
      </c>
      <c r="V38" s="39"/>
      <c r="W38" s="38">
        <f t="shared" si="65"/>
        <v>36</v>
      </c>
      <c r="X38" s="39"/>
      <c r="Y38" s="38">
        <f t="shared" si="65"/>
        <v>49.5</v>
      </c>
      <c r="Z38" s="39"/>
      <c r="AA38" s="38">
        <f t="shared" si="65"/>
        <v>31.5</v>
      </c>
      <c r="AB38" s="39"/>
      <c r="AC38" s="38">
        <f t="shared" si="65"/>
        <v>45</v>
      </c>
      <c r="AD38" s="39"/>
      <c r="AE38" s="38">
        <f t="shared" si="65"/>
        <v>72</v>
      </c>
      <c r="AF38" s="39"/>
      <c r="AG38" s="38">
        <f t="shared" si="65"/>
        <v>36</v>
      </c>
      <c r="AH38" s="39"/>
      <c r="AI38" s="38">
        <f t="shared" si="65"/>
        <v>40.5</v>
      </c>
      <c r="AJ38" s="39"/>
      <c r="AK38" s="38">
        <f t="shared" si="65"/>
        <v>45</v>
      </c>
      <c r="AL38" s="39"/>
      <c r="AM38" s="38">
        <f t="shared" si="65"/>
        <v>58.5</v>
      </c>
      <c r="AN38" s="39"/>
      <c r="AO38" s="38">
        <f t="shared" si="65"/>
        <v>72</v>
      </c>
      <c r="AP38" s="39"/>
      <c r="AQ38" s="38">
        <f t="shared" si="47"/>
        <v>0</v>
      </c>
      <c r="AR38" s="39"/>
      <c r="AT38" s="35"/>
      <c r="AU38" s="35"/>
    </row>
    <row r="39" spans="5:47" x14ac:dyDescent="0.25">
      <c r="F39" s="6">
        <v>0.05</v>
      </c>
      <c r="G39" s="38">
        <f t="shared" si="48"/>
        <v>47.5</v>
      </c>
      <c r="H39" s="39"/>
      <c r="I39" s="38">
        <f t="shared" si="33"/>
        <v>17.100000000000001</v>
      </c>
      <c r="J39" s="39"/>
      <c r="K39" s="38">
        <f t="shared" si="49"/>
        <v>57</v>
      </c>
      <c r="L39" s="39"/>
      <c r="M39" s="38">
        <f t="shared" si="50"/>
        <v>95</v>
      </c>
      <c r="N39" s="39"/>
      <c r="O39" s="38">
        <f t="shared" si="64"/>
        <v>33.299999999999997</v>
      </c>
      <c r="P39" s="39"/>
      <c r="Q39" s="38">
        <f t="shared" si="65"/>
        <v>28.5</v>
      </c>
      <c r="R39" s="39"/>
      <c r="S39" s="38">
        <f t="shared" si="65"/>
        <v>35.200000000000003</v>
      </c>
      <c r="T39" s="39"/>
      <c r="U39" s="38">
        <f t="shared" si="65"/>
        <v>38</v>
      </c>
      <c r="V39" s="39"/>
      <c r="W39" s="38">
        <f t="shared" si="65"/>
        <v>38</v>
      </c>
      <c r="X39" s="39"/>
      <c r="Y39" s="38">
        <f t="shared" si="65"/>
        <v>52.3</v>
      </c>
      <c r="Z39" s="39"/>
      <c r="AA39" s="38">
        <f t="shared" si="65"/>
        <v>33.299999999999997</v>
      </c>
      <c r="AB39" s="39"/>
      <c r="AC39" s="38">
        <f t="shared" si="65"/>
        <v>47.5</v>
      </c>
      <c r="AD39" s="39"/>
      <c r="AE39" s="38">
        <f t="shared" si="65"/>
        <v>76</v>
      </c>
      <c r="AF39" s="39"/>
      <c r="AG39" s="38">
        <f t="shared" si="65"/>
        <v>38</v>
      </c>
      <c r="AH39" s="39"/>
      <c r="AI39" s="38">
        <f t="shared" si="65"/>
        <v>42.8</v>
      </c>
      <c r="AJ39" s="39"/>
      <c r="AK39" s="38">
        <f t="shared" si="65"/>
        <v>47.5</v>
      </c>
      <c r="AL39" s="39"/>
      <c r="AM39" s="38">
        <f t="shared" si="65"/>
        <v>61.8</v>
      </c>
      <c r="AN39" s="39"/>
      <c r="AO39" s="38">
        <f t="shared" si="65"/>
        <v>76</v>
      </c>
      <c r="AP39" s="39"/>
      <c r="AQ39" s="38">
        <f t="shared" si="47"/>
        <v>0</v>
      </c>
      <c r="AR39" s="39"/>
      <c r="AT39" s="35"/>
      <c r="AU39" s="35"/>
    </row>
    <row r="40" spans="5:47" ht="15.75" thickBot="1" x14ac:dyDescent="0.3">
      <c r="E40" s="3"/>
      <c r="F40" s="7">
        <v>0</v>
      </c>
      <c r="G40" s="48">
        <f t="shared" si="48"/>
        <v>50</v>
      </c>
      <c r="H40" s="49"/>
      <c r="I40" s="48">
        <f t="shared" si="33"/>
        <v>18</v>
      </c>
      <c r="J40" s="49"/>
      <c r="K40" s="48">
        <f t="shared" si="49"/>
        <v>60</v>
      </c>
      <c r="L40" s="49"/>
      <c r="M40" s="48">
        <f t="shared" si="50"/>
        <v>100</v>
      </c>
      <c r="N40" s="49"/>
      <c r="O40" s="38">
        <f t="shared" si="64"/>
        <v>35</v>
      </c>
      <c r="P40" s="39"/>
      <c r="Q40" s="38">
        <f t="shared" si="65"/>
        <v>30</v>
      </c>
      <c r="R40" s="39"/>
      <c r="S40" s="38">
        <f t="shared" si="65"/>
        <v>37</v>
      </c>
      <c r="T40" s="39"/>
      <c r="U40" s="38">
        <f t="shared" si="65"/>
        <v>40</v>
      </c>
      <c r="V40" s="39"/>
      <c r="W40" s="38">
        <f t="shared" si="65"/>
        <v>40</v>
      </c>
      <c r="X40" s="39"/>
      <c r="Y40" s="38">
        <f t="shared" si="65"/>
        <v>55</v>
      </c>
      <c r="Z40" s="39"/>
      <c r="AA40" s="38">
        <f t="shared" si="65"/>
        <v>35</v>
      </c>
      <c r="AB40" s="39"/>
      <c r="AC40" s="38">
        <f t="shared" si="65"/>
        <v>50</v>
      </c>
      <c r="AD40" s="39"/>
      <c r="AE40" s="38">
        <f t="shared" si="65"/>
        <v>80</v>
      </c>
      <c r="AF40" s="39"/>
      <c r="AG40" s="38">
        <f t="shared" si="65"/>
        <v>40</v>
      </c>
      <c r="AH40" s="39"/>
      <c r="AI40" s="38">
        <f t="shared" si="65"/>
        <v>45</v>
      </c>
      <c r="AJ40" s="39"/>
      <c r="AK40" s="38">
        <f t="shared" si="65"/>
        <v>50</v>
      </c>
      <c r="AL40" s="39"/>
      <c r="AM40" s="38">
        <f t="shared" si="65"/>
        <v>65</v>
      </c>
      <c r="AN40" s="39"/>
      <c r="AO40" s="38">
        <f t="shared" si="65"/>
        <v>80</v>
      </c>
      <c r="AP40" s="39"/>
      <c r="AQ40" s="48">
        <f t="shared" si="47"/>
        <v>0</v>
      </c>
      <c r="AR40" s="49"/>
      <c r="AT40" s="35"/>
      <c r="AU40" s="35"/>
    </row>
    <row r="41" spans="5:47" x14ac:dyDescent="0.25">
      <c r="E41" s="2" t="s">
        <v>2</v>
      </c>
      <c r="F41" s="5">
        <v>0.75</v>
      </c>
      <c r="G41" s="46">
        <f>ROUND(G$16*$O$4*(1-$F41)*G$15+$T$6*$O$4*$T$4*$Y$4,$O$7)</f>
        <v>9.4</v>
      </c>
      <c r="H41" s="47"/>
      <c r="I41" s="46">
        <f t="shared" ref="I41:I51" si="66">ROUND(I$16*$O$4*(1-$F41)*I$15,$O$7)</f>
        <v>3.4</v>
      </c>
      <c r="J41" s="47"/>
      <c r="K41" s="46">
        <f>ROUND(K$16*$O$4*(1-$F41)*K$15+$T$6*$O$4*$T$4*$Y$4,$O$7)</f>
        <v>11.3</v>
      </c>
      <c r="L41" s="47"/>
      <c r="M41" s="46">
        <f>ROUND(M$16*$O$4*(1-$F41)*M$15+$T$6*$O$4*$T$4*$Y$4,$O$7)</f>
        <v>18.8</v>
      </c>
      <c r="N41" s="47"/>
      <c r="O41" s="46">
        <f>ROUND(O$16*$O$4*(1-$F41)*O$15+($T$4*O$16*$T$5*$Y$5*O$15)*$O$4,$O$7)</f>
        <v>6.6</v>
      </c>
      <c r="P41" s="47"/>
      <c r="Q41" s="46">
        <f t="shared" ref="Q41" si="67">ROUND(Q$16*$O$4*(1-$F41)*Q$15+($T$4*Q$16*$T$5*$Y$5*Q$15)*$O$4,$O$7)</f>
        <v>5.6</v>
      </c>
      <c r="R41" s="47"/>
      <c r="S41" s="46">
        <f t="shared" ref="S41" si="68">ROUND(S$16*$O$4*(1-$F41)*S$15+($T$4*S$16*$T$5*$Y$5*S$15)*$O$4,$O$7)</f>
        <v>6.9</v>
      </c>
      <c r="T41" s="47"/>
      <c r="U41" s="46">
        <f t="shared" ref="U41" si="69">ROUND(U$16*$O$4*(1-$F41)*U$15+($T$4*U$16*$T$5*$Y$5*U$15)*$O$4,$O$7)</f>
        <v>7.5</v>
      </c>
      <c r="V41" s="47"/>
      <c r="W41" s="46">
        <f t="shared" ref="W41" si="70">ROUND(W$16*$O$4*(1-$F41)*W$15+($T$4*W$16*$T$5*$Y$5*W$15)*$O$4,$O$7)</f>
        <v>7.5</v>
      </c>
      <c r="X41" s="47"/>
      <c r="Y41" s="46">
        <f t="shared" ref="Y41" si="71">ROUND(Y$16*$O$4*(1-$F41)*Y$15+($T$4*Y$16*$T$5*$Y$5*Y$15)*$O$4,$O$7)</f>
        <v>10.3</v>
      </c>
      <c r="Z41" s="47"/>
      <c r="AA41" s="46">
        <f t="shared" ref="AA41" si="72">ROUND(AA$16*$O$4*(1-$F41)*AA$15+($T$4*AA$16*$T$5*$Y$5*AA$15)*$O$4,$O$7)</f>
        <v>6.6</v>
      </c>
      <c r="AB41" s="47"/>
      <c r="AC41" s="46">
        <f t="shared" ref="AC41" si="73">ROUND(AC$16*$O$4*(1-$F41)*AC$15+($T$4*AC$16*$T$5*$Y$5*AC$15)*$O$4,$O$7)</f>
        <v>9.4</v>
      </c>
      <c r="AD41" s="47"/>
      <c r="AE41" s="46">
        <f t="shared" ref="AE41" si="74">ROUND(AE$16*$O$4*(1-$F41)*AE$15+($T$4*AE$16*$T$5*$Y$5*AE$15)*$O$4,$O$7)</f>
        <v>15</v>
      </c>
      <c r="AF41" s="47"/>
      <c r="AG41" s="46">
        <f t="shared" ref="AG41" si="75">ROUND(AG$16*$O$4*(1-$F41)*AG$15+($T$4*AG$16*$T$5*$Y$5*AG$15)*$O$4,$O$7)</f>
        <v>7.5</v>
      </c>
      <c r="AH41" s="47"/>
      <c r="AI41" s="46">
        <f t="shared" ref="AI41" si="76">ROUND(AI$16*$O$4*(1-$F41)*AI$15+($T$4*AI$16*$T$5*$Y$5*AI$15)*$O$4,$O$7)</f>
        <v>8.4</v>
      </c>
      <c r="AJ41" s="47"/>
      <c r="AK41" s="46">
        <f t="shared" ref="AK41" si="77">ROUND(AK$16*$O$4*(1-$F41)*AK$15+($T$4*AK$16*$T$5*$Y$5*AK$15)*$O$4,$O$7)</f>
        <v>9.4</v>
      </c>
      <c r="AL41" s="47"/>
      <c r="AM41" s="46">
        <f t="shared" ref="AM41" si="78">ROUND(AM$16*$O$4*(1-$F41)*AM$15+($T$4*AM$16*$T$5*$Y$5*AM$15)*$O$4,$O$7)</f>
        <v>12.2</v>
      </c>
      <c r="AN41" s="47"/>
      <c r="AO41" s="46">
        <f t="shared" ref="AO41" si="79">ROUND(AO$16*$O$4*(1-$F41)*AO$15+($T$4*AO$16*$T$5*$Y$5*AO$15)*$O$4,$O$7)</f>
        <v>15</v>
      </c>
      <c r="AP41" s="47"/>
      <c r="AQ41" s="46">
        <f t="shared" ref="AQ41:AQ51" si="80">ROUND(AQ$16*$O$4*(1-$F41)*AQ$15,$O$7)</f>
        <v>0</v>
      </c>
      <c r="AR41" s="47"/>
      <c r="AT41" s="35"/>
      <c r="AU41" s="35"/>
    </row>
    <row r="42" spans="5:47" x14ac:dyDescent="0.25">
      <c r="F42" s="6">
        <v>0.45</v>
      </c>
      <c r="G42" s="38">
        <f t="shared" ref="G42:G51" si="81">ROUND(G$16*$O$4*(1-$F42)*G$15+$T$6*$O$4*$T$4,$O$7)</f>
        <v>20.6</v>
      </c>
      <c r="H42" s="39"/>
      <c r="I42" s="38">
        <f t="shared" si="66"/>
        <v>7.4</v>
      </c>
      <c r="J42" s="39"/>
      <c r="K42" s="38">
        <f t="shared" ref="K42:K51" si="82">ROUND(K$16*$O$4*(1-$F42)*K$15+$T$6*$O$4*$T$4,$O$7)</f>
        <v>24.8</v>
      </c>
      <c r="L42" s="39"/>
      <c r="M42" s="38">
        <f t="shared" ref="M42:M51" si="83">ROUND(M$16*$O$4*(1-$F42)*M$15+$T$6*$O$4*$T$4,$O$7)</f>
        <v>41.3</v>
      </c>
      <c r="N42" s="39"/>
      <c r="O42" s="38">
        <f>ROUND(O$16*$O$4*(1-$F42)*O$15+($T$4*O$16*$T$5*O$15)*$O$4,$O$7)</f>
        <v>14.4</v>
      </c>
      <c r="P42" s="39"/>
      <c r="Q42" s="38">
        <f t="shared" ref="Q42" si="84">ROUND(Q$16*$O$4*(1-$F42)*Q$15+($T$4*Q$16*$T$5*Q$15)*$O$4,$O$7)</f>
        <v>12.4</v>
      </c>
      <c r="R42" s="39"/>
      <c r="S42" s="38">
        <f t="shared" ref="S42" si="85">ROUND(S$16*$O$4*(1-$F42)*S$15+($T$4*S$16*$T$5*S$15)*$O$4,$O$7)</f>
        <v>15.3</v>
      </c>
      <c r="T42" s="39"/>
      <c r="U42" s="38">
        <f t="shared" ref="U42" si="86">ROUND(U$16*$O$4*(1-$F42)*U$15+($T$4*U$16*$T$5*U$15)*$O$4,$O$7)</f>
        <v>16.5</v>
      </c>
      <c r="V42" s="39"/>
      <c r="W42" s="38">
        <f t="shared" ref="W42" si="87">ROUND(W$16*$O$4*(1-$F42)*W$15+($T$4*W$16*$T$5*W$15)*$O$4,$O$7)</f>
        <v>16.5</v>
      </c>
      <c r="X42" s="39"/>
      <c r="Y42" s="38">
        <f t="shared" ref="Y42" si="88">ROUND(Y$16*$O$4*(1-$F42)*Y$15+($T$4*Y$16*$T$5*Y$15)*$O$4,$O$7)</f>
        <v>22.7</v>
      </c>
      <c r="Z42" s="39"/>
      <c r="AA42" s="38">
        <f t="shared" ref="AA42" si="89">ROUND(AA$16*$O$4*(1-$F42)*AA$15+($T$4*AA$16*$T$5*AA$15)*$O$4,$O$7)</f>
        <v>14.4</v>
      </c>
      <c r="AB42" s="39"/>
      <c r="AC42" s="38">
        <f t="shared" ref="AC42" si="90">ROUND(AC$16*$O$4*(1-$F42)*AC$15+($T$4*AC$16*$T$5*AC$15)*$O$4,$O$7)</f>
        <v>20.6</v>
      </c>
      <c r="AD42" s="39"/>
      <c r="AE42" s="38">
        <f t="shared" ref="AE42:AO43" si="91">ROUND(AE$16*$O$4*(1-$F42)*AE$15+($T$4*AE$16*$T$5*AE$15)*$O$4,$O$7)</f>
        <v>33</v>
      </c>
      <c r="AF42" s="39"/>
      <c r="AG42" s="38">
        <f t="shared" ref="AG42" si="92">ROUND(AG$16*$O$4*(1-$F42)*AG$15+($T$4*AG$16*$T$5*AG$15)*$O$4,$O$7)</f>
        <v>16.5</v>
      </c>
      <c r="AH42" s="39"/>
      <c r="AI42" s="38">
        <f t="shared" ref="AI42" si="93">ROUND(AI$16*$O$4*(1-$F42)*AI$15+($T$4*AI$16*$T$5*AI$15)*$O$4,$O$7)</f>
        <v>18.600000000000001</v>
      </c>
      <c r="AJ42" s="39"/>
      <c r="AK42" s="38">
        <f t="shared" ref="AK42" si="94">ROUND(AK$16*$O$4*(1-$F42)*AK$15+($T$4*AK$16*$T$5*AK$15)*$O$4,$O$7)</f>
        <v>20.6</v>
      </c>
      <c r="AL42" s="39"/>
      <c r="AM42" s="38">
        <f t="shared" ref="AM42" si="95">ROUND(AM$16*$O$4*(1-$F42)*AM$15+($T$4*AM$16*$T$5*AM$15)*$O$4,$O$7)</f>
        <v>26.8</v>
      </c>
      <c r="AN42" s="39"/>
      <c r="AO42" s="38">
        <f t="shared" ref="AO42" si="96">ROUND(AO$16*$O$4*(1-$F42)*AO$15+($T$4*AO$16*$T$5*AO$15)*$O$4,$O$7)</f>
        <v>33</v>
      </c>
      <c r="AP42" s="39"/>
      <c r="AQ42" s="38">
        <f t="shared" si="80"/>
        <v>0</v>
      </c>
      <c r="AR42" s="39"/>
      <c r="AT42" s="35"/>
      <c r="AU42" s="35"/>
    </row>
    <row r="43" spans="5:47" x14ac:dyDescent="0.25">
      <c r="F43" s="6">
        <v>0.4</v>
      </c>
      <c r="G43" s="38">
        <f t="shared" si="81"/>
        <v>22.5</v>
      </c>
      <c r="H43" s="39"/>
      <c r="I43" s="38">
        <f t="shared" si="66"/>
        <v>8.1</v>
      </c>
      <c r="J43" s="39"/>
      <c r="K43" s="38">
        <f t="shared" si="82"/>
        <v>27</v>
      </c>
      <c r="L43" s="39"/>
      <c r="M43" s="38">
        <f t="shared" si="83"/>
        <v>45</v>
      </c>
      <c r="N43" s="39"/>
      <c r="O43" s="38">
        <f t="shared" ref="O43:AC51" si="97">ROUND(O$16*$O$4*(1-$F43)*O$15+($T$4*O$16*$T$5*O$15)*$O$4,$O$7)</f>
        <v>15.8</v>
      </c>
      <c r="P43" s="39"/>
      <c r="Q43" s="38">
        <f t="shared" si="97"/>
        <v>13.5</v>
      </c>
      <c r="R43" s="39"/>
      <c r="S43" s="38">
        <f t="shared" si="97"/>
        <v>16.7</v>
      </c>
      <c r="T43" s="39"/>
      <c r="U43" s="38">
        <f t="shared" si="97"/>
        <v>18</v>
      </c>
      <c r="V43" s="39"/>
      <c r="W43" s="38">
        <f t="shared" si="97"/>
        <v>18</v>
      </c>
      <c r="X43" s="39"/>
      <c r="Y43" s="38">
        <f t="shared" si="97"/>
        <v>24.8</v>
      </c>
      <c r="Z43" s="39"/>
      <c r="AA43" s="38">
        <f t="shared" si="97"/>
        <v>15.8</v>
      </c>
      <c r="AB43" s="39"/>
      <c r="AC43" s="38">
        <f t="shared" si="97"/>
        <v>22.5</v>
      </c>
      <c r="AD43" s="39"/>
      <c r="AE43" s="38">
        <f t="shared" si="91"/>
        <v>36</v>
      </c>
      <c r="AF43" s="39"/>
      <c r="AG43" s="38">
        <f t="shared" si="91"/>
        <v>18</v>
      </c>
      <c r="AH43" s="39"/>
      <c r="AI43" s="38">
        <f t="shared" si="91"/>
        <v>20.3</v>
      </c>
      <c r="AJ43" s="39"/>
      <c r="AK43" s="38">
        <f t="shared" si="91"/>
        <v>22.5</v>
      </c>
      <c r="AL43" s="39"/>
      <c r="AM43" s="38">
        <f t="shared" si="91"/>
        <v>29.3</v>
      </c>
      <c r="AN43" s="39"/>
      <c r="AO43" s="38">
        <f t="shared" si="91"/>
        <v>36</v>
      </c>
      <c r="AP43" s="39"/>
      <c r="AQ43" s="38">
        <f t="shared" si="80"/>
        <v>0</v>
      </c>
      <c r="AR43" s="39"/>
      <c r="AT43" s="35"/>
      <c r="AU43" s="35"/>
    </row>
    <row r="44" spans="5:47" x14ac:dyDescent="0.25">
      <c r="F44" s="6">
        <v>0.35</v>
      </c>
      <c r="G44" s="38">
        <f t="shared" si="81"/>
        <v>24.4</v>
      </c>
      <c r="H44" s="39"/>
      <c r="I44" s="38">
        <f t="shared" si="66"/>
        <v>8.8000000000000007</v>
      </c>
      <c r="J44" s="39"/>
      <c r="K44" s="38">
        <f t="shared" si="82"/>
        <v>29.3</v>
      </c>
      <c r="L44" s="39"/>
      <c r="M44" s="38">
        <f t="shared" si="83"/>
        <v>48.8</v>
      </c>
      <c r="N44" s="39"/>
      <c r="O44" s="38">
        <f t="shared" si="97"/>
        <v>17.100000000000001</v>
      </c>
      <c r="P44" s="39"/>
      <c r="Q44" s="38">
        <f t="shared" ref="Q44:AO51" si="98">ROUND(Q$16*$O$4*(1-$F44)*Q$15+($T$4*Q$16*$T$5*Q$15)*$O$4,$O$7)</f>
        <v>14.6</v>
      </c>
      <c r="R44" s="39"/>
      <c r="S44" s="38">
        <f t="shared" si="98"/>
        <v>18</v>
      </c>
      <c r="T44" s="39"/>
      <c r="U44" s="38">
        <f t="shared" si="98"/>
        <v>19.5</v>
      </c>
      <c r="V44" s="39"/>
      <c r="W44" s="38">
        <f t="shared" si="98"/>
        <v>19.5</v>
      </c>
      <c r="X44" s="39"/>
      <c r="Y44" s="38">
        <f t="shared" si="98"/>
        <v>26.8</v>
      </c>
      <c r="Z44" s="39"/>
      <c r="AA44" s="38">
        <f t="shared" si="98"/>
        <v>17.100000000000001</v>
      </c>
      <c r="AB44" s="39"/>
      <c r="AC44" s="38">
        <f t="shared" si="98"/>
        <v>24.4</v>
      </c>
      <c r="AD44" s="39"/>
      <c r="AE44" s="38">
        <f t="shared" si="98"/>
        <v>39</v>
      </c>
      <c r="AF44" s="39"/>
      <c r="AG44" s="38">
        <f t="shared" si="98"/>
        <v>19.5</v>
      </c>
      <c r="AH44" s="39"/>
      <c r="AI44" s="38">
        <f t="shared" si="98"/>
        <v>21.9</v>
      </c>
      <c r="AJ44" s="39"/>
      <c r="AK44" s="38">
        <f t="shared" si="98"/>
        <v>24.4</v>
      </c>
      <c r="AL44" s="39"/>
      <c r="AM44" s="38">
        <f t="shared" si="98"/>
        <v>31.7</v>
      </c>
      <c r="AN44" s="39"/>
      <c r="AO44" s="38">
        <f t="shared" si="98"/>
        <v>39</v>
      </c>
      <c r="AP44" s="39"/>
      <c r="AQ44" s="38">
        <f t="shared" si="80"/>
        <v>0</v>
      </c>
      <c r="AR44" s="39"/>
      <c r="AT44" s="35"/>
      <c r="AU44" s="35"/>
    </row>
    <row r="45" spans="5:47" x14ac:dyDescent="0.25">
      <c r="F45" s="6">
        <v>0.3</v>
      </c>
      <c r="G45" s="38">
        <f t="shared" si="81"/>
        <v>26.3</v>
      </c>
      <c r="H45" s="39"/>
      <c r="I45" s="38">
        <f t="shared" si="66"/>
        <v>9.5</v>
      </c>
      <c r="J45" s="39"/>
      <c r="K45" s="38">
        <f t="shared" si="82"/>
        <v>31.5</v>
      </c>
      <c r="L45" s="39"/>
      <c r="M45" s="38">
        <f t="shared" si="83"/>
        <v>52.5</v>
      </c>
      <c r="N45" s="39"/>
      <c r="O45" s="38">
        <f t="shared" si="97"/>
        <v>18.399999999999999</v>
      </c>
      <c r="P45" s="39"/>
      <c r="Q45" s="38">
        <f t="shared" si="98"/>
        <v>15.8</v>
      </c>
      <c r="R45" s="39"/>
      <c r="S45" s="38">
        <f t="shared" si="98"/>
        <v>19.399999999999999</v>
      </c>
      <c r="T45" s="39"/>
      <c r="U45" s="38">
        <f t="shared" si="98"/>
        <v>21</v>
      </c>
      <c r="V45" s="39"/>
      <c r="W45" s="38">
        <f t="shared" si="98"/>
        <v>21</v>
      </c>
      <c r="X45" s="39"/>
      <c r="Y45" s="38">
        <f t="shared" si="98"/>
        <v>28.9</v>
      </c>
      <c r="Z45" s="39"/>
      <c r="AA45" s="38">
        <f t="shared" si="98"/>
        <v>18.399999999999999</v>
      </c>
      <c r="AB45" s="39"/>
      <c r="AC45" s="38">
        <f t="shared" si="98"/>
        <v>26.3</v>
      </c>
      <c r="AD45" s="39"/>
      <c r="AE45" s="38">
        <f t="shared" si="98"/>
        <v>42</v>
      </c>
      <c r="AF45" s="39"/>
      <c r="AG45" s="38">
        <f t="shared" si="98"/>
        <v>21</v>
      </c>
      <c r="AH45" s="39"/>
      <c r="AI45" s="38">
        <f t="shared" si="98"/>
        <v>23.6</v>
      </c>
      <c r="AJ45" s="39"/>
      <c r="AK45" s="38">
        <f t="shared" si="98"/>
        <v>26.3</v>
      </c>
      <c r="AL45" s="39"/>
      <c r="AM45" s="38">
        <f t="shared" si="98"/>
        <v>34.1</v>
      </c>
      <c r="AN45" s="39"/>
      <c r="AO45" s="38">
        <f t="shared" si="98"/>
        <v>42</v>
      </c>
      <c r="AP45" s="39"/>
      <c r="AQ45" s="38">
        <f t="shared" si="80"/>
        <v>0</v>
      </c>
      <c r="AR45" s="39"/>
      <c r="AT45" s="35"/>
      <c r="AU45" s="35"/>
    </row>
    <row r="46" spans="5:47" x14ac:dyDescent="0.25">
      <c r="F46" s="6">
        <v>0.25</v>
      </c>
      <c r="G46" s="38">
        <f t="shared" si="81"/>
        <v>28.1</v>
      </c>
      <c r="H46" s="39"/>
      <c r="I46" s="38">
        <f t="shared" si="66"/>
        <v>10.1</v>
      </c>
      <c r="J46" s="39"/>
      <c r="K46" s="38">
        <f t="shared" si="82"/>
        <v>33.799999999999997</v>
      </c>
      <c r="L46" s="39"/>
      <c r="M46" s="38">
        <f t="shared" si="83"/>
        <v>56.3</v>
      </c>
      <c r="N46" s="39"/>
      <c r="O46" s="38">
        <f t="shared" si="97"/>
        <v>19.7</v>
      </c>
      <c r="P46" s="39"/>
      <c r="Q46" s="38">
        <f t="shared" si="98"/>
        <v>16.899999999999999</v>
      </c>
      <c r="R46" s="39"/>
      <c r="S46" s="38">
        <f t="shared" si="98"/>
        <v>20.8</v>
      </c>
      <c r="T46" s="39"/>
      <c r="U46" s="38">
        <f t="shared" si="98"/>
        <v>22.5</v>
      </c>
      <c r="V46" s="39"/>
      <c r="W46" s="38">
        <f t="shared" si="98"/>
        <v>22.5</v>
      </c>
      <c r="X46" s="39"/>
      <c r="Y46" s="38">
        <f t="shared" si="98"/>
        <v>30.9</v>
      </c>
      <c r="Z46" s="39"/>
      <c r="AA46" s="38">
        <f t="shared" si="98"/>
        <v>19.7</v>
      </c>
      <c r="AB46" s="39"/>
      <c r="AC46" s="38">
        <f t="shared" si="98"/>
        <v>28.1</v>
      </c>
      <c r="AD46" s="39"/>
      <c r="AE46" s="38">
        <f t="shared" si="98"/>
        <v>45</v>
      </c>
      <c r="AF46" s="39"/>
      <c r="AG46" s="38">
        <f t="shared" si="98"/>
        <v>22.5</v>
      </c>
      <c r="AH46" s="39"/>
      <c r="AI46" s="38">
        <f t="shared" si="98"/>
        <v>25.3</v>
      </c>
      <c r="AJ46" s="39"/>
      <c r="AK46" s="38">
        <f t="shared" si="98"/>
        <v>28.1</v>
      </c>
      <c r="AL46" s="39"/>
      <c r="AM46" s="38">
        <f t="shared" si="98"/>
        <v>36.6</v>
      </c>
      <c r="AN46" s="39"/>
      <c r="AO46" s="38">
        <f t="shared" si="98"/>
        <v>45</v>
      </c>
      <c r="AP46" s="39"/>
      <c r="AQ46" s="38">
        <f t="shared" si="80"/>
        <v>0</v>
      </c>
      <c r="AR46" s="39"/>
      <c r="AT46" s="35"/>
      <c r="AU46" s="35"/>
    </row>
    <row r="47" spans="5:47" x14ac:dyDescent="0.25">
      <c r="F47" s="6">
        <v>0.2</v>
      </c>
      <c r="G47" s="38">
        <f t="shared" si="81"/>
        <v>30</v>
      </c>
      <c r="H47" s="39"/>
      <c r="I47" s="38">
        <f t="shared" si="66"/>
        <v>10.8</v>
      </c>
      <c r="J47" s="39"/>
      <c r="K47" s="38">
        <f t="shared" si="82"/>
        <v>36</v>
      </c>
      <c r="L47" s="39"/>
      <c r="M47" s="38">
        <f t="shared" si="83"/>
        <v>60</v>
      </c>
      <c r="N47" s="39"/>
      <c r="O47" s="38">
        <f t="shared" si="97"/>
        <v>21</v>
      </c>
      <c r="P47" s="39"/>
      <c r="Q47" s="38">
        <f t="shared" si="98"/>
        <v>18</v>
      </c>
      <c r="R47" s="39"/>
      <c r="S47" s="38">
        <f t="shared" si="98"/>
        <v>22.2</v>
      </c>
      <c r="T47" s="39"/>
      <c r="U47" s="38">
        <f t="shared" si="98"/>
        <v>24</v>
      </c>
      <c r="V47" s="39"/>
      <c r="W47" s="38">
        <f t="shared" si="98"/>
        <v>24</v>
      </c>
      <c r="X47" s="39"/>
      <c r="Y47" s="38">
        <f t="shared" si="98"/>
        <v>33</v>
      </c>
      <c r="Z47" s="39"/>
      <c r="AA47" s="38">
        <f t="shared" si="98"/>
        <v>21</v>
      </c>
      <c r="AB47" s="39"/>
      <c r="AC47" s="38">
        <f t="shared" si="98"/>
        <v>30</v>
      </c>
      <c r="AD47" s="39"/>
      <c r="AE47" s="38">
        <f t="shared" si="98"/>
        <v>48</v>
      </c>
      <c r="AF47" s="39"/>
      <c r="AG47" s="38">
        <f t="shared" si="98"/>
        <v>24</v>
      </c>
      <c r="AH47" s="39"/>
      <c r="AI47" s="38">
        <f t="shared" si="98"/>
        <v>27</v>
      </c>
      <c r="AJ47" s="39"/>
      <c r="AK47" s="38">
        <f t="shared" si="98"/>
        <v>30</v>
      </c>
      <c r="AL47" s="39"/>
      <c r="AM47" s="38">
        <f t="shared" si="98"/>
        <v>39</v>
      </c>
      <c r="AN47" s="39"/>
      <c r="AO47" s="38">
        <f t="shared" si="98"/>
        <v>48</v>
      </c>
      <c r="AP47" s="39"/>
      <c r="AQ47" s="38">
        <f t="shared" si="80"/>
        <v>0</v>
      </c>
      <c r="AR47" s="39"/>
      <c r="AT47" s="35"/>
      <c r="AU47" s="35"/>
    </row>
    <row r="48" spans="5:47" x14ac:dyDescent="0.25">
      <c r="F48" s="6">
        <v>0.15</v>
      </c>
      <c r="G48" s="38">
        <f t="shared" si="81"/>
        <v>31.9</v>
      </c>
      <c r="H48" s="39"/>
      <c r="I48" s="38">
        <f t="shared" si="66"/>
        <v>11.5</v>
      </c>
      <c r="J48" s="39"/>
      <c r="K48" s="38">
        <f t="shared" si="82"/>
        <v>38.299999999999997</v>
      </c>
      <c r="L48" s="39"/>
      <c r="M48" s="38">
        <f t="shared" si="83"/>
        <v>63.8</v>
      </c>
      <c r="N48" s="39"/>
      <c r="O48" s="38">
        <f t="shared" si="97"/>
        <v>22.3</v>
      </c>
      <c r="P48" s="39"/>
      <c r="Q48" s="38">
        <f t="shared" si="98"/>
        <v>19.100000000000001</v>
      </c>
      <c r="R48" s="39"/>
      <c r="S48" s="38">
        <f t="shared" si="98"/>
        <v>23.6</v>
      </c>
      <c r="T48" s="39"/>
      <c r="U48" s="38">
        <f t="shared" si="98"/>
        <v>25.5</v>
      </c>
      <c r="V48" s="39"/>
      <c r="W48" s="38">
        <f t="shared" si="98"/>
        <v>25.5</v>
      </c>
      <c r="X48" s="39"/>
      <c r="Y48" s="38">
        <f t="shared" si="98"/>
        <v>35.1</v>
      </c>
      <c r="Z48" s="39"/>
      <c r="AA48" s="38">
        <f t="shared" si="98"/>
        <v>22.3</v>
      </c>
      <c r="AB48" s="39"/>
      <c r="AC48" s="38">
        <f t="shared" si="98"/>
        <v>31.9</v>
      </c>
      <c r="AD48" s="39"/>
      <c r="AE48" s="38">
        <f t="shared" si="98"/>
        <v>51</v>
      </c>
      <c r="AF48" s="39"/>
      <c r="AG48" s="38">
        <f t="shared" si="98"/>
        <v>25.5</v>
      </c>
      <c r="AH48" s="39"/>
      <c r="AI48" s="38">
        <f t="shared" si="98"/>
        <v>28.7</v>
      </c>
      <c r="AJ48" s="39"/>
      <c r="AK48" s="38">
        <f t="shared" si="98"/>
        <v>31.9</v>
      </c>
      <c r="AL48" s="39"/>
      <c r="AM48" s="38">
        <f t="shared" si="98"/>
        <v>41.4</v>
      </c>
      <c r="AN48" s="39"/>
      <c r="AO48" s="38">
        <f t="shared" si="98"/>
        <v>51</v>
      </c>
      <c r="AP48" s="39"/>
      <c r="AQ48" s="38">
        <f t="shared" si="80"/>
        <v>0</v>
      </c>
      <c r="AR48" s="39"/>
      <c r="AT48" s="35"/>
      <c r="AU48" s="35"/>
    </row>
    <row r="49" spans="2:47" x14ac:dyDescent="0.25">
      <c r="F49" s="6">
        <v>0.1</v>
      </c>
      <c r="G49" s="38">
        <f t="shared" si="81"/>
        <v>33.799999999999997</v>
      </c>
      <c r="H49" s="39"/>
      <c r="I49" s="38">
        <f t="shared" si="66"/>
        <v>12.2</v>
      </c>
      <c r="J49" s="39"/>
      <c r="K49" s="38">
        <f t="shared" si="82"/>
        <v>40.5</v>
      </c>
      <c r="L49" s="39"/>
      <c r="M49" s="38">
        <f t="shared" si="83"/>
        <v>67.5</v>
      </c>
      <c r="N49" s="39"/>
      <c r="O49" s="38">
        <f t="shared" si="97"/>
        <v>23.6</v>
      </c>
      <c r="P49" s="39"/>
      <c r="Q49" s="38">
        <f t="shared" si="98"/>
        <v>20.3</v>
      </c>
      <c r="R49" s="39"/>
      <c r="S49" s="38">
        <f t="shared" si="98"/>
        <v>25</v>
      </c>
      <c r="T49" s="39"/>
      <c r="U49" s="38">
        <f t="shared" si="98"/>
        <v>27</v>
      </c>
      <c r="V49" s="39"/>
      <c r="W49" s="38">
        <f t="shared" si="98"/>
        <v>27</v>
      </c>
      <c r="X49" s="39"/>
      <c r="Y49" s="38">
        <f t="shared" si="98"/>
        <v>37.1</v>
      </c>
      <c r="Z49" s="39"/>
      <c r="AA49" s="38">
        <f t="shared" si="98"/>
        <v>23.6</v>
      </c>
      <c r="AB49" s="39"/>
      <c r="AC49" s="38">
        <f t="shared" si="98"/>
        <v>33.799999999999997</v>
      </c>
      <c r="AD49" s="39"/>
      <c r="AE49" s="38">
        <f t="shared" si="98"/>
        <v>54</v>
      </c>
      <c r="AF49" s="39"/>
      <c r="AG49" s="38">
        <f t="shared" si="98"/>
        <v>27</v>
      </c>
      <c r="AH49" s="39"/>
      <c r="AI49" s="38">
        <f t="shared" si="98"/>
        <v>30.4</v>
      </c>
      <c r="AJ49" s="39"/>
      <c r="AK49" s="38">
        <f t="shared" si="98"/>
        <v>33.799999999999997</v>
      </c>
      <c r="AL49" s="39"/>
      <c r="AM49" s="38">
        <f t="shared" si="98"/>
        <v>43.9</v>
      </c>
      <c r="AN49" s="39"/>
      <c r="AO49" s="38">
        <f t="shared" si="98"/>
        <v>54</v>
      </c>
      <c r="AP49" s="39"/>
      <c r="AQ49" s="38">
        <f t="shared" si="80"/>
        <v>0</v>
      </c>
      <c r="AR49" s="39"/>
      <c r="AT49" s="35"/>
      <c r="AU49" s="35"/>
    </row>
    <row r="50" spans="2:47" x14ac:dyDescent="0.25">
      <c r="F50" s="6">
        <v>0.05</v>
      </c>
      <c r="G50" s="38">
        <f t="shared" si="81"/>
        <v>35.6</v>
      </c>
      <c r="H50" s="39"/>
      <c r="I50" s="38">
        <f t="shared" si="66"/>
        <v>12.8</v>
      </c>
      <c r="J50" s="39"/>
      <c r="K50" s="38">
        <f t="shared" si="82"/>
        <v>42.8</v>
      </c>
      <c r="L50" s="39"/>
      <c r="M50" s="38">
        <f t="shared" si="83"/>
        <v>71.3</v>
      </c>
      <c r="N50" s="39"/>
      <c r="O50" s="38">
        <f t="shared" si="97"/>
        <v>24.9</v>
      </c>
      <c r="P50" s="39"/>
      <c r="Q50" s="38">
        <f t="shared" si="98"/>
        <v>21.4</v>
      </c>
      <c r="R50" s="39"/>
      <c r="S50" s="38">
        <f t="shared" si="98"/>
        <v>26.4</v>
      </c>
      <c r="T50" s="39"/>
      <c r="U50" s="38">
        <f t="shared" si="98"/>
        <v>28.5</v>
      </c>
      <c r="V50" s="39"/>
      <c r="W50" s="38">
        <f t="shared" si="98"/>
        <v>28.5</v>
      </c>
      <c r="X50" s="39"/>
      <c r="Y50" s="38">
        <f t="shared" si="98"/>
        <v>39.200000000000003</v>
      </c>
      <c r="Z50" s="39"/>
      <c r="AA50" s="38">
        <f t="shared" si="98"/>
        <v>24.9</v>
      </c>
      <c r="AB50" s="39"/>
      <c r="AC50" s="38">
        <f t="shared" si="98"/>
        <v>35.6</v>
      </c>
      <c r="AD50" s="39"/>
      <c r="AE50" s="38">
        <f t="shared" si="98"/>
        <v>57</v>
      </c>
      <c r="AF50" s="39"/>
      <c r="AG50" s="38">
        <f t="shared" si="98"/>
        <v>28.5</v>
      </c>
      <c r="AH50" s="39"/>
      <c r="AI50" s="38">
        <f t="shared" si="98"/>
        <v>32.1</v>
      </c>
      <c r="AJ50" s="39"/>
      <c r="AK50" s="38">
        <f t="shared" si="98"/>
        <v>35.6</v>
      </c>
      <c r="AL50" s="39"/>
      <c r="AM50" s="38">
        <f t="shared" si="98"/>
        <v>46.3</v>
      </c>
      <c r="AN50" s="39"/>
      <c r="AO50" s="38">
        <f t="shared" si="98"/>
        <v>57</v>
      </c>
      <c r="AP50" s="39"/>
      <c r="AQ50" s="38">
        <f t="shared" si="80"/>
        <v>0</v>
      </c>
      <c r="AR50" s="39"/>
      <c r="AT50" s="35"/>
      <c r="AU50" s="35"/>
    </row>
    <row r="51" spans="2:47" ht="15.75" thickBot="1" x14ac:dyDescent="0.3">
      <c r="B51" s="10"/>
      <c r="C51" s="10"/>
      <c r="D51" s="10"/>
      <c r="E51" s="10"/>
      <c r="F51" s="11">
        <v>0</v>
      </c>
      <c r="G51" s="40">
        <f t="shared" si="81"/>
        <v>37.5</v>
      </c>
      <c r="H51" s="41"/>
      <c r="I51" s="40">
        <f t="shared" si="66"/>
        <v>13.5</v>
      </c>
      <c r="J51" s="41"/>
      <c r="K51" s="40">
        <f t="shared" si="82"/>
        <v>45</v>
      </c>
      <c r="L51" s="41"/>
      <c r="M51" s="40">
        <f t="shared" si="83"/>
        <v>75</v>
      </c>
      <c r="N51" s="41"/>
      <c r="O51" s="40">
        <f t="shared" si="97"/>
        <v>26.3</v>
      </c>
      <c r="P51" s="41"/>
      <c r="Q51" s="40">
        <f t="shared" si="98"/>
        <v>22.5</v>
      </c>
      <c r="R51" s="41"/>
      <c r="S51" s="40">
        <f t="shared" si="98"/>
        <v>27.8</v>
      </c>
      <c r="T51" s="41"/>
      <c r="U51" s="40">
        <f t="shared" si="98"/>
        <v>30</v>
      </c>
      <c r="V51" s="41"/>
      <c r="W51" s="40">
        <f t="shared" si="98"/>
        <v>30</v>
      </c>
      <c r="X51" s="41"/>
      <c r="Y51" s="40">
        <f t="shared" si="98"/>
        <v>41.3</v>
      </c>
      <c r="Z51" s="41"/>
      <c r="AA51" s="40">
        <f t="shared" si="98"/>
        <v>26.3</v>
      </c>
      <c r="AB51" s="41"/>
      <c r="AC51" s="40">
        <f t="shared" si="98"/>
        <v>37.5</v>
      </c>
      <c r="AD51" s="41"/>
      <c r="AE51" s="40">
        <f t="shared" si="98"/>
        <v>60</v>
      </c>
      <c r="AF51" s="41"/>
      <c r="AG51" s="40">
        <f t="shared" si="98"/>
        <v>30</v>
      </c>
      <c r="AH51" s="41"/>
      <c r="AI51" s="40">
        <f t="shared" si="98"/>
        <v>33.799999999999997</v>
      </c>
      <c r="AJ51" s="41"/>
      <c r="AK51" s="40">
        <f t="shared" si="98"/>
        <v>37.5</v>
      </c>
      <c r="AL51" s="41"/>
      <c r="AM51" s="40">
        <f t="shared" si="98"/>
        <v>48.8</v>
      </c>
      <c r="AN51" s="41"/>
      <c r="AO51" s="40">
        <f t="shared" si="98"/>
        <v>60</v>
      </c>
      <c r="AP51" s="41"/>
      <c r="AQ51" s="40">
        <f t="shared" si="80"/>
        <v>0</v>
      </c>
      <c r="AR51" s="41"/>
      <c r="AT51" s="35"/>
      <c r="AU51" s="35"/>
    </row>
    <row r="52" spans="2:47" ht="15.75" thickTop="1" x14ac:dyDescent="0.25">
      <c r="B52" s="77" t="s">
        <v>56</v>
      </c>
      <c r="C52" s="77"/>
      <c r="D52" s="77"/>
      <c r="E52" s="9" t="s">
        <v>0</v>
      </c>
      <c r="F52" s="5">
        <v>0.9</v>
      </c>
      <c r="G52" s="38">
        <f t="shared" ref="G52:G85" si="99">ROUNDUP($O$5/G18,0)</f>
        <v>14</v>
      </c>
      <c r="H52" s="39"/>
      <c r="I52" s="38">
        <f>ROUNDUP($O$5/I18,0)</f>
        <v>38</v>
      </c>
      <c r="J52" s="39"/>
      <c r="K52" s="38">
        <f>ROUNDUP($O$5/K18,0)</f>
        <v>12</v>
      </c>
      <c r="L52" s="39"/>
      <c r="M52" s="38">
        <f>ROUNDUP($O$5/M18,0)</f>
        <v>7</v>
      </c>
      <c r="N52" s="39"/>
      <c r="O52" s="38">
        <f>ROUNDUP($O$5/O18,0)</f>
        <v>15</v>
      </c>
      <c r="P52" s="39"/>
      <c r="Q52" s="38">
        <f>ROUNDUP($O$5/Q18,0)</f>
        <v>17</v>
      </c>
      <c r="R52" s="39"/>
      <c r="S52" s="38">
        <f>ROUNDUP($O$5/S18,0)</f>
        <v>14</v>
      </c>
      <c r="T52" s="39"/>
      <c r="U52" s="65">
        <f>ROUNDUP($O$5/U18,0)</f>
        <v>13</v>
      </c>
      <c r="V52" s="66"/>
      <c r="W52" s="38">
        <f>ROUNDUP($O$5/W18,0)</f>
        <v>13</v>
      </c>
      <c r="X52" s="39"/>
      <c r="Y52" s="38">
        <f>ROUNDUP($O$5/Y18,0)</f>
        <v>10</v>
      </c>
      <c r="Z52" s="39"/>
      <c r="AA52" s="38">
        <f>ROUNDUP($O$5/AA18,0)</f>
        <v>15</v>
      </c>
      <c r="AB52" s="39"/>
      <c r="AC52" s="38">
        <f>ROUNDUP($O$5/AC18,0)</f>
        <v>10</v>
      </c>
      <c r="AD52" s="39"/>
      <c r="AE52" s="38">
        <f>ROUNDUP($O$5/AE18,0)</f>
        <v>7</v>
      </c>
      <c r="AF52" s="39"/>
      <c r="AG52" s="38">
        <f>ROUNDUP($O$5/AG18,0)</f>
        <v>13</v>
      </c>
      <c r="AH52" s="39"/>
      <c r="AI52" s="38">
        <f>ROUNDUP($O$5/AI18,0)</f>
        <v>12</v>
      </c>
      <c r="AJ52" s="39"/>
      <c r="AK52" s="38">
        <f>ROUNDUP($O$5/AK18,0)</f>
        <v>10</v>
      </c>
      <c r="AL52" s="39"/>
      <c r="AM52" s="38">
        <f>ROUNDUP($O$5/AM18,0)</f>
        <v>8</v>
      </c>
      <c r="AN52" s="39"/>
      <c r="AO52" s="38">
        <f>ROUNDUP($O$5/AO18,0)</f>
        <v>7</v>
      </c>
      <c r="AP52" s="39"/>
    </row>
    <row r="53" spans="2:47" x14ac:dyDescent="0.25">
      <c r="B53" s="78"/>
      <c r="C53" s="78"/>
      <c r="D53" s="78"/>
      <c r="F53" s="5">
        <v>0.5</v>
      </c>
      <c r="G53" s="38">
        <f t="shared" si="99"/>
        <v>3</v>
      </c>
      <c r="H53" s="39"/>
      <c r="I53" s="38">
        <f>ROUNDUP($O$5/I19,0)</f>
        <v>8</v>
      </c>
      <c r="J53" s="39"/>
      <c r="K53" s="38">
        <f>ROUNDUP($O$5/K19,0)</f>
        <v>3</v>
      </c>
      <c r="L53" s="39"/>
      <c r="M53" s="38">
        <f>ROUNDUP($O$5/M19,0)</f>
        <v>2</v>
      </c>
      <c r="N53" s="39"/>
      <c r="O53" s="38">
        <f>ROUNDUP($O$5/O19,0)</f>
        <v>3</v>
      </c>
      <c r="P53" s="39"/>
      <c r="Q53" s="38">
        <f>ROUNDUP($O$5/Q19,0)</f>
        <v>4</v>
      </c>
      <c r="R53" s="39"/>
      <c r="S53" s="38">
        <f>ROUNDUP($O$5/S19,0)</f>
        <v>3</v>
      </c>
      <c r="T53" s="39"/>
      <c r="U53" s="38">
        <f>ROUNDUP($O$5/U19,0)</f>
        <v>3</v>
      </c>
      <c r="V53" s="39"/>
      <c r="W53" s="38">
        <f>ROUNDUP($O$5/W19,0)</f>
        <v>3</v>
      </c>
      <c r="X53" s="39"/>
      <c r="Y53" s="38">
        <f>ROUNDUP($O$5/Y19,0)</f>
        <v>2</v>
      </c>
      <c r="Z53" s="39"/>
      <c r="AA53" s="38">
        <f>ROUNDUP($O$5/AA19,0)</f>
        <v>3</v>
      </c>
      <c r="AB53" s="39"/>
      <c r="AC53" s="38">
        <f>ROUNDUP($O$5/AC19,0)</f>
        <v>2</v>
      </c>
      <c r="AD53" s="39"/>
      <c r="AE53" s="38">
        <f>ROUNDUP($O$5/AE19,0)</f>
        <v>2</v>
      </c>
      <c r="AF53" s="39"/>
      <c r="AG53" s="38">
        <f>ROUNDUP($O$5/AG19,0)</f>
        <v>3</v>
      </c>
      <c r="AH53" s="39"/>
      <c r="AI53" s="38">
        <f>ROUNDUP($O$5/AI19,0)</f>
        <v>3</v>
      </c>
      <c r="AJ53" s="39"/>
      <c r="AK53" s="38">
        <f>ROUNDUP($O$5/AK19,0)</f>
        <v>2</v>
      </c>
      <c r="AL53" s="39"/>
      <c r="AM53" s="38">
        <f>ROUNDUP($O$5/AM19,0)</f>
        <v>2</v>
      </c>
      <c r="AN53" s="39"/>
      <c r="AO53" s="38">
        <f>ROUNDUP($O$5/AO19,0)</f>
        <v>2</v>
      </c>
      <c r="AP53" s="39"/>
    </row>
    <row r="54" spans="2:47" x14ac:dyDescent="0.25">
      <c r="F54" s="6">
        <v>0.35</v>
      </c>
      <c r="G54" s="38">
        <f t="shared" si="99"/>
        <v>3</v>
      </c>
      <c r="H54" s="39"/>
      <c r="I54" s="38">
        <f t="shared" ref="I54:AO68" si="100">ROUNDUP($O$5/I20,0)</f>
        <v>6</v>
      </c>
      <c r="J54" s="39"/>
      <c r="K54" s="38">
        <f t="shared" si="100"/>
        <v>2</v>
      </c>
      <c r="L54" s="39"/>
      <c r="M54" s="38">
        <f t="shared" si="100"/>
        <v>2</v>
      </c>
      <c r="N54" s="39"/>
      <c r="O54" s="38">
        <f t="shared" si="100"/>
        <v>3</v>
      </c>
      <c r="P54" s="39"/>
      <c r="Q54" s="38">
        <f t="shared" si="100"/>
        <v>3</v>
      </c>
      <c r="R54" s="39"/>
      <c r="S54" s="38">
        <f t="shared" si="100"/>
        <v>3</v>
      </c>
      <c r="T54" s="39"/>
      <c r="U54" s="38">
        <f t="shared" si="100"/>
        <v>2</v>
      </c>
      <c r="V54" s="39"/>
      <c r="W54" s="38">
        <f t="shared" si="100"/>
        <v>2</v>
      </c>
      <c r="X54" s="39"/>
      <c r="Y54" s="38">
        <f t="shared" si="100"/>
        <v>2</v>
      </c>
      <c r="Z54" s="39"/>
      <c r="AA54" s="38">
        <f t="shared" si="100"/>
        <v>3</v>
      </c>
      <c r="AB54" s="39"/>
      <c r="AC54" s="38">
        <f t="shared" si="100"/>
        <v>2</v>
      </c>
      <c r="AD54" s="39"/>
      <c r="AE54" s="38">
        <f t="shared" si="100"/>
        <v>1</v>
      </c>
      <c r="AF54" s="39"/>
      <c r="AG54" s="38">
        <f t="shared" si="100"/>
        <v>2</v>
      </c>
      <c r="AH54" s="39"/>
      <c r="AI54" s="38">
        <f t="shared" si="100"/>
        <v>2</v>
      </c>
      <c r="AJ54" s="39"/>
      <c r="AK54" s="38">
        <f t="shared" si="100"/>
        <v>2</v>
      </c>
      <c r="AL54" s="39"/>
      <c r="AM54" s="38">
        <f t="shared" si="100"/>
        <v>2</v>
      </c>
      <c r="AN54" s="39"/>
      <c r="AO54" s="38">
        <f t="shared" si="100"/>
        <v>1</v>
      </c>
      <c r="AP54" s="39"/>
    </row>
    <row r="55" spans="2:47" x14ac:dyDescent="0.25">
      <c r="F55" s="6">
        <v>0.3</v>
      </c>
      <c r="G55" s="38">
        <f t="shared" si="99"/>
        <v>2</v>
      </c>
      <c r="H55" s="39"/>
      <c r="I55" s="38">
        <f t="shared" si="100"/>
        <v>6</v>
      </c>
      <c r="J55" s="39"/>
      <c r="K55" s="38">
        <f t="shared" si="100"/>
        <v>2</v>
      </c>
      <c r="L55" s="39"/>
      <c r="M55" s="38">
        <f t="shared" si="100"/>
        <v>1</v>
      </c>
      <c r="N55" s="39"/>
      <c r="O55" s="38">
        <f t="shared" si="100"/>
        <v>3</v>
      </c>
      <c r="P55" s="39"/>
      <c r="Q55" s="38">
        <f t="shared" si="100"/>
        <v>3</v>
      </c>
      <c r="R55" s="39"/>
      <c r="S55" s="38">
        <f t="shared" si="100"/>
        <v>2</v>
      </c>
      <c r="T55" s="39"/>
      <c r="U55" s="38">
        <f t="shared" si="100"/>
        <v>2</v>
      </c>
      <c r="V55" s="39"/>
      <c r="W55" s="38">
        <f t="shared" si="100"/>
        <v>2</v>
      </c>
      <c r="X55" s="39"/>
      <c r="Y55" s="38">
        <f t="shared" si="100"/>
        <v>2</v>
      </c>
      <c r="Z55" s="39"/>
      <c r="AA55" s="38">
        <f t="shared" si="100"/>
        <v>3</v>
      </c>
      <c r="AB55" s="39"/>
      <c r="AC55" s="38">
        <f t="shared" si="100"/>
        <v>2</v>
      </c>
      <c r="AD55" s="39"/>
      <c r="AE55" s="38">
        <f t="shared" si="100"/>
        <v>1</v>
      </c>
      <c r="AF55" s="39"/>
      <c r="AG55" s="38">
        <f t="shared" si="100"/>
        <v>2</v>
      </c>
      <c r="AH55" s="39"/>
      <c r="AI55" s="38">
        <f t="shared" si="100"/>
        <v>2</v>
      </c>
      <c r="AJ55" s="39"/>
      <c r="AK55" s="38">
        <f t="shared" si="100"/>
        <v>2</v>
      </c>
      <c r="AL55" s="39"/>
      <c r="AM55" s="38">
        <f t="shared" si="100"/>
        <v>2</v>
      </c>
      <c r="AN55" s="39"/>
      <c r="AO55" s="38">
        <f t="shared" si="100"/>
        <v>1</v>
      </c>
      <c r="AP55" s="39"/>
    </row>
    <row r="56" spans="2:47" x14ac:dyDescent="0.25">
      <c r="F56" s="6">
        <v>0.25</v>
      </c>
      <c r="G56" s="38">
        <f t="shared" si="99"/>
        <v>2</v>
      </c>
      <c r="H56" s="39"/>
      <c r="I56" s="38">
        <f t="shared" si="100"/>
        <v>5</v>
      </c>
      <c r="J56" s="39"/>
      <c r="K56" s="38">
        <f t="shared" si="100"/>
        <v>2</v>
      </c>
      <c r="L56" s="39"/>
      <c r="M56" s="38">
        <f t="shared" si="100"/>
        <v>1</v>
      </c>
      <c r="N56" s="39"/>
      <c r="O56" s="38">
        <f t="shared" si="100"/>
        <v>2</v>
      </c>
      <c r="P56" s="39"/>
      <c r="Q56" s="38">
        <f t="shared" si="100"/>
        <v>3</v>
      </c>
      <c r="R56" s="39"/>
      <c r="S56" s="38">
        <f t="shared" si="100"/>
        <v>2</v>
      </c>
      <c r="T56" s="39"/>
      <c r="U56" s="38">
        <f t="shared" si="100"/>
        <v>2</v>
      </c>
      <c r="V56" s="39"/>
      <c r="W56" s="38">
        <f t="shared" si="100"/>
        <v>2</v>
      </c>
      <c r="X56" s="39"/>
      <c r="Y56" s="38">
        <f t="shared" si="100"/>
        <v>2</v>
      </c>
      <c r="Z56" s="39"/>
      <c r="AA56" s="38">
        <f t="shared" si="100"/>
        <v>2</v>
      </c>
      <c r="AB56" s="39"/>
      <c r="AC56" s="38">
        <f t="shared" si="100"/>
        <v>2</v>
      </c>
      <c r="AD56" s="39"/>
      <c r="AE56" s="38">
        <f t="shared" si="100"/>
        <v>1</v>
      </c>
      <c r="AF56" s="39"/>
      <c r="AG56" s="38">
        <f t="shared" si="100"/>
        <v>2</v>
      </c>
      <c r="AH56" s="39"/>
      <c r="AI56" s="38">
        <f t="shared" si="100"/>
        <v>2</v>
      </c>
      <c r="AJ56" s="39"/>
      <c r="AK56" s="38">
        <f t="shared" si="100"/>
        <v>2</v>
      </c>
      <c r="AL56" s="39"/>
      <c r="AM56" s="38">
        <f t="shared" si="100"/>
        <v>2</v>
      </c>
      <c r="AN56" s="39"/>
      <c r="AO56" s="38">
        <f t="shared" si="100"/>
        <v>1</v>
      </c>
      <c r="AP56" s="39"/>
    </row>
    <row r="57" spans="2:47" x14ac:dyDescent="0.25">
      <c r="F57" s="6">
        <v>0.2</v>
      </c>
      <c r="G57" s="38">
        <f t="shared" si="99"/>
        <v>2</v>
      </c>
      <c r="H57" s="39"/>
      <c r="I57" s="38">
        <f t="shared" si="100"/>
        <v>5</v>
      </c>
      <c r="J57" s="39"/>
      <c r="K57" s="38">
        <f t="shared" si="100"/>
        <v>2</v>
      </c>
      <c r="L57" s="39"/>
      <c r="M57" s="38">
        <f t="shared" si="100"/>
        <v>1</v>
      </c>
      <c r="N57" s="39"/>
      <c r="O57" s="38">
        <f t="shared" si="100"/>
        <v>2</v>
      </c>
      <c r="P57" s="39"/>
      <c r="Q57" s="38">
        <f t="shared" si="100"/>
        <v>3</v>
      </c>
      <c r="R57" s="39"/>
      <c r="S57" s="38">
        <f t="shared" si="100"/>
        <v>2</v>
      </c>
      <c r="T57" s="39"/>
      <c r="U57" s="38">
        <f t="shared" si="100"/>
        <v>2</v>
      </c>
      <c r="V57" s="39"/>
      <c r="W57" s="38">
        <f t="shared" si="100"/>
        <v>2</v>
      </c>
      <c r="X57" s="39"/>
      <c r="Y57" s="38">
        <f t="shared" si="100"/>
        <v>2</v>
      </c>
      <c r="Z57" s="39"/>
      <c r="AA57" s="38">
        <f t="shared" si="100"/>
        <v>2</v>
      </c>
      <c r="AB57" s="39"/>
      <c r="AC57" s="38">
        <f t="shared" si="100"/>
        <v>2</v>
      </c>
      <c r="AD57" s="39"/>
      <c r="AE57" s="38">
        <f t="shared" si="100"/>
        <v>1</v>
      </c>
      <c r="AF57" s="39"/>
      <c r="AG57" s="38">
        <f t="shared" si="100"/>
        <v>2</v>
      </c>
      <c r="AH57" s="39"/>
      <c r="AI57" s="38">
        <f t="shared" si="100"/>
        <v>2</v>
      </c>
      <c r="AJ57" s="39"/>
      <c r="AK57" s="38">
        <f t="shared" si="100"/>
        <v>2</v>
      </c>
      <c r="AL57" s="39"/>
      <c r="AM57" s="38">
        <f t="shared" si="100"/>
        <v>1</v>
      </c>
      <c r="AN57" s="39"/>
      <c r="AO57" s="38">
        <f t="shared" si="100"/>
        <v>1</v>
      </c>
      <c r="AP57" s="39"/>
    </row>
    <row r="58" spans="2:47" x14ac:dyDescent="0.25">
      <c r="F58" s="6">
        <v>0.15</v>
      </c>
      <c r="G58" s="38">
        <f t="shared" si="99"/>
        <v>2</v>
      </c>
      <c r="H58" s="39"/>
      <c r="I58" s="38">
        <f t="shared" si="100"/>
        <v>5</v>
      </c>
      <c r="J58" s="39"/>
      <c r="K58" s="38">
        <f t="shared" si="100"/>
        <v>2</v>
      </c>
      <c r="L58" s="39"/>
      <c r="M58" s="38">
        <f t="shared" si="100"/>
        <v>1</v>
      </c>
      <c r="N58" s="39"/>
      <c r="O58" s="38">
        <f t="shared" si="100"/>
        <v>2</v>
      </c>
      <c r="P58" s="39"/>
      <c r="Q58" s="38">
        <f t="shared" si="100"/>
        <v>2</v>
      </c>
      <c r="R58" s="39"/>
      <c r="S58" s="38">
        <f t="shared" si="100"/>
        <v>2</v>
      </c>
      <c r="T58" s="39"/>
      <c r="U58" s="38">
        <f t="shared" si="100"/>
        <v>2</v>
      </c>
      <c r="V58" s="39"/>
      <c r="W58" s="38">
        <f t="shared" si="100"/>
        <v>2</v>
      </c>
      <c r="X58" s="39"/>
      <c r="Y58" s="38">
        <f t="shared" si="100"/>
        <v>2</v>
      </c>
      <c r="Z58" s="39"/>
      <c r="AA58" s="38">
        <f t="shared" si="100"/>
        <v>2</v>
      </c>
      <c r="AB58" s="39"/>
      <c r="AC58" s="38">
        <f t="shared" si="100"/>
        <v>2</v>
      </c>
      <c r="AD58" s="39"/>
      <c r="AE58" s="38">
        <f t="shared" si="100"/>
        <v>1</v>
      </c>
      <c r="AF58" s="39"/>
      <c r="AG58" s="38">
        <f t="shared" si="100"/>
        <v>2</v>
      </c>
      <c r="AH58" s="39"/>
      <c r="AI58" s="38">
        <f t="shared" si="100"/>
        <v>2</v>
      </c>
      <c r="AJ58" s="39"/>
      <c r="AK58" s="38">
        <f t="shared" si="100"/>
        <v>2</v>
      </c>
      <c r="AL58" s="39"/>
      <c r="AM58" s="38">
        <f t="shared" si="100"/>
        <v>1</v>
      </c>
      <c r="AN58" s="39"/>
      <c r="AO58" s="38">
        <f t="shared" si="100"/>
        <v>1</v>
      </c>
      <c r="AP58" s="39"/>
    </row>
    <row r="59" spans="2:47" x14ac:dyDescent="0.25">
      <c r="F59" s="6">
        <v>0.1</v>
      </c>
      <c r="G59" s="38">
        <f t="shared" si="99"/>
        <v>2</v>
      </c>
      <c r="H59" s="39"/>
      <c r="I59" s="38">
        <f t="shared" si="100"/>
        <v>5</v>
      </c>
      <c r="J59" s="39"/>
      <c r="K59" s="38">
        <f t="shared" si="100"/>
        <v>2</v>
      </c>
      <c r="L59" s="39"/>
      <c r="M59" s="38">
        <f t="shared" si="100"/>
        <v>1</v>
      </c>
      <c r="N59" s="39"/>
      <c r="O59" s="38">
        <f t="shared" si="100"/>
        <v>2</v>
      </c>
      <c r="P59" s="39"/>
      <c r="Q59" s="38">
        <f t="shared" si="100"/>
        <v>2</v>
      </c>
      <c r="R59" s="39"/>
      <c r="S59" s="38">
        <f t="shared" si="100"/>
        <v>2</v>
      </c>
      <c r="T59" s="39"/>
      <c r="U59" s="38">
        <f t="shared" si="100"/>
        <v>2</v>
      </c>
      <c r="V59" s="39"/>
      <c r="W59" s="38">
        <f t="shared" si="100"/>
        <v>2</v>
      </c>
      <c r="X59" s="39"/>
      <c r="Y59" s="38">
        <f t="shared" si="100"/>
        <v>2</v>
      </c>
      <c r="Z59" s="39"/>
      <c r="AA59" s="38">
        <f t="shared" si="100"/>
        <v>2</v>
      </c>
      <c r="AB59" s="39"/>
      <c r="AC59" s="38">
        <f t="shared" si="100"/>
        <v>2</v>
      </c>
      <c r="AD59" s="39"/>
      <c r="AE59" s="38">
        <f t="shared" si="100"/>
        <v>1</v>
      </c>
      <c r="AF59" s="39"/>
      <c r="AG59" s="38">
        <f t="shared" si="100"/>
        <v>2</v>
      </c>
      <c r="AH59" s="39"/>
      <c r="AI59" s="38">
        <f t="shared" si="100"/>
        <v>2</v>
      </c>
      <c r="AJ59" s="39"/>
      <c r="AK59" s="38">
        <f t="shared" si="100"/>
        <v>2</v>
      </c>
      <c r="AL59" s="39"/>
      <c r="AM59" s="38">
        <f t="shared" si="100"/>
        <v>1</v>
      </c>
      <c r="AN59" s="39"/>
      <c r="AO59" s="38">
        <f t="shared" si="100"/>
        <v>1</v>
      </c>
      <c r="AP59" s="39"/>
    </row>
    <row r="60" spans="2:47" x14ac:dyDescent="0.25">
      <c r="F60" s="6">
        <v>0.05</v>
      </c>
      <c r="G60" s="38">
        <f t="shared" si="99"/>
        <v>2</v>
      </c>
      <c r="H60" s="39"/>
      <c r="I60" s="38">
        <f t="shared" si="100"/>
        <v>4</v>
      </c>
      <c r="J60" s="39"/>
      <c r="K60" s="38">
        <f t="shared" si="100"/>
        <v>2</v>
      </c>
      <c r="L60" s="39"/>
      <c r="M60" s="38">
        <f t="shared" si="100"/>
        <v>1</v>
      </c>
      <c r="N60" s="39"/>
      <c r="O60" s="38">
        <f t="shared" si="100"/>
        <v>2</v>
      </c>
      <c r="P60" s="39"/>
      <c r="Q60" s="38">
        <f t="shared" si="100"/>
        <v>2</v>
      </c>
      <c r="R60" s="39"/>
      <c r="S60" s="38">
        <f t="shared" si="100"/>
        <v>2</v>
      </c>
      <c r="T60" s="39"/>
      <c r="U60" s="38">
        <f t="shared" si="100"/>
        <v>2</v>
      </c>
      <c r="V60" s="39"/>
      <c r="W60" s="38">
        <f t="shared" si="100"/>
        <v>2</v>
      </c>
      <c r="X60" s="39"/>
      <c r="Y60" s="38">
        <f t="shared" si="100"/>
        <v>1</v>
      </c>
      <c r="Z60" s="39"/>
      <c r="AA60" s="38">
        <f t="shared" si="100"/>
        <v>2</v>
      </c>
      <c r="AB60" s="39"/>
      <c r="AC60" s="38">
        <f t="shared" si="100"/>
        <v>2</v>
      </c>
      <c r="AD60" s="39"/>
      <c r="AE60" s="38">
        <f t="shared" si="100"/>
        <v>1</v>
      </c>
      <c r="AF60" s="39"/>
      <c r="AG60" s="38">
        <f t="shared" si="100"/>
        <v>2</v>
      </c>
      <c r="AH60" s="39"/>
      <c r="AI60" s="38">
        <f t="shared" si="100"/>
        <v>2</v>
      </c>
      <c r="AJ60" s="39"/>
      <c r="AK60" s="38">
        <f t="shared" si="100"/>
        <v>2</v>
      </c>
      <c r="AL60" s="39"/>
      <c r="AM60" s="38">
        <f t="shared" si="100"/>
        <v>1</v>
      </c>
      <c r="AN60" s="39"/>
      <c r="AO60" s="38">
        <f t="shared" si="100"/>
        <v>1</v>
      </c>
      <c r="AP60" s="39"/>
    </row>
    <row r="61" spans="2:47" ht="15.75" thickBot="1" x14ac:dyDescent="0.3">
      <c r="E61" s="3"/>
      <c r="F61" s="7">
        <v>0</v>
      </c>
      <c r="G61" s="48">
        <f t="shared" si="99"/>
        <v>2</v>
      </c>
      <c r="H61" s="49"/>
      <c r="I61" s="48">
        <f t="shared" si="100"/>
        <v>4</v>
      </c>
      <c r="J61" s="49"/>
      <c r="K61" s="48">
        <f t="shared" si="100"/>
        <v>2</v>
      </c>
      <c r="L61" s="49"/>
      <c r="M61" s="48">
        <f t="shared" si="100"/>
        <v>1</v>
      </c>
      <c r="N61" s="49"/>
      <c r="O61" s="48">
        <f t="shared" si="100"/>
        <v>2</v>
      </c>
      <c r="P61" s="49"/>
      <c r="Q61" s="48">
        <f t="shared" si="100"/>
        <v>2</v>
      </c>
      <c r="R61" s="49"/>
      <c r="S61" s="48">
        <f t="shared" si="100"/>
        <v>2</v>
      </c>
      <c r="T61" s="49"/>
      <c r="U61" s="48">
        <f t="shared" si="100"/>
        <v>2</v>
      </c>
      <c r="V61" s="49"/>
      <c r="W61" s="48">
        <f t="shared" si="100"/>
        <v>2</v>
      </c>
      <c r="X61" s="49"/>
      <c r="Y61" s="48">
        <f t="shared" si="100"/>
        <v>1</v>
      </c>
      <c r="Z61" s="49"/>
      <c r="AA61" s="48">
        <f t="shared" si="100"/>
        <v>2</v>
      </c>
      <c r="AB61" s="49"/>
      <c r="AC61" s="48">
        <f t="shared" si="100"/>
        <v>1</v>
      </c>
      <c r="AD61" s="49"/>
      <c r="AE61" s="48">
        <f t="shared" si="100"/>
        <v>1</v>
      </c>
      <c r="AF61" s="49"/>
      <c r="AG61" s="48">
        <f t="shared" si="100"/>
        <v>2</v>
      </c>
      <c r="AH61" s="49"/>
      <c r="AI61" s="48">
        <f t="shared" si="100"/>
        <v>2</v>
      </c>
      <c r="AJ61" s="49"/>
      <c r="AK61" s="48">
        <f t="shared" si="100"/>
        <v>1</v>
      </c>
      <c r="AL61" s="49"/>
      <c r="AM61" s="48">
        <f t="shared" si="100"/>
        <v>1</v>
      </c>
      <c r="AN61" s="49"/>
      <c r="AO61" s="48">
        <f t="shared" si="100"/>
        <v>1</v>
      </c>
      <c r="AP61" s="49"/>
    </row>
    <row r="62" spans="2:47" x14ac:dyDescent="0.25">
      <c r="E62" s="2" t="s">
        <v>1</v>
      </c>
      <c r="F62" s="5">
        <v>0.75</v>
      </c>
      <c r="G62" s="46">
        <f t="shared" si="99"/>
        <v>8</v>
      </c>
      <c r="H62" s="47"/>
      <c r="I62" s="46">
        <f t="shared" si="100"/>
        <v>23</v>
      </c>
      <c r="J62" s="47"/>
      <c r="K62" s="46">
        <f t="shared" si="100"/>
        <v>7</v>
      </c>
      <c r="L62" s="47"/>
      <c r="M62" s="46">
        <f t="shared" si="100"/>
        <v>4</v>
      </c>
      <c r="N62" s="47"/>
      <c r="O62" s="46">
        <f t="shared" si="100"/>
        <v>12</v>
      </c>
      <c r="P62" s="47"/>
      <c r="Q62" s="46">
        <f t="shared" si="100"/>
        <v>14</v>
      </c>
      <c r="R62" s="47"/>
      <c r="S62" s="46">
        <f t="shared" si="100"/>
        <v>11</v>
      </c>
      <c r="T62" s="47"/>
      <c r="U62" s="46">
        <f t="shared" si="100"/>
        <v>10</v>
      </c>
      <c r="V62" s="47"/>
      <c r="W62" s="46">
        <f t="shared" si="100"/>
        <v>10</v>
      </c>
      <c r="X62" s="47"/>
      <c r="Y62" s="46">
        <f t="shared" si="100"/>
        <v>8</v>
      </c>
      <c r="Z62" s="47"/>
      <c r="AA62" s="46">
        <f t="shared" si="100"/>
        <v>12</v>
      </c>
      <c r="AB62" s="47"/>
      <c r="AC62" s="46">
        <f t="shared" si="100"/>
        <v>8</v>
      </c>
      <c r="AD62" s="47"/>
      <c r="AE62" s="46">
        <f t="shared" si="100"/>
        <v>5</v>
      </c>
      <c r="AF62" s="47"/>
      <c r="AG62" s="46">
        <f t="shared" si="100"/>
        <v>10</v>
      </c>
      <c r="AH62" s="47"/>
      <c r="AI62" s="46">
        <f t="shared" si="100"/>
        <v>9</v>
      </c>
      <c r="AJ62" s="47"/>
      <c r="AK62" s="46">
        <f t="shared" si="100"/>
        <v>8</v>
      </c>
      <c r="AL62" s="47"/>
      <c r="AM62" s="46">
        <f t="shared" si="100"/>
        <v>7</v>
      </c>
      <c r="AN62" s="47"/>
      <c r="AO62" s="46">
        <f t="shared" si="100"/>
        <v>5</v>
      </c>
      <c r="AP62" s="47"/>
    </row>
    <row r="63" spans="2:47" x14ac:dyDescent="0.25">
      <c r="F63" s="6">
        <v>0.55000000000000004</v>
      </c>
      <c r="G63" s="38">
        <f t="shared" si="99"/>
        <v>5</v>
      </c>
      <c r="H63" s="39"/>
      <c r="I63" s="38">
        <f t="shared" si="100"/>
        <v>13</v>
      </c>
      <c r="J63" s="39"/>
      <c r="K63" s="38">
        <f t="shared" si="100"/>
        <v>4</v>
      </c>
      <c r="L63" s="39"/>
      <c r="M63" s="38">
        <f t="shared" si="100"/>
        <v>3</v>
      </c>
      <c r="N63" s="39"/>
      <c r="O63" s="38">
        <f t="shared" si="100"/>
        <v>7</v>
      </c>
      <c r="P63" s="39"/>
      <c r="Q63" s="38">
        <f t="shared" si="100"/>
        <v>8</v>
      </c>
      <c r="R63" s="39"/>
      <c r="S63" s="38">
        <f t="shared" si="100"/>
        <v>6</v>
      </c>
      <c r="T63" s="39"/>
      <c r="U63" s="38">
        <f t="shared" si="100"/>
        <v>6</v>
      </c>
      <c r="V63" s="39"/>
      <c r="W63" s="38">
        <f t="shared" si="100"/>
        <v>6</v>
      </c>
      <c r="X63" s="39"/>
      <c r="Y63" s="38">
        <f t="shared" si="100"/>
        <v>5</v>
      </c>
      <c r="Z63" s="39"/>
      <c r="AA63" s="38">
        <f t="shared" si="100"/>
        <v>7</v>
      </c>
      <c r="AB63" s="39"/>
      <c r="AC63" s="38">
        <f t="shared" si="100"/>
        <v>5</v>
      </c>
      <c r="AD63" s="39"/>
      <c r="AE63" s="38">
        <f t="shared" si="100"/>
        <v>3</v>
      </c>
      <c r="AF63" s="39"/>
      <c r="AG63" s="38">
        <f t="shared" si="100"/>
        <v>6</v>
      </c>
      <c r="AH63" s="39"/>
      <c r="AI63" s="38">
        <f t="shared" si="100"/>
        <v>5</v>
      </c>
      <c r="AJ63" s="39"/>
      <c r="AK63" s="38">
        <f t="shared" si="100"/>
        <v>5</v>
      </c>
      <c r="AL63" s="39"/>
      <c r="AM63" s="38">
        <f t="shared" si="100"/>
        <v>4</v>
      </c>
      <c r="AN63" s="39"/>
      <c r="AO63" s="38">
        <f t="shared" si="100"/>
        <v>3</v>
      </c>
      <c r="AP63" s="39"/>
    </row>
    <row r="64" spans="2:47" x14ac:dyDescent="0.25">
      <c r="F64" s="6">
        <v>0.5</v>
      </c>
      <c r="G64" s="38">
        <f t="shared" si="99"/>
        <v>4</v>
      </c>
      <c r="H64" s="39"/>
      <c r="I64" s="38">
        <f t="shared" si="100"/>
        <v>12</v>
      </c>
      <c r="J64" s="39"/>
      <c r="K64" s="38">
        <f t="shared" si="100"/>
        <v>4</v>
      </c>
      <c r="L64" s="39"/>
      <c r="M64" s="38">
        <f t="shared" si="100"/>
        <v>2</v>
      </c>
      <c r="N64" s="39"/>
      <c r="O64" s="38">
        <f t="shared" si="100"/>
        <v>6</v>
      </c>
      <c r="P64" s="39"/>
      <c r="Q64" s="38">
        <f t="shared" si="100"/>
        <v>7</v>
      </c>
      <c r="R64" s="39"/>
      <c r="S64" s="38">
        <f t="shared" si="100"/>
        <v>6</v>
      </c>
      <c r="T64" s="39"/>
      <c r="U64" s="38">
        <f t="shared" si="100"/>
        <v>5</v>
      </c>
      <c r="V64" s="39"/>
      <c r="W64" s="38">
        <f t="shared" si="100"/>
        <v>5</v>
      </c>
      <c r="X64" s="39"/>
      <c r="Y64" s="38">
        <f t="shared" si="100"/>
        <v>4</v>
      </c>
      <c r="Z64" s="39"/>
      <c r="AA64" s="38">
        <f t="shared" si="100"/>
        <v>6</v>
      </c>
      <c r="AB64" s="39"/>
      <c r="AC64" s="38">
        <f t="shared" si="100"/>
        <v>4</v>
      </c>
      <c r="AD64" s="39"/>
      <c r="AE64" s="38">
        <f t="shared" si="100"/>
        <v>3</v>
      </c>
      <c r="AF64" s="39"/>
      <c r="AG64" s="38">
        <f t="shared" si="100"/>
        <v>5</v>
      </c>
      <c r="AH64" s="39"/>
      <c r="AI64" s="38">
        <f t="shared" si="100"/>
        <v>5</v>
      </c>
      <c r="AJ64" s="39"/>
      <c r="AK64" s="38">
        <f t="shared" si="100"/>
        <v>4</v>
      </c>
      <c r="AL64" s="39"/>
      <c r="AM64" s="38">
        <f t="shared" si="100"/>
        <v>4</v>
      </c>
      <c r="AN64" s="39"/>
      <c r="AO64" s="38">
        <f t="shared" si="100"/>
        <v>3</v>
      </c>
      <c r="AP64" s="39"/>
    </row>
    <row r="65" spans="5:42" x14ac:dyDescent="0.25">
      <c r="F65" s="6">
        <v>0.45</v>
      </c>
      <c r="G65" s="38">
        <f t="shared" si="99"/>
        <v>4</v>
      </c>
      <c r="H65" s="39"/>
      <c r="I65" s="38">
        <f t="shared" si="100"/>
        <v>11</v>
      </c>
      <c r="J65" s="39"/>
      <c r="K65" s="38">
        <f t="shared" si="100"/>
        <v>4</v>
      </c>
      <c r="L65" s="39"/>
      <c r="M65" s="38">
        <f t="shared" si="100"/>
        <v>2</v>
      </c>
      <c r="N65" s="39"/>
      <c r="O65" s="38">
        <f t="shared" si="100"/>
        <v>6</v>
      </c>
      <c r="P65" s="39"/>
      <c r="Q65" s="38">
        <f t="shared" si="100"/>
        <v>7</v>
      </c>
      <c r="R65" s="39"/>
      <c r="S65" s="38">
        <f t="shared" si="100"/>
        <v>5</v>
      </c>
      <c r="T65" s="39"/>
      <c r="U65" s="38">
        <f t="shared" si="100"/>
        <v>5</v>
      </c>
      <c r="V65" s="39"/>
      <c r="W65" s="38">
        <f t="shared" si="100"/>
        <v>5</v>
      </c>
      <c r="X65" s="39"/>
      <c r="Y65" s="38">
        <f t="shared" si="100"/>
        <v>4</v>
      </c>
      <c r="Z65" s="39"/>
      <c r="AA65" s="38">
        <f t="shared" si="100"/>
        <v>6</v>
      </c>
      <c r="AB65" s="39"/>
      <c r="AC65" s="38">
        <f t="shared" si="100"/>
        <v>4</v>
      </c>
      <c r="AD65" s="39"/>
      <c r="AE65" s="38">
        <f t="shared" si="100"/>
        <v>3</v>
      </c>
      <c r="AF65" s="39"/>
      <c r="AG65" s="38">
        <f t="shared" si="100"/>
        <v>5</v>
      </c>
      <c r="AH65" s="39"/>
      <c r="AI65" s="38">
        <f t="shared" si="100"/>
        <v>5</v>
      </c>
      <c r="AJ65" s="39"/>
      <c r="AK65" s="38">
        <f t="shared" si="100"/>
        <v>4</v>
      </c>
      <c r="AL65" s="39"/>
      <c r="AM65" s="38">
        <f t="shared" si="100"/>
        <v>3</v>
      </c>
      <c r="AN65" s="39"/>
      <c r="AO65" s="38">
        <f t="shared" si="100"/>
        <v>3</v>
      </c>
      <c r="AP65" s="39"/>
    </row>
    <row r="66" spans="5:42" x14ac:dyDescent="0.25">
      <c r="F66" s="6">
        <v>0.4</v>
      </c>
      <c r="G66" s="38">
        <f t="shared" si="99"/>
        <v>4</v>
      </c>
      <c r="H66" s="39"/>
      <c r="I66" s="38">
        <f t="shared" si="100"/>
        <v>10</v>
      </c>
      <c r="J66" s="39"/>
      <c r="K66" s="38">
        <f t="shared" si="100"/>
        <v>3</v>
      </c>
      <c r="L66" s="39"/>
      <c r="M66" s="38">
        <f t="shared" si="100"/>
        <v>2</v>
      </c>
      <c r="N66" s="39"/>
      <c r="O66" s="38">
        <f t="shared" si="100"/>
        <v>5</v>
      </c>
      <c r="P66" s="39"/>
      <c r="Q66" s="38">
        <f t="shared" si="100"/>
        <v>6</v>
      </c>
      <c r="R66" s="39"/>
      <c r="S66" s="38">
        <f t="shared" si="100"/>
        <v>5</v>
      </c>
      <c r="T66" s="39"/>
      <c r="U66" s="38">
        <f t="shared" si="100"/>
        <v>5</v>
      </c>
      <c r="V66" s="39"/>
      <c r="W66" s="38">
        <f t="shared" si="100"/>
        <v>5</v>
      </c>
      <c r="X66" s="39"/>
      <c r="Y66" s="38">
        <f t="shared" si="100"/>
        <v>4</v>
      </c>
      <c r="Z66" s="39"/>
      <c r="AA66" s="38">
        <f t="shared" si="100"/>
        <v>5</v>
      </c>
      <c r="AB66" s="39"/>
      <c r="AC66" s="38">
        <f t="shared" si="100"/>
        <v>4</v>
      </c>
      <c r="AD66" s="39"/>
      <c r="AE66" s="38">
        <f t="shared" si="100"/>
        <v>3</v>
      </c>
      <c r="AF66" s="39"/>
      <c r="AG66" s="38">
        <f t="shared" si="100"/>
        <v>5</v>
      </c>
      <c r="AH66" s="39"/>
      <c r="AI66" s="38">
        <f t="shared" si="100"/>
        <v>4</v>
      </c>
      <c r="AJ66" s="39"/>
      <c r="AK66" s="38">
        <f t="shared" si="100"/>
        <v>4</v>
      </c>
      <c r="AL66" s="39"/>
      <c r="AM66" s="38">
        <f t="shared" si="100"/>
        <v>3</v>
      </c>
      <c r="AN66" s="39"/>
      <c r="AO66" s="38">
        <f t="shared" si="100"/>
        <v>3</v>
      </c>
      <c r="AP66" s="39"/>
    </row>
    <row r="67" spans="5:42" x14ac:dyDescent="0.25">
      <c r="F67" s="6">
        <v>0.35</v>
      </c>
      <c r="G67" s="38">
        <f t="shared" si="99"/>
        <v>4</v>
      </c>
      <c r="H67" s="39"/>
      <c r="I67" s="38">
        <f t="shared" si="100"/>
        <v>9</v>
      </c>
      <c r="J67" s="39"/>
      <c r="K67" s="38">
        <f t="shared" si="100"/>
        <v>3</v>
      </c>
      <c r="L67" s="39"/>
      <c r="M67" s="38">
        <f t="shared" si="100"/>
        <v>2</v>
      </c>
      <c r="N67" s="39"/>
      <c r="O67" s="38">
        <f t="shared" si="100"/>
        <v>5</v>
      </c>
      <c r="P67" s="39"/>
      <c r="Q67" s="38">
        <f t="shared" si="100"/>
        <v>6</v>
      </c>
      <c r="R67" s="39"/>
      <c r="S67" s="38">
        <f t="shared" si="100"/>
        <v>5</v>
      </c>
      <c r="T67" s="39"/>
      <c r="U67" s="38">
        <f t="shared" si="100"/>
        <v>4</v>
      </c>
      <c r="V67" s="39"/>
      <c r="W67" s="38">
        <f t="shared" si="100"/>
        <v>4</v>
      </c>
      <c r="X67" s="39"/>
      <c r="Y67" s="38">
        <f t="shared" si="100"/>
        <v>3</v>
      </c>
      <c r="Z67" s="39"/>
      <c r="AA67" s="38">
        <f t="shared" si="100"/>
        <v>5</v>
      </c>
      <c r="AB67" s="39"/>
      <c r="AC67" s="38">
        <f t="shared" si="100"/>
        <v>4</v>
      </c>
      <c r="AD67" s="39"/>
      <c r="AE67" s="38">
        <f t="shared" si="100"/>
        <v>2</v>
      </c>
      <c r="AF67" s="39"/>
      <c r="AG67" s="38">
        <f t="shared" si="100"/>
        <v>4</v>
      </c>
      <c r="AH67" s="39"/>
      <c r="AI67" s="38">
        <f t="shared" si="100"/>
        <v>4</v>
      </c>
      <c r="AJ67" s="39"/>
      <c r="AK67" s="38">
        <f t="shared" si="100"/>
        <v>4</v>
      </c>
      <c r="AL67" s="39"/>
      <c r="AM67" s="38">
        <f t="shared" si="100"/>
        <v>3</v>
      </c>
      <c r="AN67" s="39"/>
      <c r="AO67" s="38">
        <f t="shared" si="100"/>
        <v>2</v>
      </c>
      <c r="AP67" s="39"/>
    </row>
    <row r="68" spans="5:42" x14ac:dyDescent="0.25">
      <c r="F68" s="6">
        <v>0.3</v>
      </c>
      <c r="G68" s="38">
        <f t="shared" si="99"/>
        <v>3</v>
      </c>
      <c r="H68" s="39"/>
      <c r="I68" s="38">
        <f t="shared" si="100"/>
        <v>8</v>
      </c>
      <c r="J68" s="39"/>
      <c r="K68" s="38">
        <f t="shared" si="100"/>
        <v>3</v>
      </c>
      <c r="L68" s="39"/>
      <c r="M68" s="38">
        <f t="shared" si="100"/>
        <v>2</v>
      </c>
      <c r="N68" s="39"/>
      <c r="O68" s="38">
        <f t="shared" si="100"/>
        <v>5</v>
      </c>
      <c r="P68" s="39"/>
      <c r="Q68" s="38">
        <f t="shared" si="100"/>
        <v>5</v>
      </c>
      <c r="R68" s="39"/>
      <c r="S68" s="38">
        <f t="shared" si="100"/>
        <v>4</v>
      </c>
      <c r="T68" s="39"/>
      <c r="U68" s="38">
        <f t="shared" si="100"/>
        <v>4</v>
      </c>
      <c r="V68" s="39"/>
      <c r="W68" s="38">
        <f t="shared" si="100"/>
        <v>4</v>
      </c>
      <c r="X68" s="39"/>
      <c r="Y68" s="38">
        <f t="shared" si="100"/>
        <v>3</v>
      </c>
      <c r="Z68" s="39"/>
      <c r="AA68" s="38">
        <f t="shared" si="100"/>
        <v>5</v>
      </c>
      <c r="AB68" s="39"/>
      <c r="AC68" s="38">
        <f t="shared" si="100"/>
        <v>3</v>
      </c>
      <c r="AD68" s="39"/>
      <c r="AE68" s="38">
        <f t="shared" si="100"/>
        <v>2</v>
      </c>
      <c r="AF68" s="39"/>
      <c r="AG68" s="38">
        <f t="shared" si="100"/>
        <v>4</v>
      </c>
      <c r="AH68" s="39"/>
      <c r="AI68" s="38">
        <f t="shared" si="100"/>
        <v>4</v>
      </c>
      <c r="AJ68" s="39"/>
      <c r="AK68" s="38">
        <f t="shared" si="100"/>
        <v>3</v>
      </c>
      <c r="AL68" s="39"/>
      <c r="AM68" s="38">
        <f t="shared" si="100"/>
        <v>3</v>
      </c>
      <c r="AN68" s="39"/>
      <c r="AO68" s="38">
        <f t="shared" si="100"/>
        <v>2</v>
      </c>
      <c r="AP68" s="39"/>
    </row>
    <row r="69" spans="5:42" x14ac:dyDescent="0.25">
      <c r="F69" s="6">
        <v>0.25</v>
      </c>
      <c r="G69" s="38">
        <f t="shared" si="99"/>
        <v>3</v>
      </c>
      <c r="H69" s="39"/>
      <c r="I69" s="38">
        <f t="shared" ref="I69:AO83" si="101">ROUNDUP($O$5/I35,0)</f>
        <v>8</v>
      </c>
      <c r="J69" s="39"/>
      <c r="K69" s="38">
        <f t="shared" si="101"/>
        <v>3</v>
      </c>
      <c r="L69" s="39"/>
      <c r="M69" s="38">
        <f t="shared" si="101"/>
        <v>2</v>
      </c>
      <c r="N69" s="39"/>
      <c r="O69" s="38">
        <f t="shared" si="101"/>
        <v>4</v>
      </c>
      <c r="P69" s="39"/>
      <c r="Q69" s="38">
        <f t="shared" si="101"/>
        <v>5</v>
      </c>
      <c r="R69" s="39"/>
      <c r="S69" s="38">
        <f t="shared" si="101"/>
        <v>4</v>
      </c>
      <c r="T69" s="39"/>
      <c r="U69" s="38">
        <f t="shared" si="101"/>
        <v>4</v>
      </c>
      <c r="V69" s="39"/>
      <c r="W69" s="38">
        <f t="shared" si="101"/>
        <v>4</v>
      </c>
      <c r="X69" s="39"/>
      <c r="Y69" s="38">
        <f t="shared" si="101"/>
        <v>3</v>
      </c>
      <c r="Z69" s="39"/>
      <c r="AA69" s="38">
        <f t="shared" si="101"/>
        <v>4</v>
      </c>
      <c r="AB69" s="39"/>
      <c r="AC69" s="38">
        <f t="shared" si="101"/>
        <v>3</v>
      </c>
      <c r="AD69" s="39"/>
      <c r="AE69" s="38">
        <f t="shared" si="101"/>
        <v>2</v>
      </c>
      <c r="AF69" s="39"/>
      <c r="AG69" s="38">
        <f t="shared" si="101"/>
        <v>4</v>
      </c>
      <c r="AH69" s="39"/>
      <c r="AI69" s="38">
        <f t="shared" si="101"/>
        <v>3</v>
      </c>
      <c r="AJ69" s="39"/>
      <c r="AK69" s="38">
        <f t="shared" si="101"/>
        <v>3</v>
      </c>
      <c r="AL69" s="39"/>
      <c r="AM69" s="38">
        <f t="shared" si="101"/>
        <v>3</v>
      </c>
      <c r="AN69" s="39"/>
      <c r="AO69" s="38">
        <f t="shared" si="101"/>
        <v>2</v>
      </c>
      <c r="AP69" s="39"/>
    </row>
    <row r="70" spans="5:42" x14ac:dyDescent="0.25">
      <c r="F70" s="6">
        <v>0.2</v>
      </c>
      <c r="G70" s="38">
        <f t="shared" si="99"/>
        <v>3</v>
      </c>
      <c r="H70" s="39"/>
      <c r="I70" s="38">
        <f t="shared" si="101"/>
        <v>7</v>
      </c>
      <c r="J70" s="39"/>
      <c r="K70" s="38">
        <f t="shared" si="101"/>
        <v>3</v>
      </c>
      <c r="L70" s="39"/>
      <c r="M70" s="38">
        <f t="shared" si="101"/>
        <v>2</v>
      </c>
      <c r="N70" s="39"/>
      <c r="O70" s="38">
        <f t="shared" si="101"/>
        <v>4</v>
      </c>
      <c r="P70" s="39"/>
      <c r="Q70" s="38">
        <f t="shared" si="101"/>
        <v>5</v>
      </c>
      <c r="R70" s="39"/>
      <c r="S70" s="38">
        <f t="shared" si="101"/>
        <v>4</v>
      </c>
      <c r="T70" s="39"/>
      <c r="U70" s="38">
        <f t="shared" si="101"/>
        <v>4</v>
      </c>
      <c r="V70" s="39"/>
      <c r="W70" s="38">
        <f t="shared" si="101"/>
        <v>4</v>
      </c>
      <c r="X70" s="39"/>
      <c r="Y70" s="38">
        <f t="shared" si="101"/>
        <v>3</v>
      </c>
      <c r="Z70" s="39"/>
      <c r="AA70" s="38">
        <f t="shared" si="101"/>
        <v>4</v>
      </c>
      <c r="AB70" s="39"/>
      <c r="AC70" s="38">
        <f t="shared" si="101"/>
        <v>3</v>
      </c>
      <c r="AD70" s="39"/>
      <c r="AE70" s="38">
        <f t="shared" si="101"/>
        <v>2</v>
      </c>
      <c r="AF70" s="39"/>
      <c r="AG70" s="38">
        <f t="shared" si="101"/>
        <v>4</v>
      </c>
      <c r="AH70" s="39"/>
      <c r="AI70" s="38">
        <f t="shared" si="101"/>
        <v>3</v>
      </c>
      <c r="AJ70" s="39"/>
      <c r="AK70" s="38">
        <f t="shared" si="101"/>
        <v>3</v>
      </c>
      <c r="AL70" s="39"/>
      <c r="AM70" s="38">
        <f t="shared" si="101"/>
        <v>2</v>
      </c>
      <c r="AN70" s="39"/>
      <c r="AO70" s="38">
        <f t="shared" si="101"/>
        <v>2</v>
      </c>
      <c r="AP70" s="39"/>
    </row>
    <row r="71" spans="5:42" x14ac:dyDescent="0.25">
      <c r="F71" s="6">
        <v>0.15</v>
      </c>
      <c r="G71" s="38">
        <f t="shared" si="99"/>
        <v>3</v>
      </c>
      <c r="H71" s="39"/>
      <c r="I71" s="38">
        <f t="shared" si="101"/>
        <v>7</v>
      </c>
      <c r="J71" s="39"/>
      <c r="K71" s="38">
        <f t="shared" si="101"/>
        <v>2</v>
      </c>
      <c r="L71" s="39"/>
      <c r="M71" s="38">
        <f t="shared" si="101"/>
        <v>2</v>
      </c>
      <c r="N71" s="39"/>
      <c r="O71" s="38">
        <f t="shared" si="101"/>
        <v>4</v>
      </c>
      <c r="P71" s="39"/>
      <c r="Q71" s="38">
        <f t="shared" si="101"/>
        <v>4</v>
      </c>
      <c r="R71" s="39"/>
      <c r="S71" s="38">
        <f t="shared" si="101"/>
        <v>4</v>
      </c>
      <c r="T71" s="39"/>
      <c r="U71" s="38">
        <f t="shared" si="101"/>
        <v>3</v>
      </c>
      <c r="V71" s="39"/>
      <c r="W71" s="38">
        <f t="shared" si="101"/>
        <v>3</v>
      </c>
      <c r="X71" s="39"/>
      <c r="Y71" s="38">
        <f t="shared" si="101"/>
        <v>3</v>
      </c>
      <c r="Z71" s="39"/>
      <c r="AA71" s="38">
        <f t="shared" si="101"/>
        <v>4</v>
      </c>
      <c r="AB71" s="39"/>
      <c r="AC71" s="38">
        <f t="shared" si="101"/>
        <v>3</v>
      </c>
      <c r="AD71" s="39"/>
      <c r="AE71" s="38">
        <f t="shared" si="101"/>
        <v>2</v>
      </c>
      <c r="AF71" s="39"/>
      <c r="AG71" s="38">
        <f t="shared" si="101"/>
        <v>3</v>
      </c>
      <c r="AH71" s="39"/>
      <c r="AI71" s="38">
        <f t="shared" si="101"/>
        <v>3</v>
      </c>
      <c r="AJ71" s="39"/>
      <c r="AK71" s="38">
        <f t="shared" si="101"/>
        <v>3</v>
      </c>
      <c r="AL71" s="39"/>
      <c r="AM71" s="38">
        <f t="shared" si="101"/>
        <v>2</v>
      </c>
      <c r="AN71" s="39"/>
      <c r="AO71" s="38">
        <f t="shared" si="101"/>
        <v>2</v>
      </c>
      <c r="AP71" s="39"/>
    </row>
    <row r="72" spans="5:42" x14ac:dyDescent="0.25">
      <c r="F72" s="6">
        <v>0.1</v>
      </c>
      <c r="G72" s="38">
        <f t="shared" si="99"/>
        <v>3</v>
      </c>
      <c r="H72" s="39"/>
      <c r="I72" s="38">
        <f t="shared" si="101"/>
        <v>7</v>
      </c>
      <c r="J72" s="39"/>
      <c r="K72" s="38">
        <f t="shared" si="101"/>
        <v>2</v>
      </c>
      <c r="L72" s="39"/>
      <c r="M72" s="38">
        <f t="shared" si="101"/>
        <v>2</v>
      </c>
      <c r="N72" s="39"/>
      <c r="O72" s="38">
        <f t="shared" si="101"/>
        <v>4</v>
      </c>
      <c r="P72" s="39"/>
      <c r="Q72" s="38">
        <f t="shared" si="101"/>
        <v>4</v>
      </c>
      <c r="R72" s="39"/>
      <c r="S72" s="38">
        <f t="shared" si="101"/>
        <v>4</v>
      </c>
      <c r="T72" s="39"/>
      <c r="U72" s="38">
        <f t="shared" si="101"/>
        <v>3</v>
      </c>
      <c r="V72" s="39"/>
      <c r="W72" s="38">
        <f t="shared" si="101"/>
        <v>3</v>
      </c>
      <c r="X72" s="39"/>
      <c r="Y72" s="38">
        <f t="shared" si="101"/>
        <v>3</v>
      </c>
      <c r="Z72" s="39"/>
      <c r="AA72" s="38">
        <f t="shared" si="101"/>
        <v>4</v>
      </c>
      <c r="AB72" s="39"/>
      <c r="AC72" s="38">
        <f t="shared" si="101"/>
        <v>3</v>
      </c>
      <c r="AD72" s="39"/>
      <c r="AE72" s="38">
        <f t="shared" si="101"/>
        <v>2</v>
      </c>
      <c r="AF72" s="39"/>
      <c r="AG72" s="38">
        <f t="shared" si="101"/>
        <v>3</v>
      </c>
      <c r="AH72" s="39"/>
      <c r="AI72" s="38">
        <f t="shared" si="101"/>
        <v>3</v>
      </c>
      <c r="AJ72" s="39"/>
      <c r="AK72" s="38">
        <f t="shared" si="101"/>
        <v>3</v>
      </c>
      <c r="AL72" s="39"/>
      <c r="AM72" s="38">
        <f t="shared" si="101"/>
        <v>2</v>
      </c>
      <c r="AN72" s="39"/>
      <c r="AO72" s="38">
        <f t="shared" si="101"/>
        <v>2</v>
      </c>
      <c r="AP72" s="39"/>
    </row>
    <row r="73" spans="5:42" x14ac:dyDescent="0.25">
      <c r="F73" s="6">
        <v>0.05</v>
      </c>
      <c r="G73" s="38">
        <f t="shared" si="99"/>
        <v>3</v>
      </c>
      <c r="H73" s="39"/>
      <c r="I73" s="38">
        <f t="shared" si="101"/>
        <v>6</v>
      </c>
      <c r="J73" s="39"/>
      <c r="K73" s="38">
        <f t="shared" si="101"/>
        <v>2</v>
      </c>
      <c r="L73" s="39"/>
      <c r="M73" s="38">
        <f t="shared" si="101"/>
        <v>2</v>
      </c>
      <c r="N73" s="39"/>
      <c r="O73" s="38">
        <f t="shared" si="101"/>
        <v>4</v>
      </c>
      <c r="P73" s="39"/>
      <c r="Q73" s="38">
        <f t="shared" si="101"/>
        <v>4</v>
      </c>
      <c r="R73" s="39"/>
      <c r="S73" s="38">
        <f t="shared" si="101"/>
        <v>3</v>
      </c>
      <c r="T73" s="39"/>
      <c r="U73" s="38">
        <f t="shared" si="101"/>
        <v>3</v>
      </c>
      <c r="V73" s="39"/>
      <c r="W73" s="38">
        <f t="shared" si="101"/>
        <v>3</v>
      </c>
      <c r="X73" s="39"/>
      <c r="Y73" s="38">
        <f t="shared" si="101"/>
        <v>2</v>
      </c>
      <c r="Z73" s="39"/>
      <c r="AA73" s="38">
        <f t="shared" si="101"/>
        <v>4</v>
      </c>
      <c r="AB73" s="39"/>
      <c r="AC73" s="38">
        <f t="shared" si="101"/>
        <v>3</v>
      </c>
      <c r="AD73" s="39"/>
      <c r="AE73" s="38">
        <f t="shared" si="101"/>
        <v>2</v>
      </c>
      <c r="AF73" s="39"/>
      <c r="AG73" s="38">
        <f t="shared" si="101"/>
        <v>3</v>
      </c>
      <c r="AH73" s="39"/>
      <c r="AI73" s="38">
        <f t="shared" si="101"/>
        <v>3</v>
      </c>
      <c r="AJ73" s="39"/>
      <c r="AK73" s="38">
        <f t="shared" si="101"/>
        <v>3</v>
      </c>
      <c r="AL73" s="39"/>
      <c r="AM73" s="38">
        <f t="shared" si="101"/>
        <v>2</v>
      </c>
      <c r="AN73" s="39"/>
      <c r="AO73" s="38">
        <f t="shared" si="101"/>
        <v>2</v>
      </c>
      <c r="AP73" s="39"/>
    </row>
    <row r="74" spans="5:42" ht="15.75" thickBot="1" x14ac:dyDescent="0.3">
      <c r="E74" s="3"/>
      <c r="F74" s="7">
        <v>0</v>
      </c>
      <c r="G74" s="48">
        <f t="shared" si="99"/>
        <v>2</v>
      </c>
      <c r="H74" s="49"/>
      <c r="I74" s="48">
        <f t="shared" si="101"/>
        <v>6</v>
      </c>
      <c r="J74" s="49"/>
      <c r="K74" s="48">
        <f t="shared" si="101"/>
        <v>2</v>
      </c>
      <c r="L74" s="49"/>
      <c r="M74" s="48">
        <f t="shared" si="101"/>
        <v>1</v>
      </c>
      <c r="N74" s="49"/>
      <c r="O74" s="48">
        <f t="shared" si="101"/>
        <v>3</v>
      </c>
      <c r="P74" s="49"/>
      <c r="Q74" s="48">
        <f t="shared" si="101"/>
        <v>4</v>
      </c>
      <c r="R74" s="49"/>
      <c r="S74" s="48">
        <f t="shared" si="101"/>
        <v>3</v>
      </c>
      <c r="T74" s="49"/>
      <c r="U74" s="48">
        <f t="shared" si="101"/>
        <v>3</v>
      </c>
      <c r="V74" s="49"/>
      <c r="W74" s="48">
        <f t="shared" si="101"/>
        <v>3</v>
      </c>
      <c r="X74" s="49"/>
      <c r="Y74" s="48">
        <f t="shared" si="101"/>
        <v>2</v>
      </c>
      <c r="Z74" s="49"/>
      <c r="AA74" s="48">
        <f t="shared" si="101"/>
        <v>3</v>
      </c>
      <c r="AB74" s="49"/>
      <c r="AC74" s="48">
        <f t="shared" si="101"/>
        <v>2</v>
      </c>
      <c r="AD74" s="49"/>
      <c r="AE74" s="48">
        <f t="shared" si="101"/>
        <v>2</v>
      </c>
      <c r="AF74" s="49"/>
      <c r="AG74" s="48">
        <f t="shared" si="101"/>
        <v>3</v>
      </c>
      <c r="AH74" s="49"/>
      <c r="AI74" s="48">
        <f t="shared" si="101"/>
        <v>3</v>
      </c>
      <c r="AJ74" s="49"/>
      <c r="AK74" s="48">
        <f t="shared" si="101"/>
        <v>2</v>
      </c>
      <c r="AL74" s="49"/>
      <c r="AM74" s="48">
        <f t="shared" si="101"/>
        <v>2</v>
      </c>
      <c r="AN74" s="49"/>
      <c r="AO74" s="48">
        <f t="shared" si="101"/>
        <v>2</v>
      </c>
      <c r="AP74" s="49"/>
    </row>
    <row r="75" spans="5:42" x14ac:dyDescent="0.25">
      <c r="E75" s="2" t="s">
        <v>2</v>
      </c>
      <c r="F75" s="5">
        <v>0.75</v>
      </c>
      <c r="G75" s="46">
        <f t="shared" si="99"/>
        <v>11</v>
      </c>
      <c r="H75" s="47"/>
      <c r="I75" s="46">
        <f t="shared" si="101"/>
        <v>30</v>
      </c>
      <c r="J75" s="47"/>
      <c r="K75" s="46">
        <f t="shared" si="101"/>
        <v>9</v>
      </c>
      <c r="L75" s="47"/>
      <c r="M75" s="46">
        <f t="shared" si="101"/>
        <v>6</v>
      </c>
      <c r="N75" s="47"/>
      <c r="O75" s="46">
        <f t="shared" si="101"/>
        <v>16</v>
      </c>
      <c r="P75" s="47"/>
      <c r="Q75" s="46">
        <f t="shared" si="101"/>
        <v>18</v>
      </c>
      <c r="R75" s="47"/>
      <c r="S75" s="46">
        <f t="shared" si="101"/>
        <v>15</v>
      </c>
      <c r="T75" s="47"/>
      <c r="U75" s="46">
        <f t="shared" si="101"/>
        <v>14</v>
      </c>
      <c r="V75" s="47"/>
      <c r="W75" s="46">
        <f t="shared" si="101"/>
        <v>14</v>
      </c>
      <c r="X75" s="47"/>
      <c r="Y75" s="46">
        <f t="shared" si="101"/>
        <v>10</v>
      </c>
      <c r="Z75" s="47"/>
      <c r="AA75" s="46">
        <f t="shared" si="101"/>
        <v>16</v>
      </c>
      <c r="AB75" s="47"/>
      <c r="AC75" s="46">
        <f t="shared" si="101"/>
        <v>11</v>
      </c>
      <c r="AD75" s="47"/>
      <c r="AE75" s="46">
        <f t="shared" si="101"/>
        <v>7</v>
      </c>
      <c r="AF75" s="47"/>
      <c r="AG75" s="46">
        <f t="shared" si="101"/>
        <v>14</v>
      </c>
      <c r="AH75" s="47"/>
      <c r="AI75" s="46">
        <f t="shared" si="101"/>
        <v>12</v>
      </c>
      <c r="AJ75" s="47"/>
      <c r="AK75" s="46">
        <f t="shared" si="101"/>
        <v>11</v>
      </c>
      <c r="AL75" s="47"/>
      <c r="AM75" s="46">
        <f t="shared" si="101"/>
        <v>9</v>
      </c>
      <c r="AN75" s="47"/>
      <c r="AO75" s="46">
        <f t="shared" si="101"/>
        <v>7</v>
      </c>
      <c r="AP75" s="47"/>
    </row>
    <row r="76" spans="5:42" x14ac:dyDescent="0.25">
      <c r="F76" s="6">
        <v>0.45</v>
      </c>
      <c r="G76" s="38">
        <f t="shared" si="99"/>
        <v>5</v>
      </c>
      <c r="H76" s="39"/>
      <c r="I76" s="38">
        <f t="shared" si="101"/>
        <v>14</v>
      </c>
      <c r="J76" s="39"/>
      <c r="K76" s="38">
        <f t="shared" si="101"/>
        <v>5</v>
      </c>
      <c r="L76" s="39"/>
      <c r="M76" s="38">
        <f t="shared" si="101"/>
        <v>3</v>
      </c>
      <c r="N76" s="39"/>
      <c r="O76" s="38">
        <f t="shared" si="101"/>
        <v>7</v>
      </c>
      <c r="P76" s="39"/>
      <c r="Q76" s="38">
        <f t="shared" si="101"/>
        <v>9</v>
      </c>
      <c r="R76" s="39"/>
      <c r="S76" s="38">
        <f t="shared" si="101"/>
        <v>7</v>
      </c>
      <c r="T76" s="39"/>
      <c r="U76" s="38">
        <f t="shared" si="101"/>
        <v>7</v>
      </c>
      <c r="V76" s="39"/>
      <c r="W76" s="38">
        <f t="shared" si="101"/>
        <v>7</v>
      </c>
      <c r="X76" s="39"/>
      <c r="Y76" s="38">
        <f t="shared" si="101"/>
        <v>5</v>
      </c>
      <c r="Z76" s="39"/>
      <c r="AA76" s="38">
        <f t="shared" si="101"/>
        <v>7</v>
      </c>
      <c r="AB76" s="39"/>
      <c r="AC76" s="38">
        <f t="shared" si="101"/>
        <v>5</v>
      </c>
      <c r="AD76" s="39"/>
      <c r="AE76" s="38">
        <f t="shared" si="101"/>
        <v>4</v>
      </c>
      <c r="AF76" s="39"/>
      <c r="AG76" s="38">
        <f t="shared" si="101"/>
        <v>7</v>
      </c>
      <c r="AH76" s="39"/>
      <c r="AI76" s="38">
        <f t="shared" si="101"/>
        <v>6</v>
      </c>
      <c r="AJ76" s="39"/>
      <c r="AK76" s="38">
        <f t="shared" si="101"/>
        <v>5</v>
      </c>
      <c r="AL76" s="39"/>
      <c r="AM76" s="38">
        <f t="shared" si="101"/>
        <v>4</v>
      </c>
      <c r="AN76" s="39"/>
      <c r="AO76" s="38">
        <f t="shared" si="101"/>
        <v>4</v>
      </c>
      <c r="AP76" s="39"/>
    </row>
    <row r="77" spans="5:42" x14ac:dyDescent="0.25">
      <c r="F77" s="6">
        <v>0.4</v>
      </c>
      <c r="G77" s="38">
        <f t="shared" si="99"/>
        <v>5</v>
      </c>
      <c r="H77" s="39"/>
      <c r="I77" s="38">
        <f t="shared" si="101"/>
        <v>13</v>
      </c>
      <c r="J77" s="39"/>
      <c r="K77" s="38">
        <f t="shared" si="101"/>
        <v>4</v>
      </c>
      <c r="L77" s="39"/>
      <c r="M77" s="38">
        <f t="shared" si="101"/>
        <v>3</v>
      </c>
      <c r="N77" s="39"/>
      <c r="O77" s="38">
        <f t="shared" si="101"/>
        <v>7</v>
      </c>
      <c r="P77" s="39"/>
      <c r="Q77" s="38">
        <f t="shared" si="101"/>
        <v>8</v>
      </c>
      <c r="R77" s="39"/>
      <c r="S77" s="38">
        <f t="shared" si="101"/>
        <v>6</v>
      </c>
      <c r="T77" s="39"/>
      <c r="U77" s="38">
        <f t="shared" si="101"/>
        <v>6</v>
      </c>
      <c r="V77" s="39"/>
      <c r="W77" s="38">
        <f t="shared" si="101"/>
        <v>6</v>
      </c>
      <c r="X77" s="39"/>
      <c r="Y77" s="38">
        <f t="shared" si="101"/>
        <v>5</v>
      </c>
      <c r="Z77" s="39"/>
      <c r="AA77" s="38">
        <f t="shared" si="101"/>
        <v>7</v>
      </c>
      <c r="AB77" s="39"/>
      <c r="AC77" s="38">
        <f t="shared" si="101"/>
        <v>5</v>
      </c>
      <c r="AD77" s="39"/>
      <c r="AE77" s="38">
        <f t="shared" si="101"/>
        <v>3</v>
      </c>
      <c r="AF77" s="39"/>
      <c r="AG77" s="38">
        <f t="shared" si="101"/>
        <v>6</v>
      </c>
      <c r="AH77" s="39"/>
      <c r="AI77" s="38">
        <f t="shared" si="101"/>
        <v>5</v>
      </c>
      <c r="AJ77" s="39"/>
      <c r="AK77" s="38">
        <f t="shared" si="101"/>
        <v>5</v>
      </c>
      <c r="AL77" s="39"/>
      <c r="AM77" s="38">
        <f t="shared" si="101"/>
        <v>4</v>
      </c>
      <c r="AN77" s="39"/>
      <c r="AO77" s="38">
        <f t="shared" si="101"/>
        <v>3</v>
      </c>
      <c r="AP77" s="39"/>
    </row>
    <row r="78" spans="5:42" x14ac:dyDescent="0.25">
      <c r="F78" s="6">
        <v>0.35</v>
      </c>
      <c r="G78" s="38">
        <f t="shared" si="99"/>
        <v>5</v>
      </c>
      <c r="H78" s="39"/>
      <c r="I78" s="38">
        <f t="shared" si="101"/>
        <v>12</v>
      </c>
      <c r="J78" s="39"/>
      <c r="K78" s="38">
        <f t="shared" si="101"/>
        <v>4</v>
      </c>
      <c r="L78" s="39"/>
      <c r="M78" s="38">
        <f t="shared" si="101"/>
        <v>3</v>
      </c>
      <c r="N78" s="39"/>
      <c r="O78" s="38">
        <f t="shared" si="101"/>
        <v>6</v>
      </c>
      <c r="P78" s="39"/>
      <c r="Q78" s="38">
        <f t="shared" si="101"/>
        <v>7</v>
      </c>
      <c r="R78" s="39"/>
      <c r="S78" s="38">
        <f t="shared" si="101"/>
        <v>6</v>
      </c>
      <c r="T78" s="39"/>
      <c r="U78" s="38">
        <f t="shared" si="101"/>
        <v>6</v>
      </c>
      <c r="V78" s="39"/>
      <c r="W78" s="38">
        <f t="shared" si="101"/>
        <v>6</v>
      </c>
      <c r="X78" s="39"/>
      <c r="Y78" s="38">
        <f t="shared" si="101"/>
        <v>4</v>
      </c>
      <c r="Z78" s="39"/>
      <c r="AA78" s="38">
        <f t="shared" si="101"/>
        <v>6</v>
      </c>
      <c r="AB78" s="39"/>
      <c r="AC78" s="38">
        <f t="shared" si="101"/>
        <v>5</v>
      </c>
      <c r="AD78" s="39"/>
      <c r="AE78" s="38">
        <f t="shared" si="101"/>
        <v>3</v>
      </c>
      <c r="AF78" s="39"/>
      <c r="AG78" s="38">
        <f t="shared" si="101"/>
        <v>6</v>
      </c>
      <c r="AH78" s="39"/>
      <c r="AI78" s="38">
        <f t="shared" si="101"/>
        <v>5</v>
      </c>
      <c r="AJ78" s="39"/>
      <c r="AK78" s="38">
        <f t="shared" si="101"/>
        <v>5</v>
      </c>
      <c r="AL78" s="39"/>
      <c r="AM78" s="38">
        <f t="shared" si="101"/>
        <v>4</v>
      </c>
      <c r="AN78" s="39"/>
      <c r="AO78" s="38">
        <f t="shared" si="101"/>
        <v>3</v>
      </c>
      <c r="AP78" s="39"/>
    </row>
    <row r="79" spans="5:42" x14ac:dyDescent="0.25">
      <c r="F79" s="6">
        <v>0.3</v>
      </c>
      <c r="G79" s="38">
        <f t="shared" si="99"/>
        <v>4</v>
      </c>
      <c r="H79" s="39"/>
      <c r="I79" s="38">
        <f t="shared" si="101"/>
        <v>11</v>
      </c>
      <c r="J79" s="39"/>
      <c r="K79" s="38">
        <f t="shared" si="101"/>
        <v>4</v>
      </c>
      <c r="L79" s="39"/>
      <c r="M79" s="38">
        <f t="shared" si="101"/>
        <v>2</v>
      </c>
      <c r="N79" s="39"/>
      <c r="O79" s="38">
        <f t="shared" si="101"/>
        <v>6</v>
      </c>
      <c r="P79" s="39"/>
      <c r="Q79" s="38">
        <f t="shared" si="101"/>
        <v>7</v>
      </c>
      <c r="R79" s="39"/>
      <c r="S79" s="38">
        <f t="shared" si="101"/>
        <v>6</v>
      </c>
      <c r="T79" s="39"/>
      <c r="U79" s="38">
        <f t="shared" si="101"/>
        <v>5</v>
      </c>
      <c r="V79" s="39"/>
      <c r="W79" s="38">
        <f t="shared" si="101"/>
        <v>5</v>
      </c>
      <c r="X79" s="39"/>
      <c r="Y79" s="38">
        <f t="shared" si="101"/>
        <v>4</v>
      </c>
      <c r="Z79" s="39"/>
      <c r="AA79" s="38">
        <f t="shared" si="101"/>
        <v>6</v>
      </c>
      <c r="AB79" s="39"/>
      <c r="AC79" s="38">
        <f t="shared" si="101"/>
        <v>4</v>
      </c>
      <c r="AD79" s="39"/>
      <c r="AE79" s="38">
        <f t="shared" si="101"/>
        <v>3</v>
      </c>
      <c r="AF79" s="39"/>
      <c r="AG79" s="38">
        <f t="shared" si="101"/>
        <v>5</v>
      </c>
      <c r="AH79" s="39"/>
      <c r="AI79" s="38">
        <f t="shared" si="101"/>
        <v>5</v>
      </c>
      <c r="AJ79" s="39"/>
      <c r="AK79" s="38">
        <f t="shared" si="101"/>
        <v>4</v>
      </c>
      <c r="AL79" s="39"/>
      <c r="AM79" s="38">
        <f t="shared" si="101"/>
        <v>3</v>
      </c>
      <c r="AN79" s="39"/>
      <c r="AO79" s="38">
        <f t="shared" si="101"/>
        <v>3</v>
      </c>
      <c r="AP79" s="39"/>
    </row>
    <row r="80" spans="5:42" x14ac:dyDescent="0.25">
      <c r="F80" s="6">
        <v>0.25</v>
      </c>
      <c r="G80" s="38">
        <f t="shared" si="99"/>
        <v>4</v>
      </c>
      <c r="H80" s="39"/>
      <c r="I80" s="38">
        <f t="shared" si="101"/>
        <v>10</v>
      </c>
      <c r="J80" s="39"/>
      <c r="K80" s="38">
        <f t="shared" si="101"/>
        <v>3</v>
      </c>
      <c r="L80" s="39"/>
      <c r="M80" s="38">
        <f t="shared" si="101"/>
        <v>2</v>
      </c>
      <c r="N80" s="39"/>
      <c r="O80" s="38">
        <f t="shared" si="101"/>
        <v>6</v>
      </c>
      <c r="P80" s="39"/>
      <c r="Q80" s="38">
        <f t="shared" si="101"/>
        <v>6</v>
      </c>
      <c r="R80" s="39"/>
      <c r="S80" s="38">
        <f t="shared" si="101"/>
        <v>5</v>
      </c>
      <c r="T80" s="39"/>
      <c r="U80" s="38">
        <f t="shared" si="101"/>
        <v>5</v>
      </c>
      <c r="V80" s="39"/>
      <c r="W80" s="38">
        <f t="shared" si="101"/>
        <v>5</v>
      </c>
      <c r="X80" s="39"/>
      <c r="Y80" s="38">
        <f t="shared" si="101"/>
        <v>4</v>
      </c>
      <c r="Z80" s="39"/>
      <c r="AA80" s="38">
        <f t="shared" si="101"/>
        <v>6</v>
      </c>
      <c r="AB80" s="39"/>
      <c r="AC80" s="38">
        <f t="shared" si="101"/>
        <v>4</v>
      </c>
      <c r="AD80" s="39"/>
      <c r="AE80" s="38">
        <f t="shared" si="101"/>
        <v>3</v>
      </c>
      <c r="AF80" s="39"/>
      <c r="AG80" s="38">
        <f t="shared" si="101"/>
        <v>5</v>
      </c>
      <c r="AH80" s="39"/>
      <c r="AI80" s="38">
        <f t="shared" si="101"/>
        <v>4</v>
      </c>
      <c r="AJ80" s="39"/>
      <c r="AK80" s="38">
        <f t="shared" si="101"/>
        <v>4</v>
      </c>
      <c r="AL80" s="39"/>
      <c r="AM80" s="38">
        <f t="shared" si="101"/>
        <v>3</v>
      </c>
      <c r="AN80" s="39"/>
      <c r="AO80" s="38">
        <f t="shared" si="101"/>
        <v>3</v>
      </c>
      <c r="AP80" s="39"/>
    </row>
    <row r="81" spans="2:42" x14ac:dyDescent="0.25">
      <c r="F81" s="6">
        <v>0.2</v>
      </c>
      <c r="G81" s="38">
        <f t="shared" si="99"/>
        <v>4</v>
      </c>
      <c r="H81" s="39"/>
      <c r="I81" s="38">
        <f t="shared" si="101"/>
        <v>10</v>
      </c>
      <c r="J81" s="39"/>
      <c r="K81" s="38">
        <f t="shared" si="101"/>
        <v>3</v>
      </c>
      <c r="L81" s="39"/>
      <c r="M81" s="38">
        <f t="shared" si="101"/>
        <v>2</v>
      </c>
      <c r="N81" s="39"/>
      <c r="O81" s="38">
        <f t="shared" si="101"/>
        <v>5</v>
      </c>
      <c r="P81" s="39"/>
      <c r="Q81" s="38">
        <f t="shared" si="101"/>
        <v>6</v>
      </c>
      <c r="R81" s="39"/>
      <c r="S81" s="38">
        <f t="shared" si="101"/>
        <v>5</v>
      </c>
      <c r="T81" s="39"/>
      <c r="U81" s="38">
        <f t="shared" si="101"/>
        <v>5</v>
      </c>
      <c r="V81" s="39"/>
      <c r="W81" s="38">
        <f t="shared" si="101"/>
        <v>5</v>
      </c>
      <c r="X81" s="39"/>
      <c r="Y81" s="38">
        <f t="shared" si="101"/>
        <v>4</v>
      </c>
      <c r="Z81" s="39"/>
      <c r="AA81" s="38">
        <f t="shared" si="101"/>
        <v>5</v>
      </c>
      <c r="AB81" s="39"/>
      <c r="AC81" s="38">
        <f t="shared" si="101"/>
        <v>4</v>
      </c>
      <c r="AD81" s="39"/>
      <c r="AE81" s="38">
        <f t="shared" si="101"/>
        <v>3</v>
      </c>
      <c r="AF81" s="39"/>
      <c r="AG81" s="38">
        <f t="shared" si="101"/>
        <v>5</v>
      </c>
      <c r="AH81" s="39"/>
      <c r="AI81" s="38">
        <f t="shared" si="101"/>
        <v>4</v>
      </c>
      <c r="AJ81" s="39"/>
      <c r="AK81" s="38">
        <f t="shared" si="101"/>
        <v>4</v>
      </c>
      <c r="AL81" s="39"/>
      <c r="AM81" s="38">
        <f t="shared" si="101"/>
        <v>3</v>
      </c>
      <c r="AN81" s="39"/>
      <c r="AO81" s="38">
        <f t="shared" si="101"/>
        <v>3</v>
      </c>
      <c r="AP81" s="39"/>
    </row>
    <row r="82" spans="2:42" x14ac:dyDescent="0.25">
      <c r="F82" s="6">
        <v>0.15</v>
      </c>
      <c r="G82" s="38">
        <f t="shared" si="99"/>
        <v>4</v>
      </c>
      <c r="H82" s="39"/>
      <c r="I82" s="38">
        <f t="shared" si="101"/>
        <v>9</v>
      </c>
      <c r="J82" s="39"/>
      <c r="K82" s="38">
        <f t="shared" si="101"/>
        <v>3</v>
      </c>
      <c r="L82" s="39"/>
      <c r="M82" s="38">
        <f t="shared" si="101"/>
        <v>2</v>
      </c>
      <c r="N82" s="39"/>
      <c r="O82" s="38">
        <f t="shared" si="101"/>
        <v>5</v>
      </c>
      <c r="P82" s="39"/>
      <c r="Q82" s="38">
        <f t="shared" si="101"/>
        <v>6</v>
      </c>
      <c r="R82" s="39"/>
      <c r="S82" s="38">
        <f t="shared" si="101"/>
        <v>5</v>
      </c>
      <c r="T82" s="39"/>
      <c r="U82" s="38">
        <f t="shared" si="101"/>
        <v>4</v>
      </c>
      <c r="V82" s="39"/>
      <c r="W82" s="38">
        <f t="shared" si="101"/>
        <v>4</v>
      </c>
      <c r="X82" s="39"/>
      <c r="Y82" s="38">
        <f t="shared" si="101"/>
        <v>3</v>
      </c>
      <c r="Z82" s="39"/>
      <c r="AA82" s="38">
        <f t="shared" si="101"/>
        <v>5</v>
      </c>
      <c r="AB82" s="39"/>
      <c r="AC82" s="38">
        <f t="shared" si="101"/>
        <v>4</v>
      </c>
      <c r="AD82" s="39"/>
      <c r="AE82" s="38">
        <f t="shared" si="101"/>
        <v>2</v>
      </c>
      <c r="AF82" s="39"/>
      <c r="AG82" s="38">
        <f t="shared" si="101"/>
        <v>4</v>
      </c>
      <c r="AH82" s="39"/>
      <c r="AI82" s="38">
        <f t="shared" si="101"/>
        <v>4</v>
      </c>
      <c r="AJ82" s="39"/>
      <c r="AK82" s="38">
        <f t="shared" si="101"/>
        <v>4</v>
      </c>
      <c r="AL82" s="39"/>
      <c r="AM82" s="38">
        <f t="shared" si="101"/>
        <v>3</v>
      </c>
      <c r="AN82" s="39"/>
      <c r="AO82" s="38">
        <f t="shared" si="101"/>
        <v>2</v>
      </c>
      <c r="AP82" s="39"/>
    </row>
    <row r="83" spans="2:42" x14ac:dyDescent="0.25">
      <c r="F83" s="6">
        <v>0.1</v>
      </c>
      <c r="G83" s="38">
        <f t="shared" si="99"/>
        <v>3</v>
      </c>
      <c r="H83" s="39"/>
      <c r="I83" s="38">
        <f t="shared" si="101"/>
        <v>9</v>
      </c>
      <c r="J83" s="39"/>
      <c r="K83" s="38">
        <f t="shared" si="101"/>
        <v>3</v>
      </c>
      <c r="L83" s="39"/>
      <c r="M83" s="38">
        <f t="shared" si="101"/>
        <v>2</v>
      </c>
      <c r="N83" s="39"/>
      <c r="O83" s="38">
        <f t="shared" si="101"/>
        <v>5</v>
      </c>
      <c r="P83" s="39"/>
      <c r="Q83" s="38">
        <f t="shared" si="101"/>
        <v>5</v>
      </c>
      <c r="R83" s="39"/>
      <c r="S83" s="38">
        <f t="shared" si="101"/>
        <v>4</v>
      </c>
      <c r="T83" s="39"/>
      <c r="U83" s="38">
        <f t="shared" si="101"/>
        <v>4</v>
      </c>
      <c r="V83" s="39"/>
      <c r="W83" s="38">
        <f t="shared" si="101"/>
        <v>4</v>
      </c>
      <c r="X83" s="39"/>
      <c r="Y83" s="38">
        <f t="shared" si="101"/>
        <v>3</v>
      </c>
      <c r="Z83" s="39"/>
      <c r="AA83" s="38">
        <f t="shared" si="101"/>
        <v>5</v>
      </c>
      <c r="AB83" s="39"/>
      <c r="AC83" s="38">
        <f t="shared" si="101"/>
        <v>3</v>
      </c>
      <c r="AD83" s="39"/>
      <c r="AE83" s="38">
        <f t="shared" si="101"/>
        <v>2</v>
      </c>
      <c r="AF83" s="39"/>
      <c r="AG83" s="38">
        <f t="shared" si="101"/>
        <v>4</v>
      </c>
      <c r="AH83" s="39"/>
      <c r="AI83" s="38">
        <f t="shared" si="101"/>
        <v>4</v>
      </c>
      <c r="AJ83" s="39"/>
      <c r="AK83" s="38">
        <f t="shared" si="101"/>
        <v>3</v>
      </c>
      <c r="AL83" s="39"/>
      <c r="AM83" s="38">
        <f t="shared" si="101"/>
        <v>3</v>
      </c>
      <c r="AN83" s="39"/>
      <c r="AO83" s="38">
        <f t="shared" si="101"/>
        <v>2</v>
      </c>
      <c r="AP83" s="39"/>
    </row>
    <row r="84" spans="2:42" x14ac:dyDescent="0.25">
      <c r="F84" s="6">
        <v>0.05</v>
      </c>
      <c r="G84" s="38">
        <f t="shared" si="99"/>
        <v>3</v>
      </c>
      <c r="H84" s="39"/>
      <c r="I84" s="38">
        <f t="shared" ref="I84:AO85" si="102">ROUNDUP($O$5/I50,0)</f>
        <v>8</v>
      </c>
      <c r="J84" s="39"/>
      <c r="K84" s="38">
        <f t="shared" si="102"/>
        <v>3</v>
      </c>
      <c r="L84" s="39"/>
      <c r="M84" s="38">
        <f t="shared" si="102"/>
        <v>2</v>
      </c>
      <c r="N84" s="39"/>
      <c r="O84" s="38">
        <f t="shared" si="102"/>
        <v>5</v>
      </c>
      <c r="P84" s="39"/>
      <c r="Q84" s="38">
        <f t="shared" si="102"/>
        <v>5</v>
      </c>
      <c r="R84" s="39"/>
      <c r="S84" s="38">
        <f t="shared" si="102"/>
        <v>4</v>
      </c>
      <c r="T84" s="39"/>
      <c r="U84" s="38">
        <f t="shared" si="102"/>
        <v>4</v>
      </c>
      <c r="V84" s="39"/>
      <c r="W84" s="38">
        <f t="shared" si="102"/>
        <v>4</v>
      </c>
      <c r="X84" s="39"/>
      <c r="Y84" s="38">
        <f t="shared" si="102"/>
        <v>3</v>
      </c>
      <c r="Z84" s="39"/>
      <c r="AA84" s="38">
        <f t="shared" si="102"/>
        <v>5</v>
      </c>
      <c r="AB84" s="39"/>
      <c r="AC84" s="38">
        <f t="shared" si="102"/>
        <v>3</v>
      </c>
      <c r="AD84" s="39"/>
      <c r="AE84" s="38">
        <f t="shared" si="102"/>
        <v>2</v>
      </c>
      <c r="AF84" s="39"/>
      <c r="AG84" s="38">
        <f t="shared" si="102"/>
        <v>4</v>
      </c>
      <c r="AH84" s="39"/>
      <c r="AI84" s="38">
        <f t="shared" si="102"/>
        <v>4</v>
      </c>
      <c r="AJ84" s="39"/>
      <c r="AK84" s="38">
        <f t="shared" si="102"/>
        <v>3</v>
      </c>
      <c r="AL84" s="39"/>
      <c r="AM84" s="38">
        <f t="shared" si="102"/>
        <v>3</v>
      </c>
      <c r="AN84" s="39"/>
      <c r="AO84" s="38">
        <f t="shared" si="102"/>
        <v>2</v>
      </c>
      <c r="AP84" s="39"/>
    </row>
    <row r="85" spans="2:42" ht="15.75" thickBot="1" x14ac:dyDescent="0.3">
      <c r="B85" s="10"/>
      <c r="C85" s="10"/>
      <c r="D85" s="10"/>
      <c r="E85" s="10"/>
      <c r="F85" s="11">
        <v>0</v>
      </c>
      <c r="G85" s="40">
        <f t="shared" si="99"/>
        <v>3</v>
      </c>
      <c r="H85" s="41"/>
      <c r="I85" s="40">
        <f t="shared" si="102"/>
        <v>8</v>
      </c>
      <c r="J85" s="41"/>
      <c r="K85" s="40">
        <f t="shared" si="102"/>
        <v>3</v>
      </c>
      <c r="L85" s="41"/>
      <c r="M85" s="40">
        <f t="shared" si="102"/>
        <v>2</v>
      </c>
      <c r="N85" s="41"/>
      <c r="O85" s="40">
        <f t="shared" si="102"/>
        <v>4</v>
      </c>
      <c r="P85" s="41"/>
      <c r="Q85" s="40">
        <f t="shared" si="102"/>
        <v>5</v>
      </c>
      <c r="R85" s="41"/>
      <c r="S85" s="40">
        <f t="shared" si="102"/>
        <v>4</v>
      </c>
      <c r="T85" s="41"/>
      <c r="U85" s="40">
        <f t="shared" si="102"/>
        <v>4</v>
      </c>
      <c r="V85" s="41"/>
      <c r="W85" s="40">
        <f t="shared" si="102"/>
        <v>4</v>
      </c>
      <c r="X85" s="41"/>
      <c r="Y85" s="40">
        <f t="shared" si="102"/>
        <v>3</v>
      </c>
      <c r="Z85" s="41"/>
      <c r="AA85" s="40">
        <f t="shared" si="102"/>
        <v>4</v>
      </c>
      <c r="AB85" s="41"/>
      <c r="AC85" s="40">
        <f t="shared" si="102"/>
        <v>3</v>
      </c>
      <c r="AD85" s="41"/>
      <c r="AE85" s="40">
        <f t="shared" si="102"/>
        <v>2</v>
      </c>
      <c r="AF85" s="41"/>
      <c r="AG85" s="40">
        <f t="shared" si="102"/>
        <v>4</v>
      </c>
      <c r="AH85" s="41"/>
      <c r="AI85" s="40">
        <f t="shared" si="102"/>
        <v>3</v>
      </c>
      <c r="AJ85" s="41"/>
      <c r="AK85" s="40">
        <f t="shared" si="102"/>
        <v>3</v>
      </c>
      <c r="AL85" s="41"/>
      <c r="AM85" s="40">
        <f t="shared" si="102"/>
        <v>3</v>
      </c>
      <c r="AN85" s="41"/>
      <c r="AO85" s="40">
        <f t="shared" si="102"/>
        <v>2</v>
      </c>
      <c r="AP85" s="41"/>
    </row>
    <row r="86" spans="2:42" ht="15.75" thickTop="1" x14ac:dyDescent="0.25">
      <c r="B86" s="77" t="s">
        <v>55</v>
      </c>
      <c r="C86" s="77"/>
      <c r="D86" s="77"/>
      <c r="E86" s="9" t="s">
        <v>0</v>
      </c>
      <c r="F86" s="5">
        <v>0.9</v>
      </c>
      <c r="G86" s="38">
        <f>ROUND(G18*(G$11/60),3)</f>
        <v>7.5</v>
      </c>
      <c r="H86" s="39"/>
      <c r="I86" s="65">
        <f t="shared" ref="I86:I119" si="103">ROUND(I18*(I$11/60),3)</f>
        <v>18</v>
      </c>
      <c r="J86" s="66"/>
      <c r="K86" s="38">
        <f t="shared" ref="K86:K119" si="104">ROUND(K18*(K$11/60),3)</f>
        <v>2.5499999999999998</v>
      </c>
      <c r="L86" s="39"/>
      <c r="M86" s="65">
        <f t="shared" ref="M86:M119" si="105">ROUND(M18*(M$11/60),3)</f>
        <v>3.75</v>
      </c>
      <c r="N86" s="66"/>
      <c r="O86" s="65">
        <f t="shared" ref="O86:O119" si="106">ROUND(O18*(O$11/60),3)</f>
        <v>40.017000000000003</v>
      </c>
      <c r="P86" s="66"/>
      <c r="Q86" s="65">
        <f t="shared" ref="Q86:Q119" si="107">ROUND(Q18*(Q$11/60),3)</f>
        <v>60</v>
      </c>
      <c r="R86" s="66"/>
      <c r="S86" s="65">
        <f t="shared" ref="S86:S119" si="108">ROUND(S18*(S$11/60),3)</f>
        <v>56.98</v>
      </c>
      <c r="T86" s="66"/>
      <c r="U86" s="65">
        <f t="shared" ref="U86:U119" si="109">ROUND(U18*(U$11/60),3)</f>
        <v>45.732999999999997</v>
      </c>
      <c r="V86" s="66"/>
      <c r="W86" s="65">
        <f t="shared" ref="W86:W119" si="110">ROUND(W18*(W$11/60),3)</f>
        <v>53.332999999999998</v>
      </c>
      <c r="X86" s="66"/>
      <c r="Y86" s="65">
        <f t="shared" ref="Y86:Y119" si="111">ROUND(Y18*(Y$11/60),3)</f>
        <v>73.332999999999998</v>
      </c>
      <c r="Z86" s="66"/>
      <c r="AA86" s="65">
        <f t="shared" ref="AA86:AA119" si="112">ROUND(AA18*(AA$11/60),3)</f>
        <v>70</v>
      </c>
      <c r="AB86" s="66"/>
      <c r="AC86" s="65">
        <f t="shared" ref="AC86:AC119" si="113">ROUND(AC18*(AC$11/60),3)</f>
        <v>75</v>
      </c>
      <c r="AD86" s="66"/>
      <c r="AE86" s="65">
        <f t="shared" ref="AE86:AE119" si="114">ROUND(AE18*(AE$11/60),3)</f>
        <v>9.3330000000000002</v>
      </c>
      <c r="AF86" s="66"/>
      <c r="AG86" s="65">
        <f t="shared" ref="AG86:AG119" si="115">ROUND(AG18*(AG$11/60),3)</f>
        <v>66.667000000000002</v>
      </c>
      <c r="AH86" s="66"/>
      <c r="AI86" s="65">
        <f t="shared" ref="AI86:AI119" si="116">ROUND(AI18*(AI$11/60),3)</f>
        <v>60</v>
      </c>
      <c r="AJ86" s="66"/>
      <c r="AK86" s="65">
        <f t="shared" ref="AK86:AK119" si="117">ROUND(AK18*(AK$11/60),3)</f>
        <v>50</v>
      </c>
      <c r="AL86" s="66"/>
      <c r="AM86" s="65">
        <f t="shared" ref="AM86:AM119" si="118">ROUND(AM18*(AM$11/60),3)</f>
        <v>108.333</v>
      </c>
      <c r="AN86" s="66"/>
      <c r="AO86" s="65">
        <f t="shared" ref="AO86:AO119" si="119">ROUND(AO18*(AO$11/60),3)</f>
        <v>6.133</v>
      </c>
      <c r="AP86" s="66"/>
    </row>
    <row r="87" spans="2:42" x14ac:dyDescent="0.25">
      <c r="B87" s="78"/>
      <c r="C87" s="78"/>
      <c r="D87" s="78"/>
      <c r="F87" s="5">
        <v>0.5</v>
      </c>
      <c r="G87" s="38">
        <f t="shared" ref="G87:G119" si="120">ROUND(G19*(G$11/60),3)</f>
        <v>37.5</v>
      </c>
      <c r="H87" s="39"/>
      <c r="I87" s="38">
        <f t="shared" si="103"/>
        <v>90</v>
      </c>
      <c r="J87" s="39"/>
      <c r="K87" s="38">
        <f t="shared" si="104"/>
        <v>12.75</v>
      </c>
      <c r="L87" s="39"/>
      <c r="M87" s="38">
        <f t="shared" si="105"/>
        <v>18.75</v>
      </c>
      <c r="N87" s="39"/>
      <c r="O87" s="38">
        <f t="shared" si="106"/>
        <v>200.083</v>
      </c>
      <c r="P87" s="39"/>
      <c r="Q87" s="38">
        <f t="shared" si="107"/>
        <v>300</v>
      </c>
      <c r="R87" s="39"/>
      <c r="S87" s="38">
        <f t="shared" si="108"/>
        <v>284.89999999999998</v>
      </c>
      <c r="T87" s="39"/>
      <c r="U87" s="38">
        <f t="shared" si="109"/>
        <v>228.667</v>
      </c>
      <c r="V87" s="39"/>
      <c r="W87" s="38">
        <f t="shared" si="110"/>
        <v>266.66699999999997</v>
      </c>
      <c r="X87" s="39"/>
      <c r="Y87" s="38">
        <f t="shared" si="111"/>
        <v>366.66699999999997</v>
      </c>
      <c r="Z87" s="39"/>
      <c r="AA87" s="38">
        <f t="shared" si="112"/>
        <v>350</v>
      </c>
      <c r="AB87" s="39"/>
      <c r="AC87" s="38">
        <f t="shared" si="113"/>
        <v>375</v>
      </c>
      <c r="AD87" s="39"/>
      <c r="AE87" s="38">
        <f t="shared" si="114"/>
        <v>46.667000000000002</v>
      </c>
      <c r="AF87" s="39"/>
      <c r="AG87" s="38">
        <f t="shared" si="115"/>
        <v>333.33300000000003</v>
      </c>
      <c r="AH87" s="39"/>
      <c r="AI87" s="38">
        <f t="shared" si="116"/>
        <v>300</v>
      </c>
      <c r="AJ87" s="39"/>
      <c r="AK87" s="38">
        <f t="shared" si="117"/>
        <v>250</v>
      </c>
      <c r="AL87" s="39"/>
      <c r="AM87" s="38">
        <f t="shared" si="118"/>
        <v>541.66700000000003</v>
      </c>
      <c r="AN87" s="39"/>
      <c r="AO87" s="38">
        <f t="shared" si="119"/>
        <v>30.667000000000002</v>
      </c>
      <c r="AP87" s="39"/>
    </row>
    <row r="88" spans="2:42" x14ac:dyDescent="0.25">
      <c r="F88" s="6">
        <v>0.35</v>
      </c>
      <c r="G88" s="38">
        <f t="shared" si="120"/>
        <v>48.8</v>
      </c>
      <c r="H88" s="39"/>
      <c r="I88" s="38">
        <f t="shared" si="103"/>
        <v>117.333</v>
      </c>
      <c r="J88" s="39"/>
      <c r="K88" s="38">
        <f t="shared" si="104"/>
        <v>16.574999999999999</v>
      </c>
      <c r="L88" s="39"/>
      <c r="M88" s="38">
        <f t="shared" si="105"/>
        <v>24.375</v>
      </c>
      <c r="N88" s="39"/>
      <c r="O88" s="38">
        <f t="shared" si="106"/>
        <v>260.108</v>
      </c>
      <c r="P88" s="39"/>
      <c r="Q88" s="38">
        <f t="shared" si="107"/>
        <v>390</v>
      </c>
      <c r="R88" s="39"/>
      <c r="S88" s="38">
        <f t="shared" si="108"/>
        <v>370.37</v>
      </c>
      <c r="T88" s="39"/>
      <c r="U88" s="38">
        <f t="shared" si="109"/>
        <v>297.267</v>
      </c>
      <c r="V88" s="39"/>
      <c r="W88" s="38">
        <f t="shared" si="110"/>
        <v>346.66699999999997</v>
      </c>
      <c r="X88" s="39"/>
      <c r="Y88" s="38">
        <f t="shared" si="111"/>
        <v>476.66699999999997</v>
      </c>
      <c r="Z88" s="39"/>
      <c r="AA88" s="38">
        <f t="shared" si="112"/>
        <v>455</v>
      </c>
      <c r="AB88" s="39"/>
      <c r="AC88" s="38">
        <f t="shared" si="113"/>
        <v>487.5</v>
      </c>
      <c r="AD88" s="39"/>
      <c r="AE88" s="38">
        <f t="shared" si="114"/>
        <v>60.667000000000002</v>
      </c>
      <c r="AF88" s="39"/>
      <c r="AG88" s="38">
        <f t="shared" si="115"/>
        <v>433.33300000000003</v>
      </c>
      <c r="AH88" s="39"/>
      <c r="AI88" s="38">
        <f t="shared" si="116"/>
        <v>390</v>
      </c>
      <c r="AJ88" s="39"/>
      <c r="AK88" s="38">
        <f t="shared" si="117"/>
        <v>325</v>
      </c>
      <c r="AL88" s="39"/>
      <c r="AM88" s="38">
        <f t="shared" si="118"/>
        <v>704.16700000000003</v>
      </c>
      <c r="AN88" s="39"/>
      <c r="AO88" s="38">
        <f t="shared" si="119"/>
        <v>39.866999999999997</v>
      </c>
      <c r="AP88" s="39"/>
    </row>
    <row r="89" spans="2:42" x14ac:dyDescent="0.25">
      <c r="F89" s="6">
        <v>0.3</v>
      </c>
      <c r="G89" s="38">
        <f t="shared" si="120"/>
        <v>52.5</v>
      </c>
      <c r="H89" s="39"/>
      <c r="I89" s="38">
        <f t="shared" si="103"/>
        <v>126</v>
      </c>
      <c r="J89" s="39"/>
      <c r="K89" s="38">
        <f t="shared" si="104"/>
        <v>17.850000000000001</v>
      </c>
      <c r="L89" s="39"/>
      <c r="M89" s="38">
        <f t="shared" si="105"/>
        <v>26.25</v>
      </c>
      <c r="N89" s="39"/>
      <c r="O89" s="38">
        <f t="shared" si="106"/>
        <v>280.11700000000002</v>
      </c>
      <c r="P89" s="39"/>
      <c r="Q89" s="38">
        <f t="shared" si="107"/>
        <v>420</v>
      </c>
      <c r="R89" s="39"/>
      <c r="S89" s="38">
        <f t="shared" si="108"/>
        <v>398.86</v>
      </c>
      <c r="T89" s="39"/>
      <c r="U89" s="38">
        <f t="shared" si="109"/>
        <v>320.13299999999998</v>
      </c>
      <c r="V89" s="39"/>
      <c r="W89" s="38">
        <f t="shared" si="110"/>
        <v>373.33300000000003</v>
      </c>
      <c r="X89" s="39"/>
      <c r="Y89" s="38">
        <f t="shared" si="111"/>
        <v>513.33299999999997</v>
      </c>
      <c r="Z89" s="39"/>
      <c r="AA89" s="38">
        <f t="shared" si="112"/>
        <v>490</v>
      </c>
      <c r="AB89" s="39"/>
      <c r="AC89" s="38">
        <f t="shared" si="113"/>
        <v>525</v>
      </c>
      <c r="AD89" s="39"/>
      <c r="AE89" s="38">
        <f t="shared" si="114"/>
        <v>65.332999999999998</v>
      </c>
      <c r="AF89" s="39"/>
      <c r="AG89" s="38">
        <f t="shared" si="115"/>
        <v>466.66699999999997</v>
      </c>
      <c r="AH89" s="39"/>
      <c r="AI89" s="38">
        <f t="shared" si="116"/>
        <v>420</v>
      </c>
      <c r="AJ89" s="39"/>
      <c r="AK89" s="38">
        <f t="shared" si="117"/>
        <v>350</v>
      </c>
      <c r="AL89" s="39"/>
      <c r="AM89" s="38">
        <f t="shared" si="118"/>
        <v>758.33299999999997</v>
      </c>
      <c r="AN89" s="39"/>
      <c r="AO89" s="38">
        <f t="shared" si="119"/>
        <v>42.933</v>
      </c>
      <c r="AP89" s="39"/>
    </row>
    <row r="90" spans="2:42" x14ac:dyDescent="0.25">
      <c r="F90" s="6">
        <v>0.25</v>
      </c>
      <c r="G90" s="38">
        <f t="shared" si="120"/>
        <v>56.3</v>
      </c>
      <c r="H90" s="39"/>
      <c r="I90" s="38">
        <f t="shared" si="103"/>
        <v>135.333</v>
      </c>
      <c r="J90" s="39"/>
      <c r="K90" s="38">
        <f t="shared" si="104"/>
        <v>19.125</v>
      </c>
      <c r="L90" s="39"/>
      <c r="M90" s="38">
        <f t="shared" si="105"/>
        <v>28.125</v>
      </c>
      <c r="N90" s="39"/>
      <c r="O90" s="38">
        <f t="shared" si="106"/>
        <v>300.125</v>
      </c>
      <c r="P90" s="39"/>
      <c r="Q90" s="38">
        <f t="shared" si="107"/>
        <v>450</v>
      </c>
      <c r="R90" s="39"/>
      <c r="S90" s="38">
        <f t="shared" si="108"/>
        <v>427.35</v>
      </c>
      <c r="T90" s="39"/>
      <c r="U90" s="38">
        <f t="shared" si="109"/>
        <v>343</v>
      </c>
      <c r="V90" s="39"/>
      <c r="W90" s="38">
        <f t="shared" si="110"/>
        <v>400</v>
      </c>
      <c r="X90" s="39"/>
      <c r="Y90" s="38">
        <f t="shared" si="111"/>
        <v>550</v>
      </c>
      <c r="Z90" s="39"/>
      <c r="AA90" s="38">
        <f t="shared" si="112"/>
        <v>525</v>
      </c>
      <c r="AB90" s="39"/>
      <c r="AC90" s="38">
        <f t="shared" si="113"/>
        <v>562.5</v>
      </c>
      <c r="AD90" s="39"/>
      <c r="AE90" s="38">
        <f t="shared" si="114"/>
        <v>70</v>
      </c>
      <c r="AF90" s="39"/>
      <c r="AG90" s="38">
        <f t="shared" si="115"/>
        <v>500</v>
      </c>
      <c r="AH90" s="39"/>
      <c r="AI90" s="38">
        <f t="shared" si="116"/>
        <v>450</v>
      </c>
      <c r="AJ90" s="39"/>
      <c r="AK90" s="38">
        <f t="shared" si="117"/>
        <v>375</v>
      </c>
      <c r="AL90" s="39"/>
      <c r="AM90" s="38">
        <f t="shared" si="118"/>
        <v>812.5</v>
      </c>
      <c r="AN90" s="39"/>
      <c r="AO90" s="38">
        <f t="shared" si="119"/>
        <v>46</v>
      </c>
      <c r="AP90" s="39"/>
    </row>
    <row r="91" spans="2:42" x14ac:dyDescent="0.25">
      <c r="F91" s="6">
        <v>0.2</v>
      </c>
      <c r="G91" s="38">
        <f t="shared" si="120"/>
        <v>60</v>
      </c>
      <c r="H91" s="39"/>
      <c r="I91" s="38">
        <f t="shared" si="103"/>
        <v>144</v>
      </c>
      <c r="J91" s="39"/>
      <c r="K91" s="38">
        <f t="shared" si="104"/>
        <v>20.399999999999999</v>
      </c>
      <c r="L91" s="39"/>
      <c r="M91" s="38">
        <f t="shared" si="105"/>
        <v>30</v>
      </c>
      <c r="N91" s="39"/>
      <c r="O91" s="38">
        <f t="shared" si="106"/>
        <v>320.13299999999998</v>
      </c>
      <c r="P91" s="39"/>
      <c r="Q91" s="38">
        <f t="shared" si="107"/>
        <v>480</v>
      </c>
      <c r="R91" s="39"/>
      <c r="S91" s="38">
        <f t="shared" si="108"/>
        <v>455.84</v>
      </c>
      <c r="T91" s="39"/>
      <c r="U91" s="38">
        <f t="shared" si="109"/>
        <v>365.86700000000002</v>
      </c>
      <c r="V91" s="39"/>
      <c r="W91" s="38">
        <f t="shared" si="110"/>
        <v>426.66699999999997</v>
      </c>
      <c r="X91" s="39"/>
      <c r="Y91" s="38">
        <f t="shared" si="111"/>
        <v>586.66700000000003</v>
      </c>
      <c r="Z91" s="39"/>
      <c r="AA91" s="38">
        <f t="shared" si="112"/>
        <v>560</v>
      </c>
      <c r="AB91" s="39"/>
      <c r="AC91" s="38">
        <f t="shared" si="113"/>
        <v>600</v>
      </c>
      <c r="AD91" s="39"/>
      <c r="AE91" s="38">
        <f t="shared" si="114"/>
        <v>74.667000000000002</v>
      </c>
      <c r="AF91" s="39"/>
      <c r="AG91" s="38">
        <f t="shared" si="115"/>
        <v>533.33299999999997</v>
      </c>
      <c r="AH91" s="39"/>
      <c r="AI91" s="38">
        <f t="shared" si="116"/>
        <v>480</v>
      </c>
      <c r="AJ91" s="39"/>
      <c r="AK91" s="38">
        <f t="shared" si="117"/>
        <v>400</v>
      </c>
      <c r="AL91" s="39"/>
      <c r="AM91" s="38">
        <f t="shared" si="118"/>
        <v>866.66700000000003</v>
      </c>
      <c r="AN91" s="39"/>
      <c r="AO91" s="38">
        <f t="shared" si="119"/>
        <v>49.067</v>
      </c>
      <c r="AP91" s="39"/>
    </row>
    <row r="92" spans="2:42" x14ac:dyDescent="0.25">
      <c r="F92" s="6">
        <v>0.15</v>
      </c>
      <c r="G92" s="38">
        <f t="shared" si="120"/>
        <v>63.8</v>
      </c>
      <c r="H92" s="39"/>
      <c r="I92" s="38">
        <f t="shared" si="103"/>
        <v>153.333</v>
      </c>
      <c r="J92" s="39"/>
      <c r="K92" s="38">
        <f t="shared" si="104"/>
        <v>21.675000000000001</v>
      </c>
      <c r="L92" s="39"/>
      <c r="M92" s="38">
        <f t="shared" si="105"/>
        <v>31.875</v>
      </c>
      <c r="N92" s="39"/>
      <c r="O92" s="38">
        <f t="shared" si="106"/>
        <v>340.142</v>
      </c>
      <c r="P92" s="39"/>
      <c r="Q92" s="38">
        <f t="shared" si="107"/>
        <v>510</v>
      </c>
      <c r="R92" s="39"/>
      <c r="S92" s="38">
        <f t="shared" si="108"/>
        <v>484.33</v>
      </c>
      <c r="T92" s="39"/>
      <c r="U92" s="38">
        <f t="shared" si="109"/>
        <v>388.733</v>
      </c>
      <c r="V92" s="39"/>
      <c r="W92" s="38">
        <f t="shared" si="110"/>
        <v>453.33300000000003</v>
      </c>
      <c r="X92" s="39"/>
      <c r="Y92" s="38">
        <f t="shared" si="111"/>
        <v>623.33299999999997</v>
      </c>
      <c r="Z92" s="39"/>
      <c r="AA92" s="38">
        <f t="shared" si="112"/>
        <v>595</v>
      </c>
      <c r="AB92" s="39"/>
      <c r="AC92" s="38">
        <f t="shared" si="113"/>
        <v>637.5</v>
      </c>
      <c r="AD92" s="39"/>
      <c r="AE92" s="38">
        <f t="shared" si="114"/>
        <v>79.332999999999998</v>
      </c>
      <c r="AF92" s="39"/>
      <c r="AG92" s="38">
        <f t="shared" si="115"/>
        <v>566.66700000000003</v>
      </c>
      <c r="AH92" s="39"/>
      <c r="AI92" s="38">
        <f t="shared" si="116"/>
        <v>510</v>
      </c>
      <c r="AJ92" s="39"/>
      <c r="AK92" s="38">
        <f t="shared" si="117"/>
        <v>425</v>
      </c>
      <c r="AL92" s="39"/>
      <c r="AM92" s="38">
        <f t="shared" si="118"/>
        <v>920.83299999999997</v>
      </c>
      <c r="AN92" s="39"/>
      <c r="AO92" s="38">
        <f t="shared" si="119"/>
        <v>52.133000000000003</v>
      </c>
      <c r="AP92" s="39"/>
    </row>
    <row r="93" spans="2:42" x14ac:dyDescent="0.25">
      <c r="F93" s="6">
        <v>0.1</v>
      </c>
      <c r="G93" s="38">
        <f t="shared" si="120"/>
        <v>67.5</v>
      </c>
      <c r="H93" s="39"/>
      <c r="I93" s="38">
        <f t="shared" si="103"/>
        <v>162</v>
      </c>
      <c r="J93" s="39"/>
      <c r="K93" s="38">
        <f t="shared" si="104"/>
        <v>22.95</v>
      </c>
      <c r="L93" s="39"/>
      <c r="M93" s="38">
        <f t="shared" si="105"/>
        <v>33.75</v>
      </c>
      <c r="N93" s="39"/>
      <c r="O93" s="38">
        <f t="shared" si="106"/>
        <v>360.15</v>
      </c>
      <c r="P93" s="39"/>
      <c r="Q93" s="38">
        <f t="shared" si="107"/>
        <v>540</v>
      </c>
      <c r="R93" s="39"/>
      <c r="S93" s="38">
        <f t="shared" si="108"/>
        <v>512.82000000000005</v>
      </c>
      <c r="T93" s="39"/>
      <c r="U93" s="38">
        <f t="shared" si="109"/>
        <v>411.6</v>
      </c>
      <c r="V93" s="39"/>
      <c r="W93" s="38">
        <f t="shared" si="110"/>
        <v>480</v>
      </c>
      <c r="X93" s="39"/>
      <c r="Y93" s="38">
        <f t="shared" si="111"/>
        <v>660</v>
      </c>
      <c r="Z93" s="39"/>
      <c r="AA93" s="38">
        <f t="shared" si="112"/>
        <v>630</v>
      </c>
      <c r="AB93" s="39"/>
      <c r="AC93" s="38">
        <f t="shared" si="113"/>
        <v>675</v>
      </c>
      <c r="AD93" s="39"/>
      <c r="AE93" s="38">
        <f t="shared" si="114"/>
        <v>84</v>
      </c>
      <c r="AF93" s="39"/>
      <c r="AG93" s="38">
        <f t="shared" si="115"/>
        <v>600</v>
      </c>
      <c r="AH93" s="39"/>
      <c r="AI93" s="38">
        <f t="shared" si="116"/>
        <v>540</v>
      </c>
      <c r="AJ93" s="39"/>
      <c r="AK93" s="38">
        <f t="shared" si="117"/>
        <v>450</v>
      </c>
      <c r="AL93" s="39"/>
      <c r="AM93" s="38">
        <f t="shared" si="118"/>
        <v>975</v>
      </c>
      <c r="AN93" s="39"/>
      <c r="AO93" s="38">
        <f t="shared" si="119"/>
        <v>55.2</v>
      </c>
      <c r="AP93" s="39"/>
    </row>
    <row r="94" spans="2:42" x14ac:dyDescent="0.25">
      <c r="F94" s="6">
        <v>0.05</v>
      </c>
      <c r="G94" s="38">
        <f t="shared" si="120"/>
        <v>71.3</v>
      </c>
      <c r="H94" s="39"/>
      <c r="I94" s="38">
        <f t="shared" si="103"/>
        <v>171.333</v>
      </c>
      <c r="J94" s="39"/>
      <c r="K94" s="38">
        <f t="shared" si="104"/>
        <v>24.225000000000001</v>
      </c>
      <c r="L94" s="39"/>
      <c r="M94" s="38">
        <f t="shared" si="105"/>
        <v>35.625</v>
      </c>
      <c r="N94" s="39"/>
      <c r="O94" s="38">
        <f t="shared" si="106"/>
        <v>380.15800000000002</v>
      </c>
      <c r="P94" s="39"/>
      <c r="Q94" s="38">
        <f t="shared" si="107"/>
        <v>570</v>
      </c>
      <c r="R94" s="39"/>
      <c r="S94" s="38">
        <f t="shared" si="108"/>
        <v>541.30999999999995</v>
      </c>
      <c r="T94" s="39"/>
      <c r="U94" s="38">
        <f t="shared" si="109"/>
        <v>434.46699999999998</v>
      </c>
      <c r="V94" s="39"/>
      <c r="W94" s="38">
        <f t="shared" si="110"/>
        <v>506.66699999999997</v>
      </c>
      <c r="X94" s="39"/>
      <c r="Y94" s="38">
        <f t="shared" si="111"/>
        <v>696.66700000000003</v>
      </c>
      <c r="Z94" s="39"/>
      <c r="AA94" s="38">
        <f t="shared" si="112"/>
        <v>665</v>
      </c>
      <c r="AB94" s="39"/>
      <c r="AC94" s="38">
        <f t="shared" si="113"/>
        <v>712.5</v>
      </c>
      <c r="AD94" s="39"/>
      <c r="AE94" s="38">
        <f t="shared" si="114"/>
        <v>88.667000000000002</v>
      </c>
      <c r="AF94" s="39"/>
      <c r="AG94" s="38">
        <f t="shared" si="115"/>
        <v>633.33299999999997</v>
      </c>
      <c r="AH94" s="39"/>
      <c r="AI94" s="38">
        <f t="shared" si="116"/>
        <v>570</v>
      </c>
      <c r="AJ94" s="39"/>
      <c r="AK94" s="38">
        <f t="shared" si="117"/>
        <v>475</v>
      </c>
      <c r="AL94" s="39"/>
      <c r="AM94" s="38">
        <f t="shared" si="118"/>
        <v>1029.1669999999999</v>
      </c>
      <c r="AN94" s="39"/>
      <c r="AO94" s="38">
        <f t="shared" si="119"/>
        <v>58.267000000000003</v>
      </c>
      <c r="AP94" s="39"/>
    </row>
    <row r="95" spans="2:42" ht="15.75" thickBot="1" x14ac:dyDescent="0.3">
      <c r="E95" s="3"/>
      <c r="F95" s="7">
        <v>0</v>
      </c>
      <c r="G95" s="48">
        <f t="shared" si="120"/>
        <v>75</v>
      </c>
      <c r="H95" s="49"/>
      <c r="I95" s="48">
        <f t="shared" si="103"/>
        <v>180</v>
      </c>
      <c r="J95" s="49"/>
      <c r="K95" s="48">
        <f t="shared" si="104"/>
        <v>25.5</v>
      </c>
      <c r="L95" s="49"/>
      <c r="M95" s="48">
        <f t="shared" si="105"/>
        <v>37.5</v>
      </c>
      <c r="N95" s="49"/>
      <c r="O95" s="48">
        <f t="shared" si="106"/>
        <v>400.16699999999997</v>
      </c>
      <c r="P95" s="49"/>
      <c r="Q95" s="48">
        <f t="shared" si="107"/>
        <v>600</v>
      </c>
      <c r="R95" s="49"/>
      <c r="S95" s="48">
        <f t="shared" si="108"/>
        <v>569.79999999999995</v>
      </c>
      <c r="T95" s="49"/>
      <c r="U95" s="48">
        <f t="shared" si="109"/>
        <v>457.33300000000003</v>
      </c>
      <c r="V95" s="49"/>
      <c r="W95" s="48">
        <f t="shared" si="110"/>
        <v>533.33299999999997</v>
      </c>
      <c r="X95" s="49"/>
      <c r="Y95" s="48">
        <f t="shared" si="111"/>
        <v>733.33299999999997</v>
      </c>
      <c r="Z95" s="49"/>
      <c r="AA95" s="48">
        <f t="shared" si="112"/>
        <v>700</v>
      </c>
      <c r="AB95" s="49"/>
      <c r="AC95" s="48">
        <f t="shared" si="113"/>
        <v>750</v>
      </c>
      <c r="AD95" s="49"/>
      <c r="AE95" s="48">
        <f t="shared" si="114"/>
        <v>93.332999999999998</v>
      </c>
      <c r="AF95" s="49"/>
      <c r="AG95" s="48">
        <f t="shared" si="115"/>
        <v>666.66700000000003</v>
      </c>
      <c r="AH95" s="49"/>
      <c r="AI95" s="48">
        <f t="shared" si="116"/>
        <v>600</v>
      </c>
      <c r="AJ95" s="49"/>
      <c r="AK95" s="48">
        <f t="shared" si="117"/>
        <v>500</v>
      </c>
      <c r="AL95" s="49"/>
      <c r="AM95" s="48">
        <f t="shared" si="118"/>
        <v>1083.3330000000001</v>
      </c>
      <c r="AN95" s="49"/>
      <c r="AO95" s="48">
        <f t="shared" si="119"/>
        <v>61.332999999999998</v>
      </c>
      <c r="AP95" s="49"/>
    </row>
    <row r="96" spans="2:42" x14ac:dyDescent="0.25">
      <c r="E96" s="2" t="s">
        <v>1</v>
      </c>
      <c r="F96" s="5">
        <v>0.75</v>
      </c>
      <c r="G96" s="46">
        <f t="shared" si="120"/>
        <v>12.5</v>
      </c>
      <c r="H96" s="47"/>
      <c r="I96" s="46">
        <f t="shared" si="103"/>
        <v>30</v>
      </c>
      <c r="J96" s="47"/>
      <c r="K96" s="46">
        <f t="shared" si="104"/>
        <v>4.25</v>
      </c>
      <c r="L96" s="47"/>
      <c r="M96" s="46">
        <f t="shared" si="105"/>
        <v>6.25</v>
      </c>
      <c r="N96" s="47"/>
      <c r="O96" s="46">
        <f t="shared" si="106"/>
        <v>50.307000000000002</v>
      </c>
      <c r="P96" s="47"/>
      <c r="Q96" s="46">
        <f t="shared" si="107"/>
        <v>75</v>
      </c>
      <c r="R96" s="47"/>
      <c r="S96" s="46">
        <f t="shared" si="108"/>
        <v>71.61</v>
      </c>
      <c r="T96" s="47"/>
      <c r="U96" s="46">
        <f t="shared" si="109"/>
        <v>57.167000000000002</v>
      </c>
      <c r="V96" s="47"/>
      <c r="W96" s="46">
        <f t="shared" si="110"/>
        <v>66.667000000000002</v>
      </c>
      <c r="X96" s="47"/>
      <c r="Y96" s="46">
        <f t="shared" si="111"/>
        <v>92</v>
      </c>
      <c r="Z96" s="47"/>
      <c r="AA96" s="46">
        <f t="shared" si="112"/>
        <v>88</v>
      </c>
      <c r="AB96" s="47"/>
      <c r="AC96" s="46">
        <f t="shared" si="113"/>
        <v>93.75</v>
      </c>
      <c r="AD96" s="47"/>
      <c r="AE96" s="46">
        <f t="shared" si="114"/>
        <v>11.667</v>
      </c>
      <c r="AF96" s="47"/>
      <c r="AG96" s="46">
        <f t="shared" si="115"/>
        <v>83.332999999999998</v>
      </c>
      <c r="AH96" s="47"/>
      <c r="AI96" s="46">
        <f t="shared" si="116"/>
        <v>75.332999999999998</v>
      </c>
      <c r="AJ96" s="47"/>
      <c r="AK96" s="46">
        <f t="shared" si="117"/>
        <v>62.5</v>
      </c>
      <c r="AL96" s="47"/>
      <c r="AM96" s="46">
        <f t="shared" si="118"/>
        <v>135.833</v>
      </c>
      <c r="AN96" s="47"/>
      <c r="AO96" s="46">
        <f t="shared" si="119"/>
        <v>7.6669999999999998</v>
      </c>
      <c r="AP96" s="47"/>
    </row>
    <row r="97" spans="5:42" x14ac:dyDescent="0.25">
      <c r="F97" s="6">
        <v>0.55000000000000004</v>
      </c>
      <c r="G97" s="38">
        <f t="shared" si="120"/>
        <v>22.5</v>
      </c>
      <c r="H97" s="39"/>
      <c r="I97" s="38">
        <f t="shared" si="103"/>
        <v>54</v>
      </c>
      <c r="J97" s="39"/>
      <c r="K97" s="38">
        <f t="shared" si="104"/>
        <v>7.65</v>
      </c>
      <c r="L97" s="39"/>
      <c r="M97" s="38">
        <f t="shared" si="105"/>
        <v>11.25</v>
      </c>
      <c r="N97" s="39"/>
      <c r="O97" s="38">
        <f t="shared" si="106"/>
        <v>90.322999999999993</v>
      </c>
      <c r="P97" s="39"/>
      <c r="Q97" s="38">
        <f t="shared" si="107"/>
        <v>135</v>
      </c>
      <c r="R97" s="39"/>
      <c r="S97" s="38">
        <f t="shared" si="108"/>
        <v>128.59</v>
      </c>
      <c r="T97" s="39"/>
      <c r="U97" s="38">
        <f t="shared" si="109"/>
        <v>102.9</v>
      </c>
      <c r="V97" s="39"/>
      <c r="W97" s="38">
        <f t="shared" si="110"/>
        <v>120</v>
      </c>
      <c r="X97" s="39"/>
      <c r="Y97" s="38">
        <f t="shared" si="111"/>
        <v>165.333</v>
      </c>
      <c r="Z97" s="39"/>
      <c r="AA97" s="38">
        <f t="shared" si="112"/>
        <v>158</v>
      </c>
      <c r="AB97" s="39"/>
      <c r="AC97" s="38">
        <f t="shared" si="113"/>
        <v>168.75</v>
      </c>
      <c r="AD97" s="39"/>
      <c r="AE97" s="38">
        <f t="shared" si="114"/>
        <v>21</v>
      </c>
      <c r="AF97" s="39"/>
      <c r="AG97" s="38">
        <f t="shared" si="115"/>
        <v>150</v>
      </c>
      <c r="AH97" s="39"/>
      <c r="AI97" s="38">
        <f t="shared" si="116"/>
        <v>135.333</v>
      </c>
      <c r="AJ97" s="39"/>
      <c r="AK97" s="38">
        <f t="shared" si="117"/>
        <v>112.5</v>
      </c>
      <c r="AL97" s="39"/>
      <c r="AM97" s="38">
        <f t="shared" si="118"/>
        <v>244.167</v>
      </c>
      <c r="AN97" s="39"/>
      <c r="AO97" s="38">
        <f t="shared" si="119"/>
        <v>13.8</v>
      </c>
      <c r="AP97" s="39"/>
    </row>
    <row r="98" spans="5:42" x14ac:dyDescent="0.25">
      <c r="F98" s="6">
        <v>0.5</v>
      </c>
      <c r="G98" s="38">
        <f t="shared" si="120"/>
        <v>25</v>
      </c>
      <c r="H98" s="39"/>
      <c r="I98" s="38">
        <f t="shared" si="103"/>
        <v>60</v>
      </c>
      <c r="J98" s="39"/>
      <c r="K98" s="38">
        <f t="shared" si="104"/>
        <v>8.5</v>
      </c>
      <c r="L98" s="39"/>
      <c r="M98" s="38">
        <f t="shared" si="105"/>
        <v>12.5</v>
      </c>
      <c r="N98" s="39"/>
      <c r="O98" s="38">
        <f t="shared" si="106"/>
        <v>100.042</v>
      </c>
      <c r="P98" s="39"/>
      <c r="Q98" s="38">
        <f t="shared" si="107"/>
        <v>150</v>
      </c>
      <c r="R98" s="39"/>
      <c r="S98" s="38">
        <f t="shared" si="108"/>
        <v>142.44999999999999</v>
      </c>
      <c r="T98" s="39"/>
      <c r="U98" s="38">
        <f t="shared" si="109"/>
        <v>114.333</v>
      </c>
      <c r="V98" s="39"/>
      <c r="W98" s="38">
        <f t="shared" si="110"/>
        <v>133.333</v>
      </c>
      <c r="X98" s="39"/>
      <c r="Y98" s="38">
        <f t="shared" si="111"/>
        <v>183.333</v>
      </c>
      <c r="Z98" s="39"/>
      <c r="AA98" s="38">
        <f t="shared" si="112"/>
        <v>175</v>
      </c>
      <c r="AB98" s="39"/>
      <c r="AC98" s="38">
        <f t="shared" si="113"/>
        <v>187.5</v>
      </c>
      <c r="AD98" s="39"/>
      <c r="AE98" s="38">
        <f t="shared" si="114"/>
        <v>23.332999999999998</v>
      </c>
      <c r="AF98" s="39"/>
      <c r="AG98" s="38">
        <f t="shared" si="115"/>
        <v>166.667</v>
      </c>
      <c r="AH98" s="39"/>
      <c r="AI98" s="38">
        <f t="shared" si="116"/>
        <v>150</v>
      </c>
      <c r="AJ98" s="39"/>
      <c r="AK98" s="38">
        <f t="shared" si="117"/>
        <v>125</v>
      </c>
      <c r="AL98" s="39"/>
      <c r="AM98" s="38">
        <f t="shared" si="118"/>
        <v>270.83300000000003</v>
      </c>
      <c r="AN98" s="39"/>
      <c r="AO98" s="38">
        <f t="shared" si="119"/>
        <v>15.333</v>
      </c>
      <c r="AP98" s="39"/>
    </row>
    <row r="99" spans="5:42" x14ac:dyDescent="0.25">
      <c r="F99" s="6">
        <v>0.45</v>
      </c>
      <c r="G99" s="38">
        <f t="shared" si="120"/>
        <v>27.5</v>
      </c>
      <c r="H99" s="39"/>
      <c r="I99" s="38">
        <f t="shared" si="103"/>
        <v>66</v>
      </c>
      <c r="J99" s="39"/>
      <c r="K99" s="38">
        <f t="shared" si="104"/>
        <v>9.35</v>
      </c>
      <c r="L99" s="39"/>
      <c r="M99" s="38">
        <f t="shared" si="105"/>
        <v>13.75</v>
      </c>
      <c r="N99" s="39"/>
      <c r="O99" s="38">
        <f t="shared" si="106"/>
        <v>110.33199999999999</v>
      </c>
      <c r="P99" s="39"/>
      <c r="Q99" s="38">
        <f t="shared" si="107"/>
        <v>165</v>
      </c>
      <c r="R99" s="39"/>
      <c r="S99" s="38">
        <f t="shared" si="108"/>
        <v>157.08000000000001</v>
      </c>
      <c r="T99" s="39"/>
      <c r="U99" s="38">
        <f t="shared" si="109"/>
        <v>125.767</v>
      </c>
      <c r="V99" s="39"/>
      <c r="W99" s="38">
        <f t="shared" si="110"/>
        <v>146.667</v>
      </c>
      <c r="X99" s="39"/>
      <c r="Y99" s="38">
        <f t="shared" si="111"/>
        <v>202</v>
      </c>
      <c r="Z99" s="39"/>
      <c r="AA99" s="38">
        <f t="shared" si="112"/>
        <v>193</v>
      </c>
      <c r="AB99" s="39"/>
      <c r="AC99" s="38">
        <f t="shared" si="113"/>
        <v>206.25</v>
      </c>
      <c r="AD99" s="39"/>
      <c r="AE99" s="38">
        <f t="shared" si="114"/>
        <v>25.667000000000002</v>
      </c>
      <c r="AF99" s="39"/>
      <c r="AG99" s="38">
        <f t="shared" si="115"/>
        <v>183.333</v>
      </c>
      <c r="AH99" s="39"/>
      <c r="AI99" s="38">
        <f t="shared" si="116"/>
        <v>165.333</v>
      </c>
      <c r="AJ99" s="39"/>
      <c r="AK99" s="38">
        <f t="shared" si="117"/>
        <v>137.5</v>
      </c>
      <c r="AL99" s="39"/>
      <c r="AM99" s="38">
        <f t="shared" si="118"/>
        <v>298.33300000000003</v>
      </c>
      <c r="AN99" s="39"/>
      <c r="AO99" s="38">
        <f t="shared" si="119"/>
        <v>16.867000000000001</v>
      </c>
      <c r="AP99" s="39"/>
    </row>
    <row r="100" spans="5:42" x14ac:dyDescent="0.25">
      <c r="F100" s="6">
        <v>0.4</v>
      </c>
      <c r="G100" s="38">
        <f t="shared" si="120"/>
        <v>30</v>
      </c>
      <c r="H100" s="39"/>
      <c r="I100" s="38">
        <f t="shared" si="103"/>
        <v>72</v>
      </c>
      <c r="J100" s="39"/>
      <c r="K100" s="38">
        <f t="shared" si="104"/>
        <v>10.199999999999999</v>
      </c>
      <c r="L100" s="39"/>
      <c r="M100" s="38">
        <f t="shared" si="105"/>
        <v>15</v>
      </c>
      <c r="N100" s="39"/>
      <c r="O100" s="38">
        <f t="shared" si="106"/>
        <v>120.05</v>
      </c>
      <c r="P100" s="39"/>
      <c r="Q100" s="38">
        <f t="shared" si="107"/>
        <v>180</v>
      </c>
      <c r="R100" s="39"/>
      <c r="S100" s="38">
        <f t="shared" si="108"/>
        <v>170.94</v>
      </c>
      <c r="T100" s="39"/>
      <c r="U100" s="38">
        <f t="shared" si="109"/>
        <v>137.19999999999999</v>
      </c>
      <c r="V100" s="39"/>
      <c r="W100" s="38">
        <f t="shared" si="110"/>
        <v>160</v>
      </c>
      <c r="X100" s="39"/>
      <c r="Y100" s="38">
        <f t="shared" si="111"/>
        <v>220</v>
      </c>
      <c r="Z100" s="39"/>
      <c r="AA100" s="38">
        <f t="shared" si="112"/>
        <v>210</v>
      </c>
      <c r="AB100" s="39"/>
      <c r="AC100" s="38">
        <f t="shared" si="113"/>
        <v>225</v>
      </c>
      <c r="AD100" s="39"/>
      <c r="AE100" s="38">
        <f t="shared" si="114"/>
        <v>28</v>
      </c>
      <c r="AF100" s="39"/>
      <c r="AG100" s="38">
        <f t="shared" si="115"/>
        <v>200</v>
      </c>
      <c r="AH100" s="39"/>
      <c r="AI100" s="38">
        <f t="shared" si="116"/>
        <v>180</v>
      </c>
      <c r="AJ100" s="39"/>
      <c r="AK100" s="38">
        <f t="shared" si="117"/>
        <v>150</v>
      </c>
      <c r="AL100" s="39"/>
      <c r="AM100" s="38">
        <f t="shared" si="118"/>
        <v>325</v>
      </c>
      <c r="AN100" s="39"/>
      <c r="AO100" s="38">
        <f t="shared" si="119"/>
        <v>18.399999999999999</v>
      </c>
      <c r="AP100" s="39"/>
    </row>
    <row r="101" spans="5:42" x14ac:dyDescent="0.25">
      <c r="F101" s="6">
        <v>0.35</v>
      </c>
      <c r="G101" s="38">
        <f t="shared" si="120"/>
        <v>32.5</v>
      </c>
      <c r="H101" s="39"/>
      <c r="I101" s="38">
        <f t="shared" si="103"/>
        <v>78</v>
      </c>
      <c r="J101" s="39"/>
      <c r="K101" s="38">
        <f t="shared" si="104"/>
        <v>11.05</v>
      </c>
      <c r="L101" s="39"/>
      <c r="M101" s="38">
        <f t="shared" si="105"/>
        <v>16.25</v>
      </c>
      <c r="N101" s="39"/>
      <c r="O101" s="38">
        <f t="shared" si="106"/>
        <v>130.34</v>
      </c>
      <c r="P101" s="39"/>
      <c r="Q101" s="38">
        <f t="shared" si="107"/>
        <v>195</v>
      </c>
      <c r="R101" s="39"/>
      <c r="S101" s="38">
        <f t="shared" si="108"/>
        <v>185.57</v>
      </c>
      <c r="T101" s="39"/>
      <c r="U101" s="38">
        <f t="shared" si="109"/>
        <v>148.63300000000001</v>
      </c>
      <c r="V101" s="39"/>
      <c r="W101" s="38">
        <f t="shared" si="110"/>
        <v>173.333</v>
      </c>
      <c r="X101" s="39"/>
      <c r="Y101" s="38">
        <f t="shared" si="111"/>
        <v>238.667</v>
      </c>
      <c r="Z101" s="39"/>
      <c r="AA101" s="38">
        <f t="shared" si="112"/>
        <v>228</v>
      </c>
      <c r="AB101" s="39"/>
      <c r="AC101" s="38">
        <f t="shared" si="113"/>
        <v>243.75</v>
      </c>
      <c r="AD101" s="39"/>
      <c r="AE101" s="38">
        <f t="shared" si="114"/>
        <v>30.332999999999998</v>
      </c>
      <c r="AF101" s="39"/>
      <c r="AG101" s="38">
        <f t="shared" si="115"/>
        <v>216.667</v>
      </c>
      <c r="AH101" s="39"/>
      <c r="AI101" s="38">
        <f t="shared" si="116"/>
        <v>195.333</v>
      </c>
      <c r="AJ101" s="39"/>
      <c r="AK101" s="38">
        <f t="shared" si="117"/>
        <v>162.5</v>
      </c>
      <c r="AL101" s="39"/>
      <c r="AM101" s="38">
        <f t="shared" si="118"/>
        <v>352.5</v>
      </c>
      <c r="AN101" s="39"/>
      <c r="AO101" s="38">
        <f t="shared" si="119"/>
        <v>19.933</v>
      </c>
      <c r="AP101" s="39"/>
    </row>
    <row r="102" spans="5:42" x14ac:dyDescent="0.25">
      <c r="F102" s="6">
        <v>0.3</v>
      </c>
      <c r="G102" s="38">
        <f t="shared" si="120"/>
        <v>35</v>
      </c>
      <c r="H102" s="39"/>
      <c r="I102" s="38">
        <f t="shared" si="103"/>
        <v>84</v>
      </c>
      <c r="J102" s="39"/>
      <c r="K102" s="38">
        <f t="shared" si="104"/>
        <v>11.9</v>
      </c>
      <c r="L102" s="39"/>
      <c r="M102" s="38">
        <f t="shared" si="105"/>
        <v>17.5</v>
      </c>
      <c r="N102" s="39"/>
      <c r="O102" s="38">
        <f t="shared" si="106"/>
        <v>140.05799999999999</v>
      </c>
      <c r="P102" s="39"/>
      <c r="Q102" s="38">
        <f t="shared" si="107"/>
        <v>210</v>
      </c>
      <c r="R102" s="39"/>
      <c r="S102" s="38">
        <f t="shared" si="108"/>
        <v>199.43</v>
      </c>
      <c r="T102" s="39"/>
      <c r="U102" s="38">
        <f t="shared" si="109"/>
        <v>160.06700000000001</v>
      </c>
      <c r="V102" s="39"/>
      <c r="W102" s="38">
        <f t="shared" si="110"/>
        <v>186.667</v>
      </c>
      <c r="X102" s="39"/>
      <c r="Y102" s="38">
        <f t="shared" si="111"/>
        <v>256.66699999999997</v>
      </c>
      <c r="Z102" s="39"/>
      <c r="AA102" s="38">
        <f t="shared" si="112"/>
        <v>245</v>
      </c>
      <c r="AB102" s="39"/>
      <c r="AC102" s="38">
        <f t="shared" si="113"/>
        <v>262.5</v>
      </c>
      <c r="AD102" s="39"/>
      <c r="AE102" s="38">
        <f t="shared" si="114"/>
        <v>32.667000000000002</v>
      </c>
      <c r="AF102" s="39"/>
      <c r="AG102" s="38">
        <f t="shared" si="115"/>
        <v>233.333</v>
      </c>
      <c r="AH102" s="39"/>
      <c r="AI102" s="38">
        <f t="shared" si="116"/>
        <v>210</v>
      </c>
      <c r="AJ102" s="39"/>
      <c r="AK102" s="38">
        <f t="shared" si="117"/>
        <v>175</v>
      </c>
      <c r="AL102" s="39"/>
      <c r="AM102" s="38">
        <f t="shared" si="118"/>
        <v>379.16699999999997</v>
      </c>
      <c r="AN102" s="39"/>
      <c r="AO102" s="38">
        <f t="shared" si="119"/>
        <v>21.466999999999999</v>
      </c>
      <c r="AP102" s="39"/>
    </row>
    <row r="103" spans="5:42" x14ac:dyDescent="0.25">
      <c r="F103" s="6">
        <v>0.25</v>
      </c>
      <c r="G103" s="38">
        <f t="shared" si="120"/>
        <v>37.5</v>
      </c>
      <c r="H103" s="39"/>
      <c r="I103" s="38">
        <f t="shared" si="103"/>
        <v>90</v>
      </c>
      <c r="J103" s="39"/>
      <c r="K103" s="38">
        <f t="shared" si="104"/>
        <v>12.75</v>
      </c>
      <c r="L103" s="39"/>
      <c r="M103" s="38">
        <f t="shared" si="105"/>
        <v>18.75</v>
      </c>
      <c r="N103" s="39"/>
      <c r="O103" s="38">
        <f t="shared" si="106"/>
        <v>150.34800000000001</v>
      </c>
      <c r="P103" s="39"/>
      <c r="Q103" s="38">
        <f t="shared" si="107"/>
        <v>225</v>
      </c>
      <c r="R103" s="39"/>
      <c r="S103" s="38">
        <f t="shared" si="108"/>
        <v>214.06</v>
      </c>
      <c r="T103" s="39"/>
      <c r="U103" s="38">
        <f t="shared" si="109"/>
        <v>171.5</v>
      </c>
      <c r="V103" s="39"/>
      <c r="W103" s="38">
        <f t="shared" si="110"/>
        <v>200</v>
      </c>
      <c r="X103" s="39"/>
      <c r="Y103" s="38">
        <f t="shared" si="111"/>
        <v>275.33300000000003</v>
      </c>
      <c r="Z103" s="39"/>
      <c r="AA103" s="38">
        <f t="shared" si="112"/>
        <v>263</v>
      </c>
      <c r="AB103" s="39"/>
      <c r="AC103" s="38">
        <f t="shared" si="113"/>
        <v>281.25</v>
      </c>
      <c r="AD103" s="39"/>
      <c r="AE103" s="38">
        <f t="shared" si="114"/>
        <v>35</v>
      </c>
      <c r="AF103" s="39"/>
      <c r="AG103" s="38">
        <f t="shared" si="115"/>
        <v>250</v>
      </c>
      <c r="AH103" s="39"/>
      <c r="AI103" s="38">
        <f t="shared" si="116"/>
        <v>225.333</v>
      </c>
      <c r="AJ103" s="39"/>
      <c r="AK103" s="38">
        <f t="shared" si="117"/>
        <v>187.5</v>
      </c>
      <c r="AL103" s="39"/>
      <c r="AM103" s="38">
        <f t="shared" si="118"/>
        <v>406.66699999999997</v>
      </c>
      <c r="AN103" s="39"/>
      <c r="AO103" s="38">
        <f t="shared" si="119"/>
        <v>23</v>
      </c>
      <c r="AP103" s="39"/>
    </row>
    <row r="104" spans="5:42" x14ac:dyDescent="0.25">
      <c r="F104" s="6">
        <v>0.2</v>
      </c>
      <c r="G104" s="38">
        <f t="shared" si="120"/>
        <v>40</v>
      </c>
      <c r="H104" s="39"/>
      <c r="I104" s="38">
        <f t="shared" si="103"/>
        <v>96</v>
      </c>
      <c r="J104" s="39"/>
      <c r="K104" s="38">
        <f t="shared" si="104"/>
        <v>13.6</v>
      </c>
      <c r="L104" s="39"/>
      <c r="M104" s="38">
        <f t="shared" si="105"/>
        <v>20</v>
      </c>
      <c r="N104" s="39"/>
      <c r="O104" s="38">
        <f t="shared" si="106"/>
        <v>160.06700000000001</v>
      </c>
      <c r="P104" s="39"/>
      <c r="Q104" s="38">
        <f t="shared" si="107"/>
        <v>240</v>
      </c>
      <c r="R104" s="39"/>
      <c r="S104" s="38">
        <f t="shared" si="108"/>
        <v>227.92</v>
      </c>
      <c r="T104" s="39"/>
      <c r="U104" s="38">
        <f t="shared" si="109"/>
        <v>182.93299999999999</v>
      </c>
      <c r="V104" s="39"/>
      <c r="W104" s="38">
        <f t="shared" si="110"/>
        <v>213.333</v>
      </c>
      <c r="X104" s="39"/>
      <c r="Y104" s="38">
        <f t="shared" si="111"/>
        <v>293.33300000000003</v>
      </c>
      <c r="Z104" s="39"/>
      <c r="AA104" s="38">
        <f t="shared" si="112"/>
        <v>280</v>
      </c>
      <c r="AB104" s="39"/>
      <c r="AC104" s="38">
        <f t="shared" si="113"/>
        <v>300</v>
      </c>
      <c r="AD104" s="39"/>
      <c r="AE104" s="38">
        <f t="shared" si="114"/>
        <v>37.332999999999998</v>
      </c>
      <c r="AF104" s="39"/>
      <c r="AG104" s="38">
        <f t="shared" si="115"/>
        <v>266.66699999999997</v>
      </c>
      <c r="AH104" s="39"/>
      <c r="AI104" s="38">
        <f t="shared" si="116"/>
        <v>240</v>
      </c>
      <c r="AJ104" s="39"/>
      <c r="AK104" s="38">
        <f t="shared" si="117"/>
        <v>200</v>
      </c>
      <c r="AL104" s="39"/>
      <c r="AM104" s="38">
        <f t="shared" si="118"/>
        <v>433.33300000000003</v>
      </c>
      <c r="AN104" s="39"/>
      <c r="AO104" s="38">
        <f t="shared" si="119"/>
        <v>24.533000000000001</v>
      </c>
      <c r="AP104" s="39"/>
    </row>
    <row r="105" spans="5:42" x14ac:dyDescent="0.25">
      <c r="F105" s="6">
        <v>0.15</v>
      </c>
      <c r="G105" s="38">
        <f t="shared" si="120"/>
        <v>42.5</v>
      </c>
      <c r="H105" s="39"/>
      <c r="I105" s="38">
        <f t="shared" si="103"/>
        <v>102</v>
      </c>
      <c r="J105" s="39"/>
      <c r="K105" s="38">
        <f t="shared" si="104"/>
        <v>14.45</v>
      </c>
      <c r="L105" s="39"/>
      <c r="M105" s="38">
        <f t="shared" si="105"/>
        <v>21.25</v>
      </c>
      <c r="N105" s="39"/>
      <c r="O105" s="38">
        <f t="shared" si="106"/>
        <v>170.357</v>
      </c>
      <c r="P105" s="39"/>
      <c r="Q105" s="38">
        <f t="shared" si="107"/>
        <v>255</v>
      </c>
      <c r="R105" s="39"/>
      <c r="S105" s="38">
        <f t="shared" si="108"/>
        <v>242.55</v>
      </c>
      <c r="T105" s="39"/>
      <c r="U105" s="38">
        <f t="shared" si="109"/>
        <v>194.36699999999999</v>
      </c>
      <c r="V105" s="39"/>
      <c r="W105" s="38">
        <f t="shared" si="110"/>
        <v>226.667</v>
      </c>
      <c r="X105" s="39"/>
      <c r="Y105" s="38">
        <f t="shared" si="111"/>
        <v>312</v>
      </c>
      <c r="Z105" s="39"/>
      <c r="AA105" s="38">
        <f t="shared" si="112"/>
        <v>298</v>
      </c>
      <c r="AB105" s="39"/>
      <c r="AC105" s="38">
        <f t="shared" si="113"/>
        <v>318.75</v>
      </c>
      <c r="AD105" s="39"/>
      <c r="AE105" s="38">
        <f t="shared" si="114"/>
        <v>39.667000000000002</v>
      </c>
      <c r="AF105" s="39"/>
      <c r="AG105" s="38">
        <f t="shared" si="115"/>
        <v>283.33300000000003</v>
      </c>
      <c r="AH105" s="39"/>
      <c r="AI105" s="38">
        <f t="shared" si="116"/>
        <v>255.333</v>
      </c>
      <c r="AJ105" s="39"/>
      <c r="AK105" s="38">
        <f t="shared" si="117"/>
        <v>212.5</v>
      </c>
      <c r="AL105" s="39"/>
      <c r="AM105" s="38">
        <f t="shared" si="118"/>
        <v>460.83300000000003</v>
      </c>
      <c r="AN105" s="39"/>
      <c r="AO105" s="38">
        <f t="shared" si="119"/>
        <v>26.067</v>
      </c>
      <c r="AP105" s="39"/>
    </row>
    <row r="106" spans="5:42" x14ac:dyDescent="0.25">
      <c r="F106" s="6">
        <v>0.1</v>
      </c>
      <c r="G106" s="38">
        <f t="shared" si="120"/>
        <v>45</v>
      </c>
      <c r="H106" s="39"/>
      <c r="I106" s="38">
        <f t="shared" si="103"/>
        <v>108</v>
      </c>
      <c r="J106" s="39"/>
      <c r="K106" s="38">
        <f t="shared" si="104"/>
        <v>15.3</v>
      </c>
      <c r="L106" s="39"/>
      <c r="M106" s="38">
        <f t="shared" si="105"/>
        <v>22.5</v>
      </c>
      <c r="N106" s="39"/>
      <c r="O106" s="38">
        <f t="shared" si="106"/>
        <v>180.07499999999999</v>
      </c>
      <c r="P106" s="39"/>
      <c r="Q106" s="38">
        <f t="shared" si="107"/>
        <v>270</v>
      </c>
      <c r="R106" s="39"/>
      <c r="S106" s="38">
        <f t="shared" si="108"/>
        <v>256.41000000000003</v>
      </c>
      <c r="T106" s="39"/>
      <c r="U106" s="38">
        <f t="shared" si="109"/>
        <v>205.8</v>
      </c>
      <c r="V106" s="39"/>
      <c r="W106" s="38">
        <f t="shared" si="110"/>
        <v>240</v>
      </c>
      <c r="X106" s="39"/>
      <c r="Y106" s="38">
        <f t="shared" si="111"/>
        <v>330</v>
      </c>
      <c r="Z106" s="39"/>
      <c r="AA106" s="38">
        <f t="shared" si="112"/>
        <v>315</v>
      </c>
      <c r="AB106" s="39"/>
      <c r="AC106" s="38">
        <f t="shared" si="113"/>
        <v>337.5</v>
      </c>
      <c r="AD106" s="39"/>
      <c r="AE106" s="38">
        <f t="shared" si="114"/>
        <v>42</v>
      </c>
      <c r="AF106" s="39"/>
      <c r="AG106" s="38">
        <f t="shared" si="115"/>
        <v>300</v>
      </c>
      <c r="AH106" s="39"/>
      <c r="AI106" s="38">
        <f t="shared" si="116"/>
        <v>270</v>
      </c>
      <c r="AJ106" s="39"/>
      <c r="AK106" s="38">
        <f t="shared" si="117"/>
        <v>225</v>
      </c>
      <c r="AL106" s="39"/>
      <c r="AM106" s="38">
        <f t="shared" si="118"/>
        <v>487.5</v>
      </c>
      <c r="AN106" s="39"/>
      <c r="AO106" s="38">
        <f t="shared" si="119"/>
        <v>27.6</v>
      </c>
      <c r="AP106" s="39"/>
    </row>
    <row r="107" spans="5:42" x14ac:dyDescent="0.25">
      <c r="F107" s="6">
        <v>0.05</v>
      </c>
      <c r="G107" s="38">
        <f t="shared" si="120"/>
        <v>47.5</v>
      </c>
      <c r="H107" s="39"/>
      <c r="I107" s="38">
        <f t="shared" si="103"/>
        <v>114</v>
      </c>
      <c r="J107" s="39"/>
      <c r="K107" s="38">
        <f t="shared" si="104"/>
        <v>16.149999999999999</v>
      </c>
      <c r="L107" s="39"/>
      <c r="M107" s="38">
        <f t="shared" si="105"/>
        <v>23.75</v>
      </c>
      <c r="N107" s="39"/>
      <c r="O107" s="38">
        <f t="shared" si="106"/>
        <v>190.36500000000001</v>
      </c>
      <c r="P107" s="39"/>
      <c r="Q107" s="38">
        <f t="shared" si="107"/>
        <v>285</v>
      </c>
      <c r="R107" s="39"/>
      <c r="S107" s="38">
        <f t="shared" si="108"/>
        <v>271.04000000000002</v>
      </c>
      <c r="T107" s="39"/>
      <c r="U107" s="38">
        <f t="shared" si="109"/>
        <v>217.233</v>
      </c>
      <c r="V107" s="39"/>
      <c r="W107" s="38">
        <f t="shared" si="110"/>
        <v>253.333</v>
      </c>
      <c r="X107" s="39"/>
      <c r="Y107" s="38">
        <f t="shared" si="111"/>
        <v>348.66699999999997</v>
      </c>
      <c r="Z107" s="39"/>
      <c r="AA107" s="38">
        <f t="shared" si="112"/>
        <v>333</v>
      </c>
      <c r="AB107" s="39"/>
      <c r="AC107" s="38">
        <f t="shared" si="113"/>
        <v>356.25</v>
      </c>
      <c r="AD107" s="39"/>
      <c r="AE107" s="38">
        <f t="shared" si="114"/>
        <v>44.332999999999998</v>
      </c>
      <c r="AF107" s="39"/>
      <c r="AG107" s="38">
        <f t="shared" si="115"/>
        <v>316.66699999999997</v>
      </c>
      <c r="AH107" s="39"/>
      <c r="AI107" s="38">
        <f t="shared" si="116"/>
        <v>285.33300000000003</v>
      </c>
      <c r="AJ107" s="39"/>
      <c r="AK107" s="38">
        <f t="shared" si="117"/>
        <v>237.5</v>
      </c>
      <c r="AL107" s="39"/>
      <c r="AM107" s="38">
        <f t="shared" si="118"/>
        <v>515</v>
      </c>
      <c r="AN107" s="39"/>
      <c r="AO107" s="38">
        <f t="shared" si="119"/>
        <v>29.132999999999999</v>
      </c>
      <c r="AP107" s="39"/>
    </row>
    <row r="108" spans="5:42" ht="15.75" thickBot="1" x14ac:dyDescent="0.3">
      <c r="E108" s="3"/>
      <c r="F108" s="7">
        <v>0</v>
      </c>
      <c r="G108" s="48">
        <f t="shared" si="120"/>
        <v>50</v>
      </c>
      <c r="H108" s="49"/>
      <c r="I108" s="48">
        <f t="shared" si="103"/>
        <v>120</v>
      </c>
      <c r="J108" s="49"/>
      <c r="K108" s="48">
        <f t="shared" si="104"/>
        <v>17</v>
      </c>
      <c r="L108" s="49"/>
      <c r="M108" s="48">
        <f t="shared" si="105"/>
        <v>25</v>
      </c>
      <c r="N108" s="49"/>
      <c r="O108" s="48">
        <f t="shared" si="106"/>
        <v>200.083</v>
      </c>
      <c r="P108" s="49"/>
      <c r="Q108" s="48">
        <f t="shared" si="107"/>
        <v>300</v>
      </c>
      <c r="R108" s="49"/>
      <c r="S108" s="48">
        <f t="shared" si="108"/>
        <v>284.89999999999998</v>
      </c>
      <c r="T108" s="49"/>
      <c r="U108" s="48">
        <f t="shared" si="109"/>
        <v>228.667</v>
      </c>
      <c r="V108" s="49"/>
      <c r="W108" s="48">
        <f t="shared" si="110"/>
        <v>266.66699999999997</v>
      </c>
      <c r="X108" s="49"/>
      <c r="Y108" s="48">
        <f t="shared" si="111"/>
        <v>366.66699999999997</v>
      </c>
      <c r="Z108" s="49"/>
      <c r="AA108" s="48">
        <f t="shared" si="112"/>
        <v>350</v>
      </c>
      <c r="AB108" s="49"/>
      <c r="AC108" s="48">
        <f t="shared" si="113"/>
        <v>375</v>
      </c>
      <c r="AD108" s="49"/>
      <c r="AE108" s="48">
        <f t="shared" si="114"/>
        <v>46.667000000000002</v>
      </c>
      <c r="AF108" s="49"/>
      <c r="AG108" s="48">
        <f t="shared" si="115"/>
        <v>333.33300000000003</v>
      </c>
      <c r="AH108" s="49"/>
      <c r="AI108" s="48">
        <f t="shared" si="116"/>
        <v>300</v>
      </c>
      <c r="AJ108" s="49"/>
      <c r="AK108" s="48">
        <f t="shared" si="117"/>
        <v>250</v>
      </c>
      <c r="AL108" s="49"/>
      <c r="AM108" s="48">
        <f t="shared" si="118"/>
        <v>541.66700000000003</v>
      </c>
      <c r="AN108" s="49"/>
      <c r="AO108" s="48">
        <f t="shared" si="119"/>
        <v>30.667000000000002</v>
      </c>
      <c r="AP108" s="49"/>
    </row>
    <row r="109" spans="5:42" x14ac:dyDescent="0.25">
      <c r="E109" s="2" t="s">
        <v>2</v>
      </c>
      <c r="F109" s="5">
        <v>0.75</v>
      </c>
      <c r="G109" s="46">
        <f t="shared" si="120"/>
        <v>9.4</v>
      </c>
      <c r="H109" s="47"/>
      <c r="I109" s="46">
        <f t="shared" si="103"/>
        <v>22.667000000000002</v>
      </c>
      <c r="J109" s="47"/>
      <c r="K109" s="46">
        <f t="shared" si="104"/>
        <v>3.202</v>
      </c>
      <c r="L109" s="47"/>
      <c r="M109" s="46">
        <f t="shared" si="105"/>
        <v>4.7</v>
      </c>
      <c r="N109" s="47"/>
      <c r="O109" s="46">
        <f t="shared" si="106"/>
        <v>37.729999999999997</v>
      </c>
      <c r="P109" s="47"/>
      <c r="Q109" s="46">
        <f t="shared" si="107"/>
        <v>56</v>
      </c>
      <c r="R109" s="47"/>
      <c r="S109" s="46">
        <f t="shared" si="108"/>
        <v>53.13</v>
      </c>
      <c r="T109" s="47"/>
      <c r="U109" s="46">
        <f t="shared" si="109"/>
        <v>42.875</v>
      </c>
      <c r="V109" s="47"/>
      <c r="W109" s="46">
        <f t="shared" si="110"/>
        <v>50</v>
      </c>
      <c r="X109" s="47"/>
      <c r="Y109" s="46">
        <f t="shared" si="111"/>
        <v>68.667000000000002</v>
      </c>
      <c r="Z109" s="47"/>
      <c r="AA109" s="46">
        <f t="shared" si="112"/>
        <v>66</v>
      </c>
      <c r="AB109" s="47"/>
      <c r="AC109" s="46">
        <f t="shared" si="113"/>
        <v>70.5</v>
      </c>
      <c r="AD109" s="47"/>
      <c r="AE109" s="46">
        <f t="shared" si="114"/>
        <v>8.75</v>
      </c>
      <c r="AF109" s="47"/>
      <c r="AG109" s="46">
        <f t="shared" si="115"/>
        <v>62.5</v>
      </c>
      <c r="AH109" s="47"/>
      <c r="AI109" s="46">
        <f t="shared" si="116"/>
        <v>56</v>
      </c>
      <c r="AJ109" s="47"/>
      <c r="AK109" s="46">
        <f t="shared" si="117"/>
        <v>47</v>
      </c>
      <c r="AL109" s="47"/>
      <c r="AM109" s="46">
        <f t="shared" si="118"/>
        <v>101.667</v>
      </c>
      <c r="AN109" s="47"/>
      <c r="AO109" s="46">
        <f t="shared" si="119"/>
        <v>5.75</v>
      </c>
      <c r="AP109" s="47"/>
    </row>
    <row r="110" spans="5:42" x14ac:dyDescent="0.25">
      <c r="F110" s="6">
        <v>0.45</v>
      </c>
      <c r="G110" s="38">
        <f t="shared" si="120"/>
        <v>20.6</v>
      </c>
      <c r="H110" s="39"/>
      <c r="I110" s="38">
        <f t="shared" si="103"/>
        <v>49.332999999999998</v>
      </c>
      <c r="J110" s="39"/>
      <c r="K110" s="38">
        <f t="shared" si="104"/>
        <v>7.0270000000000001</v>
      </c>
      <c r="L110" s="39"/>
      <c r="M110" s="38">
        <f t="shared" si="105"/>
        <v>10.324999999999999</v>
      </c>
      <c r="N110" s="39"/>
      <c r="O110" s="38">
        <f t="shared" si="106"/>
        <v>82.32</v>
      </c>
      <c r="P110" s="39"/>
      <c r="Q110" s="38">
        <f t="shared" si="107"/>
        <v>124</v>
      </c>
      <c r="R110" s="39"/>
      <c r="S110" s="38">
        <f t="shared" si="108"/>
        <v>117.81</v>
      </c>
      <c r="T110" s="39"/>
      <c r="U110" s="38">
        <f t="shared" si="109"/>
        <v>94.325000000000003</v>
      </c>
      <c r="V110" s="39"/>
      <c r="W110" s="38">
        <f t="shared" si="110"/>
        <v>110</v>
      </c>
      <c r="X110" s="39"/>
      <c r="Y110" s="38">
        <f t="shared" si="111"/>
        <v>151.333</v>
      </c>
      <c r="Z110" s="39"/>
      <c r="AA110" s="38">
        <f t="shared" si="112"/>
        <v>144</v>
      </c>
      <c r="AB110" s="39"/>
      <c r="AC110" s="38">
        <f t="shared" si="113"/>
        <v>154.5</v>
      </c>
      <c r="AD110" s="39"/>
      <c r="AE110" s="38">
        <f t="shared" si="114"/>
        <v>19.25</v>
      </c>
      <c r="AF110" s="39"/>
      <c r="AG110" s="38">
        <f t="shared" si="115"/>
        <v>137.5</v>
      </c>
      <c r="AH110" s="39"/>
      <c r="AI110" s="38">
        <f t="shared" si="116"/>
        <v>124</v>
      </c>
      <c r="AJ110" s="39"/>
      <c r="AK110" s="38">
        <f t="shared" si="117"/>
        <v>103</v>
      </c>
      <c r="AL110" s="39"/>
      <c r="AM110" s="38">
        <f t="shared" si="118"/>
        <v>223.333</v>
      </c>
      <c r="AN110" s="39"/>
      <c r="AO110" s="38">
        <f t="shared" si="119"/>
        <v>12.65</v>
      </c>
      <c r="AP110" s="39"/>
    </row>
    <row r="111" spans="5:42" x14ac:dyDescent="0.25">
      <c r="F111" s="6">
        <v>0.4</v>
      </c>
      <c r="G111" s="38">
        <f t="shared" si="120"/>
        <v>22.5</v>
      </c>
      <c r="H111" s="39"/>
      <c r="I111" s="38">
        <f t="shared" si="103"/>
        <v>54</v>
      </c>
      <c r="J111" s="39"/>
      <c r="K111" s="38">
        <f t="shared" si="104"/>
        <v>7.65</v>
      </c>
      <c r="L111" s="39"/>
      <c r="M111" s="38">
        <f t="shared" si="105"/>
        <v>11.25</v>
      </c>
      <c r="N111" s="39"/>
      <c r="O111" s="38">
        <f t="shared" si="106"/>
        <v>90.322999999999993</v>
      </c>
      <c r="P111" s="39"/>
      <c r="Q111" s="38">
        <f t="shared" si="107"/>
        <v>135</v>
      </c>
      <c r="R111" s="39"/>
      <c r="S111" s="38">
        <f t="shared" si="108"/>
        <v>128.59</v>
      </c>
      <c r="T111" s="39"/>
      <c r="U111" s="38">
        <f t="shared" si="109"/>
        <v>102.9</v>
      </c>
      <c r="V111" s="39"/>
      <c r="W111" s="38">
        <f t="shared" si="110"/>
        <v>120</v>
      </c>
      <c r="X111" s="39"/>
      <c r="Y111" s="38">
        <f t="shared" si="111"/>
        <v>165.333</v>
      </c>
      <c r="Z111" s="39"/>
      <c r="AA111" s="38">
        <f t="shared" si="112"/>
        <v>158</v>
      </c>
      <c r="AB111" s="39"/>
      <c r="AC111" s="38">
        <f t="shared" si="113"/>
        <v>168.75</v>
      </c>
      <c r="AD111" s="39"/>
      <c r="AE111" s="38">
        <f t="shared" si="114"/>
        <v>21</v>
      </c>
      <c r="AF111" s="39"/>
      <c r="AG111" s="38">
        <f t="shared" si="115"/>
        <v>150</v>
      </c>
      <c r="AH111" s="39"/>
      <c r="AI111" s="38">
        <f t="shared" si="116"/>
        <v>135.333</v>
      </c>
      <c r="AJ111" s="39"/>
      <c r="AK111" s="38">
        <f t="shared" si="117"/>
        <v>112.5</v>
      </c>
      <c r="AL111" s="39"/>
      <c r="AM111" s="38">
        <f t="shared" si="118"/>
        <v>244.167</v>
      </c>
      <c r="AN111" s="39"/>
      <c r="AO111" s="38">
        <f t="shared" si="119"/>
        <v>13.8</v>
      </c>
      <c r="AP111" s="39"/>
    </row>
    <row r="112" spans="5:42" x14ac:dyDescent="0.25">
      <c r="F112" s="6">
        <v>0.35</v>
      </c>
      <c r="G112" s="38">
        <f t="shared" si="120"/>
        <v>24.4</v>
      </c>
      <c r="H112" s="39"/>
      <c r="I112" s="38">
        <f t="shared" si="103"/>
        <v>58.667000000000002</v>
      </c>
      <c r="J112" s="39"/>
      <c r="K112" s="38">
        <f t="shared" si="104"/>
        <v>8.3019999999999996</v>
      </c>
      <c r="L112" s="39"/>
      <c r="M112" s="38">
        <f t="shared" si="105"/>
        <v>12.2</v>
      </c>
      <c r="N112" s="39"/>
      <c r="O112" s="38">
        <f t="shared" si="106"/>
        <v>97.754999999999995</v>
      </c>
      <c r="P112" s="39"/>
      <c r="Q112" s="38">
        <f t="shared" si="107"/>
        <v>146</v>
      </c>
      <c r="R112" s="39"/>
      <c r="S112" s="38">
        <f t="shared" si="108"/>
        <v>138.6</v>
      </c>
      <c r="T112" s="39"/>
      <c r="U112" s="38">
        <f t="shared" si="109"/>
        <v>111.47499999999999</v>
      </c>
      <c r="V112" s="39"/>
      <c r="W112" s="38">
        <f t="shared" si="110"/>
        <v>130</v>
      </c>
      <c r="X112" s="39"/>
      <c r="Y112" s="38">
        <f t="shared" si="111"/>
        <v>178.667</v>
      </c>
      <c r="Z112" s="39"/>
      <c r="AA112" s="38">
        <f t="shared" si="112"/>
        <v>171</v>
      </c>
      <c r="AB112" s="39"/>
      <c r="AC112" s="38">
        <f t="shared" si="113"/>
        <v>183</v>
      </c>
      <c r="AD112" s="39"/>
      <c r="AE112" s="38">
        <f t="shared" si="114"/>
        <v>22.75</v>
      </c>
      <c r="AF112" s="39"/>
      <c r="AG112" s="38">
        <f t="shared" si="115"/>
        <v>162.5</v>
      </c>
      <c r="AH112" s="39"/>
      <c r="AI112" s="38">
        <f t="shared" si="116"/>
        <v>146</v>
      </c>
      <c r="AJ112" s="39"/>
      <c r="AK112" s="38">
        <f t="shared" si="117"/>
        <v>122</v>
      </c>
      <c r="AL112" s="39"/>
      <c r="AM112" s="38">
        <f t="shared" si="118"/>
        <v>264.16699999999997</v>
      </c>
      <c r="AN112" s="39"/>
      <c r="AO112" s="38">
        <f t="shared" si="119"/>
        <v>14.95</v>
      </c>
      <c r="AP112" s="39"/>
    </row>
    <row r="113" spans="2:42" x14ac:dyDescent="0.25">
      <c r="F113" s="6">
        <v>0.3</v>
      </c>
      <c r="G113" s="38">
        <f t="shared" si="120"/>
        <v>26.3</v>
      </c>
      <c r="H113" s="39"/>
      <c r="I113" s="38">
        <f t="shared" si="103"/>
        <v>63.332999999999998</v>
      </c>
      <c r="J113" s="39"/>
      <c r="K113" s="38">
        <f t="shared" si="104"/>
        <v>8.9250000000000007</v>
      </c>
      <c r="L113" s="39"/>
      <c r="M113" s="38">
        <f t="shared" si="105"/>
        <v>13.125</v>
      </c>
      <c r="N113" s="39"/>
      <c r="O113" s="38">
        <f t="shared" si="106"/>
        <v>105.187</v>
      </c>
      <c r="P113" s="39"/>
      <c r="Q113" s="38">
        <f t="shared" si="107"/>
        <v>158</v>
      </c>
      <c r="R113" s="39"/>
      <c r="S113" s="38">
        <f t="shared" si="108"/>
        <v>149.38</v>
      </c>
      <c r="T113" s="39"/>
      <c r="U113" s="38">
        <f t="shared" si="109"/>
        <v>120.05</v>
      </c>
      <c r="V113" s="39"/>
      <c r="W113" s="38">
        <f t="shared" si="110"/>
        <v>140</v>
      </c>
      <c r="X113" s="39"/>
      <c r="Y113" s="38">
        <f t="shared" si="111"/>
        <v>192.667</v>
      </c>
      <c r="Z113" s="39"/>
      <c r="AA113" s="38">
        <f t="shared" si="112"/>
        <v>184</v>
      </c>
      <c r="AB113" s="39"/>
      <c r="AC113" s="38">
        <f t="shared" si="113"/>
        <v>197.25</v>
      </c>
      <c r="AD113" s="39"/>
      <c r="AE113" s="38">
        <f t="shared" si="114"/>
        <v>24.5</v>
      </c>
      <c r="AF113" s="39"/>
      <c r="AG113" s="38">
        <f t="shared" si="115"/>
        <v>175</v>
      </c>
      <c r="AH113" s="39"/>
      <c r="AI113" s="38">
        <f t="shared" si="116"/>
        <v>157.333</v>
      </c>
      <c r="AJ113" s="39"/>
      <c r="AK113" s="38">
        <f t="shared" si="117"/>
        <v>131.5</v>
      </c>
      <c r="AL113" s="39"/>
      <c r="AM113" s="38">
        <f t="shared" si="118"/>
        <v>284.16699999999997</v>
      </c>
      <c r="AN113" s="39"/>
      <c r="AO113" s="38">
        <f t="shared" si="119"/>
        <v>16.100000000000001</v>
      </c>
      <c r="AP113" s="39"/>
    </row>
    <row r="114" spans="2:42" x14ac:dyDescent="0.25">
      <c r="F114" s="6">
        <v>0.25</v>
      </c>
      <c r="G114" s="38">
        <f t="shared" si="120"/>
        <v>28.1</v>
      </c>
      <c r="H114" s="39"/>
      <c r="I114" s="38">
        <f t="shared" si="103"/>
        <v>67.332999999999998</v>
      </c>
      <c r="J114" s="39"/>
      <c r="K114" s="38">
        <f t="shared" si="104"/>
        <v>9.577</v>
      </c>
      <c r="L114" s="39"/>
      <c r="M114" s="38">
        <f t="shared" si="105"/>
        <v>14.074999999999999</v>
      </c>
      <c r="N114" s="39"/>
      <c r="O114" s="38">
        <f t="shared" si="106"/>
        <v>112.61799999999999</v>
      </c>
      <c r="P114" s="39"/>
      <c r="Q114" s="38">
        <f t="shared" si="107"/>
        <v>169</v>
      </c>
      <c r="R114" s="39"/>
      <c r="S114" s="38">
        <f t="shared" si="108"/>
        <v>160.16</v>
      </c>
      <c r="T114" s="39"/>
      <c r="U114" s="38">
        <f t="shared" si="109"/>
        <v>128.625</v>
      </c>
      <c r="V114" s="39"/>
      <c r="W114" s="38">
        <f t="shared" si="110"/>
        <v>150</v>
      </c>
      <c r="X114" s="39"/>
      <c r="Y114" s="38">
        <f t="shared" si="111"/>
        <v>206</v>
      </c>
      <c r="Z114" s="39"/>
      <c r="AA114" s="38">
        <f t="shared" si="112"/>
        <v>197</v>
      </c>
      <c r="AB114" s="39"/>
      <c r="AC114" s="38">
        <f t="shared" si="113"/>
        <v>210.75</v>
      </c>
      <c r="AD114" s="39"/>
      <c r="AE114" s="38">
        <f t="shared" si="114"/>
        <v>26.25</v>
      </c>
      <c r="AF114" s="39"/>
      <c r="AG114" s="38">
        <f t="shared" si="115"/>
        <v>187.5</v>
      </c>
      <c r="AH114" s="39"/>
      <c r="AI114" s="38">
        <f t="shared" si="116"/>
        <v>168.667</v>
      </c>
      <c r="AJ114" s="39"/>
      <c r="AK114" s="38">
        <f t="shared" si="117"/>
        <v>140.5</v>
      </c>
      <c r="AL114" s="39"/>
      <c r="AM114" s="38">
        <f t="shared" si="118"/>
        <v>305</v>
      </c>
      <c r="AN114" s="39"/>
      <c r="AO114" s="38">
        <f t="shared" si="119"/>
        <v>17.25</v>
      </c>
      <c r="AP114" s="39"/>
    </row>
    <row r="115" spans="2:42" x14ac:dyDescent="0.25">
      <c r="F115" s="6">
        <v>0.2</v>
      </c>
      <c r="G115" s="38">
        <f t="shared" si="120"/>
        <v>30</v>
      </c>
      <c r="H115" s="39"/>
      <c r="I115" s="38">
        <f t="shared" si="103"/>
        <v>72</v>
      </c>
      <c r="J115" s="39"/>
      <c r="K115" s="38">
        <f t="shared" si="104"/>
        <v>10.199999999999999</v>
      </c>
      <c r="L115" s="39"/>
      <c r="M115" s="38">
        <f t="shared" si="105"/>
        <v>15</v>
      </c>
      <c r="N115" s="39"/>
      <c r="O115" s="38">
        <f t="shared" si="106"/>
        <v>120.05</v>
      </c>
      <c r="P115" s="39"/>
      <c r="Q115" s="38">
        <f t="shared" si="107"/>
        <v>180</v>
      </c>
      <c r="R115" s="39"/>
      <c r="S115" s="38">
        <f t="shared" si="108"/>
        <v>170.94</v>
      </c>
      <c r="T115" s="39"/>
      <c r="U115" s="38">
        <f t="shared" si="109"/>
        <v>137.19999999999999</v>
      </c>
      <c r="V115" s="39"/>
      <c r="W115" s="38">
        <f t="shared" si="110"/>
        <v>160</v>
      </c>
      <c r="X115" s="39"/>
      <c r="Y115" s="38">
        <f t="shared" si="111"/>
        <v>220</v>
      </c>
      <c r="Z115" s="39"/>
      <c r="AA115" s="38">
        <f t="shared" si="112"/>
        <v>210</v>
      </c>
      <c r="AB115" s="39"/>
      <c r="AC115" s="38">
        <f t="shared" si="113"/>
        <v>225</v>
      </c>
      <c r="AD115" s="39"/>
      <c r="AE115" s="38">
        <f t="shared" si="114"/>
        <v>28</v>
      </c>
      <c r="AF115" s="39"/>
      <c r="AG115" s="38">
        <f t="shared" si="115"/>
        <v>200</v>
      </c>
      <c r="AH115" s="39"/>
      <c r="AI115" s="38">
        <f t="shared" si="116"/>
        <v>180</v>
      </c>
      <c r="AJ115" s="39"/>
      <c r="AK115" s="38">
        <f t="shared" si="117"/>
        <v>150</v>
      </c>
      <c r="AL115" s="39"/>
      <c r="AM115" s="38">
        <f t="shared" si="118"/>
        <v>325</v>
      </c>
      <c r="AN115" s="39"/>
      <c r="AO115" s="38">
        <f t="shared" si="119"/>
        <v>18.399999999999999</v>
      </c>
      <c r="AP115" s="39"/>
    </row>
    <row r="116" spans="2:42" x14ac:dyDescent="0.25">
      <c r="F116" s="6">
        <v>0.15</v>
      </c>
      <c r="G116" s="38">
        <f t="shared" si="120"/>
        <v>31.9</v>
      </c>
      <c r="H116" s="39"/>
      <c r="I116" s="38">
        <f t="shared" si="103"/>
        <v>76.667000000000002</v>
      </c>
      <c r="J116" s="39"/>
      <c r="K116" s="38">
        <f t="shared" si="104"/>
        <v>10.852</v>
      </c>
      <c r="L116" s="39"/>
      <c r="M116" s="38">
        <f t="shared" si="105"/>
        <v>15.95</v>
      </c>
      <c r="N116" s="39"/>
      <c r="O116" s="38">
        <f t="shared" si="106"/>
        <v>127.482</v>
      </c>
      <c r="P116" s="39"/>
      <c r="Q116" s="38">
        <f t="shared" si="107"/>
        <v>191</v>
      </c>
      <c r="R116" s="39"/>
      <c r="S116" s="38">
        <f t="shared" si="108"/>
        <v>181.72</v>
      </c>
      <c r="T116" s="39"/>
      <c r="U116" s="38">
        <f t="shared" si="109"/>
        <v>145.77500000000001</v>
      </c>
      <c r="V116" s="39"/>
      <c r="W116" s="38">
        <f t="shared" si="110"/>
        <v>170</v>
      </c>
      <c r="X116" s="39"/>
      <c r="Y116" s="38">
        <f t="shared" si="111"/>
        <v>234</v>
      </c>
      <c r="Z116" s="39"/>
      <c r="AA116" s="38">
        <f t="shared" si="112"/>
        <v>223</v>
      </c>
      <c r="AB116" s="39"/>
      <c r="AC116" s="38">
        <f t="shared" si="113"/>
        <v>239.25</v>
      </c>
      <c r="AD116" s="39"/>
      <c r="AE116" s="38">
        <f t="shared" si="114"/>
        <v>29.75</v>
      </c>
      <c r="AF116" s="39"/>
      <c r="AG116" s="38">
        <f t="shared" si="115"/>
        <v>212.5</v>
      </c>
      <c r="AH116" s="39"/>
      <c r="AI116" s="38">
        <f t="shared" si="116"/>
        <v>191.333</v>
      </c>
      <c r="AJ116" s="39"/>
      <c r="AK116" s="38">
        <f t="shared" si="117"/>
        <v>159.5</v>
      </c>
      <c r="AL116" s="39"/>
      <c r="AM116" s="38">
        <f t="shared" si="118"/>
        <v>345</v>
      </c>
      <c r="AN116" s="39"/>
      <c r="AO116" s="38">
        <f t="shared" si="119"/>
        <v>19.55</v>
      </c>
      <c r="AP116" s="39"/>
    </row>
    <row r="117" spans="2:42" x14ac:dyDescent="0.25">
      <c r="F117" s="6">
        <v>0.1</v>
      </c>
      <c r="G117" s="38">
        <f t="shared" si="120"/>
        <v>33.799999999999997</v>
      </c>
      <c r="H117" s="39"/>
      <c r="I117" s="38">
        <f t="shared" si="103"/>
        <v>81.332999999999998</v>
      </c>
      <c r="J117" s="39"/>
      <c r="K117" s="38">
        <f t="shared" si="104"/>
        <v>11.475</v>
      </c>
      <c r="L117" s="39"/>
      <c r="M117" s="38">
        <f t="shared" si="105"/>
        <v>16.875</v>
      </c>
      <c r="N117" s="39"/>
      <c r="O117" s="38">
        <f t="shared" si="106"/>
        <v>134.91300000000001</v>
      </c>
      <c r="P117" s="39"/>
      <c r="Q117" s="38">
        <f t="shared" si="107"/>
        <v>203</v>
      </c>
      <c r="R117" s="39"/>
      <c r="S117" s="38">
        <f t="shared" si="108"/>
        <v>192.5</v>
      </c>
      <c r="T117" s="39"/>
      <c r="U117" s="38">
        <f t="shared" si="109"/>
        <v>154.35</v>
      </c>
      <c r="V117" s="39"/>
      <c r="W117" s="38">
        <f t="shared" si="110"/>
        <v>180</v>
      </c>
      <c r="X117" s="39"/>
      <c r="Y117" s="38">
        <f t="shared" si="111"/>
        <v>247.333</v>
      </c>
      <c r="Z117" s="39"/>
      <c r="AA117" s="38">
        <f t="shared" si="112"/>
        <v>236</v>
      </c>
      <c r="AB117" s="39"/>
      <c r="AC117" s="38">
        <f t="shared" si="113"/>
        <v>253.5</v>
      </c>
      <c r="AD117" s="39"/>
      <c r="AE117" s="38">
        <f t="shared" si="114"/>
        <v>31.5</v>
      </c>
      <c r="AF117" s="39"/>
      <c r="AG117" s="38">
        <f t="shared" si="115"/>
        <v>225</v>
      </c>
      <c r="AH117" s="39"/>
      <c r="AI117" s="38">
        <f t="shared" si="116"/>
        <v>202.667</v>
      </c>
      <c r="AJ117" s="39"/>
      <c r="AK117" s="38">
        <f t="shared" si="117"/>
        <v>169</v>
      </c>
      <c r="AL117" s="39"/>
      <c r="AM117" s="38">
        <f t="shared" si="118"/>
        <v>365.83300000000003</v>
      </c>
      <c r="AN117" s="39"/>
      <c r="AO117" s="38">
        <f t="shared" si="119"/>
        <v>20.7</v>
      </c>
      <c r="AP117" s="39"/>
    </row>
    <row r="118" spans="2:42" x14ac:dyDescent="0.25">
      <c r="F118" s="6">
        <v>0.05</v>
      </c>
      <c r="G118" s="38">
        <f t="shared" si="120"/>
        <v>35.6</v>
      </c>
      <c r="H118" s="39"/>
      <c r="I118" s="38">
        <f t="shared" si="103"/>
        <v>85.332999999999998</v>
      </c>
      <c r="J118" s="39"/>
      <c r="K118" s="38">
        <f t="shared" si="104"/>
        <v>12.127000000000001</v>
      </c>
      <c r="L118" s="39"/>
      <c r="M118" s="38">
        <f t="shared" si="105"/>
        <v>17.824999999999999</v>
      </c>
      <c r="N118" s="39"/>
      <c r="O118" s="38">
        <f t="shared" si="106"/>
        <v>142.345</v>
      </c>
      <c r="P118" s="39"/>
      <c r="Q118" s="38">
        <f t="shared" si="107"/>
        <v>214</v>
      </c>
      <c r="R118" s="39"/>
      <c r="S118" s="38">
        <f t="shared" si="108"/>
        <v>203.28</v>
      </c>
      <c r="T118" s="39"/>
      <c r="U118" s="38">
        <f t="shared" si="109"/>
        <v>162.92500000000001</v>
      </c>
      <c r="V118" s="39"/>
      <c r="W118" s="38">
        <f t="shared" si="110"/>
        <v>190</v>
      </c>
      <c r="X118" s="39"/>
      <c r="Y118" s="38">
        <f t="shared" si="111"/>
        <v>261.33300000000003</v>
      </c>
      <c r="Z118" s="39"/>
      <c r="AA118" s="38">
        <f t="shared" si="112"/>
        <v>249</v>
      </c>
      <c r="AB118" s="39"/>
      <c r="AC118" s="38">
        <f t="shared" si="113"/>
        <v>267</v>
      </c>
      <c r="AD118" s="39"/>
      <c r="AE118" s="38">
        <f t="shared" si="114"/>
        <v>33.25</v>
      </c>
      <c r="AF118" s="39"/>
      <c r="AG118" s="38">
        <f t="shared" si="115"/>
        <v>237.5</v>
      </c>
      <c r="AH118" s="39"/>
      <c r="AI118" s="38">
        <f t="shared" si="116"/>
        <v>214</v>
      </c>
      <c r="AJ118" s="39"/>
      <c r="AK118" s="38">
        <f t="shared" si="117"/>
        <v>178</v>
      </c>
      <c r="AL118" s="39"/>
      <c r="AM118" s="38">
        <f t="shared" si="118"/>
        <v>385.83300000000003</v>
      </c>
      <c r="AN118" s="39"/>
      <c r="AO118" s="38">
        <f t="shared" si="119"/>
        <v>21.85</v>
      </c>
      <c r="AP118" s="39"/>
    </row>
    <row r="119" spans="2:42" ht="15.75" thickBot="1" x14ac:dyDescent="0.3">
      <c r="B119" s="10"/>
      <c r="C119" s="10"/>
      <c r="D119" s="10"/>
      <c r="E119" s="10"/>
      <c r="F119" s="11">
        <v>0</v>
      </c>
      <c r="G119" s="40">
        <f t="shared" si="120"/>
        <v>37.5</v>
      </c>
      <c r="H119" s="41"/>
      <c r="I119" s="40">
        <f t="shared" si="103"/>
        <v>90</v>
      </c>
      <c r="J119" s="41"/>
      <c r="K119" s="40">
        <f t="shared" si="104"/>
        <v>12.75</v>
      </c>
      <c r="L119" s="41"/>
      <c r="M119" s="40">
        <f t="shared" si="105"/>
        <v>18.75</v>
      </c>
      <c r="N119" s="41"/>
      <c r="O119" s="40">
        <f t="shared" si="106"/>
        <v>150.34800000000001</v>
      </c>
      <c r="P119" s="41"/>
      <c r="Q119" s="40">
        <f t="shared" si="107"/>
        <v>225</v>
      </c>
      <c r="R119" s="41"/>
      <c r="S119" s="40">
        <f t="shared" si="108"/>
        <v>214.06</v>
      </c>
      <c r="T119" s="41"/>
      <c r="U119" s="40">
        <f t="shared" si="109"/>
        <v>171.5</v>
      </c>
      <c r="V119" s="41"/>
      <c r="W119" s="40">
        <f t="shared" si="110"/>
        <v>200</v>
      </c>
      <c r="X119" s="41"/>
      <c r="Y119" s="40">
        <f t="shared" si="111"/>
        <v>275.33300000000003</v>
      </c>
      <c r="Z119" s="41"/>
      <c r="AA119" s="40">
        <f t="shared" si="112"/>
        <v>263</v>
      </c>
      <c r="AB119" s="41"/>
      <c r="AC119" s="40">
        <f t="shared" si="113"/>
        <v>281.25</v>
      </c>
      <c r="AD119" s="41"/>
      <c r="AE119" s="40">
        <f t="shared" si="114"/>
        <v>35</v>
      </c>
      <c r="AF119" s="41"/>
      <c r="AG119" s="40">
        <f t="shared" si="115"/>
        <v>250</v>
      </c>
      <c r="AH119" s="41"/>
      <c r="AI119" s="40">
        <f t="shared" si="116"/>
        <v>225.333</v>
      </c>
      <c r="AJ119" s="41"/>
      <c r="AK119" s="40">
        <f t="shared" si="117"/>
        <v>187.5</v>
      </c>
      <c r="AL119" s="41"/>
      <c r="AM119" s="40">
        <f t="shared" si="118"/>
        <v>406.66699999999997</v>
      </c>
      <c r="AN119" s="41"/>
      <c r="AO119" s="40">
        <f t="shared" si="119"/>
        <v>23</v>
      </c>
      <c r="AP119" s="41"/>
    </row>
    <row r="120" spans="2:42" ht="15.75" thickTop="1" x14ac:dyDescent="0.25">
      <c r="B120" s="77" t="s">
        <v>33</v>
      </c>
      <c r="C120" s="77"/>
      <c r="D120" s="77"/>
      <c r="E120" s="9" t="s">
        <v>0</v>
      </c>
      <c r="F120" s="5">
        <v>0.9</v>
      </c>
      <c r="G120" s="63">
        <f t="shared" ref="G120:G153" si="121">G52*(1/(G$11/60))</f>
        <v>14</v>
      </c>
      <c r="H120" s="64"/>
      <c r="I120" s="63">
        <f>I52*(1/(I$11/60))-(1/(I$11/60))</f>
        <v>5.55</v>
      </c>
      <c r="J120" s="64"/>
      <c r="K120" s="63">
        <f t="shared" ref="K120:K153" si="122">K52*(1/(K$11/60))-(1/(K$11/60))</f>
        <v>38.823529411764703</v>
      </c>
      <c r="L120" s="64"/>
      <c r="M120" s="63">
        <f t="shared" ref="M120:M153" si="123">M52*(1/(M$11/60))</f>
        <v>28</v>
      </c>
      <c r="N120" s="64"/>
      <c r="O120" s="63">
        <f>O52*(1/(O$11/60))-(1/(O$11/60))</f>
        <v>2.4489795918367343</v>
      </c>
      <c r="P120" s="64"/>
      <c r="Q120" s="63">
        <f t="shared" ref="Q120:Q153" si="124">Q52*(1/(Q$11/60))-(1/(Q$11/60))</f>
        <v>1.6</v>
      </c>
      <c r="R120" s="64"/>
      <c r="S120" s="63">
        <f t="shared" ref="S120:S153" si="125">S52*(1/(S$11/60))-(1/(S$11/60))</f>
        <v>1.688311688311688</v>
      </c>
      <c r="T120" s="64"/>
      <c r="U120" s="63">
        <f t="shared" ref="U120:U153" si="126">U52*(1/(U$11/60))-(1/(U$11/60))</f>
        <v>2.0991253644314867</v>
      </c>
      <c r="V120" s="64"/>
      <c r="W120" s="63">
        <f t="shared" ref="W120:W153" si="127">W52*(1/(W$11/60))-(1/(W$11/60))</f>
        <v>1.8</v>
      </c>
      <c r="X120" s="64"/>
      <c r="Y120" s="63">
        <f t="shared" ref="Y120:Y153" si="128">Y52*(1/(Y$11/60))-(1/(Y$11/60))</f>
        <v>1.35</v>
      </c>
      <c r="Z120" s="64"/>
      <c r="AA120" s="63">
        <f t="shared" ref="AA120:AA153" si="129">AA52*(1/(AA$11/60))-(1/(AA$11/60))</f>
        <v>1.4</v>
      </c>
      <c r="AB120" s="64"/>
      <c r="AC120" s="63">
        <f t="shared" ref="AC120:AC153" si="130">AC52*(1/(AC$11/60))-(1/(AC$11/60))</f>
        <v>1.2</v>
      </c>
      <c r="AD120" s="64"/>
      <c r="AE120" s="63">
        <f t="shared" ref="AE120:AE153" si="131">AE52*(1/(AE$11/60))-(1/(AE$11/60))</f>
        <v>10.285714285714286</v>
      </c>
      <c r="AF120" s="64"/>
      <c r="AG120" s="63">
        <f t="shared" ref="AG120:AG153" si="132">AG52*(1/(AG$11/60))-(1/(AG$11/60))</f>
        <v>1.44</v>
      </c>
      <c r="AH120" s="64"/>
      <c r="AI120" s="63">
        <f t="shared" ref="AI120:AI153" si="133">AI52*(1/(AI$11/60))-(1/(AI$11/60))</f>
        <v>1.65</v>
      </c>
      <c r="AJ120" s="64"/>
      <c r="AK120" s="63">
        <f t="shared" ref="AK120:AK153" si="134">AK52*(1/(AK$11/60))-(1/(AK$11/60))</f>
        <v>1.8</v>
      </c>
      <c r="AL120" s="64"/>
      <c r="AM120" s="63">
        <f t="shared" ref="AM120:AM153" si="135">AM52*(1/(AM$11/60))-(1/(AM$11/60))</f>
        <v>0.84</v>
      </c>
      <c r="AN120" s="64"/>
      <c r="AO120" s="63">
        <f t="shared" ref="AO120:AO153" si="136">AO52*(1/(AO$11/60))-(1/(AO$11/60))</f>
        <v>15.652173913043477</v>
      </c>
      <c r="AP120" s="64"/>
    </row>
    <row r="121" spans="2:42" x14ac:dyDescent="0.25">
      <c r="B121" s="78"/>
      <c r="C121" s="78"/>
      <c r="D121" s="78"/>
      <c r="F121" s="5">
        <v>0.5</v>
      </c>
      <c r="G121" s="55">
        <f t="shared" si="121"/>
        <v>3</v>
      </c>
      <c r="H121" s="56"/>
      <c r="I121" s="55">
        <f t="shared" ref="I121:I153" si="137">I53*(1/(I$11/60))-(1/(I$11/60))</f>
        <v>1.05</v>
      </c>
      <c r="J121" s="56"/>
      <c r="K121" s="55">
        <f t="shared" si="122"/>
        <v>7.0588235294117645</v>
      </c>
      <c r="L121" s="56"/>
      <c r="M121" s="55">
        <f t="shared" si="123"/>
        <v>8</v>
      </c>
      <c r="N121" s="56"/>
      <c r="O121" s="55">
        <f t="shared" ref="O121:O153" si="138">O53*(1/(O$11/60))-(1/(O$11/60))</f>
        <v>0.34985422740524774</v>
      </c>
      <c r="P121" s="56"/>
      <c r="Q121" s="55">
        <f t="shared" si="124"/>
        <v>0.30000000000000004</v>
      </c>
      <c r="R121" s="56"/>
      <c r="S121" s="55">
        <f t="shared" si="125"/>
        <v>0.25974025974025972</v>
      </c>
      <c r="T121" s="56"/>
      <c r="U121" s="55">
        <f t="shared" si="126"/>
        <v>0.34985422740524774</v>
      </c>
      <c r="V121" s="56"/>
      <c r="W121" s="55">
        <f t="shared" si="127"/>
        <v>0.29999999999999993</v>
      </c>
      <c r="X121" s="56"/>
      <c r="Y121" s="55">
        <f t="shared" si="128"/>
        <v>0.15</v>
      </c>
      <c r="Z121" s="56"/>
      <c r="AA121" s="55">
        <f t="shared" si="129"/>
        <v>0.20000000000000004</v>
      </c>
      <c r="AB121" s="56"/>
      <c r="AC121" s="55">
        <f t="shared" si="130"/>
        <v>0.13333333333333333</v>
      </c>
      <c r="AD121" s="56"/>
      <c r="AE121" s="55">
        <f t="shared" si="131"/>
        <v>1.7142857142857142</v>
      </c>
      <c r="AF121" s="56"/>
      <c r="AG121" s="55">
        <f t="shared" si="132"/>
        <v>0.24</v>
      </c>
      <c r="AH121" s="56"/>
      <c r="AI121" s="55">
        <f t="shared" si="133"/>
        <v>0.29999999999999993</v>
      </c>
      <c r="AJ121" s="56"/>
      <c r="AK121" s="55">
        <f t="shared" si="134"/>
        <v>0.2</v>
      </c>
      <c r="AL121" s="56"/>
      <c r="AM121" s="55">
        <f t="shared" si="135"/>
        <v>0.12</v>
      </c>
      <c r="AN121" s="56"/>
      <c r="AO121" s="55">
        <f t="shared" si="136"/>
        <v>2.6086956521739131</v>
      </c>
      <c r="AP121" s="56"/>
    </row>
    <row r="122" spans="2:42" x14ac:dyDescent="0.25">
      <c r="F122" s="6">
        <v>0.35</v>
      </c>
      <c r="G122" s="55">
        <f t="shared" si="121"/>
        <v>3</v>
      </c>
      <c r="H122" s="56"/>
      <c r="I122" s="55">
        <f t="shared" si="137"/>
        <v>0.74999999999999989</v>
      </c>
      <c r="J122" s="56"/>
      <c r="K122" s="55">
        <f t="shared" si="122"/>
        <v>3.5294117647058822</v>
      </c>
      <c r="L122" s="56"/>
      <c r="M122" s="55">
        <f t="shared" si="123"/>
        <v>8</v>
      </c>
      <c r="N122" s="56"/>
      <c r="O122" s="55">
        <f t="shared" si="138"/>
        <v>0.34985422740524774</v>
      </c>
      <c r="P122" s="56"/>
      <c r="Q122" s="55">
        <f t="shared" si="124"/>
        <v>0.20000000000000004</v>
      </c>
      <c r="R122" s="56"/>
      <c r="S122" s="55">
        <f t="shared" si="125"/>
        <v>0.25974025974025972</v>
      </c>
      <c r="T122" s="56"/>
      <c r="U122" s="55">
        <f t="shared" si="126"/>
        <v>0.1749271137026239</v>
      </c>
      <c r="V122" s="56"/>
      <c r="W122" s="55">
        <f t="shared" si="127"/>
        <v>0.15</v>
      </c>
      <c r="X122" s="56"/>
      <c r="Y122" s="55">
        <f t="shared" si="128"/>
        <v>0.15</v>
      </c>
      <c r="Z122" s="56"/>
      <c r="AA122" s="55">
        <f t="shared" si="129"/>
        <v>0.20000000000000004</v>
      </c>
      <c r="AB122" s="56"/>
      <c r="AC122" s="55">
        <f t="shared" si="130"/>
        <v>0.13333333333333333</v>
      </c>
      <c r="AD122" s="56"/>
      <c r="AE122" s="55">
        <f t="shared" si="131"/>
        <v>0</v>
      </c>
      <c r="AF122" s="56"/>
      <c r="AG122" s="55">
        <f t="shared" si="132"/>
        <v>0.12</v>
      </c>
      <c r="AH122" s="56"/>
      <c r="AI122" s="55">
        <f t="shared" si="133"/>
        <v>0.15</v>
      </c>
      <c r="AJ122" s="56"/>
      <c r="AK122" s="55">
        <f t="shared" si="134"/>
        <v>0.2</v>
      </c>
      <c r="AL122" s="56"/>
      <c r="AM122" s="55">
        <f t="shared" si="135"/>
        <v>0.12</v>
      </c>
      <c r="AN122" s="56"/>
      <c r="AO122" s="55">
        <f t="shared" si="136"/>
        <v>0</v>
      </c>
      <c r="AP122" s="56"/>
    </row>
    <row r="123" spans="2:42" x14ac:dyDescent="0.25">
      <c r="F123" s="6">
        <v>0.3</v>
      </c>
      <c r="G123" s="55">
        <f t="shared" si="121"/>
        <v>2</v>
      </c>
      <c r="H123" s="56"/>
      <c r="I123" s="55">
        <f t="shared" si="137"/>
        <v>0.74999999999999989</v>
      </c>
      <c r="J123" s="56"/>
      <c r="K123" s="55">
        <f t="shared" si="122"/>
        <v>3.5294117647058822</v>
      </c>
      <c r="L123" s="56"/>
      <c r="M123" s="55">
        <f t="shared" si="123"/>
        <v>4</v>
      </c>
      <c r="N123" s="56"/>
      <c r="O123" s="55">
        <f t="shared" si="138"/>
        <v>0.34985422740524774</v>
      </c>
      <c r="P123" s="56"/>
      <c r="Q123" s="55">
        <f t="shared" si="124"/>
        <v>0.20000000000000004</v>
      </c>
      <c r="R123" s="56"/>
      <c r="S123" s="55">
        <f t="shared" si="125"/>
        <v>0.12987012987012986</v>
      </c>
      <c r="T123" s="56"/>
      <c r="U123" s="55">
        <f t="shared" si="126"/>
        <v>0.1749271137026239</v>
      </c>
      <c r="V123" s="56"/>
      <c r="W123" s="55">
        <f t="shared" si="127"/>
        <v>0.15</v>
      </c>
      <c r="X123" s="56"/>
      <c r="Y123" s="55">
        <f t="shared" si="128"/>
        <v>0.15</v>
      </c>
      <c r="Z123" s="56"/>
      <c r="AA123" s="55">
        <f t="shared" si="129"/>
        <v>0.20000000000000004</v>
      </c>
      <c r="AB123" s="56"/>
      <c r="AC123" s="55">
        <f t="shared" si="130"/>
        <v>0.13333333333333333</v>
      </c>
      <c r="AD123" s="56"/>
      <c r="AE123" s="55">
        <f t="shared" si="131"/>
        <v>0</v>
      </c>
      <c r="AF123" s="56"/>
      <c r="AG123" s="55">
        <f t="shared" si="132"/>
        <v>0.12</v>
      </c>
      <c r="AH123" s="56"/>
      <c r="AI123" s="55">
        <f t="shared" si="133"/>
        <v>0.15</v>
      </c>
      <c r="AJ123" s="56"/>
      <c r="AK123" s="55">
        <f t="shared" si="134"/>
        <v>0.2</v>
      </c>
      <c r="AL123" s="56"/>
      <c r="AM123" s="55">
        <f t="shared" si="135"/>
        <v>0.12</v>
      </c>
      <c r="AN123" s="56"/>
      <c r="AO123" s="55">
        <f t="shared" si="136"/>
        <v>0</v>
      </c>
      <c r="AP123" s="56"/>
    </row>
    <row r="124" spans="2:42" x14ac:dyDescent="0.25">
      <c r="F124" s="6">
        <v>0.25</v>
      </c>
      <c r="G124" s="55">
        <f t="shared" si="121"/>
        <v>2</v>
      </c>
      <c r="H124" s="56"/>
      <c r="I124" s="55">
        <f t="shared" si="137"/>
        <v>0.6</v>
      </c>
      <c r="J124" s="56"/>
      <c r="K124" s="55">
        <f t="shared" si="122"/>
        <v>3.5294117647058822</v>
      </c>
      <c r="L124" s="56"/>
      <c r="M124" s="55">
        <f t="shared" si="123"/>
        <v>4</v>
      </c>
      <c r="N124" s="56"/>
      <c r="O124" s="55">
        <f t="shared" si="138"/>
        <v>0.1749271137026239</v>
      </c>
      <c r="P124" s="56"/>
      <c r="Q124" s="55">
        <f t="shared" si="124"/>
        <v>0.20000000000000004</v>
      </c>
      <c r="R124" s="56"/>
      <c r="S124" s="55">
        <f t="shared" si="125"/>
        <v>0.12987012987012986</v>
      </c>
      <c r="T124" s="56"/>
      <c r="U124" s="55">
        <f t="shared" si="126"/>
        <v>0.1749271137026239</v>
      </c>
      <c r="V124" s="56"/>
      <c r="W124" s="55">
        <f t="shared" si="127"/>
        <v>0.15</v>
      </c>
      <c r="X124" s="56"/>
      <c r="Y124" s="55">
        <f t="shared" si="128"/>
        <v>0.15</v>
      </c>
      <c r="Z124" s="56"/>
      <c r="AA124" s="55">
        <f t="shared" si="129"/>
        <v>0.1</v>
      </c>
      <c r="AB124" s="56"/>
      <c r="AC124" s="55">
        <f t="shared" si="130"/>
        <v>0.13333333333333333</v>
      </c>
      <c r="AD124" s="56"/>
      <c r="AE124" s="55">
        <f t="shared" si="131"/>
        <v>0</v>
      </c>
      <c r="AF124" s="56"/>
      <c r="AG124" s="55">
        <f t="shared" si="132"/>
        <v>0.12</v>
      </c>
      <c r="AH124" s="56"/>
      <c r="AI124" s="55">
        <f t="shared" si="133"/>
        <v>0.15</v>
      </c>
      <c r="AJ124" s="56"/>
      <c r="AK124" s="55">
        <f t="shared" si="134"/>
        <v>0.2</v>
      </c>
      <c r="AL124" s="56"/>
      <c r="AM124" s="55">
        <f t="shared" si="135"/>
        <v>0.12</v>
      </c>
      <c r="AN124" s="56"/>
      <c r="AO124" s="55">
        <f t="shared" si="136"/>
        <v>0</v>
      </c>
      <c r="AP124" s="56"/>
    </row>
    <row r="125" spans="2:42" x14ac:dyDescent="0.25">
      <c r="F125" s="6">
        <v>0.2</v>
      </c>
      <c r="G125" s="55">
        <f t="shared" si="121"/>
        <v>2</v>
      </c>
      <c r="H125" s="56"/>
      <c r="I125" s="55">
        <f t="shared" si="137"/>
        <v>0.6</v>
      </c>
      <c r="J125" s="56"/>
      <c r="K125" s="55">
        <f t="shared" si="122"/>
        <v>3.5294117647058822</v>
      </c>
      <c r="L125" s="56"/>
      <c r="M125" s="55">
        <f t="shared" si="123"/>
        <v>4</v>
      </c>
      <c r="N125" s="56"/>
      <c r="O125" s="55">
        <f t="shared" si="138"/>
        <v>0.1749271137026239</v>
      </c>
      <c r="P125" s="56"/>
      <c r="Q125" s="55">
        <f t="shared" si="124"/>
        <v>0.20000000000000004</v>
      </c>
      <c r="R125" s="56"/>
      <c r="S125" s="55">
        <f t="shared" si="125"/>
        <v>0.12987012987012986</v>
      </c>
      <c r="T125" s="56"/>
      <c r="U125" s="55">
        <f t="shared" si="126"/>
        <v>0.1749271137026239</v>
      </c>
      <c r="V125" s="56"/>
      <c r="W125" s="55">
        <f t="shared" si="127"/>
        <v>0.15</v>
      </c>
      <c r="X125" s="56"/>
      <c r="Y125" s="55">
        <f t="shared" si="128"/>
        <v>0.15</v>
      </c>
      <c r="Z125" s="56"/>
      <c r="AA125" s="55">
        <f t="shared" si="129"/>
        <v>0.1</v>
      </c>
      <c r="AB125" s="56"/>
      <c r="AC125" s="55">
        <f t="shared" si="130"/>
        <v>0.13333333333333333</v>
      </c>
      <c r="AD125" s="56"/>
      <c r="AE125" s="55">
        <f t="shared" si="131"/>
        <v>0</v>
      </c>
      <c r="AF125" s="56"/>
      <c r="AG125" s="55">
        <f t="shared" si="132"/>
        <v>0.12</v>
      </c>
      <c r="AH125" s="56"/>
      <c r="AI125" s="55">
        <f t="shared" si="133"/>
        <v>0.15</v>
      </c>
      <c r="AJ125" s="56"/>
      <c r="AK125" s="55">
        <f t="shared" si="134"/>
        <v>0.2</v>
      </c>
      <c r="AL125" s="56"/>
      <c r="AM125" s="55">
        <f t="shared" si="135"/>
        <v>0</v>
      </c>
      <c r="AN125" s="56"/>
      <c r="AO125" s="55">
        <f t="shared" si="136"/>
        <v>0</v>
      </c>
      <c r="AP125" s="56"/>
    </row>
    <row r="126" spans="2:42" x14ac:dyDescent="0.25">
      <c r="F126" s="6">
        <v>0.15</v>
      </c>
      <c r="G126" s="55">
        <f t="shared" si="121"/>
        <v>2</v>
      </c>
      <c r="H126" s="56"/>
      <c r="I126" s="55">
        <f t="shared" si="137"/>
        <v>0.6</v>
      </c>
      <c r="J126" s="56"/>
      <c r="K126" s="55">
        <f t="shared" si="122"/>
        <v>3.5294117647058822</v>
      </c>
      <c r="L126" s="56"/>
      <c r="M126" s="55">
        <f t="shared" si="123"/>
        <v>4</v>
      </c>
      <c r="N126" s="56"/>
      <c r="O126" s="55">
        <f t="shared" si="138"/>
        <v>0.1749271137026239</v>
      </c>
      <c r="P126" s="56"/>
      <c r="Q126" s="55">
        <f t="shared" si="124"/>
        <v>0.1</v>
      </c>
      <c r="R126" s="56"/>
      <c r="S126" s="55">
        <f t="shared" si="125"/>
        <v>0.12987012987012986</v>
      </c>
      <c r="T126" s="56"/>
      <c r="U126" s="55">
        <f t="shared" si="126"/>
        <v>0.1749271137026239</v>
      </c>
      <c r="V126" s="56"/>
      <c r="W126" s="55">
        <f t="shared" si="127"/>
        <v>0.15</v>
      </c>
      <c r="X126" s="56"/>
      <c r="Y126" s="55">
        <f t="shared" si="128"/>
        <v>0.15</v>
      </c>
      <c r="Z126" s="56"/>
      <c r="AA126" s="55">
        <f t="shared" si="129"/>
        <v>0.1</v>
      </c>
      <c r="AB126" s="56"/>
      <c r="AC126" s="55">
        <f t="shared" si="130"/>
        <v>0.13333333333333333</v>
      </c>
      <c r="AD126" s="56"/>
      <c r="AE126" s="55">
        <f t="shared" si="131"/>
        <v>0</v>
      </c>
      <c r="AF126" s="56"/>
      <c r="AG126" s="55">
        <f t="shared" si="132"/>
        <v>0.12</v>
      </c>
      <c r="AH126" s="56"/>
      <c r="AI126" s="55">
        <f t="shared" si="133"/>
        <v>0.15</v>
      </c>
      <c r="AJ126" s="56"/>
      <c r="AK126" s="55">
        <f t="shared" si="134"/>
        <v>0.2</v>
      </c>
      <c r="AL126" s="56"/>
      <c r="AM126" s="55">
        <f t="shared" si="135"/>
        <v>0</v>
      </c>
      <c r="AN126" s="56"/>
      <c r="AO126" s="55">
        <f t="shared" si="136"/>
        <v>0</v>
      </c>
      <c r="AP126" s="56"/>
    </row>
    <row r="127" spans="2:42" x14ac:dyDescent="0.25">
      <c r="F127" s="6">
        <v>0.1</v>
      </c>
      <c r="G127" s="55">
        <f t="shared" si="121"/>
        <v>2</v>
      </c>
      <c r="H127" s="56"/>
      <c r="I127" s="55">
        <f t="shared" si="137"/>
        <v>0.6</v>
      </c>
      <c r="J127" s="56"/>
      <c r="K127" s="55">
        <f t="shared" si="122"/>
        <v>3.5294117647058822</v>
      </c>
      <c r="L127" s="56"/>
      <c r="M127" s="55">
        <f t="shared" si="123"/>
        <v>4</v>
      </c>
      <c r="N127" s="56"/>
      <c r="O127" s="55">
        <f t="shared" si="138"/>
        <v>0.1749271137026239</v>
      </c>
      <c r="P127" s="56"/>
      <c r="Q127" s="55">
        <f t="shared" si="124"/>
        <v>0.1</v>
      </c>
      <c r="R127" s="56"/>
      <c r="S127" s="55">
        <f t="shared" si="125"/>
        <v>0.12987012987012986</v>
      </c>
      <c r="T127" s="56"/>
      <c r="U127" s="55">
        <f t="shared" si="126"/>
        <v>0.1749271137026239</v>
      </c>
      <c r="V127" s="56"/>
      <c r="W127" s="55">
        <f t="shared" si="127"/>
        <v>0.15</v>
      </c>
      <c r="X127" s="56"/>
      <c r="Y127" s="55">
        <f t="shared" si="128"/>
        <v>0.15</v>
      </c>
      <c r="Z127" s="56"/>
      <c r="AA127" s="55">
        <f t="shared" si="129"/>
        <v>0.1</v>
      </c>
      <c r="AB127" s="56"/>
      <c r="AC127" s="55">
        <f t="shared" si="130"/>
        <v>0.13333333333333333</v>
      </c>
      <c r="AD127" s="56"/>
      <c r="AE127" s="55">
        <f t="shared" si="131"/>
        <v>0</v>
      </c>
      <c r="AF127" s="56"/>
      <c r="AG127" s="55">
        <f t="shared" si="132"/>
        <v>0.12</v>
      </c>
      <c r="AH127" s="56"/>
      <c r="AI127" s="55">
        <f t="shared" si="133"/>
        <v>0.15</v>
      </c>
      <c r="AJ127" s="56"/>
      <c r="AK127" s="55">
        <f t="shared" si="134"/>
        <v>0.2</v>
      </c>
      <c r="AL127" s="56"/>
      <c r="AM127" s="55">
        <f t="shared" si="135"/>
        <v>0</v>
      </c>
      <c r="AN127" s="56"/>
      <c r="AO127" s="55">
        <f t="shared" si="136"/>
        <v>0</v>
      </c>
      <c r="AP127" s="56"/>
    </row>
    <row r="128" spans="2:42" x14ac:dyDescent="0.25">
      <c r="F128" s="6">
        <v>0.05</v>
      </c>
      <c r="G128" s="55">
        <f t="shared" si="121"/>
        <v>2</v>
      </c>
      <c r="H128" s="56"/>
      <c r="I128" s="55">
        <f t="shared" si="137"/>
        <v>0.44999999999999996</v>
      </c>
      <c r="J128" s="56"/>
      <c r="K128" s="55">
        <f t="shared" si="122"/>
        <v>3.5294117647058822</v>
      </c>
      <c r="L128" s="56"/>
      <c r="M128" s="55">
        <f t="shared" si="123"/>
        <v>4</v>
      </c>
      <c r="N128" s="56"/>
      <c r="O128" s="55">
        <f t="shared" si="138"/>
        <v>0.1749271137026239</v>
      </c>
      <c r="P128" s="56"/>
      <c r="Q128" s="55">
        <f t="shared" si="124"/>
        <v>0.1</v>
      </c>
      <c r="R128" s="56"/>
      <c r="S128" s="55">
        <f t="shared" si="125"/>
        <v>0.12987012987012986</v>
      </c>
      <c r="T128" s="56"/>
      <c r="U128" s="55">
        <f t="shared" si="126"/>
        <v>0.1749271137026239</v>
      </c>
      <c r="V128" s="56"/>
      <c r="W128" s="55">
        <f t="shared" si="127"/>
        <v>0.15</v>
      </c>
      <c r="X128" s="56"/>
      <c r="Y128" s="55">
        <f t="shared" si="128"/>
        <v>0</v>
      </c>
      <c r="Z128" s="56"/>
      <c r="AA128" s="55">
        <f t="shared" si="129"/>
        <v>0.1</v>
      </c>
      <c r="AB128" s="56"/>
      <c r="AC128" s="55">
        <f t="shared" si="130"/>
        <v>0.13333333333333333</v>
      </c>
      <c r="AD128" s="56"/>
      <c r="AE128" s="55">
        <f t="shared" si="131"/>
        <v>0</v>
      </c>
      <c r="AF128" s="56"/>
      <c r="AG128" s="55">
        <f t="shared" si="132"/>
        <v>0.12</v>
      </c>
      <c r="AH128" s="56"/>
      <c r="AI128" s="55">
        <f t="shared" si="133"/>
        <v>0.15</v>
      </c>
      <c r="AJ128" s="56"/>
      <c r="AK128" s="55">
        <f t="shared" si="134"/>
        <v>0.2</v>
      </c>
      <c r="AL128" s="56"/>
      <c r="AM128" s="55">
        <f t="shared" si="135"/>
        <v>0</v>
      </c>
      <c r="AN128" s="56"/>
      <c r="AO128" s="55">
        <f t="shared" si="136"/>
        <v>0</v>
      </c>
      <c r="AP128" s="56"/>
    </row>
    <row r="129" spans="5:42" ht="15.75" thickBot="1" x14ac:dyDescent="0.3">
      <c r="E129" s="3"/>
      <c r="F129" s="7">
        <v>0</v>
      </c>
      <c r="G129" s="59">
        <f t="shared" si="121"/>
        <v>2</v>
      </c>
      <c r="H129" s="60"/>
      <c r="I129" s="59">
        <f t="shared" si="137"/>
        <v>0.44999999999999996</v>
      </c>
      <c r="J129" s="60"/>
      <c r="K129" s="59">
        <f t="shared" si="122"/>
        <v>3.5294117647058822</v>
      </c>
      <c r="L129" s="60"/>
      <c r="M129" s="59">
        <f t="shared" si="123"/>
        <v>4</v>
      </c>
      <c r="N129" s="60"/>
      <c r="O129" s="59">
        <f t="shared" si="138"/>
        <v>0.1749271137026239</v>
      </c>
      <c r="P129" s="60"/>
      <c r="Q129" s="59">
        <f t="shared" si="124"/>
        <v>0.1</v>
      </c>
      <c r="R129" s="60"/>
      <c r="S129" s="59">
        <f t="shared" si="125"/>
        <v>0.12987012987012986</v>
      </c>
      <c r="T129" s="60"/>
      <c r="U129" s="59">
        <f t="shared" si="126"/>
        <v>0.1749271137026239</v>
      </c>
      <c r="V129" s="60"/>
      <c r="W129" s="59">
        <f t="shared" si="127"/>
        <v>0.15</v>
      </c>
      <c r="X129" s="60"/>
      <c r="Y129" s="59">
        <f t="shared" si="128"/>
        <v>0</v>
      </c>
      <c r="Z129" s="60"/>
      <c r="AA129" s="59">
        <f t="shared" si="129"/>
        <v>0.1</v>
      </c>
      <c r="AB129" s="60"/>
      <c r="AC129" s="59">
        <f t="shared" si="130"/>
        <v>0</v>
      </c>
      <c r="AD129" s="60"/>
      <c r="AE129" s="59">
        <f t="shared" si="131"/>
        <v>0</v>
      </c>
      <c r="AF129" s="60"/>
      <c r="AG129" s="59">
        <f t="shared" si="132"/>
        <v>0.12</v>
      </c>
      <c r="AH129" s="60"/>
      <c r="AI129" s="59">
        <f t="shared" si="133"/>
        <v>0.15</v>
      </c>
      <c r="AJ129" s="60"/>
      <c r="AK129" s="59">
        <f t="shared" si="134"/>
        <v>0</v>
      </c>
      <c r="AL129" s="60"/>
      <c r="AM129" s="59">
        <f t="shared" si="135"/>
        <v>0</v>
      </c>
      <c r="AN129" s="60"/>
      <c r="AO129" s="59">
        <f t="shared" si="136"/>
        <v>0</v>
      </c>
      <c r="AP129" s="60"/>
    </row>
    <row r="130" spans="5:42" x14ac:dyDescent="0.25">
      <c r="E130" s="2" t="s">
        <v>1</v>
      </c>
      <c r="F130" s="5">
        <v>0.75</v>
      </c>
      <c r="G130" s="61">
        <f t="shared" si="121"/>
        <v>8</v>
      </c>
      <c r="H130" s="62"/>
      <c r="I130" s="61">
        <f t="shared" si="137"/>
        <v>3.3</v>
      </c>
      <c r="J130" s="62"/>
      <c r="K130" s="61">
        <f t="shared" si="122"/>
        <v>21.17647058823529</v>
      </c>
      <c r="L130" s="62"/>
      <c r="M130" s="61">
        <f t="shared" si="123"/>
        <v>16</v>
      </c>
      <c r="N130" s="62"/>
      <c r="O130" s="61">
        <f t="shared" si="138"/>
        <v>1.9241982507288629</v>
      </c>
      <c r="P130" s="62"/>
      <c r="Q130" s="61">
        <f t="shared" si="124"/>
        <v>1.3</v>
      </c>
      <c r="R130" s="62"/>
      <c r="S130" s="61">
        <f t="shared" si="125"/>
        <v>1.2987012987012985</v>
      </c>
      <c r="T130" s="62"/>
      <c r="U130" s="61">
        <f t="shared" si="126"/>
        <v>1.5743440233236152</v>
      </c>
      <c r="V130" s="62"/>
      <c r="W130" s="61">
        <f t="shared" si="127"/>
        <v>1.35</v>
      </c>
      <c r="X130" s="62"/>
      <c r="Y130" s="61">
        <f t="shared" si="128"/>
        <v>1.05</v>
      </c>
      <c r="Z130" s="62"/>
      <c r="AA130" s="61">
        <f t="shared" si="129"/>
        <v>1.1000000000000001</v>
      </c>
      <c r="AB130" s="62"/>
      <c r="AC130" s="61">
        <f t="shared" si="130"/>
        <v>0.93333333333333335</v>
      </c>
      <c r="AD130" s="62"/>
      <c r="AE130" s="61">
        <f t="shared" si="131"/>
        <v>6.8571428571428568</v>
      </c>
      <c r="AF130" s="62"/>
      <c r="AG130" s="61">
        <f t="shared" si="132"/>
        <v>1.08</v>
      </c>
      <c r="AH130" s="62"/>
      <c r="AI130" s="61">
        <f t="shared" si="133"/>
        <v>1.2</v>
      </c>
      <c r="AJ130" s="62"/>
      <c r="AK130" s="61">
        <f t="shared" si="134"/>
        <v>1.4000000000000001</v>
      </c>
      <c r="AL130" s="62"/>
      <c r="AM130" s="61">
        <f t="shared" si="135"/>
        <v>0.72</v>
      </c>
      <c r="AN130" s="62"/>
      <c r="AO130" s="61">
        <f t="shared" si="136"/>
        <v>10.434782608695652</v>
      </c>
      <c r="AP130" s="62"/>
    </row>
    <row r="131" spans="5:42" x14ac:dyDescent="0.25">
      <c r="F131" s="6">
        <v>0.55000000000000004</v>
      </c>
      <c r="G131" s="55">
        <f t="shared" si="121"/>
        <v>5</v>
      </c>
      <c r="H131" s="56"/>
      <c r="I131" s="55">
        <f t="shared" si="137"/>
        <v>1.8</v>
      </c>
      <c r="J131" s="56"/>
      <c r="K131" s="55">
        <f t="shared" si="122"/>
        <v>10.588235294117647</v>
      </c>
      <c r="L131" s="56"/>
      <c r="M131" s="55">
        <f t="shared" si="123"/>
        <v>12</v>
      </c>
      <c r="N131" s="56"/>
      <c r="O131" s="55">
        <f t="shared" si="138"/>
        <v>1.0495626822157436</v>
      </c>
      <c r="P131" s="56"/>
      <c r="Q131" s="55">
        <f t="shared" si="124"/>
        <v>0.70000000000000007</v>
      </c>
      <c r="R131" s="56"/>
      <c r="S131" s="55">
        <f t="shared" si="125"/>
        <v>0.64935064935064934</v>
      </c>
      <c r="T131" s="56"/>
      <c r="U131" s="55">
        <f t="shared" si="126"/>
        <v>0.87463556851311941</v>
      </c>
      <c r="V131" s="56"/>
      <c r="W131" s="55">
        <f t="shared" si="127"/>
        <v>0.74999999999999989</v>
      </c>
      <c r="X131" s="56"/>
      <c r="Y131" s="55">
        <f t="shared" si="128"/>
        <v>0.6</v>
      </c>
      <c r="Z131" s="56"/>
      <c r="AA131" s="55">
        <f t="shared" si="129"/>
        <v>0.60000000000000009</v>
      </c>
      <c r="AB131" s="56"/>
      <c r="AC131" s="55">
        <f t="shared" si="130"/>
        <v>0.53333333333333333</v>
      </c>
      <c r="AD131" s="56"/>
      <c r="AE131" s="55">
        <f t="shared" si="131"/>
        <v>3.4285714285714279</v>
      </c>
      <c r="AF131" s="56"/>
      <c r="AG131" s="55">
        <f t="shared" si="132"/>
        <v>0.6</v>
      </c>
      <c r="AH131" s="56"/>
      <c r="AI131" s="55">
        <f t="shared" si="133"/>
        <v>0.6</v>
      </c>
      <c r="AJ131" s="56"/>
      <c r="AK131" s="55">
        <f t="shared" si="134"/>
        <v>0.8</v>
      </c>
      <c r="AL131" s="56"/>
      <c r="AM131" s="55">
        <f t="shared" si="135"/>
        <v>0.36</v>
      </c>
      <c r="AN131" s="56"/>
      <c r="AO131" s="55">
        <f t="shared" si="136"/>
        <v>5.2173913043478262</v>
      </c>
      <c r="AP131" s="56"/>
    </row>
    <row r="132" spans="5:42" x14ac:dyDescent="0.25">
      <c r="F132" s="6">
        <v>0.5</v>
      </c>
      <c r="G132" s="55">
        <f t="shared" si="121"/>
        <v>4</v>
      </c>
      <c r="H132" s="56"/>
      <c r="I132" s="55">
        <f t="shared" si="137"/>
        <v>1.65</v>
      </c>
      <c r="J132" s="56"/>
      <c r="K132" s="55">
        <f t="shared" si="122"/>
        <v>10.588235294117647</v>
      </c>
      <c r="L132" s="56"/>
      <c r="M132" s="55">
        <f t="shared" si="123"/>
        <v>8</v>
      </c>
      <c r="N132" s="56"/>
      <c r="O132" s="55">
        <f t="shared" si="138"/>
        <v>0.87463556851311941</v>
      </c>
      <c r="P132" s="56"/>
      <c r="Q132" s="55">
        <f t="shared" si="124"/>
        <v>0.60000000000000009</v>
      </c>
      <c r="R132" s="56"/>
      <c r="S132" s="55">
        <f t="shared" si="125"/>
        <v>0.64935064935064934</v>
      </c>
      <c r="T132" s="56"/>
      <c r="U132" s="55">
        <f t="shared" si="126"/>
        <v>0.69970845481049559</v>
      </c>
      <c r="V132" s="56"/>
      <c r="W132" s="55">
        <f t="shared" si="127"/>
        <v>0.6</v>
      </c>
      <c r="X132" s="56"/>
      <c r="Y132" s="55">
        <f t="shared" si="128"/>
        <v>0.44999999999999996</v>
      </c>
      <c r="Z132" s="56"/>
      <c r="AA132" s="55">
        <f t="shared" si="129"/>
        <v>0.50000000000000011</v>
      </c>
      <c r="AB132" s="56"/>
      <c r="AC132" s="55">
        <f t="shared" si="130"/>
        <v>0.4</v>
      </c>
      <c r="AD132" s="56"/>
      <c r="AE132" s="55">
        <f t="shared" si="131"/>
        <v>3.4285714285714279</v>
      </c>
      <c r="AF132" s="56"/>
      <c r="AG132" s="55">
        <f t="shared" si="132"/>
        <v>0.48</v>
      </c>
      <c r="AH132" s="56"/>
      <c r="AI132" s="55">
        <f t="shared" si="133"/>
        <v>0.6</v>
      </c>
      <c r="AJ132" s="56"/>
      <c r="AK132" s="55">
        <f t="shared" si="134"/>
        <v>0.60000000000000009</v>
      </c>
      <c r="AL132" s="56"/>
      <c r="AM132" s="55">
        <f t="shared" si="135"/>
        <v>0.36</v>
      </c>
      <c r="AN132" s="56"/>
      <c r="AO132" s="55">
        <f t="shared" si="136"/>
        <v>5.2173913043478262</v>
      </c>
      <c r="AP132" s="56"/>
    </row>
    <row r="133" spans="5:42" x14ac:dyDescent="0.25">
      <c r="F133" s="6">
        <v>0.45</v>
      </c>
      <c r="G133" s="55">
        <f t="shared" si="121"/>
        <v>4</v>
      </c>
      <c r="H133" s="56"/>
      <c r="I133" s="55">
        <f t="shared" si="137"/>
        <v>1.5</v>
      </c>
      <c r="J133" s="56"/>
      <c r="K133" s="55">
        <f t="shared" si="122"/>
        <v>10.588235294117647</v>
      </c>
      <c r="L133" s="56"/>
      <c r="M133" s="55">
        <f t="shared" si="123"/>
        <v>8</v>
      </c>
      <c r="N133" s="56"/>
      <c r="O133" s="55">
        <f t="shared" si="138"/>
        <v>0.87463556851311941</v>
      </c>
      <c r="P133" s="56"/>
      <c r="Q133" s="55">
        <f t="shared" si="124"/>
        <v>0.60000000000000009</v>
      </c>
      <c r="R133" s="56"/>
      <c r="S133" s="55">
        <f t="shared" si="125"/>
        <v>0.51948051948051943</v>
      </c>
      <c r="T133" s="56"/>
      <c r="U133" s="55">
        <f t="shared" si="126"/>
        <v>0.69970845481049559</v>
      </c>
      <c r="V133" s="56"/>
      <c r="W133" s="55">
        <f t="shared" si="127"/>
        <v>0.6</v>
      </c>
      <c r="X133" s="56"/>
      <c r="Y133" s="55">
        <f t="shared" si="128"/>
        <v>0.44999999999999996</v>
      </c>
      <c r="Z133" s="56"/>
      <c r="AA133" s="55">
        <f t="shared" si="129"/>
        <v>0.50000000000000011</v>
      </c>
      <c r="AB133" s="56"/>
      <c r="AC133" s="55">
        <f t="shared" si="130"/>
        <v>0.4</v>
      </c>
      <c r="AD133" s="56"/>
      <c r="AE133" s="55">
        <f t="shared" si="131"/>
        <v>3.4285714285714279</v>
      </c>
      <c r="AF133" s="56"/>
      <c r="AG133" s="55">
        <f t="shared" si="132"/>
        <v>0.48</v>
      </c>
      <c r="AH133" s="56"/>
      <c r="AI133" s="55">
        <f t="shared" si="133"/>
        <v>0.6</v>
      </c>
      <c r="AJ133" s="56"/>
      <c r="AK133" s="55">
        <f t="shared" si="134"/>
        <v>0.60000000000000009</v>
      </c>
      <c r="AL133" s="56"/>
      <c r="AM133" s="55">
        <f t="shared" si="135"/>
        <v>0.24</v>
      </c>
      <c r="AN133" s="56"/>
      <c r="AO133" s="55">
        <f t="shared" si="136"/>
        <v>5.2173913043478262</v>
      </c>
      <c r="AP133" s="56"/>
    </row>
    <row r="134" spans="5:42" x14ac:dyDescent="0.25">
      <c r="F134" s="6">
        <v>0.4</v>
      </c>
      <c r="G134" s="55">
        <f t="shared" si="121"/>
        <v>4</v>
      </c>
      <c r="H134" s="56"/>
      <c r="I134" s="55">
        <f t="shared" si="137"/>
        <v>1.35</v>
      </c>
      <c r="J134" s="56"/>
      <c r="K134" s="55">
        <f t="shared" si="122"/>
        <v>7.0588235294117645</v>
      </c>
      <c r="L134" s="56"/>
      <c r="M134" s="55">
        <f t="shared" si="123"/>
        <v>8</v>
      </c>
      <c r="N134" s="56"/>
      <c r="O134" s="55">
        <f t="shared" si="138"/>
        <v>0.69970845481049559</v>
      </c>
      <c r="P134" s="56"/>
      <c r="Q134" s="55">
        <f t="shared" si="124"/>
        <v>0.50000000000000011</v>
      </c>
      <c r="R134" s="56"/>
      <c r="S134" s="55">
        <f t="shared" si="125"/>
        <v>0.51948051948051943</v>
      </c>
      <c r="T134" s="56"/>
      <c r="U134" s="55">
        <f t="shared" si="126"/>
        <v>0.69970845481049559</v>
      </c>
      <c r="V134" s="56"/>
      <c r="W134" s="55">
        <f t="shared" si="127"/>
        <v>0.6</v>
      </c>
      <c r="X134" s="56"/>
      <c r="Y134" s="55">
        <f t="shared" si="128"/>
        <v>0.44999999999999996</v>
      </c>
      <c r="Z134" s="56"/>
      <c r="AA134" s="55">
        <f t="shared" si="129"/>
        <v>0.4</v>
      </c>
      <c r="AB134" s="56"/>
      <c r="AC134" s="55">
        <f t="shared" si="130"/>
        <v>0.4</v>
      </c>
      <c r="AD134" s="56"/>
      <c r="AE134" s="55">
        <f t="shared" si="131"/>
        <v>3.4285714285714279</v>
      </c>
      <c r="AF134" s="56"/>
      <c r="AG134" s="55">
        <f t="shared" si="132"/>
        <v>0.48</v>
      </c>
      <c r="AH134" s="56"/>
      <c r="AI134" s="55">
        <f t="shared" si="133"/>
        <v>0.44999999999999996</v>
      </c>
      <c r="AJ134" s="56"/>
      <c r="AK134" s="55">
        <f t="shared" si="134"/>
        <v>0.60000000000000009</v>
      </c>
      <c r="AL134" s="56"/>
      <c r="AM134" s="55">
        <f t="shared" si="135"/>
        <v>0.24</v>
      </c>
      <c r="AN134" s="56"/>
      <c r="AO134" s="55">
        <f t="shared" si="136"/>
        <v>5.2173913043478262</v>
      </c>
      <c r="AP134" s="56"/>
    </row>
    <row r="135" spans="5:42" x14ac:dyDescent="0.25">
      <c r="F135" s="6">
        <v>0.35</v>
      </c>
      <c r="G135" s="55">
        <f t="shared" si="121"/>
        <v>4</v>
      </c>
      <c r="H135" s="56"/>
      <c r="I135" s="55">
        <f t="shared" si="137"/>
        <v>1.2</v>
      </c>
      <c r="J135" s="56"/>
      <c r="K135" s="55">
        <f t="shared" si="122"/>
        <v>7.0588235294117645</v>
      </c>
      <c r="L135" s="56"/>
      <c r="M135" s="55">
        <f t="shared" si="123"/>
        <v>8</v>
      </c>
      <c r="N135" s="56"/>
      <c r="O135" s="55">
        <f t="shared" si="138"/>
        <v>0.69970845481049559</v>
      </c>
      <c r="P135" s="56"/>
      <c r="Q135" s="55">
        <f t="shared" si="124"/>
        <v>0.50000000000000011</v>
      </c>
      <c r="R135" s="56"/>
      <c r="S135" s="55">
        <f t="shared" si="125"/>
        <v>0.51948051948051943</v>
      </c>
      <c r="T135" s="56"/>
      <c r="U135" s="55">
        <f t="shared" si="126"/>
        <v>0.52478134110787167</v>
      </c>
      <c r="V135" s="56"/>
      <c r="W135" s="55">
        <f t="shared" si="127"/>
        <v>0.44999999999999996</v>
      </c>
      <c r="X135" s="56"/>
      <c r="Y135" s="55">
        <f t="shared" si="128"/>
        <v>0.29999999999999993</v>
      </c>
      <c r="Z135" s="56"/>
      <c r="AA135" s="55">
        <f t="shared" si="129"/>
        <v>0.4</v>
      </c>
      <c r="AB135" s="56"/>
      <c r="AC135" s="55">
        <f t="shared" si="130"/>
        <v>0.4</v>
      </c>
      <c r="AD135" s="56"/>
      <c r="AE135" s="55">
        <f t="shared" si="131"/>
        <v>1.7142857142857142</v>
      </c>
      <c r="AF135" s="56"/>
      <c r="AG135" s="55">
        <f t="shared" si="132"/>
        <v>0.36</v>
      </c>
      <c r="AH135" s="56"/>
      <c r="AI135" s="55">
        <f t="shared" si="133"/>
        <v>0.44999999999999996</v>
      </c>
      <c r="AJ135" s="56"/>
      <c r="AK135" s="55">
        <f t="shared" si="134"/>
        <v>0.60000000000000009</v>
      </c>
      <c r="AL135" s="56"/>
      <c r="AM135" s="55">
        <f t="shared" si="135"/>
        <v>0.24</v>
      </c>
      <c r="AN135" s="56"/>
      <c r="AO135" s="55">
        <f t="shared" si="136"/>
        <v>2.6086956521739131</v>
      </c>
      <c r="AP135" s="56"/>
    </row>
    <row r="136" spans="5:42" x14ac:dyDescent="0.25">
      <c r="F136" s="6">
        <v>0.3</v>
      </c>
      <c r="G136" s="55">
        <f t="shared" si="121"/>
        <v>3</v>
      </c>
      <c r="H136" s="56"/>
      <c r="I136" s="55">
        <f t="shared" si="137"/>
        <v>1.05</v>
      </c>
      <c r="J136" s="56"/>
      <c r="K136" s="55">
        <f t="shared" si="122"/>
        <v>7.0588235294117645</v>
      </c>
      <c r="L136" s="56"/>
      <c r="M136" s="55">
        <f t="shared" si="123"/>
        <v>8</v>
      </c>
      <c r="N136" s="56"/>
      <c r="O136" s="55">
        <f t="shared" si="138"/>
        <v>0.69970845481049559</v>
      </c>
      <c r="P136" s="56"/>
      <c r="Q136" s="55">
        <f t="shared" si="124"/>
        <v>0.4</v>
      </c>
      <c r="R136" s="56"/>
      <c r="S136" s="55">
        <f t="shared" si="125"/>
        <v>0.38961038961038957</v>
      </c>
      <c r="T136" s="56"/>
      <c r="U136" s="55">
        <f t="shared" si="126"/>
        <v>0.52478134110787167</v>
      </c>
      <c r="V136" s="56"/>
      <c r="W136" s="55">
        <f t="shared" si="127"/>
        <v>0.44999999999999996</v>
      </c>
      <c r="X136" s="56"/>
      <c r="Y136" s="55">
        <f t="shared" si="128"/>
        <v>0.29999999999999993</v>
      </c>
      <c r="Z136" s="56"/>
      <c r="AA136" s="55">
        <f t="shared" si="129"/>
        <v>0.4</v>
      </c>
      <c r="AB136" s="56"/>
      <c r="AC136" s="55">
        <f t="shared" si="130"/>
        <v>0.26666666666666672</v>
      </c>
      <c r="AD136" s="56"/>
      <c r="AE136" s="55">
        <f t="shared" si="131"/>
        <v>1.7142857142857142</v>
      </c>
      <c r="AF136" s="56"/>
      <c r="AG136" s="55">
        <f t="shared" si="132"/>
        <v>0.36</v>
      </c>
      <c r="AH136" s="56"/>
      <c r="AI136" s="55">
        <f t="shared" si="133"/>
        <v>0.44999999999999996</v>
      </c>
      <c r="AJ136" s="56"/>
      <c r="AK136" s="55">
        <f t="shared" si="134"/>
        <v>0.40000000000000008</v>
      </c>
      <c r="AL136" s="56"/>
      <c r="AM136" s="55">
        <f t="shared" si="135"/>
        <v>0.24</v>
      </c>
      <c r="AN136" s="56"/>
      <c r="AO136" s="55">
        <f t="shared" si="136"/>
        <v>2.6086956521739131</v>
      </c>
      <c r="AP136" s="56"/>
    </row>
    <row r="137" spans="5:42" x14ac:dyDescent="0.25">
      <c r="F137" s="6">
        <v>0.25</v>
      </c>
      <c r="G137" s="55">
        <f t="shared" si="121"/>
        <v>3</v>
      </c>
      <c r="H137" s="56"/>
      <c r="I137" s="55">
        <f t="shared" si="137"/>
        <v>1.05</v>
      </c>
      <c r="J137" s="56"/>
      <c r="K137" s="55">
        <f t="shared" si="122"/>
        <v>7.0588235294117645</v>
      </c>
      <c r="L137" s="56"/>
      <c r="M137" s="55">
        <f t="shared" si="123"/>
        <v>8</v>
      </c>
      <c r="N137" s="56"/>
      <c r="O137" s="55">
        <f t="shared" si="138"/>
        <v>0.52478134110787167</v>
      </c>
      <c r="P137" s="56"/>
      <c r="Q137" s="55">
        <f t="shared" si="124"/>
        <v>0.4</v>
      </c>
      <c r="R137" s="56"/>
      <c r="S137" s="55">
        <f t="shared" si="125"/>
        <v>0.38961038961038957</v>
      </c>
      <c r="T137" s="56"/>
      <c r="U137" s="55">
        <f t="shared" si="126"/>
        <v>0.52478134110787167</v>
      </c>
      <c r="V137" s="56"/>
      <c r="W137" s="55">
        <f t="shared" si="127"/>
        <v>0.44999999999999996</v>
      </c>
      <c r="X137" s="56"/>
      <c r="Y137" s="55">
        <f t="shared" si="128"/>
        <v>0.29999999999999993</v>
      </c>
      <c r="Z137" s="56"/>
      <c r="AA137" s="55">
        <f t="shared" si="129"/>
        <v>0.30000000000000004</v>
      </c>
      <c r="AB137" s="56"/>
      <c r="AC137" s="55">
        <f t="shared" si="130"/>
        <v>0.26666666666666672</v>
      </c>
      <c r="AD137" s="56"/>
      <c r="AE137" s="55">
        <f t="shared" si="131"/>
        <v>1.7142857142857142</v>
      </c>
      <c r="AF137" s="56"/>
      <c r="AG137" s="55">
        <f t="shared" si="132"/>
        <v>0.36</v>
      </c>
      <c r="AH137" s="56"/>
      <c r="AI137" s="55">
        <f t="shared" si="133"/>
        <v>0.29999999999999993</v>
      </c>
      <c r="AJ137" s="56"/>
      <c r="AK137" s="55">
        <f t="shared" si="134"/>
        <v>0.40000000000000008</v>
      </c>
      <c r="AL137" s="56"/>
      <c r="AM137" s="55">
        <f t="shared" si="135"/>
        <v>0.24</v>
      </c>
      <c r="AN137" s="56"/>
      <c r="AO137" s="55">
        <f t="shared" si="136"/>
        <v>2.6086956521739131</v>
      </c>
      <c r="AP137" s="56"/>
    </row>
    <row r="138" spans="5:42" x14ac:dyDescent="0.25">
      <c r="F138" s="6">
        <v>0.2</v>
      </c>
      <c r="G138" s="55">
        <f t="shared" si="121"/>
        <v>3</v>
      </c>
      <c r="H138" s="56"/>
      <c r="I138" s="55">
        <f t="shared" si="137"/>
        <v>0.9</v>
      </c>
      <c r="J138" s="56"/>
      <c r="K138" s="55">
        <f t="shared" si="122"/>
        <v>7.0588235294117645</v>
      </c>
      <c r="L138" s="56"/>
      <c r="M138" s="55">
        <f t="shared" si="123"/>
        <v>8</v>
      </c>
      <c r="N138" s="56"/>
      <c r="O138" s="55">
        <f t="shared" si="138"/>
        <v>0.52478134110787167</v>
      </c>
      <c r="P138" s="56"/>
      <c r="Q138" s="55">
        <f t="shared" si="124"/>
        <v>0.4</v>
      </c>
      <c r="R138" s="56"/>
      <c r="S138" s="55">
        <f t="shared" si="125"/>
        <v>0.38961038961038957</v>
      </c>
      <c r="T138" s="56"/>
      <c r="U138" s="55">
        <f t="shared" si="126"/>
        <v>0.52478134110787167</v>
      </c>
      <c r="V138" s="56"/>
      <c r="W138" s="55">
        <f t="shared" si="127"/>
        <v>0.44999999999999996</v>
      </c>
      <c r="X138" s="56"/>
      <c r="Y138" s="55">
        <f t="shared" si="128"/>
        <v>0.29999999999999993</v>
      </c>
      <c r="Z138" s="56"/>
      <c r="AA138" s="55">
        <f t="shared" si="129"/>
        <v>0.30000000000000004</v>
      </c>
      <c r="AB138" s="56"/>
      <c r="AC138" s="55">
        <f t="shared" si="130"/>
        <v>0.26666666666666672</v>
      </c>
      <c r="AD138" s="56"/>
      <c r="AE138" s="55">
        <f t="shared" si="131"/>
        <v>1.7142857142857142</v>
      </c>
      <c r="AF138" s="56"/>
      <c r="AG138" s="55">
        <f t="shared" si="132"/>
        <v>0.36</v>
      </c>
      <c r="AH138" s="56"/>
      <c r="AI138" s="55">
        <f t="shared" si="133"/>
        <v>0.29999999999999993</v>
      </c>
      <c r="AJ138" s="56"/>
      <c r="AK138" s="55">
        <f t="shared" si="134"/>
        <v>0.40000000000000008</v>
      </c>
      <c r="AL138" s="56"/>
      <c r="AM138" s="55">
        <f t="shared" si="135"/>
        <v>0.12</v>
      </c>
      <c r="AN138" s="56"/>
      <c r="AO138" s="55">
        <f t="shared" si="136"/>
        <v>2.6086956521739131</v>
      </c>
      <c r="AP138" s="56"/>
    </row>
    <row r="139" spans="5:42" x14ac:dyDescent="0.25">
      <c r="F139" s="6">
        <v>0.15</v>
      </c>
      <c r="G139" s="55">
        <f t="shared" si="121"/>
        <v>3</v>
      </c>
      <c r="H139" s="56"/>
      <c r="I139" s="55">
        <f t="shared" si="137"/>
        <v>0.9</v>
      </c>
      <c r="J139" s="56"/>
      <c r="K139" s="55">
        <f t="shared" si="122"/>
        <v>3.5294117647058822</v>
      </c>
      <c r="L139" s="56"/>
      <c r="M139" s="55">
        <f t="shared" si="123"/>
        <v>8</v>
      </c>
      <c r="N139" s="56"/>
      <c r="O139" s="55">
        <f t="shared" si="138"/>
        <v>0.52478134110787167</v>
      </c>
      <c r="P139" s="56"/>
      <c r="Q139" s="55">
        <f t="shared" si="124"/>
        <v>0.30000000000000004</v>
      </c>
      <c r="R139" s="56"/>
      <c r="S139" s="55">
        <f t="shared" si="125"/>
        <v>0.38961038961038957</v>
      </c>
      <c r="T139" s="56"/>
      <c r="U139" s="55">
        <f t="shared" si="126"/>
        <v>0.34985422740524774</v>
      </c>
      <c r="V139" s="56"/>
      <c r="W139" s="55">
        <f t="shared" si="127"/>
        <v>0.29999999999999993</v>
      </c>
      <c r="X139" s="56"/>
      <c r="Y139" s="55">
        <f t="shared" si="128"/>
        <v>0.29999999999999993</v>
      </c>
      <c r="Z139" s="56"/>
      <c r="AA139" s="55">
        <f t="shared" si="129"/>
        <v>0.30000000000000004</v>
      </c>
      <c r="AB139" s="56"/>
      <c r="AC139" s="55">
        <f t="shared" si="130"/>
        <v>0.26666666666666672</v>
      </c>
      <c r="AD139" s="56"/>
      <c r="AE139" s="55">
        <f t="shared" si="131"/>
        <v>1.7142857142857142</v>
      </c>
      <c r="AF139" s="56"/>
      <c r="AG139" s="55">
        <f t="shared" si="132"/>
        <v>0.24</v>
      </c>
      <c r="AH139" s="56"/>
      <c r="AI139" s="55">
        <f t="shared" si="133"/>
        <v>0.29999999999999993</v>
      </c>
      <c r="AJ139" s="56"/>
      <c r="AK139" s="55">
        <f t="shared" si="134"/>
        <v>0.40000000000000008</v>
      </c>
      <c r="AL139" s="56"/>
      <c r="AM139" s="55">
        <f t="shared" si="135"/>
        <v>0.12</v>
      </c>
      <c r="AN139" s="56"/>
      <c r="AO139" s="55">
        <f t="shared" si="136"/>
        <v>2.6086956521739131</v>
      </c>
      <c r="AP139" s="56"/>
    </row>
    <row r="140" spans="5:42" x14ac:dyDescent="0.25">
      <c r="F140" s="6">
        <v>0.1</v>
      </c>
      <c r="G140" s="55">
        <f t="shared" si="121"/>
        <v>3</v>
      </c>
      <c r="H140" s="56"/>
      <c r="I140" s="55">
        <f t="shared" si="137"/>
        <v>0.9</v>
      </c>
      <c r="J140" s="56"/>
      <c r="K140" s="55">
        <f t="shared" si="122"/>
        <v>3.5294117647058822</v>
      </c>
      <c r="L140" s="56"/>
      <c r="M140" s="55">
        <f t="shared" si="123"/>
        <v>8</v>
      </c>
      <c r="N140" s="56"/>
      <c r="O140" s="55">
        <f t="shared" si="138"/>
        <v>0.52478134110787167</v>
      </c>
      <c r="P140" s="56"/>
      <c r="Q140" s="55">
        <f t="shared" si="124"/>
        <v>0.30000000000000004</v>
      </c>
      <c r="R140" s="56"/>
      <c r="S140" s="55">
        <f t="shared" si="125"/>
        <v>0.38961038961038957</v>
      </c>
      <c r="T140" s="56"/>
      <c r="U140" s="55">
        <f t="shared" si="126"/>
        <v>0.34985422740524774</v>
      </c>
      <c r="V140" s="56"/>
      <c r="W140" s="55">
        <f t="shared" si="127"/>
        <v>0.29999999999999993</v>
      </c>
      <c r="X140" s="56"/>
      <c r="Y140" s="55">
        <f t="shared" si="128"/>
        <v>0.29999999999999993</v>
      </c>
      <c r="Z140" s="56"/>
      <c r="AA140" s="55">
        <f t="shared" si="129"/>
        <v>0.30000000000000004</v>
      </c>
      <c r="AB140" s="56"/>
      <c r="AC140" s="55">
        <f t="shared" si="130"/>
        <v>0.26666666666666672</v>
      </c>
      <c r="AD140" s="56"/>
      <c r="AE140" s="55">
        <f t="shared" si="131"/>
        <v>1.7142857142857142</v>
      </c>
      <c r="AF140" s="56"/>
      <c r="AG140" s="55">
        <f t="shared" si="132"/>
        <v>0.24</v>
      </c>
      <c r="AH140" s="56"/>
      <c r="AI140" s="55">
        <f t="shared" si="133"/>
        <v>0.29999999999999993</v>
      </c>
      <c r="AJ140" s="56"/>
      <c r="AK140" s="55">
        <f t="shared" si="134"/>
        <v>0.40000000000000008</v>
      </c>
      <c r="AL140" s="56"/>
      <c r="AM140" s="55">
        <f t="shared" si="135"/>
        <v>0.12</v>
      </c>
      <c r="AN140" s="56"/>
      <c r="AO140" s="55">
        <f t="shared" si="136"/>
        <v>2.6086956521739131</v>
      </c>
      <c r="AP140" s="56"/>
    </row>
    <row r="141" spans="5:42" x14ac:dyDescent="0.25">
      <c r="F141" s="6">
        <v>0.05</v>
      </c>
      <c r="G141" s="55">
        <f t="shared" si="121"/>
        <v>3</v>
      </c>
      <c r="H141" s="56"/>
      <c r="I141" s="55">
        <f t="shared" si="137"/>
        <v>0.74999999999999989</v>
      </c>
      <c r="J141" s="56"/>
      <c r="K141" s="55">
        <f t="shared" si="122"/>
        <v>3.5294117647058822</v>
      </c>
      <c r="L141" s="56"/>
      <c r="M141" s="55">
        <f t="shared" si="123"/>
        <v>8</v>
      </c>
      <c r="N141" s="56"/>
      <c r="O141" s="55">
        <f t="shared" si="138"/>
        <v>0.52478134110787167</v>
      </c>
      <c r="P141" s="56"/>
      <c r="Q141" s="55">
        <f t="shared" si="124"/>
        <v>0.30000000000000004</v>
      </c>
      <c r="R141" s="56"/>
      <c r="S141" s="55">
        <f t="shared" si="125"/>
        <v>0.25974025974025972</v>
      </c>
      <c r="T141" s="56"/>
      <c r="U141" s="55">
        <f t="shared" si="126"/>
        <v>0.34985422740524774</v>
      </c>
      <c r="V141" s="56"/>
      <c r="W141" s="55">
        <f t="shared" si="127"/>
        <v>0.29999999999999993</v>
      </c>
      <c r="X141" s="56"/>
      <c r="Y141" s="55">
        <f t="shared" si="128"/>
        <v>0.15</v>
      </c>
      <c r="Z141" s="56"/>
      <c r="AA141" s="55">
        <f t="shared" si="129"/>
        <v>0.30000000000000004</v>
      </c>
      <c r="AB141" s="56"/>
      <c r="AC141" s="55">
        <f t="shared" si="130"/>
        <v>0.26666666666666672</v>
      </c>
      <c r="AD141" s="56"/>
      <c r="AE141" s="55">
        <f t="shared" si="131"/>
        <v>1.7142857142857142</v>
      </c>
      <c r="AF141" s="56"/>
      <c r="AG141" s="55">
        <f t="shared" si="132"/>
        <v>0.24</v>
      </c>
      <c r="AH141" s="56"/>
      <c r="AI141" s="55">
        <f t="shared" si="133"/>
        <v>0.29999999999999993</v>
      </c>
      <c r="AJ141" s="56"/>
      <c r="AK141" s="55">
        <f t="shared" si="134"/>
        <v>0.40000000000000008</v>
      </c>
      <c r="AL141" s="56"/>
      <c r="AM141" s="55">
        <f t="shared" si="135"/>
        <v>0.12</v>
      </c>
      <c r="AN141" s="56"/>
      <c r="AO141" s="55">
        <f t="shared" si="136"/>
        <v>2.6086956521739131</v>
      </c>
      <c r="AP141" s="56"/>
    </row>
    <row r="142" spans="5:42" ht="15.75" thickBot="1" x14ac:dyDescent="0.3">
      <c r="E142" s="3"/>
      <c r="F142" s="7">
        <v>0</v>
      </c>
      <c r="G142" s="59">
        <f t="shared" si="121"/>
        <v>2</v>
      </c>
      <c r="H142" s="60"/>
      <c r="I142" s="59">
        <f t="shared" si="137"/>
        <v>0.74999999999999989</v>
      </c>
      <c r="J142" s="60"/>
      <c r="K142" s="59">
        <f t="shared" si="122"/>
        <v>3.5294117647058822</v>
      </c>
      <c r="L142" s="60"/>
      <c r="M142" s="59">
        <f t="shared" si="123"/>
        <v>4</v>
      </c>
      <c r="N142" s="60"/>
      <c r="O142" s="59">
        <f t="shared" si="138"/>
        <v>0.34985422740524774</v>
      </c>
      <c r="P142" s="60"/>
      <c r="Q142" s="59">
        <f t="shared" si="124"/>
        <v>0.30000000000000004</v>
      </c>
      <c r="R142" s="60"/>
      <c r="S142" s="59">
        <f t="shared" si="125"/>
        <v>0.25974025974025972</v>
      </c>
      <c r="T142" s="60"/>
      <c r="U142" s="59">
        <f t="shared" si="126"/>
        <v>0.34985422740524774</v>
      </c>
      <c r="V142" s="60"/>
      <c r="W142" s="59">
        <f t="shared" si="127"/>
        <v>0.29999999999999993</v>
      </c>
      <c r="X142" s="60"/>
      <c r="Y142" s="59">
        <f t="shared" si="128"/>
        <v>0.15</v>
      </c>
      <c r="Z142" s="60"/>
      <c r="AA142" s="59">
        <f t="shared" si="129"/>
        <v>0.20000000000000004</v>
      </c>
      <c r="AB142" s="60"/>
      <c r="AC142" s="59">
        <f t="shared" si="130"/>
        <v>0.13333333333333333</v>
      </c>
      <c r="AD142" s="60"/>
      <c r="AE142" s="59">
        <f t="shared" si="131"/>
        <v>1.7142857142857142</v>
      </c>
      <c r="AF142" s="60"/>
      <c r="AG142" s="59">
        <f t="shared" si="132"/>
        <v>0.24</v>
      </c>
      <c r="AH142" s="60"/>
      <c r="AI142" s="59">
        <f t="shared" si="133"/>
        <v>0.29999999999999993</v>
      </c>
      <c r="AJ142" s="60"/>
      <c r="AK142" s="59">
        <f t="shared" si="134"/>
        <v>0.2</v>
      </c>
      <c r="AL142" s="60"/>
      <c r="AM142" s="59">
        <f t="shared" si="135"/>
        <v>0.12</v>
      </c>
      <c r="AN142" s="60"/>
      <c r="AO142" s="59">
        <f t="shared" si="136"/>
        <v>2.6086956521739131</v>
      </c>
      <c r="AP142" s="60"/>
    </row>
    <row r="143" spans="5:42" x14ac:dyDescent="0.25">
      <c r="E143" s="2" t="s">
        <v>2</v>
      </c>
      <c r="F143" s="5">
        <v>0.75</v>
      </c>
      <c r="G143" s="61">
        <f t="shared" si="121"/>
        <v>11</v>
      </c>
      <c r="H143" s="62"/>
      <c r="I143" s="61">
        <f t="shared" si="137"/>
        <v>4.3499999999999996</v>
      </c>
      <c r="J143" s="62"/>
      <c r="K143" s="61">
        <f t="shared" si="122"/>
        <v>28.235294117647058</v>
      </c>
      <c r="L143" s="62"/>
      <c r="M143" s="61">
        <f t="shared" si="123"/>
        <v>24</v>
      </c>
      <c r="N143" s="62"/>
      <c r="O143" s="61">
        <f t="shared" si="138"/>
        <v>2.6239067055393583</v>
      </c>
      <c r="P143" s="62"/>
      <c r="Q143" s="61">
        <f t="shared" si="124"/>
        <v>1.7</v>
      </c>
      <c r="R143" s="62"/>
      <c r="S143" s="61">
        <f t="shared" si="125"/>
        <v>1.8181818181818179</v>
      </c>
      <c r="T143" s="62"/>
      <c r="U143" s="61">
        <f t="shared" si="126"/>
        <v>2.2740524781341107</v>
      </c>
      <c r="V143" s="62"/>
      <c r="W143" s="61">
        <f t="shared" si="127"/>
        <v>1.9500000000000002</v>
      </c>
      <c r="X143" s="62"/>
      <c r="Y143" s="61">
        <f t="shared" si="128"/>
        <v>1.35</v>
      </c>
      <c r="Z143" s="62"/>
      <c r="AA143" s="61">
        <f t="shared" si="129"/>
        <v>1.5</v>
      </c>
      <c r="AB143" s="62"/>
      <c r="AC143" s="61">
        <f t="shared" si="130"/>
        <v>1.3333333333333333</v>
      </c>
      <c r="AD143" s="62"/>
      <c r="AE143" s="61">
        <f t="shared" si="131"/>
        <v>10.285714285714286</v>
      </c>
      <c r="AF143" s="62"/>
      <c r="AG143" s="61">
        <f t="shared" si="132"/>
        <v>1.56</v>
      </c>
      <c r="AH143" s="62"/>
      <c r="AI143" s="61">
        <f t="shared" si="133"/>
        <v>1.65</v>
      </c>
      <c r="AJ143" s="62"/>
      <c r="AK143" s="61">
        <f t="shared" si="134"/>
        <v>2</v>
      </c>
      <c r="AL143" s="62"/>
      <c r="AM143" s="61">
        <f t="shared" si="135"/>
        <v>0.96000000000000008</v>
      </c>
      <c r="AN143" s="62"/>
      <c r="AO143" s="61">
        <f t="shared" si="136"/>
        <v>15.652173913043477</v>
      </c>
      <c r="AP143" s="62"/>
    </row>
    <row r="144" spans="5:42" x14ac:dyDescent="0.25">
      <c r="F144" s="6">
        <v>0.45</v>
      </c>
      <c r="G144" s="55">
        <f t="shared" si="121"/>
        <v>5</v>
      </c>
      <c r="H144" s="56"/>
      <c r="I144" s="55">
        <f t="shared" si="137"/>
        <v>1.9500000000000002</v>
      </c>
      <c r="J144" s="56"/>
      <c r="K144" s="55">
        <f t="shared" si="122"/>
        <v>14.117647058823531</v>
      </c>
      <c r="L144" s="56"/>
      <c r="M144" s="55">
        <f t="shared" si="123"/>
        <v>12</v>
      </c>
      <c r="N144" s="56"/>
      <c r="O144" s="55">
        <f t="shared" si="138"/>
        <v>1.0495626822157436</v>
      </c>
      <c r="P144" s="56"/>
      <c r="Q144" s="55">
        <f t="shared" si="124"/>
        <v>0.8</v>
      </c>
      <c r="R144" s="56"/>
      <c r="S144" s="55">
        <f t="shared" si="125"/>
        <v>0.77922077922077904</v>
      </c>
      <c r="T144" s="56"/>
      <c r="U144" s="55">
        <f t="shared" si="126"/>
        <v>1.0495626822157436</v>
      </c>
      <c r="V144" s="56"/>
      <c r="W144" s="55">
        <f t="shared" si="127"/>
        <v>0.9</v>
      </c>
      <c r="X144" s="56"/>
      <c r="Y144" s="55">
        <f t="shared" si="128"/>
        <v>0.6</v>
      </c>
      <c r="Z144" s="56"/>
      <c r="AA144" s="55">
        <f t="shared" si="129"/>
        <v>0.60000000000000009</v>
      </c>
      <c r="AB144" s="56"/>
      <c r="AC144" s="55">
        <f t="shared" si="130"/>
        <v>0.53333333333333333</v>
      </c>
      <c r="AD144" s="56"/>
      <c r="AE144" s="55">
        <f t="shared" si="131"/>
        <v>5.1428571428571423</v>
      </c>
      <c r="AF144" s="56"/>
      <c r="AG144" s="55">
        <f t="shared" si="132"/>
        <v>0.72</v>
      </c>
      <c r="AH144" s="56"/>
      <c r="AI144" s="55">
        <f t="shared" si="133"/>
        <v>0.74999999999999989</v>
      </c>
      <c r="AJ144" s="56"/>
      <c r="AK144" s="55">
        <f t="shared" si="134"/>
        <v>0.8</v>
      </c>
      <c r="AL144" s="56"/>
      <c r="AM144" s="55">
        <f t="shared" si="135"/>
        <v>0.36</v>
      </c>
      <c r="AN144" s="56"/>
      <c r="AO144" s="55">
        <f t="shared" si="136"/>
        <v>7.8260869565217392</v>
      </c>
      <c r="AP144" s="56"/>
    </row>
    <row r="145" spans="2:42" x14ac:dyDescent="0.25">
      <c r="F145" s="6">
        <v>0.4</v>
      </c>
      <c r="G145" s="55">
        <f t="shared" si="121"/>
        <v>5</v>
      </c>
      <c r="H145" s="56"/>
      <c r="I145" s="55">
        <f t="shared" si="137"/>
        <v>1.8</v>
      </c>
      <c r="J145" s="56"/>
      <c r="K145" s="55">
        <f t="shared" si="122"/>
        <v>10.588235294117647</v>
      </c>
      <c r="L145" s="56"/>
      <c r="M145" s="55">
        <f t="shared" si="123"/>
        <v>12</v>
      </c>
      <c r="N145" s="56"/>
      <c r="O145" s="55">
        <f t="shared" si="138"/>
        <v>1.0495626822157436</v>
      </c>
      <c r="P145" s="56"/>
      <c r="Q145" s="55">
        <f t="shared" si="124"/>
        <v>0.70000000000000007</v>
      </c>
      <c r="R145" s="56"/>
      <c r="S145" s="55">
        <f t="shared" si="125"/>
        <v>0.64935064935064934</v>
      </c>
      <c r="T145" s="56"/>
      <c r="U145" s="55">
        <f t="shared" si="126"/>
        <v>0.87463556851311941</v>
      </c>
      <c r="V145" s="56"/>
      <c r="W145" s="55">
        <f t="shared" si="127"/>
        <v>0.74999999999999989</v>
      </c>
      <c r="X145" s="56"/>
      <c r="Y145" s="55">
        <f t="shared" si="128"/>
        <v>0.6</v>
      </c>
      <c r="Z145" s="56"/>
      <c r="AA145" s="55">
        <f t="shared" si="129"/>
        <v>0.60000000000000009</v>
      </c>
      <c r="AB145" s="56"/>
      <c r="AC145" s="55">
        <f t="shared" si="130"/>
        <v>0.53333333333333333</v>
      </c>
      <c r="AD145" s="56"/>
      <c r="AE145" s="55">
        <f t="shared" si="131"/>
        <v>3.4285714285714279</v>
      </c>
      <c r="AF145" s="56"/>
      <c r="AG145" s="55">
        <f t="shared" si="132"/>
        <v>0.6</v>
      </c>
      <c r="AH145" s="56"/>
      <c r="AI145" s="55">
        <f t="shared" si="133"/>
        <v>0.6</v>
      </c>
      <c r="AJ145" s="56"/>
      <c r="AK145" s="55">
        <f t="shared" si="134"/>
        <v>0.8</v>
      </c>
      <c r="AL145" s="56"/>
      <c r="AM145" s="55">
        <f t="shared" si="135"/>
        <v>0.36</v>
      </c>
      <c r="AN145" s="56"/>
      <c r="AO145" s="55">
        <f t="shared" si="136"/>
        <v>5.2173913043478262</v>
      </c>
      <c r="AP145" s="56"/>
    </row>
    <row r="146" spans="2:42" x14ac:dyDescent="0.25">
      <c r="F146" s="6">
        <v>0.35</v>
      </c>
      <c r="G146" s="55">
        <f t="shared" si="121"/>
        <v>5</v>
      </c>
      <c r="H146" s="56"/>
      <c r="I146" s="55">
        <f t="shared" si="137"/>
        <v>1.65</v>
      </c>
      <c r="J146" s="56"/>
      <c r="K146" s="55">
        <f t="shared" si="122"/>
        <v>10.588235294117647</v>
      </c>
      <c r="L146" s="56"/>
      <c r="M146" s="55">
        <f t="shared" si="123"/>
        <v>12</v>
      </c>
      <c r="N146" s="56"/>
      <c r="O146" s="55">
        <f t="shared" si="138"/>
        <v>0.87463556851311941</v>
      </c>
      <c r="P146" s="56"/>
      <c r="Q146" s="55">
        <f t="shared" si="124"/>
        <v>0.60000000000000009</v>
      </c>
      <c r="R146" s="56"/>
      <c r="S146" s="55">
        <f t="shared" si="125"/>
        <v>0.64935064935064934</v>
      </c>
      <c r="T146" s="56"/>
      <c r="U146" s="55">
        <f t="shared" si="126"/>
        <v>0.87463556851311941</v>
      </c>
      <c r="V146" s="56"/>
      <c r="W146" s="55">
        <f t="shared" si="127"/>
        <v>0.74999999999999989</v>
      </c>
      <c r="X146" s="56"/>
      <c r="Y146" s="55">
        <f t="shared" si="128"/>
        <v>0.44999999999999996</v>
      </c>
      <c r="Z146" s="56"/>
      <c r="AA146" s="55">
        <f t="shared" si="129"/>
        <v>0.50000000000000011</v>
      </c>
      <c r="AB146" s="56"/>
      <c r="AC146" s="55">
        <f t="shared" si="130"/>
        <v>0.53333333333333333</v>
      </c>
      <c r="AD146" s="56"/>
      <c r="AE146" s="55">
        <f t="shared" si="131"/>
        <v>3.4285714285714279</v>
      </c>
      <c r="AF146" s="56"/>
      <c r="AG146" s="55">
        <f t="shared" si="132"/>
        <v>0.6</v>
      </c>
      <c r="AH146" s="56"/>
      <c r="AI146" s="55">
        <f t="shared" si="133"/>
        <v>0.6</v>
      </c>
      <c r="AJ146" s="56"/>
      <c r="AK146" s="55">
        <f t="shared" si="134"/>
        <v>0.8</v>
      </c>
      <c r="AL146" s="56"/>
      <c r="AM146" s="55">
        <f t="shared" si="135"/>
        <v>0.36</v>
      </c>
      <c r="AN146" s="56"/>
      <c r="AO146" s="55">
        <f t="shared" si="136"/>
        <v>5.2173913043478262</v>
      </c>
      <c r="AP146" s="56"/>
    </row>
    <row r="147" spans="2:42" x14ac:dyDescent="0.25">
      <c r="F147" s="6">
        <v>0.3</v>
      </c>
      <c r="G147" s="55">
        <f t="shared" si="121"/>
        <v>4</v>
      </c>
      <c r="H147" s="56"/>
      <c r="I147" s="55">
        <f t="shared" si="137"/>
        <v>1.5</v>
      </c>
      <c r="J147" s="56"/>
      <c r="K147" s="55">
        <f t="shared" si="122"/>
        <v>10.588235294117647</v>
      </c>
      <c r="L147" s="56"/>
      <c r="M147" s="55">
        <f t="shared" si="123"/>
        <v>8</v>
      </c>
      <c r="N147" s="56"/>
      <c r="O147" s="55">
        <f t="shared" si="138"/>
        <v>0.87463556851311941</v>
      </c>
      <c r="P147" s="56"/>
      <c r="Q147" s="55">
        <f t="shared" si="124"/>
        <v>0.60000000000000009</v>
      </c>
      <c r="R147" s="56"/>
      <c r="S147" s="55">
        <f t="shared" si="125"/>
        <v>0.64935064935064934</v>
      </c>
      <c r="T147" s="56"/>
      <c r="U147" s="55">
        <f t="shared" si="126"/>
        <v>0.69970845481049559</v>
      </c>
      <c r="V147" s="56"/>
      <c r="W147" s="55">
        <f t="shared" si="127"/>
        <v>0.6</v>
      </c>
      <c r="X147" s="56"/>
      <c r="Y147" s="55">
        <f t="shared" si="128"/>
        <v>0.44999999999999996</v>
      </c>
      <c r="Z147" s="56"/>
      <c r="AA147" s="55">
        <f t="shared" si="129"/>
        <v>0.50000000000000011</v>
      </c>
      <c r="AB147" s="56"/>
      <c r="AC147" s="55">
        <f t="shared" si="130"/>
        <v>0.4</v>
      </c>
      <c r="AD147" s="56"/>
      <c r="AE147" s="55">
        <f t="shared" si="131"/>
        <v>3.4285714285714279</v>
      </c>
      <c r="AF147" s="56"/>
      <c r="AG147" s="55">
        <f t="shared" si="132"/>
        <v>0.48</v>
      </c>
      <c r="AH147" s="56"/>
      <c r="AI147" s="55">
        <f t="shared" si="133"/>
        <v>0.6</v>
      </c>
      <c r="AJ147" s="56"/>
      <c r="AK147" s="55">
        <f t="shared" si="134"/>
        <v>0.60000000000000009</v>
      </c>
      <c r="AL147" s="56"/>
      <c r="AM147" s="55">
        <f t="shared" si="135"/>
        <v>0.24</v>
      </c>
      <c r="AN147" s="56"/>
      <c r="AO147" s="55">
        <f t="shared" si="136"/>
        <v>5.2173913043478262</v>
      </c>
      <c r="AP147" s="56"/>
    </row>
    <row r="148" spans="2:42" x14ac:dyDescent="0.25">
      <c r="F148" s="6">
        <v>0.25</v>
      </c>
      <c r="G148" s="55">
        <f t="shared" si="121"/>
        <v>4</v>
      </c>
      <c r="H148" s="56"/>
      <c r="I148" s="55">
        <f t="shared" si="137"/>
        <v>1.35</v>
      </c>
      <c r="J148" s="56"/>
      <c r="K148" s="55">
        <f t="shared" si="122"/>
        <v>7.0588235294117645</v>
      </c>
      <c r="L148" s="56"/>
      <c r="M148" s="55">
        <f t="shared" si="123"/>
        <v>8</v>
      </c>
      <c r="N148" s="56"/>
      <c r="O148" s="55">
        <f t="shared" si="138"/>
        <v>0.87463556851311941</v>
      </c>
      <c r="P148" s="56"/>
      <c r="Q148" s="55">
        <f t="shared" si="124"/>
        <v>0.50000000000000011</v>
      </c>
      <c r="R148" s="56"/>
      <c r="S148" s="55">
        <f t="shared" si="125"/>
        <v>0.51948051948051943</v>
      </c>
      <c r="T148" s="56"/>
      <c r="U148" s="55">
        <f t="shared" si="126"/>
        <v>0.69970845481049559</v>
      </c>
      <c r="V148" s="56"/>
      <c r="W148" s="55">
        <f t="shared" si="127"/>
        <v>0.6</v>
      </c>
      <c r="X148" s="56"/>
      <c r="Y148" s="55">
        <f t="shared" si="128"/>
        <v>0.44999999999999996</v>
      </c>
      <c r="Z148" s="56"/>
      <c r="AA148" s="55">
        <f t="shared" si="129"/>
        <v>0.50000000000000011</v>
      </c>
      <c r="AB148" s="56"/>
      <c r="AC148" s="55">
        <f t="shared" si="130"/>
        <v>0.4</v>
      </c>
      <c r="AD148" s="56"/>
      <c r="AE148" s="55">
        <f t="shared" si="131"/>
        <v>3.4285714285714279</v>
      </c>
      <c r="AF148" s="56"/>
      <c r="AG148" s="55">
        <f t="shared" si="132"/>
        <v>0.48</v>
      </c>
      <c r="AH148" s="56"/>
      <c r="AI148" s="55">
        <f t="shared" si="133"/>
        <v>0.44999999999999996</v>
      </c>
      <c r="AJ148" s="56"/>
      <c r="AK148" s="55">
        <f t="shared" si="134"/>
        <v>0.60000000000000009</v>
      </c>
      <c r="AL148" s="56"/>
      <c r="AM148" s="55">
        <f t="shared" si="135"/>
        <v>0.24</v>
      </c>
      <c r="AN148" s="56"/>
      <c r="AO148" s="55">
        <f t="shared" si="136"/>
        <v>5.2173913043478262</v>
      </c>
      <c r="AP148" s="56"/>
    </row>
    <row r="149" spans="2:42" x14ac:dyDescent="0.25">
      <c r="F149" s="6">
        <v>0.2</v>
      </c>
      <c r="G149" s="55">
        <f t="shared" si="121"/>
        <v>4</v>
      </c>
      <c r="H149" s="56"/>
      <c r="I149" s="55">
        <f t="shared" si="137"/>
        <v>1.35</v>
      </c>
      <c r="J149" s="56"/>
      <c r="K149" s="55">
        <f t="shared" si="122"/>
        <v>7.0588235294117645</v>
      </c>
      <c r="L149" s="56"/>
      <c r="M149" s="55">
        <f t="shared" si="123"/>
        <v>8</v>
      </c>
      <c r="N149" s="56"/>
      <c r="O149" s="55">
        <f t="shared" si="138"/>
        <v>0.69970845481049559</v>
      </c>
      <c r="P149" s="56"/>
      <c r="Q149" s="55">
        <f t="shared" si="124"/>
        <v>0.50000000000000011</v>
      </c>
      <c r="R149" s="56"/>
      <c r="S149" s="55">
        <f t="shared" si="125"/>
        <v>0.51948051948051943</v>
      </c>
      <c r="T149" s="56"/>
      <c r="U149" s="55">
        <f t="shared" si="126"/>
        <v>0.69970845481049559</v>
      </c>
      <c r="V149" s="56"/>
      <c r="W149" s="55">
        <f t="shared" si="127"/>
        <v>0.6</v>
      </c>
      <c r="X149" s="56"/>
      <c r="Y149" s="55">
        <f t="shared" si="128"/>
        <v>0.44999999999999996</v>
      </c>
      <c r="Z149" s="56"/>
      <c r="AA149" s="55">
        <f t="shared" si="129"/>
        <v>0.4</v>
      </c>
      <c r="AB149" s="56"/>
      <c r="AC149" s="55">
        <f t="shared" si="130"/>
        <v>0.4</v>
      </c>
      <c r="AD149" s="56"/>
      <c r="AE149" s="55">
        <f t="shared" si="131"/>
        <v>3.4285714285714279</v>
      </c>
      <c r="AF149" s="56"/>
      <c r="AG149" s="55">
        <f t="shared" si="132"/>
        <v>0.48</v>
      </c>
      <c r="AH149" s="56"/>
      <c r="AI149" s="55">
        <f t="shared" si="133"/>
        <v>0.44999999999999996</v>
      </c>
      <c r="AJ149" s="56"/>
      <c r="AK149" s="55">
        <f t="shared" si="134"/>
        <v>0.60000000000000009</v>
      </c>
      <c r="AL149" s="56"/>
      <c r="AM149" s="55">
        <f t="shared" si="135"/>
        <v>0.24</v>
      </c>
      <c r="AN149" s="56"/>
      <c r="AO149" s="55">
        <f t="shared" si="136"/>
        <v>5.2173913043478262</v>
      </c>
      <c r="AP149" s="56"/>
    </row>
    <row r="150" spans="2:42" x14ac:dyDescent="0.25">
      <c r="F150" s="6">
        <v>0.15</v>
      </c>
      <c r="G150" s="55">
        <f t="shared" si="121"/>
        <v>4</v>
      </c>
      <c r="H150" s="56"/>
      <c r="I150" s="55">
        <f t="shared" si="137"/>
        <v>1.2</v>
      </c>
      <c r="J150" s="56"/>
      <c r="K150" s="55">
        <f t="shared" si="122"/>
        <v>7.0588235294117645</v>
      </c>
      <c r="L150" s="56"/>
      <c r="M150" s="55">
        <f t="shared" si="123"/>
        <v>8</v>
      </c>
      <c r="N150" s="56"/>
      <c r="O150" s="55">
        <f t="shared" si="138"/>
        <v>0.69970845481049559</v>
      </c>
      <c r="P150" s="56"/>
      <c r="Q150" s="55">
        <f t="shared" si="124"/>
        <v>0.50000000000000011</v>
      </c>
      <c r="R150" s="56"/>
      <c r="S150" s="55">
        <f t="shared" si="125"/>
        <v>0.51948051948051943</v>
      </c>
      <c r="T150" s="56"/>
      <c r="U150" s="55">
        <f t="shared" si="126"/>
        <v>0.52478134110787167</v>
      </c>
      <c r="V150" s="56"/>
      <c r="W150" s="55">
        <f t="shared" si="127"/>
        <v>0.44999999999999996</v>
      </c>
      <c r="X150" s="56"/>
      <c r="Y150" s="55">
        <f t="shared" si="128"/>
        <v>0.29999999999999993</v>
      </c>
      <c r="Z150" s="56"/>
      <c r="AA150" s="55">
        <f t="shared" si="129"/>
        <v>0.4</v>
      </c>
      <c r="AB150" s="56"/>
      <c r="AC150" s="55">
        <f t="shared" si="130"/>
        <v>0.4</v>
      </c>
      <c r="AD150" s="56"/>
      <c r="AE150" s="55">
        <f t="shared" si="131"/>
        <v>1.7142857142857142</v>
      </c>
      <c r="AF150" s="56"/>
      <c r="AG150" s="55">
        <f t="shared" si="132"/>
        <v>0.36</v>
      </c>
      <c r="AH150" s="56"/>
      <c r="AI150" s="55">
        <f t="shared" si="133"/>
        <v>0.44999999999999996</v>
      </c>
      <c r="AJ150" s="56"/>
      <c r="AK150" s="55">
        <f t="shared" si="134"/>
        <v>0.60000000000000009</v>
      </c>
      <c r="AL150" s="56"/>
      <c r="AM150" s="55">
        <f t="shared" si="135"/>
        <v>0.24</v>
      </c>
      <c r="AN150" s="56"/>
      <c r="AO150" s="55">
        <f t="shared" si="136"/>
        <v>2.6086956521739131</v>
      </c>
      <c r="AP150" s="56"/>
    </row>
    <row r="151" spans="2:42" x14ac:dyDescent="0.25">
      <c r="F151" s="6">
        <v>0.1</v>
      </c>
      <c r="G151" s="55">
        <f t="shared" si="121"/>
        <v>3</v>
      </c>
      <c r="H151" s="56"/>
      <c r="I151" s="55">
        <f t="shared" si="137"/>
        <v>1.2</v>
      </c>
      <c r="J151" s="56"/>
      <c r="K151" s="55">
        <f t="shared" si="122"/>
        <v>7.0588235294117645</v>
      </c>
      <c r="L151" s="56"/>
      <c r="M151" s="55">
        <f t="shared" si="123"/>
        <v>8</v>
      </c>
      <c r="N151" s="56"/>
      <c r="O151" s="55">
        <f t="shared" si="138"/>
        <v>0.69970845481049559</v>
      </c>
      <c r="P151" s="56"/>
      <c r="Q151" s="55">
        <f t="shared" si="124"/>
        <v>0.4</v>
      </c>
      <c r="R151" s="56"/>
      <c r="S151" s="55">
        <f t="shared" si="125"/>
        <v>0.38961038961038957</v>
      </c>
      <c r="T151" s="56"/>
      <c r="U151" s="55">
        <f t="shared" si="126"/>
        <v>0.52478134110787167</v>
      </c>
      <c r="V151" s="56"/>
      <c r="W151" s="55">
        <f t="shared" si="127"/>
        <v>0.44999999999999996</v>
      </c>
      <c r="X151" s="56"/>
      <c r="Y151" s="55">
        <f t="shared" si="128"/>
        <v>0.29999999999999993</v>
      </c>
      <c r="Z151" s="56"/>
      <c r="AA151" s="55">
        <f t="shared" si="129"/>
        <v>0.4</v>
      </c>
      <c r="AB151" s="56"/>
      <c r="AC151" s="55">
        <f t="shared" si="130"/>
        <v>0.26666666666666672</v>
      </c>
      <c r="AD151" s="56"/>
      <c r="AE151" s="55">
        <f t="shared" si="131"/>
        <v>1.7142857142857142</v>
      </c>
      <c r="AF151" s="56"/>
      <c r="AG151" s="55">
        <f t="shared" si="132"/>
        <v>0.36</v>
      </c>
      <c r="AH151" s="56"/>
      <c r="AI151" s="55">
        <f t="shared" si="133"/>
        <v>0.44999999999999996</v>
      </c>
      <c r="AJ151" s="56"/>
      <c r="AK151" s="55">
        <f t="shared" si="134"/>
        <v>0.40000000000000008</v>
      </c>
      <c r="AL151" s="56"/>
      <c r="AM151" s="55">
        <f t="shared" si="135"/>
        <v>0.24</v>
      </c>
      <c r="AN151" s="56"/>
      <c r="AO151" s="55">
        <f t="shared" si="136"/>
        <v>2.6086956521739131</v>
      </c>
      <c r="AP151" s="56"/>
    </row>
    <row r="152" spans="2:42" x14ac:dyDescent="0.25">
      <c r="F152" s="6">
        <v>0.05</v>
      </c>
      <c r="G152" s="55">
        <f t="shared" si="121"/>
        <v>3</v>
      </c>
      <c r="H152" s="56"/>
      <c r="I152" s="55">
        <f t="shared" si="137"/>
        <v>1.05</v>
      </c>
      <c r="J152" s="56"/>
      <c r="K152" s="55">
        <f t="shared" si="122"/>
        <v>7.0588235294117645</v>
      </c>
      <c r="L152" s="56"/>
      <c r="M152" s="55">
        <f t="shared" si="123"/>
        <v>8</v>
      </c>
      <c r="N152" s="56"/>
      <c r="O152" s="55">
        <f t="shared" si="138"/>
        <v>0.69970845481049559</v>
      </c>
      <c r="P152" s="56"/>
      <c r="Q152" s="55">
        <f t="shared" si="124"/>
        <v>0.4</v>
      </c>
      <c r="R152" s="56"/>
      <c r="S152" s="55">
        <f t="shared" si="125"/>
        <v>0.38961038961038957</v>
      </c>
      <c r="T152" s="56"/>
      <c r="U152" s="55">
        <f t="shared" si="126"/>
        <v>0.52478134110787167</v>
      </c>
      <c r="V152" s="56"/>
      <c r="W152" s="55">
        <f t="shared" si="127"/>
        <v>0.44999999999999996</v>
      </c>
      <c r="X152" s="56"/>
      <c r="Y152" s="55">
        <f t="shared" si="128"/>
        <v>0.29999999999999993</v>
      </c>
      <c r="Z152" s="56"/>
      <c r="AA152" s="55">
        <f t="shared" si="129"/>
        <v>0.4</v>
      </c>
      <c r="AB152" s="56"/>
      <c r="AC152" s="55">
        <f t="shared" si="130"/>
        <v>0.26666666666666672</v>
      </c>
      <c r="AD152" s="56"/>
      <c r="AE152" s="55">
        <f t="shared" si="131"/>
        <v>1.7142857142857142</v>
      </c>
      <c r="AF152" s="56"/>
      <c r="AG152" s="55">
        <f t="shared" si="132"/>
        <v>0.36</v>
      </c>
      <c r="AH152" s="56"/>
      <c r="AI152" s="55">
        <f t="shared" si="133"/>
        <v>0.44999999999999996</v>
      </c>
      <c r="AJ152" s="56"/>
      <c r="AK152" s="55">
        <f t="shared" si="134"/>
        <v>0.40000000000000008</v>
      </c>
      <c r="AL152" s="56"/>
      <c r="AM152" s="55">
        <f t="shared" si="135"/>
        <v>0.24</v>
      </c>
      <c r="AN152" s="56"/>
      <c r="AO152" s="55">
        <f t="shared" si="136"/>
        <v>2.6086956521739131</v>
      </c>
      <c r="AP152" s="56"/>
    </row>
    <row r="153" spans="2:42" ht="15.75" thickBot="1" x14ac:dyDescent="0.3">
      <c r="B153" s="10"/>
      <c r="C153" s="10"/>
      <c r="D153" s="10"/>
      <c r="E153" s="10"/>
      <c r="F153" s="11">
        <v>0</v>
      </c>
      <c r="G153" s="57">
        <f t="shared" si="121"/>
        <v>3</v>
      </c>
      <c r="H153" s="58"/>
      <c r="I153" s="57">
        <f t="shared" si="137"/>
        <v>1.05</v>
      </c>
      <c r="J153" s="58"/>
      <c r="K153" s="57">
        <f t="shared" si="122"/>
        <v>7.0588235294117645</v>
      </c>
      <c r="L153" s="58"/>
      <c r="M153" s="57">
        <f t="shared" si="123"/>
        <v>8</v>
      </c>
      <c r="N153" s="58"/>
      <c r="O153" s="57">
        <f t="shared" si="138"/>
        <v>0.52478134110787167</v>
      </c>
      <c r="P153" s="58"/>
      <c r="Q153" s="57">
        <f t="shared" si="124"/>
        <v>0.4</v>
      </c>
      <c r="R153" s="58"/>
      <c r="S153" s="57">
        <f t="shared" si="125"/>
        <v>0.38961038961038957</v>
      </c>
      <c r="T153" s="58"/>
      <c r="U153" s="57">
        <f t="shared" si="126"/>
        <v>0.52478134110787167</v>
      </c>
      <c r="V153" s="58"/>
      <c r="W153" s="57">
        <f t="shared" si="127"/>
        <v>0.44999999999999996</v>
      </c>
      <c r="X153" s="58"/>
      <c r="Y153" s="57">
        <f t="shared" si="128"/>
        <v>0.29999999999999993</v>
      </c>
      <c r="Z153" s="58"/>
      <c r="AA153" s="57">
        <f t="shared" si="129"/>
        <v>0.30000000000000004</v>
      </c>
      <c r="AB153" s="58"/>
      <c r="AC153" s="57">
        <f t="shared" si="130"/>
        <v>0.26666666666666672</v>
      </c>
      <c r="AD153" s="58"/>
      <c r="AE153" s="57">
        <f t="shared" si="131"/>
        <v>1.7142857142857142</v>
      </c>
      <c r="AF153" s="58"/>
      <c r="AG153" s="57">
        <f t="shared" si="132"/>
        <v>0.36</v>
      </c>
      <c r="AH153" s="58"/>
      <c r="AI153" s="57">
        <f t="shared" si="133"/>
        <v>0.29999999999999993</v>
      </c>
      <c r="AJ153" s="58"/>
      <c r="AK153" s="57">
        <f t="shared" si="134"/>
        <v>0.40000000000000008</v>
      </c>
      <c r="AL153" s="58"/>
      <c r="AM153" s="57">
        <f t="shared" si="135"/>
        <v>0.24</v>
      </c>
      <c r="AN153" s="58"/>
      <c r="AO153" s="57">
        <f t="shared" si="136"/>
        <v>2.6086956521739131</v>
      </c>
      <c r="AP153" s="58"/>
    </row>
    <row r="154" spans="2:42" ht="15.75" thickTop="1" x14ac:dyDescent="0.25"/>
    <row r="155" spans="2:42" s="32" customFormat="1" x14ac:dyDescent="0.25"/>
    <row r="156" spans="2:42" s="32" customFormat="1" ht="15.75" thickBot="1" x14ac:dyDescent="0.3">
      <c r="B156" s="50" t="s">
        <v>67</v>
      </c>
      <c r="C156" s="50"/>
      <c r="D156" s="50"/>
    </row>
    <row r="157" spans="2:42" s="32" customFormat="1" ht="16.5" thickTop="1" thickBot="1" x14ac:dyDescent="0.3">
      <c r="B157" s="50"/>
      <c r="C157" s="50"/>
      <c r="D157" s="50"/>
    </row>
    <row r="158" spans="2:42" ht="15.75" thickTop="1" x14ac:dyDescent="0.25"/>
    <row r="159" spans="2:42" ht="15" customHeight="1" thickBot="1" x14ac:dyDescent="0.3">
      <c r="C159" s="83" t="s">
        <v>59</v>
      </c>
      <c r="D159" s="83"/>
      <c r="E159" s="84" t="s">
        <v>75</v>
      </c>
      <c r="F159" s="84"/>
      <c r="G159" s="84"/>
      <c r="H159" s="84"/>
      <c r="I159" s="84"/>
      <c r="J159" s="84"/>
      <c r="K159" s="84"/>
      <c r="L159" s="84"/>
      <c r="M159" s="84"/>
      <c r="N159" s="84"/>
      <c r="O159" s="84"/>
      <c r="P159" s="84"/>
      <c r="Q159" s="84"/>
    </row>
    <row r="160" spans="2:42" x14ac:dyDescent="0.25">
      <c r="E160" s="84"/>
      <c r="F160" s="84"/>
      <c r="G160" s="84"/>
      <c r="H160" s="84"/>
      <c r="I160" s="84"/>
      <c r="J160" s="84"/>
      <c r="K160" s="84"/>
      <c r="L160" s="84"/>
      <c r="M160" s="84"/>
      <c r="N160" s="84"/>
      <c r="O160" s="84"/>
      <c r="P160" s="84"/>
      <c r="Q160" s="84"/>
    </row>
    <row r="161" spans="3:73" s="31" customFormat="1" ht="15.75" customHeight="1" x14ac:dyDescent="0.25">
      <c r="E161" s="84"/>
      <c r="F161" s="84"/>
      <c r="G161" s="84"/>
      <c r="H161" s="84"/>
      <c r="I161" s="84"/>
      <c r="J161" s="84"/>
      <c r="K161" s="84"/>
      <c r="L161" s="84"/>
      <c r="M161" s="84"/>
      <c r="N161" s="84"/>
      <c r="O161" s="84"/>
      <c r="P161" s="84"/>
      <c r="Q161" s="84"/>
    </row>
    <row r="162" spans="3:73" x14ac:dyDescent="0.25">
      <c r="E162" s="84"/>
      <c r="F162" s="84"/>
      <c r="G162" s="84"/>
      <c r="H162" s="84"/>
      <c r="I162" s="84"/>
      <c r="J162" s="84"/>
      <c r="K162" s="84"/>
      <c r="L162" s="84"/>
      <c r="M162" s="84"/>
      <c r="N162" s="84"/>
      <c r="O162" s="84"/>
      <c r="P162" s="84"/>
      <c r="Q162" s="84"/>
    </row>
    <row r="164" spans="3:73" x14ac:dyDescent="0.25">
      <c r="BM164" s="30"/>
      <c r="BN164" s="30"/>
      <c r="BO164" s="30"/>
      <c r="BP164" s="30"/>
      <c r="BQ164" s="30"/>
      <c r="BR164" s="30"/>
      <c r="BS164" s="30"/>
      <c r="BT164" s="30"/>
      <c r="BU164" s="30"/>
    </row>
    <row r="165" spans="3:73" x14ac:dyDescent="0.25">
      <c r="C165" t="s">
        <v>4</v>
      </c>
      <c r="D165" t="s">
        <v>8</v>
      </c>
      <c r="Q165" t="s">
        <v>4</v>
      </c>
      <c r="R165" t="s">
        <v>10</v>
      </c>
      <c r="AF165" t="s">
        <v>4</v>
      </c>
      <c r="AG165" t="s">
        <v>3</v>
      </c>
      <c r="AV165" t="s">
        <v>4</v>
      </c>
      <c r="AW165" t="s">
        <v>11</v>
      </c>
      <c r="BK165" s="30" t="s">
        <v>4</v>
      </c>
      <c r="BL165" s="30" t="s">
        <v>9</v>
      </c>
      <c r="BM165" s="30"/>
      <c r="BN165" s="30"/>
      <c r="BO165" s="30"/>
      <c r="BP165" s="30"/>
      <c r="BQ165" s="30"/>
      <c r="BR165" s="30"/>
      <c r="BS165" s="30"/>
      <c r="BT165" s="30"/>
      <c r="BU165" s="30"/>
    </row>
    <row r="166" spans="3:73" x14ac:dyDescent="0.25">
      <c r="C166" t="s">
        <v>5</v>
      </c>
      <c r="D166">
        <v>50</v>
      </c>
      <c r="Q166" t="s">
        <v>5</v>
      </c>
      <c r="R166">
        <v>35</v>
      </c>
      <c r="AF166" t="s">
        <v>5</v>
      </c>
      <c r="AG166">
        <v>40</v>
      </c>
      <c r="AV166" t="s">
        <v>5</v>
      </c>
      <c r="AW166">
        <v>80</v>
      </c>
      <c r="BK166" s="30" t="s">
        <v>5</v>
      </c>
      <c r="BL166" s="30">
        <v>60</v>
      </c>
      <c r="BM166" s="30"/>
      <c r="BN166" s="30"/>
      <c r="BO166" s="30"/>
      <c r="BP166" s="30"/>
      <c r="BQ166" s="30"/>
      <c r="BR166" s="30"/>
      <c r="BS166" s="30"/>
      <c r="BT166" s="30"/>
      <c r="BU166" s="30"/>
    </row>
    <row r="167" spans="3:73" x14ac:dyDescent="0.25">
      <c r="C167" t="s">
        <v>28</v>
      </c>
      <c r="D167">
        <v>15</v>
      </c>
      <c r="Q167" t="s">
        <v>28</v>
      </c>
      <c r="R167">
        <v>36</v>
      </c>
      <c r="X167" s="17"/>
      <c r="AF167" t="s">
        <v>28</v>
      </c>
      <c r="AG167">
        <v>188</v>
      </c>
      <c r="AV167" t="s">
        <v>28</v>
      </c>
      <c r="AW167">
        <v>574</v>
      </c>
      <c r="BK167" s="30" t="s">
        <v>28</v>
      </c>
      <c r="BL167" s="30">
        <v>34</v>
      </c>
      <c r="BM167" s="30"/>
      <c r="BN167" s="30"/>
      <c r="BO167" s="30"/>
      <c r="BP167" s="30"/>
      <c r="BQ167" s="30"/>
      <c r="BR167" s="30"/>
      <c r="BS167" s="30"/>
      <c r="BT167" s="30"/>
      <c r="BU167" s="30"/>
    </row>
    <row r="168" spans="3:73" x14ac:dyDescent="0.25">
      <c r="BK168" s="30"/>
      <c r="BL168" s="30"/>
      <c r="BM168" s="30"/>
      <c r="BN168" s="30"/>
      <c r="BO168" s="30"/>
      <c r="BP168" s="30"/>
      <c r="BQ168" s="30"/>
      <c r="BR168" s="30"/>
      <c r="BS168" s="30"/>
      <c r="BT168" s="30"/>
      <c r="BU168" s="30"/>
    </row>
    <row r="169" spans="3:73" x14ac:dyDescent="0.25">
      <c r="C169" s="1" t="s">
        <v>29</v>
      </c>
      <c r="D169" s="1" t="s">
        <v>34</v>
      </c>
      <c r="E169" s="1" t="s">
        <v>35</v>
      </c>
      <c r="F169" s="1" t="s">
        <v>36</v>
      </c>
      <c r="H169" s="51" t="s">
        <v>37</v>
      </c>
      <c r="I169" s="52"/>
      <c r="J169" s="53" t="s">
        <v>38</v>
      </c>
      <c r="K169" s="53"/>
      <c r="L169" s="53"/>
      <c r="M169" s="53"/>
      <c r="Q169" s="1" t="s">
        <v>29</v>
      </c>
      <c r="R169" s="1" t="s">
        <v>34</v>
      </c>
      <c r="S169" s="1" t="s">
        <v>35</v>
      </c>
      <c r="T169" s="1" t="s">
        <v>36</v>
      </c>
      <c r="V169" s="51" t="s">
        <v>37</v>
      </c>
      <c r="W169" s="52"/>
      <c r="X169" s="53" t="s">
        <v>39</v>
      </c>
      <c r="Y169" s="53"/>
      <c r="Z169" s="53"/>
      <c r="AA169" s="53"/>
      <c r="AF169" s="1" t="s">
        <v>29</v>
      </c>
      <c r="AG169" s="1" t="s">
        <v>34</v>
      </c>
      <c r="AH169" s="1" t="s">
        <v>35</v>
      </c>
      <c r="AI169" s="1" t="s">
        <v>36</v>
      </c>
      <c r="AK169" s="51" t="s">
        <v>37</v>
      </c>
      <c r="AL169" s="52"/>
      <c r="AM169" s="53" t="s">
        <v>42</v>
      </c>
      <c r="AN169" s="53"/>
      <c r="AO169" s="53"/>
      <c r="AP169" s="53"/>
      <c r="AV169" s="1" t="s">
        <v>29</v>
      </c>
      <c r="AW169" s="1" t="s">
        <v>34</v>
      </c>
      <c r="AX169" s="1" t="s">
        <v>35</v>
      </c>
      <c r="AY169" s="1" t="s">
        <v>36</v>
      </c>
      <c r="BA169" s="51" t="s">
        <v>37</v>
      </c>
      <c r="BB169" s="52"/>
      <c r="BC169" s="53" t="s">
        <v>49</v>
      </c>
      <c r="BD169" s="53"/>
      <c r="BE169" s="53"/>
      <c r="BF169" s="53"/>
      <c r="BK169" s="1" t="s">
        <v>29</v>
      </c>
      <c r="BL169" s="1" t="s">
        <v>34</v>
      </c>
      <c r="BM169" s="1" t="s">
        <v>35</v>
      </c>
      <c r="BN169" s="1" t="s">
        <v>36</v>
      </c>
      <c r="BO169" s="30"/>
      <c r="BP169" s="51" t="s">
        <v>37</v>
      </c>
      <c r="BQ169" s="52"/>
      <c r="BR169" s="53" t="s">
        <v>58</v>
      </c>
      <c r="BS169" s="53"/>
      <c r="BT169" s="53"/>
      <c r="BU169" s="53"/>
    </row>
    <row r="170" spans="3:73" x14ac:dyDescent="0.25">
      <c r="C170" s="8">
        <v>9.3000000000000007</v>
      </c>
      <c r="D170" s="8">
        <v>50</v>
      </c>
      <c r="E170" s="14">
        <f t="shared" ref="E170:E200" si="139">C170/$D$167</f>
        <v>0.62</v>
      </c>
      <c r="F170" s="14">
        <f t="shared" ref="F170:F200" si="140">D170/$D$166</f>
        <v>1</v>
      </c>
      <c r="J170" s="53"/>
      <c r="K170" s="53"/>
      <c r="L170" s="53"/>
      <c r="M170" s="53"/>
      <c r="Q170" s="8">
        <v>2.9</v>
      </c>
      <c r="R170" s="8">
        <v>35</v>
      </c>
      <c r="S170" s="14">
        <f t="shared" ref="S170:S193" si="141">Q170/$R$167</f>
        <v>8.0555555555555547E-2</v>
      </c>
      <c r="T170" s="14">
        <f t="shared" ref="T170:T193" si="142">R170/$R$166</f>
        <v>1</v>
      </c>
      <c r="X170" s="53"/>
      <c r="Y170" s="53"/>
      <c r="Z170" s="53"/>
      <c r="AA170" s="53"/>
      <c r="AF170" s="8">
        <v>15.2</v>
      </c>
      <c r="AG170" s="8">
        <v>40</v>
      </c>
      <c r="AH170" s="14">
        <f t="shared" ref="AH170:AH203" si="143">AF170/$AG$167</f>
        <v>8.0851063829787226E-2</v>
      </c>
      <c r="AI170" s="14">
        <f t="shared" ref="AI170:AI203" si="144">AG170/$AG$166</f>
        <v>1</v>
      </c>
      <c r="AM170" s="53"/>
      <c r="AN170" s="53"/>
      <c r="AO170" s="53"/>
      <c r="AP170" s="53"/>
      <c r="AV170" s="8">
        <v>13.7</v>
      </c>
      <c r="AW170" s="8">
        <v>80</v>
      </c>
      <c r="AX170" s="14">
        <f t="shared" ref="AX170:AX192" si="145">AV170/$AW$167</f>
        <v>2.386759581881533E-2</v>
      </c>
      <c r="AY170" s="14">
        <f t="shared" ref="AY170:AY192" si="146">AW170/$AW$166</f>
        <v>1</v>
      </c>
      <c r="BC170" s="53"/>
      <c r="BD170" s="53"/>
      <c r="BE170" s="53"/>
      <c r="BF170" s="53"/>
      <c r="BK170" s="8">
        <v>4.4000000000000004</v>
      </c>
      <c r="BL170" s="8">
        <v>60</v>
      </c>
      <c r="BM170" s="14">
        <f t="shared" ref="BM170:BM215" si="147">BK170/$BL$167</f>
        <v>0.12941176470588237</v>
      </c>
      <c r="BN170" s="14">
        <f t="shared" ref="BN170:BN215" si="148">BL170/$BL$166</f>
        <v>1</v>
      </c>
      <c r="BO170" s="30"/>
      <c r="BP170" s="30"/>
      <c r="BQ170" s="30"/>
      <c r="BR170" s="53"/>
      <c r="BS170" s="53"/>
      <c r="BT170" s="53"/>
      <c r="BU170" s="53"/>
    </row>
    <row r="171" spans="3:73" x14ac:dyDescent="0.25">
      <c r="C171" s="8">
        <v>10.1</v>
      </c>
      <c r="D171" s="8">
        <v>50</v>
      </c>
      <c r="E171" s="14">
        <f t="shared" si="139"/>
        <v>0.67333333333333334</v>
      </c>
      <c r="F171" s="14">
        <f t="shared" si="140"/>
        <v>1</v>
      </c>
      <c r="J171" s="53"/>
      <c r="K171" s="53"/>
      <c r="L171" s="53"/>
      <c r="M171" s="53"/>
      <c r="Q171" s="8">
        <v>4</v>
      </c>
      <c r="R171" s="8">
        <v>35</v>
      </c>
      <c r="S171" s="14">
        <f t="shared" si="141"/>
        <v>0.1111111111111111</v>
      </c>
      <c r="T171" s="14">
        <f t="shared" si="142"/>
        <v>1</v>
      </c>
      <c r="X171" s="53"/>
      <c r="Y171" s="53"/>
      <c r="Z171" s="53"/>
      <c r="AA171" s="53"/>
      <c r="AF171" s="8">
        <v>17</v>
      </c>
      <c r="AG171" s="8">
        <v>40</v>
      </c>
      <c r="AH171" s="14">
        <f t="shared" si="143"/>
        <v>9.0425531914893623E-2</v>
      </c>
      <c r="AI171" s="14">
        <f t="shared" si="144"/>
        <v>1</v>
      </c>
      <c r="AM171" s="53"/>
      <c r="AN171" s="53"/>
      <c r="AO171" s="53"/>
      <c r="AP171" s="53"/>
      <c r="AV171" s="8">
        <v>32.200000000000003</v>
      </c>
      <c r="AW171" s="8">
        <v>80</v>
      </c>
      <c r="AX171" s="14">
        <f t="shared" si="145"/>
        <v>5.6097560975609764E-2</v>
      </c>
      <c r="AY171" s="14">
        <f t="shared" si="146"/>
        <v>1</v>
      </c>
      <c r="BC171" s="53"/>
      <c r="BD171" s="53"/>
      <c r="BE171" s="53"/>
      <c r="BF171" s="53"/>
      <c r="BK171" s="8">
        <v>4.7</v>
      </c>
      <c r="BL171" s="8">
        <v>60</v>
      </c>
      <c r="BM171" s="14">
        <f t="shared" si="147"/>
        <v>0.13823529411764707</v>
      </c>
      <c r="BN171" s="14">
        <f t="shared" si="148"/>
        <v>1</v>
      </c>
      <c r="BO171" s="30"/>
      <c r="BP171" s="30"/>
      <c r="BQ171" s="30"/>
      <c r="BR171" s="53"/>
      <c r="BS171" s="53"/>
      <c r="BT171" s="53"/>
      <c r="BU171" s="53"/>
    </row>
    <row r="172" spans="3:73" x14ac:dyDescent="0.25">
      <c r="C172" s="8">
        <v>10.3</v>
      </c>
      <c r="D172" s="8">
        <v>49.9</v>
      </c>
      <c r="E172" s="14">
        <f t="shared" si="139"/>
        <v>0.68666666666666676</v>
      </c>
      <c r="F172" s="14">
        <f t="shared" si="140"/>
        <v>0.998</v>
      </c>
      <c r="J172" s="53" t="s">
        <v>40</v>
      </c>
      <c r="K172" s="53"/>
      <c r="L172" s="53"/>
      <c r="M172" s="53"/>
      <c r="Q172" s="8">
        <v>4.0999999999999996</v>
      </c>
      <c r="R172" s="8">
        <v>34.9</v>
      </c>
      <c r="S172" s="14">
        <f t="shared" si="141"/>
        <v>0.11388888888888887</v>
      </c>
      <c r="T172" s="14">
        <f t="shared" si="142"/>
        <v>0.99714285714285711</v>
      </c>
      <c r="X172" s="53" t="s">
        <v>41</v>
      </c>
      <c r="Y172" s="53"/>
      <c r="Z172" s="53"/>
      <c r="AA172" s="53"/>
      <c r="AF172" s="8">
        <v>18.899999999999999</v>
      </c>
      <c r="AG172" s="8">
        <v>40</v>
      </c>
      <c r="AH172" s="14">
        <f t="shared" si="143"/>
        <v>0.10053191489361701</v>
      </c>
      <c r="AI172" s="14">
        <f t="shared" si="144"/>
        <v>1</v>
      </c>
      <c r="AM172" s="53" t="s">
        <v>43</v>
      </c>
      <c r="AN172" s="53"/>
      <c r="AO172" s="53"/>
      <c r="AP172" s="53"/>
      <c r="AV172" s="8">
        <v>35</v>
      </c>
      <c r="AW172" s="8">
        <v>80</v>
      </c>
      <c r="AX172" s="14">
        <f t="shared" si="145"/>
        <v>6.097560975609756E-2</v>
      </c>
      <c r="AY172" s="14">
        <f t="shared" si="146"/>
        <v>1</v>
      </c>
      <c r="BC172" s="53" t="s">
        <v>50</v>
      </c>
      <c r="BD172" s="53"/>
      <c r="BE172" s="53"/>
      <c r="BF172" s="53"/>
      <c r="BK172" s="8">
        <v>5.6</v>
      </c>
      <c r="BL172" s="8">
        <v>60</v>
      </c>
      <c r="BM172" s="14">
        <f t="shared" si="147"/>
        <v>0.16470588235294117</v>
      </c>
      <c r="BN172" s="14">
        <f t="shared" si="148"/>
        <v>1</v>
      </c>
      <c r="BO172" s="30"/>
      <c r="BP172" s="30"/>
      <c r="BQ172" s="30"/>
      <c r="BR172" s="30"/>
      <c r="BS172" s="30"/>
      <c r="BT172" s="30"/>
      <c r="BU172" s="30"/>
    </row>
    <row r="173" spans="3:73" x14ac:dyDescent="0.25">
      <c r="C173" s="8">
        <v>11.2</v>
      </c>
      <c r="D173" s="8">
        <v>49.8</v>
      </c>
      <c r="E173" s="14">
        <f t="shared" si="139"/>
        <v>0.74666666666666659</v>
      </c>
      <c r="F173" s="14">
        <f t="shared" si="140"/>
        <v>0.996</v>
      </c>
      <c r="K173" s="16"/>
      <c r="L173" s="15"/>
      <c r="Q173" s="8">
        <v>5.6</v>
      </c>
      <c r="R173" s="8">
        <v>34.299999999999997</v>
      </c>
      <c r="S173" s="14">
        <f t="shared" si="141"/>
        <v>0.15555555555555556</v>
      </c>
      <c r="T173" s="14">
        <f t="shared" si="142"/>
        <v>0.97999999999999987</v>
      </c>
      <c r="Y173" s="17"/>
      <c r="Z173" s="15"/>
      <c r="AF173" s="8">
        <v>19</v>
      </c>
      <c r="AG173" s="8">
        <v>40</v>
      </c>
      <c r="AH173" s="14">
        <f t="shared" si="143"/>
        <v>0.10106382978723404</v>
      </c>
      <c r="AI173" s="14">
        <f t="shared" si="144"/>
        <v>1</v>
      </c>
      <c r="AV173" s="8">
        <v>35.700000000000003</v>
      </c>
      <c r="AW173" s="8">
        <v>79.900000000000006</v>
      </c>
      <c r="AX173" s="14">
        <f t="shared" si="145"/>
        <v>6.2195121951219519E-2</v>
      </c>
      <c r="AY173" s="14">
        <f t="shared" si="146"/>
        <v>0.99875000000000003</v>
      </c>
      <c r="BK173" s="8">
        <v>9</v>
      </c>
      <c r="BL173" s="8">
        <v>60</v>
      </c>
      <c r="BM173" s="14">
        <f t="shared" si="147"/>
        <v>0.26470588235294118</v>
      </c>
      <c r="BN173" s="14">
        <f t="shared" si="148"/>
        <v>1</v>
      </c>
      <c r="BO173" s="30"/>
      <c r="BP173" s="30"/>
      <c r="BQ173" s="30"/>
      <c r="BR173" s="30"/>
      <c r="BS173" s="30"/>
      <c r="BT173" s="30"/>
      <c r="BU173" s="30"/>
    </row>
    <row r="174" spans="3:73" x14ac:dyDescent="0.25">
      <c r="C174" s="8">
        <v>11.5</v>
      </c>
      <c r="D174" s="8">
        <v>49.7</v>
      </c>
      <c r="E174" s="14">
        <f t="shared" si="139"/>
        <v>0.76666666666666672</v>
      </c>
      <c r="F174" s="14">
        <f t="shared" si="140"/>
        <v>0.99400000000000011</v>
      </c>
      <c r="K174" s="16"/>
      <c r="L174" s="15"/>
      <c r="Q174" s="8">
        <v>7.1</v>
      </c>
      <c r="R174" s="8">
        <v>34</v>
      </c>
      <c r="S174" s="14">
        <f t="shared" si="141"/>
        <v>0.19722222222222222</v>
      </c>
      <c r="T174" s="14">
        <f t="shared" si="142"/>
        <v>0.97142857142857142</v>
      </c>
      <c r="Y174" s="17"/>
      <c r="Z174" s="15"/>
      <c r="AF174" s="8">
        <v>19.600000000000001</v>
      </c>
      <c r="AG174" s="8">
        <v>40</v>
      </c>
      <c r="AH174" s="14">
        <f t="shared" si="143"/>
        <v>0.10425531914893618</v>
      </c>
      <c r="AI174" s="14">
        <f t="shared" si="144"/>
        <v>1</v>
      </c>
      <c r="AV174" s="8">
        <v>38.9</v>
      </c>
      <c r="AW174" s="8">
        <v>79.599999999999994</v>
      </c>
      <c r="AX174" s="14">
        <f t="shared" si="145"/>
        <v>6.7770034843205568E-2</v>
      </c>
      <c r="AY174" s="14">
        <f t="shared" si="146"/>
        <v>0.99499999999999988</v>
      </c>
      <c r="BK174" s="8">
        <v>10.8</v>
      </c>
      <c r="BL174" s="8">
        <v>60</v>
      </c>
      <c r="BM174" s="14">
        <f t="shared" si="147"/>
        <v>0.31764705882352945</v>
      </c>
      <c r="BN174" s="14">
        <f t="shared" si="148"/>
        <v>1</v>
      </c>
      <c r="BO174" s="30"/>
      <c r="BP174" s="30"/>
      <c r="BQ174" s="30"/>
      <c r="BR174" s="30"/>
      <c r="BS174" s="30"/>
      <c r="BT174" s="30"/>
      <c r="BU174" s="30"/>
    </row>
    <row r="175" spans="3:73" x14ac:dyDescent="0.25">
      <c r="C175" s="8">
        <v>11.7</v>
      </c>
      <c r="D175" s="8">
        <v>49.6</v>
      </c>
      <c r="E175" s="14">
        <f t="shared" si="139"/>
        <v>0.77999999999999992</v>
      </c>
      <c r="F175" s="14">
        <f t="shared" si="140"/>
        <v>0.99199999999999999</v>
      </c>
      <c r="K175" s="16"/>
      <c r="L175" s="15"/>
      <c r="Q175" s="8">
        <v>7.8</v>
      </c>
      <c r="R175" s="8">
        <v>33.6</v>
      </c>
      <c r="S175" s="14">
        <f t="shared" si="141"/>
        <v>0.21666666666666667</v>
      </c>
      <c r="T175" s="14">
        <f t="shared" si="142"/>
        <v>0.96000000000000008</v>
      </c>
      <c r="Y175" s="17"/>
      <c r="Z175" s="15"/>
      <c r="AF175" s="8">
        <v>20.2</v>
      </c>
      <c r="AG175" s="8">
        <v>40</v>
      </c>
      <c r="AH175" s="14">
        <f t="shared" si="143"/>
        <v>0.1074468085106383</v>
      </c>
      <c r="AI175" s="14">
        <f t="shared" si="144"/>
        <v>1</v>
      </c>
      <c r="AV175" s="8">
        <v>50.7</v>
      </c>
      <c r="AW175" s="8">
        <v>78.2</v>
      </c>
      <c r="AX175" s="14">
        <f t="shared" si="145"/>
        <v>8.8327526132404188E-2</v>
      </c>
      <c r="AY175" s="14">
        <f t="shared" si="146"/>
        <v>0.97750000000000004</v>
      </c>
      <c r="BJ175" s="30"/>
      <c r="BK175" s="8">
        <v>11.9</v>
      </c>
      <c r="BL175" s="8">
        <v>60</v>
      </c>
      <c r="BM175" s="14">
        <f t="shared" si="147"/>
        <v>0.35000000000000003</v>
      </c>
      <c r="BN175" s="14">
        <f t="shared" si="148"/>
        <v>1</v>
      </c>
      <c r="BO175" s="30"/>
      <c r="BP175" s="30"/>
      <c r="BQ175" s="30"/>
      <c r="BR175" s="30"/>
      <c r="BS175" s="30"/>
      <c r="BT175" s="30"/>
      <c r="BU175" s="30"/>
    </row>
    <row r="176" spans="3:73" x14ac:dyDescent="0.25">
      <c r="C176" s="8">
        <v>12.4</v>
      </c>
      <c r="D176" s="8">
        <v>49.6</v>
      </c>
      <c r="E176" s="14">
        <f t="shared" si="139"/>
        <v>0.82666666666666666</v>
      </c>
      <c r="F176" s="14">
        <f t="shared" si="140"/>
        <v>0.99199999999999999</v>
      </c>
      <c r="K176" s="16"/>
      <c r="L176" s="15"/>
      <c r="Q176" s="8">
        <v>8.5</v>
      </c>
      <c r="R176" s="8">
        <v>33.5</v>
      </c>
      <c r="S176" s="14">
        <f t="shared" si="141"/>
        <v>0.2361111111111111</v>
      </c>
      <c r="T176" s="14">
        <f t="shared" si="142"/>
        <v>0.95714285714285718</v>
      </c>
      <c r="Y176" s="17"/>
      <c r="Z176" s="15"/>
      <c r="AF176" s="8">
        <v>20.3</v>
      </c>
      <c r="AG176" s="8">
        <v>39.9</v>
      </c>
      <c r="AH176" s="14">
        <f t="shared" si="143"/>
        <v>0.10797872340425532</v>
      </c>
      <c r="AI176" s="14">
        <f t="shared" si="144"/>
        <v>0.99749999999999994</v>
      </c>
      <c r="AV176" s="8">
        <v>64.900000000000006</v>
      </c>
      <c r="AW176" s="8">
        <v>76.5</v>
      </c>
      <c r="AX176" s="14">
        <f t="shared" si="145"/>
        <v>0.11306620209059234</v>
      </c>
      <c r="AY176" s="14">
        <f t="shared" si="146"/>
        <v>0.95625000000000004</v>
      </c>
      <c r="BJ176" s="30"/>
      <c r="BK176" s="8">
        <v>13.2</v>
      </c>
      <c r="BL176" s="8">
        <v>60</v>
      </c>
      <c r="BM176" s="14">
        <f t="shared" si="147"/>
        <v>0.38823529411764701</v>
      </c>
      <c r="BN176" s="14">
        <f t="shared" si="148"/>
        <v>1</v>
      </c>
      <c r="BO176" s="30"/>
      <c r="BP176" s="30"/>
      <c r="BQ176" s="30"/>
      <c r="BR176" s="30"/>
      <c r="BS176" s="30"/>
      <c r="BT176" s="30"/>
      <c r="BU176" s="30"/>
    </row>
    <row r="177" spans="3:88" x14ac:dyDescent="0.25">
      <c r="C177" s="8">
        <v>12.8</v>
      </c>
      <c r="D177" s="8">
        <v>49.5</v>
      </c>
      <c r="E177" s="14">
        <f t="shared" si="139"/>
        <v>0.85333333333333339</v>
      </c>
      <c r="F177" s="14">
        <f t="shared" si="140"/>
        <v>0.99</v>
      </c>
      <c r="L177" s="15"/>
      <c r="Q177" s="8">
        <v>9.3000000000000007</v>
      </c>
      <c r="R177" s="8">
        <v>33.1</v>
      </c>
      <c r="S177" s="14">
        <f t="shared" si="141"/>
        <v>0.25833333333333336</v>
      </c>
      <c r="T177" s="14">
        <f t="shared" si="142"/>
        <v>0.94571428571428573</v>
      </c>
      <c r="Z177" s="15"/>
      <c r="AF177" s="8">
        <v>20.5</v>
      </c>
      <c r="AG177" s="8">
        <v>40</v>
      </c>
      <c r="AH177" s="14">
        <f t="shared" si="143"/>
        <v>0.10904255319148937</v>
      </c>
      <c r="AI177" s="14">
        <f t="shared" si="144"/>
        <v>1</v>
      </c>
      <c r="AV177" s="8">
        <v>75.3</v>
      </c>
      <c r="AW177" s="8">
        <v>75.400000000000006</v>
      </c>
      <c r="AX177" s="14">
        <f t="shared" si="145"/>
        <v>0.13118466898954703</v>
      </c>
      <c r="AY177" s="14">
        <f t="shared" si="146"/>
        <v>0.94250000000000012</v>
      </c>
      <c r="BK177" s="8">
        <v>14.4</v>
      </c>
      <c r="BL177" s="8">
        <v>60</v>
      </c>
      <c r="BM177" s="14">
        <f t="shared" si="147"/>
        <v>0.42352941176470588</v>
      </c>
      <c r="BN177" s="14">
        <f t="shared" si="148"/>
        <v>1</v>
      </c>
      <c r="BO177" s="30"/>
      <c r="BP177" s="30"/>
      <c r="BQ177" s="30"/>
      <c r="BR177" s="30"/>
      <c r="BS177" s="30"/>
      <c r="BT177" s="30"/>
      <c r="BU177" s="30"/>
      <c r="CJ177" t="s">
        <v>57</v>
      </c>
    </row>
    <row r="178" spans="3:88" x14ac:dyDescent="0.25">
      <c r="C178" s="8">
        <v>13.3</v>
      </c>
      <c r="D178" s="8">
        <v>49.3</v>
      </c>
      <c r="E178" s="14">
        <f t="shared" si="139"/>
        <v>0.88666666666666671</v>
      </c>
      <c r="F178" s="14">
        <f t="shared" si="140"/>
        <v>0.98599999999999999</v>
      </c>
      <c r="K178" s="16"/>
      <c r="L178" s="15"/>
      <c r="Q178" s="8">
        <v>10</v>
      </c>
      <c r="R178" s="8">
        <v>32.9</v>
      </c>
      <c r="S178" s="14">
        <f t="shared" si="141"/>
        <v>0.27777777777777779</v>
      </c>
      <c r="T178" s="14">
        <f t="shared" si="142"/>
        <v>0.94</v>
      </c>
      <c r="AF178" s="8">
        <v>20.7</v>
      </c>
      <c r="AG178" s="8">
        <v>39.9</v>
      </c>
      <c r="AH178" s="14">
        <f t="shared" si="143"/>
        <v>0.1101063829787234</v>
      </c>
      <c r="AI178" s="14">
        <f t="shared" si="144"/>
        <v>0.99749999999999994</v>
      </c>
      <c r="AV178" s="8">
        <v>90.2</v>
      </c>
      <c r="AW178" s="8">
        <v>73.7</v>
      </c>
      <c r="AX178" s="14">
        <f t="shared" si="145"/>
        <v>0.15714285714285714</v>
      </c>
      <c r="AY178" s="14">
        <f t="shared" si="146"/>
        <v>0.92125000000000001</v>
      </c>
      <c r="BK178" s="8">
        <v>14.8</v>
      </c>
      <c r="BL178" s="8">
        <v>60</v>
      </c>
      <c r="BM178" s="14">
        <f t="shared" si="147"/>
        <v>0.43529411764705883</v>
      </c>
      <c r="BN178" s="14">
        <f t="shared" si="148"/>
        <v>1</v>
      </c>
      <c r="BO178" s="30"/>
      <c r="BP178" s="30"/>
      <c r="BQ178" s="30"/>
      <c r="BR178" s="30"/>
      <c r="BS178" s="30"/>
      <c r="BT178" s="30"/>
      <c r="BU178" s="30"/>
    </row>
    <row r="179" spans="3:88" x14ac:dyDescent="0.25">
      <c r="C179" s="8">
        <v>13.5</v>
      </c>
      <c r="D179" s="8">
        <v>49.3</v>
      </c>
      <c r="E179" s="14">
        <f t="shared" si="139"/>
        <v>0.9</v>
      </c>
      <c r="F179" s="14">
        <f t="shared" si="140"/>
        <v>0.98599999999999999</v>
      </c>
      <c r="K179" s="16"/>
      <c r="L179" s="15"/>
      <c r="Q179" s="8">
        <v>11.5</v>
      </c>
      <c r="R179" s="8">
        <v>32.4</v>
      </c>
      <c r="S179" s="14">
        <f t="shared" si="141"/>
        <v>0.31944444444444442</v>
      </c>
      <c r="T179" s="14">
        <f t="shared" si="142"/>
        <v>0.92571428571428571</v>
      </c>
      <c r="AF179" s="8">
        <v>20.9</v>
      </c>
      <c r="AG179" s="8">
        <v>39.9</v>
      </c>
      <c r="AH179" s="14">
        <f t="shared" si="143"/>
        <v>0.11117021276595744</v>
      </c>
      <c r="AI179" s="14">
        <f t="shared" si="144"/>
        <v>0.99749999999999994</v>
      </c>
      <c r="AV179" s="8">
        <v>101.2</v>
      </c>
      <c r="AW179" s="8">
        <v>72.5</v>
      </c>
      <c r="AX179" s="14">
        <f t="shared" si="145"/>
        <v>0.17630662020905924</v>
      </c>
      <c r="AY179" s="14">
        <f t="shared" si="146"/>
        <v>0.90625</v>
      </c>
      <c r="BK179" s="8">
        <v>14.8</v>
      </c>
      <c r="BL179" s="8">
        <v>60</v>
      </c>
      <c r="BM179" s="14">
        <f t="shared" si="147"/>
        <v>0.43529411764705883</v>
      </c>
      <c r="BN179" s="14">
        <f t="shared" si="148"/>
        <v>1</v>
      </c>
      <c r="BO179" s="30"/>
      <c r="BP179" s="30"/>
      <c r="BQ179" s="30"/>
      <c r="BR179" s="30"/>
      <c r="BS179" s="30"/>
      <c r="BT179" s="30"/>
      <c r="BU179" s="30"/>
    </row>
    <row r="180" spans="3:88" x14ac:dyDescent="0.25">
      <c r="C180" s="8">
        <v>13.7</v>
      </c>
      <c r="D180" s="8">
        <v>49.3</v>
      </c>
      <c r="E180" s="14">
        <f t="shared" si="139"/>
        <v>0.91333333333333333</v>
      </c>
      <c r="F180" s="14">
        <f t="shared" si="140"/>
        <v>0.98599999999999999</v>
      </c>
      <c r="Q180" s="8">
        <v>14.5</v>
      </c>
      <c r="R180" s="8">
        <v>31.3</v>
      </c>
      <c r="S180" s="14">
        <f t="shared" si="141"/>
        <v>0.40277777777777779</v>
      </c>
      <c r="T180" s="14">
        <f t="shared" si="142"/>
        <v>0.89428571428571435</v>
      </c>
      <c r="AF180" s="8">
        <v>21</v>
      </c>
      <c r="AG180" s="8">
        <v>39.9</v>
      </c>
      <c r="AH180" s="14">
        <f t="shared" si="143"/>
        <v>0.11170212765957446</v>
      </c>
      <c r="AI180" s="14">
        <f t="shared" si="144"/>
        <v>0.99749999999999994</v>
      </c>
      <c r="AV180" s="8">
        <v>118.3</v>
      </c>
      <c r="AW180" s="8">
        <v>70.400000000000006</v>
      </c>
      <c r="AX180" s="14">
        <f t="shared" si="145"/>
        <v>0.20609756097560974</v>
      </c>
      <c r="AY180" s="14">
        <f t="shared" si="146"/>
        <v>0.88000000000000012</v>
      </c>
      <c r="BK180" s="8">
        <v>15</v>
      </c>
      <c r="BL180" s="8">
        <v>60</v>
      </c>
      <c r="BM180" s="14">
        <f t="shared" si="147"/>
        <v>0.44117647058823528</v>
      </c>
      <c r="BN180" s="14">
        <f t="shared" si="148"/>
        <v>1</v>
      </c>
      <c r="BO180" s="30"/>
      <c r="BP180" s="30"/>
      <c r="BQ180" s="30"/>
      <c r="BR180" s="30"/>
      <c r="BS180" s="30"/>
      <c r="BT180" s="30"/>
      <c r="BU180" s="30"/>
    </row>
    <row r="181" spans="3:88" x14ac:dyDescent="0.25">
      <c r="C181" s="8">
        <v>13.8</v>
      </c>
      <c r="D181" s="8">
        <v>49.2</v>
      </c>
      <c r="E181" s="14">
        <f t="shared" si="139"/>
        <v>0.92</v>
      </c>
      <c r="F181" s="14">
        <f t="shared" si="140"/>
        <v>0.9840000000000001</v>
      </c>
      <c r="Q181" s="8">
        <v>17.600000000000001</v>
      </c>
      <c r="R181" s="8">
        <v>30.3</v>
      </c>
      <c r="S181" s="14">
        <f t="shared" si="141"/>
        <v>0.48888888888888893</v>
      </c>
      <c r="T181" s="14">
        <f t="shared" si="142"/>
        <v>0.86571428571428577</v>
      </c>
      <c r="AF181" s="8">
        <v>21.6</v>
      </c>
      <c r="AG181" s="8">
        <v>39.799999999999997</v>
      </c>
      <c r="AH181" s="14">
        <f t="shared" si="143"/>
        <v>0.11489361702127661</v>
      </c>
      <c r="AI181" s="14">
        <f t="shared" si="144"/>
        <v>0.99499999999999988</v>
      </c>
      <c r="AV181" s="8">
        <v>138.30000000000001</v>
      </c>
      <c r="AW181" s="8">
        <v>68.2</v>
      </c>
      <c r="AX181" s="14">
        <f t="shared" si="145"/>
        <v>0.24094076655052266</v>
      </c>
      <c r="AY181" s="14">
        <f t="shared" si="146"/>
        <v>0.85250000000000004</v>
      </c>
      <c r="BK181" s="8">
        <v>15</v>
      </c>
      <c r="BL181" s="8">
        <v>60</v>
      </c>
      <c r="BM181" s="14">
        <f t="shared" si="147"/>
        <v>0.44117647058823528</v>
      </c>
      <c r="BN181" s="14">
        <f t="shared" si="148"/>
        <v>1</v>
      </c>
      <c r="BO181" s="30"/>
      <c r="BP181" s="30"/>
      <c r="BQ181" s="30"/>
      <c r="BR181" s="30"/>
      <c r="BS181" s="30"/>
      <c r="BT181" s="30"/>
      <c r="BU181" s="30"/>
    </row>
    <row r="182" spans="3:88" x14ac:dyDescent="0.25">
      <c r="C182" s="8">
        <v>14.1</v>
      </c>
      <c r="D182" s="8">
        <v>49.2</v>
      </c>
      <c r="E182" s="14">
        <f t="shared" si="139"/>
        <v>0.94</v>
      </c>
      <c r="F182" s="14">
        <f t="shared" si="140"/>
        <v>0.9840000000000001</v>
      </c>
      <c r="Q182" s="8">
        <v>20.399999999999999</v>
      </c>
      <c r="R182" s="8">
        <v>29.2</v>
      </c>
      <c r="S182" s="14">
        <f t="shared" si="141"/>
        <v>0.56666666666666665</v>
      </c>
      <c r="T182" s="14">
        <f t="shared" si="142"/>
        <v>0.8342857142857143</v>
      </c>
      <c r="AF182" s="8">
        <v>23</v>
      </c>
      <c r="AG182" s="8">
        <v>39.700000000000003</v>
      </c>
      <c r="AH182" s="14">
        <f t="shared" si="143"/>
        <v>0.12234042553191489</v>
      </c>
      <c r="AI182" s="14">
        <f t="shared" si="144"/>
        <v>0.99250000000000005</v>
      </c>
      <c r="AS182" s="17"/>
      <c r="AV182" s="8">
        <v>146.9</v>
      </c>
      <c r="AW182" s="8">
        <v>67.2</v>
      </c>
      <c r="AX182" s="14">
        <f t="shared" si="145"/>
        <v>0.25592334494773522</v>
      </c>
      <c r="AY182" s="14">
        <f t="shared" si="146"/>
        <v>0.84000000000000008</v>
      </c>
      <c r="BK182" s="8">
        <v>15.1</v>
      </c>
      <c r="BL182" s="8">
        <v>60</v>
      </c>
      <c r="BM182" s="14">
        <f t="shared" si="147"/>
        <v>0.44411764705882351</v>
      </c>
      <c r="BN182" s="14">
        <f t="shared" si="148"/>
        <v>1</v>
      </c>
      <c r="BO182" s="30"/>
      <c r="BP182" s="30"/>
      <c r="BQ182" s="30"/>
      <c r="BR182" s="30"/>
      <c r="BS182" s="30"/>
      <c r="BT182" s="30"/>
      <c r="BU182" s="30"/>
    </row>
    <row r="183" spans="3:88" x14ac:dyDescent="0.25">
      <c r="C183" s="8">
        <v>14.3</v>
      </c>
      <c r="D183" s="8">
        <v>49.1</v>
      </c>
      <c r="E183" s="14">
        <f t="shared" si="139"/>
        <v>0.95333333333333337</v>
      </c>
      <c r="F183" s="14">
        <f t="shared" si="140"/>
        <v>0.98199999999999998</v>
      </c>
      <c r="Q183" s="8">
        <v>21.6</v>
      </c>
      <c r="R183" s="8">
        <v>28.8</v>
      </c>
      <c r="S183" s="14">
        <f t="shared" si="141"/>
        <v>0.60000000000000009</v>
      </c>
      <c r="T183" s="14">
        <f t="shared" si="142"/>
        <v>0.82285714285714284</v>
      </c>
      <c r="AF183" s="8">
        <v>25.3</v>
      </c>
      <c r="AG183" s="8">
        <v>39.5</v>
      </c>
      <c r="AH183" s="14">
        <f t="shared" si="143"/>
        <v>0.1345744680851064</v>
      </c>
      <c r="AI183" s="14">
        <f t="shared" si="144"/>
        <v>0.98750000000000004</v>
      </c>
      <c r="AV183" s="8">
        <v>154.30000000000001</v>
      </c>
      <c r="AW183" s="8">
        <v>66.400000000000006</v>
      </c>
      <c r="AX183" s="14">
        <f t="shared" si="145"/>
        <v>0.26881533101045296</v>
      </c>
      <c r="AY183" s="14">
        <f t="shared" si="146"/>
        <v>0.83000000000000007</v>
      </c>
      <c r="BK183" s="8">
        <v>15.2</v>
      </c>
      <c r="BL183" s="8">
        <v>59.9</v>
      </c>
      <c r="BM183" s="14">
        <f t="shared" si="147"/>
        <v>0.44705882352941173</v>
      </c>
      <c r="BN183" s="14">
        <f t="shared" si="148"/>
        <v>0.99833333333333329</v>
      </c>
      <c r="BO183" s="30"/>
      <c r="BP183" s="30"/>
      <c r="BQ183" s="30"/>
      <c r="BR183" s="30"/>
      <c r="BS183" s="30"/>
      <c r="BT183" s="30"/>
      <c r="BU183" s="30"/>
    </row>
    <row r="184" spans="3:88" x14ac:dyDescent="0.25">
      <c r="C184" s="8">
        <v>14.4</v>
      </c>
      <c r="D184" s="8">
        <v>49.1</v>
      </c>
      <c r="E184" s="14">
        <f t="shared" si="139"/>
        <v>0.96000000000000008</v>
      </c>
      <c r="F184" s="14">
        <f t="shared" si="140"/>
        <v>0.98199999999999998</v>
      </c>
      <c r="Q184" s="8">
        <v>22.4</v>
      </c>
      <c r="R184" s="8">
        <v>28.6</v>
      </c>
      <c r="S184" s="14">
        <f t="shared" si="141"/>
        <v>0.62222222222222223</v>
      </c>
      <c r="T184" s="14">
        <f t="shared" si="142"/>
        <v>0.81714285714285717</v>
      </c>
      <c r="AF184" s="8">
        <v>25.7</v>
      </c>
      <c r="AG184" s="8">
        <v>39.700000000000003</v>
      </c>
      <c r="AH184" s="14">
        <f t="shared" si="143"/>
        <v>0.13670212765957446</v>
      </c>
      <c r="AI184" s="14">
        <f t="shared" si="144"/>
        <v>0.99250000000000005</v>
      </c>
      <c r="AV184" s="8">
        <v>160.9</v>
      </c>
      <c r="AW184" s="8">
        <v>65.599999999999994</v>
      </c>
      <c r="AX184" s="14">
        <f t="shared" si="145"/>
        <v>0.28031358885017421</v>
      </c>
      <c r="AY184" s="14">
        <f t="shared" si="146"/>
        <v>0.82</v>
      </c>
      <c r="BK184" s="8">
        <v>15.2</v>
      </c>
      <c r="BL184" s="8">
        <v>59.9</v>
      </c>
      <c r="BM184" s="14">
        <f t="shared" si="147"/>
        <v>0.44705882352941173</v>
      </c>
      <c r="BN184" s="14">
        <f t="shared" si="148"/>
        <v>0.99833333333333329</v>
      </c>
      <c r="BO184" s="30"/>
      <c r="BP184" s="30"/>
      <c r="BQ184" s="30"/>
      <c r="BR184" s="30"/>
      <c r="BS184" s="30"/>
      <c r="BT184" s="30"/>
      <c r="BU184" s="30"/>
    </row>
    <row r="185" spans="3:88" x14ac:dyDescent="0.25">
      <c r="C185" s="8">
        <v>14.7</v>
      </c>
      <c r="D185" s="8">
        <v>49.1</v>
      </c>
      <c r="E185" s="14">
        <f t="shared" si="139"/>
        <v>0.98</v>
      </c>
      <c r="F185" s="14">
        <f t="shared" si="140"/>
        <v>0.98199999999999998</v>
      </c>
      <c r="Q185" s="8">
        <v>23.9</v>
      </c>
      <c r="R185" s="8">
        <v>28</v>
      </c>
      <c r="S185" s="14">
        <f t="shared" si="141"/>
        <v>0.66388888888888886</v>
      </c>
      <c r="T185" s="14">
        <f t="shared" si="142"/>
        <v>0.8</v>
      </c>
      <c r="AF185" s="8">
        <v>31.4</v>
      </c>
      <c r="AG185" s="8">
        <v>38.9</v>
      </c>
      <c r="AH185" s="14">
        <f t="shared" si="143"/>
        <v>0.16702127659574467</v>
      </c>
      <c r="AI185" s="14">
        <f t="shared" si="144"/>
        <v>0.97249999999999992</v>
      </c>
      <c r="AV185" s="8">
        <v>167.8</v>
      </c>
      <c r="AW185" s="8">
        <v>64.8</v>
      </c>
      <c r="AX185" s="14">
        <f t="shared" si="145"/>
        <v>0.29233449477351919</v>
      </c>
      <c r="AY185" s="14">
        <f t="shared" si="146"/>
        <v>0.80999999999999994</v>
      </c>
      <c r="BK185" s="8">
        <v>15.8</v>
      </c>
      <c r="BL185" s="8">
        <v>59.9</v>
      </c>
      <c r="BM185" s="14">
        <f t="shared" si="147"/>
        <v>0.46470588235294119</v>
      </c>
      <c r="BN185" s="14">
        <f t="shared" si="148"/>
        <v>0.99833333333333329</v>
      </c>
      <c r="BO185" s="30"/>
      <c r="BP185" s="30"/>
      <c r="BQ185" s="30"/>
      <c r="BR185" s="30"/>
      <c r="BS185" s="30"/>
      <c r="BT185" s="30"/>
      <c r="BU185" s="30"/>
    </row>
    <row r="186" spans="3:88" x14ac:dyDescent="0.25">
      <c r="C186" s="8">
        <v>14.9</v>
      </c>
      <c r="D186" s="8">
        <v>49</v>
      </c>
      <c r="E186" s="14">
        <f t="shared" si="139"/>
        <v>0.9933333333333334</v>
      </c>
      <c r="F186" s="14">
        <f t="shared" si="140"/>
        <v>0.98</v>
      </c>
      <c r="Q186" s="8">
        <v>26.2</v>
      </c>
      <c r="R186" s="8">
        <v>28</v>
      </c>
      <c r="S186" s="14">
        <f t="shared" si="141"/>
        <v>0.72777777777777775</v>
      </c>
      <c r="T186" s="14">
        <f t="shared" si="142"/>
        <v>0.8</v>
      </c>
      <c r="AF186" s="8">
        <v>32.799999999999997</v>
      </c>
      <c r="AG186" s="8">
        <v>38.700000000000003</v>
      </c>
      <c r="AH186" s="14">
        <f t="shared" si="143"/>
        <v>0.17446808510638295</v>
      </c>
      <c r="AI186" s="14">
        <f t="shared" si="144"/>
        <v>0.96750000000000003</v>
      </c>
      <c r="AV186" s="8">
        <v>171.1</v>
      </c>
      <c r="AW186" s="8">
        <v>64.5</v>
      </c>
      <c r="AX186" s="14">
        <f t="shared" si="145"/>
        <v>0.29808362369337976</v>
      </c>
      <c r="AY186" s="14">
        <f t="shared" si="146"/>
        <v>0.80625000000000002</v>
      </c>
      <c r="BK186" s="8">
        <v>16.100000000000001</v>
      </c>
      <c r="BL186" s="8">
        <v>59.8</v>
      </c>
      <c r="BM186" s="14">
        <f t="shared" si="147"/>
        <v>0.47352941176470592</v>
      </c>
      <c r="BN186" s="14">
        <f t="shared" si="148"/>
        <v>0.99666666666666659</v>
      </c>
      <c r="BO186" s="30"/>
      <c r="BP186" s="30"/>
      <c r="BQ186" s="30"/>
      <c r="BR186" s="30"/>
      <c r="BS186" s="30"/>
      <c r="BT186" s="30"/>
      <c r="BU186" s="30"/>
    </row>
    <row r="187" spans="3:88" x14ac:dyDescent="0.25">
      <c r="C187" s="8">
        <v>15</v>
      </c>
      <c r="D187" s="8">
        <v>49</v>
      </c>
      <c r="E187" s="14">
        <f t="shared" si="139"/>
        <v>1</v>
      </c>
      <c r="F187" s="14">
        <f t="shared" si="140"/>
        <v>0.98</v>
      </c>
      <c r="Q187" s="8">
        <v>27.1</v>
      </c>
      <c r="R187" s="8">
        <v>28</v>
      </c>
      <c r="S187" s="14">
        <f t="shared" si="141"/>
        <v>0.75277777777777777</v>
      </c>
      <c r="T187" s="14">
        <f t="shared" si="142"/>
        <v>0.8</v>
      </c>
      <c r="AF187" s="8">
        <v>34.1</v>
      </c>
      <c r="AG187" s="8">
        <v>38.6</v>
      </c>
      <c r="AH187" s="14">
        <f t="shared" si="143"/>
        <v>0.18138297872340425</v>
      </c>
      <c r="AI187" s="14">
        <f t="shared" si="144"/>
        <v>0.96500000000000008</v>
      </c>
      <c r="AV187" s="8">
        <v>173</v>
      </c>
      <c r="AW187" s="8">
        <v>64.2</v>
      </c>
      <c r="AX187" s="14">
        <f t="shared" si="145"/>
        <v>0.30139372822299654</v>
      </c>
      <c r="AY187" s="14">
        <f t="shared" si="146"/>
        <v>0.80249999999999999</v>
      </c>
      <c r="BK187" s="8">
        <v>16.399999999999999</v>
      </c>
      <c r="BL187" s="8">
        <v>59.8</v>
      </c>
      <c r="BM187" s="14">
        <f t="shared" si="147"/>
        <v>0.48235294117647054</v>
      </c>
      <c r="BN187" s="14">
        <f t="shared" si="148"/>
        <v>0.99666666666666659</v>
      </c>
      <c r="BO187" s="30"/>
      <c r="BP187" s="30"/>
      <c r="BQ187" s="30"/>
      <c r="BR187" s="30"/>
      <c r="BS187" s="30"/>
      <c r="BT187" s="30"/>
      <c r="BU187" s="30"/>
    </row>
    <row r="188" spans="3:88" x14ac:dyDescent="0.25">
      <c r="C188" s="8">
        <v>19.3</v>
      </c>
      <c r="D188" s="8">
        <v>48.1</v>
      </c>
      <c r="E188" s="14">
        <f t="shared" si="139"/>
        <v>1.2866666666666666</v>
      </c>
      <c r="F188" s="14">
        <f t="shared" si="140"/>
        <v>0.96200000000000008</v>
      </c>
      <c r="Q188" s="8">
        <v>30.2</v>
      </c>
      <c r="R188" s="8">
        <v>28</v>
      </c>
      <c r="S188" s="14">
        <f t="shared" si="141"/>
        <v>0.83888888888888891</v>
      </c>
      <c r="T188" s="14">
        <f t="shared" si="142"/>
        <v>0.8</v>
      </c>
      <c r="AF188" s="8">
        <v>35.4</v>
      </c>
      <c r="AG188" s="8">
        <v>38.4</v>
      </c>
      <c r="AH188" s="14">
        <f t="shared" si="143"/>
        <v>0.18829787234042553</v>
      </c>
      <c r="AI188" s="14">
        <f t="shared" si="144"/>
        <v>0.96</v>
      </c>
      <c r="AV188" s="8">
        <v>174.6</v>
      </c>
      <c r="AW188" s="8">
        <v>64.099999999999994</v>
      </c>
      <c r="AX188" s="14">
        <f t="shared" si="145"/>
        <v>0.30418118466898952</v>
      </c>
      <c r="AY188" s="14">
        <f t="shared" si="146"/>
        <v>0.80124999999999991</v>
      </c>
      <c r="BK188" s="8">
        <v>16.8</v>
      </c>
      <c r="BL188" s="8">
        <v>59.7</v>
      </c>
      <c r="BM188" s="14">
        <f t="shared" si="147"/>
        <v>0.49411764705882355</v>
      </c>
      <c r="BN188" s="14">
        <f t="shared" si="148"/>
        <v>0.995</v>
      </c>
      <c r="BO188" s="30"/>
      <c r="BP188" s="30"/>
      <c r="BQ188" s="30"/>
      <c r="BR188" s="30"/>
      <c r="BS188" s="30"/>
      <c r="BT188" s="30"/>
      <c r="BU188" s="30"/>
    </row>
    <row r="189" spans="3:88" x14ac:dyDescent="0.25">
      <c r="C189" s="8">
        <v>22.7</v>
      </c>
      <c r="D189" s="8">
        <v>47.5</v>
      </c>
      <c r="E189" s="14">
        <f t="shared" si="139"/>
        <v>1.5133333333333332</v>
      </c>
      <c r="F189" s="14">
        <f t="shared" si="140"/>
        <v>0.95</v>
      </c>
      <c r="Q189" s="8">
        <v>35.5</v>
      </c>
      <c r="R189" s="8">
        <v>28</v>
      </c>
      <c r="S189" s="14">
        <f t="shared" si="141"/>
        <v>0.98611111111111116</v>
      </c>
      <c r="T189" s="14">
        <f t="shared" si="142"/>
        <v>0.8</v>
      </c>
      <c r="AF189" s="8">
        <v>36.700000000000003</v>
      </c>
      <c r="AG189" s="8">
        <v>38.299999999999997</v>
      </c>
      <c r="AH189" s="14">
        <f t="shared" si="143"/>
        <v>0.19521276595744683</v>
      </c>
      <c r="AI189" s="14">
        <f t="shared" si="144"/>
        <v>0.95749999999999991</v>
      </c>
      <c r="AV189" s="8">
        <v>175</v>
      </c>
      <c r="AW189" s="8">
        <v>64</v>
      </c>
      <c r="AX189" s="14">
        <f t="shared" si="145"/>
        <v>0.3048780487804878</v>
      </c>
      <c r="AY189" s="14">
        <f t="shared" si="146"/>
        <v>0.8</v>
      </c>
      <c r="BK189" s="8">
        <v>17.100000000000001</v>
      </c>
      <c r="BL189" s="8">
        <v>59.7</v>
      </c>
      <c r="BM189" s="14">
        <f t="shared" si="147"/>
        <v>0.50294117647058822</v>
      </c>
      <c r="BN189" s="14">
        <f t="shared" si="148"/>
        <v>0.995</v>
      </c>
      <c r="BO189" s="30"/>
      <c r="BP189" s="30"/>
      <c r="BQ189" s="30"/>
      <c r="BR189" s="30"/>
      <c r="BS189" s="30"/>
      <c r="BT189" s="30"/>
      <c r="BU189" s="30"/>
    </row>
    <row r="190" spans="3:88" x14ac:dyDescent="0.25">
      <c r="C190" s="8">
        <v>24.9</v>
      </c>
      <c r="D190" s="8">
        <v>47</v>
      </c>
      <c r="E190" s="14">
        <f t="shared" si="139"/>
        <v>1.66</v>
      </c>
      <c r="F190" s="14">
        <f t="shared" si="140"/>
        <v>0.94</v>
      </c>
      <c r="Q190" s="8">
        <v>38.700000000000003</v>
      </c>
      <c r="R190" s="8">
        <v>28</v>
      </c>
      <c r="S190" s="14">
        <f t="shared" si="141"/>
        <v>1.0750000000000002</v>
      </c>
      <c r="T190" s="14">
        <f t="shared" si="142"/>
        <v>0.8</v>
      </c>
      <c r="AF190" s="8">
        <v>38</v>
      </c>
      <c r="AG190" s="8">
        <v>37.700000000000003</v>
      </c>
      <c r="AH190" s="14">
        <f t="shared" si="143"/>
        <v>0.20212765957446807</v>
      </c>
      <c r="AI190" s="14">
        <f t="shared" si="144"/>
        <v>0.94250000000000012</v>
      </c>
      <c r="AV190" s="8">
        <v>177</v>
      </c>
      <c r="AW190" s="8">
        <v>64</v>
      </c>
      <c r="AX190" s="14">
        <f t="shared" si="145"/>
        <v>0.30836236933797911</v>
      </c>
      <c r="AY190" s="14">
        <f t="shared" si="146"/>
        <v>0.8</v>
      </c>
      <c r="BK190" s="8">
        <v>18.100000000000001</v>
      </c>
      <c r="BL190" s="8">
        <v>59.5</v>
      </c>
      <c r="BM190" s="14">
        <f t="shared" si="147"/>
        <v>0.53235294117647058</v>
      </c>
      <c r="BN190" s="14">
        <f t="shared" si="148"/>
        <v>0.9916666666666667</v>
      </c>
      <c r="BO190" s="30"/>
      <c r="BP190" s="30"/>
      <c r="BQ190" s="30"/>
      <c r="BR190" s="30"/>
      <c r="BS190" s="30"/>
      <c r="BT190" s="30"/>
      <c r="BU190" s="30"/>
    </row>
    <row r="191" spans="3:88" x14ac:dyDescent="0.25">
      <c r="C191" s="8">
        <v>25.5</v>
      </c>
      <c r="D191" s="8">
        <v>46.9</v>
      </c>
      <c r="E191" s="14">
        <f t="shared" si="139"/>
        <v>1.7</v>
      </c>
      <c r="F191" s="14">
        <f t="shared" si="140"/>
        <v>0.93799999999999994</v>
      </c>
      <c r="Q191" s="8">
        <v>58.2</v>
      </c>
      <c r="R191" s="8">
        <v>28</v>
      </c>
      <c r="S191" s="14">
        <f t="shared" si="141"/>
        <v>1.6166666666666667</v>
      </c>
      <c r="T191" s="14">
        <f t="shared" si="142"/>
        <v>0.8</v>
      </c>
      <c r="AF191" s="8">
        <v>39.299999999999997</v>
      </c>
      <c r="AG191" s="8">
        <v>38</v>
      </c>
      <c r="AH191" s="14">
        <f t="shared" si="143"/>
        <v>0.20904255319148934</v>
      </c>
      <c r="AI191" s="14">
        <f t="shared" si="144"/>
        <v>0.95</v>
      </c>
      <c r="AV191" s="8">
        <v>192.6</v>
      </c>
      <c r="AW191" s="8">
        <v>64</v>
      </c>
      <c r="AX191" s="14">
        <f t="shared" si="145"/>
        <v>0.33554006968641115</v>
      </c>
      <c r="AY191" s="14">
        <f t="shared" si="146"/>
        <v>0.8</v>
      </c>
      <c r="BK191" s="8">
        <v>19.2</v>
      </c>
      <c r="BL191" s="8">
        <v>59.3</v>
      </c>
      <c r="BM191" s="14">
        <f t="shared" si="147"/>
        <v>0.56470588235294117</v>
      </c>
      <c r="BN191" s="14">
        <f t="shared" si="148"/>
        <v>0.98833333333333329</v>
      </c>
      <c r="BO191" s="30"/>
      <c r="BP191" s="30"/>
      <c r="BQ191" s="30"/>
      <c r="BR191" s="30"/>
      <c r="BS191" s="30"/>
      <c r="BT191" s="30"/>
      <c r="BU191" s="30"/>
    </row>
    <row r="192" spans="3:88" x14ac:dyDescent="0.25">
      <c r="C192" s="8">
        <v>29.3</v>
      </c>
      <c r="D192" s="8">
        <v>46.2</v>
      </c>
      <c r="E192" s="14">
        <f t="shared" si="139"/>
        <v>1.9533333333333334</v>
      </c>
      <c r="F192" s="14">
        <f t="shared" si="140"/>
        <v>0.92400000000000004</v>
      </c>
      <c r="Q192" s="8">
        <v>82.1</v>
      </c>
      <c r="R192" s="8">
        <v>28</v>
      </c>
      <c r="S192" s="14">
        <f t="shared" si="141"/>
        <v>2.2805555555555554</v>
      </c>
      <c r="T192" s="14">
        <f t="shared" si="142"/>
        <v>0.8</v>
      </c>
      <c r="AF192" s="8">
        <v>41.2</v>
      </c>
      <c r="AG192" s="8">
        <v>37.9</v>
      </c>
      <c r="AH192" s="14">
        <f t="shared" si="143"/>
        <v>0.21914893617021278</v>
      </c>
      <c r="AI192" s="14">
        <f t="shared" si="144"/>
        <v>0.94750000000000001</v>
      </c>
      <c r="AV192" s="8">
        <v>205.8</v>
      </c>
      <c r="AW192" s="8">
        <v>64</v>
      </c>
      <c r="AX192" s="14">
        <f t="shared" si="145"/>
        <v>0.3585365853658537</v>
      </c>
      <c r="AY192" s="14">
        <f t="shared" si="146"/>
        <v>0.8</v>
      </c>
      <c r="BK192" s="8">
        <v>20.6</v>
      </c>
      <c r="BL192" s="8">
        <v>59.1</v>
      </c>
      <c r="BM192" s="14">
        <f t="shared" si="147"/>
        <v>0.60588235294117654</v>
      </c>
      <c r="BN192" s="14">
        <f t="shared" si="148"/>
        <v>0.98499999999999999</v>
      </c>
      <c r="BO192" s="30"/>
      <c r="BP192" s="30"/>
      <c r="BQ192" s="30"/>
      <c r="BR192" s="30"/>
      <c r="BS192" s="30"/>
      <c r="BT192" s="30"/>
      <c r="BU192" s="30"/>
    </row>
    <row r="193" spans="3:73" x14ac:dyDescent="0.25">
      <c r="C193" s="8">
        <v>32.9</v>
      </c>
      <c r="D193" s="8">
        <v>45.4</v>
      </c>
      <c r="E193" s="14">
        <f t="shared" si="139"/>
        <v>2.1933333333333334</v>
      </c>
      <c r="F193" s="14">
        <f t="shared" si="140"/>
        <v>0.90799999999999992</v>
      </c>
      <c r="H193" t="s">
        <v>8</v>
      </c>
      <c r="I193">
        <v>50</v>
      </c>
      <c r="Q193" s="8">
        <v>97.5</v>
      </c>
      <c r="R193" s="8">
        <v>28</v>
      </c>
      <c r="S193" s="14">
        <f t="shared" si="141"/>
        <v>2.7083333333333335</v>
      </c>
      <c r="T193" s="14">
        <f t="shared" si="142"/>
        <v>0.8</v>
      </c>
      <c r="V193" t="s">
        <v>10</v>
      </c>
      <c r="W193">
        <v>35</v>
      </c>
      <c r="AF193" s="8">
        <v>50.8</v>
      </c>
      <c r="AG193" s="8">
        <v>37</v>
      </c>
      <c r="AH193" s="14">
        <f t="shared" si="143"/>
        <v>0.27021276595744681</v>
      </c>
      <c r="AI193" s="14">
        <f t="shared" si="144"/>
        <v>0.92500000000000004</v>
      </c>
      <c r="AK193" s="22" t="s">
        <v>3</v>
      </c>
      <c r="AL193" s="23">
        <v>40</v>
      </c>
      <c r="AV193" s="8"/>
      <c r="AW193" s="8"/>
      <c r="AX193" s="14"/>
      <c r="AY193" s="14"/>
      <c r="BA193" t="s">
        <v>11</v>
      </c>
      <c r="BB193">
        <v>80</v>
      </c>
      <c r="BK193" s="8">
        <v>21.9</v>
      </c>
      <c r="BL193" s="8">
        <v>58.9</v>
      </c>
      <c r="BM193" s="14">
        <f t="shared" si="147"/>
        <v>0.64411764705882346</v>
      </c>
      <c r="BN193" s="14">
        <f t="shared" si="148"/>
        <v>0.98166666666666669</v>
      </c>
      <c r="BO193" s="30"/>
      <c r="BP193" s="30" t="s">
        <v>9</v>
      </c>
      <c r="BQ193" s="30">
        <v>60</v>
      </c>
      <c r="BR193" s="30"/>
      <c r="BS193" s="30"/>
      <c r="BT193" s="30"/>
      <c r="BU193" s="30"/>
    </row>
    <row r="194" spans="3:73" x14ac:dyDescent="0.25">
      <c r="C194" s="8">
        <v>47.8</v>
      </c>
      <c r="D194" s="8">
        <v>42.4</v>
      </c>
      <c r="E194" s="14">
        <f t="shared" si="139"/>
        <v>3.1866666666666665</v>
      </c>
      <c r="F194" s="14">
        <f t="shared" si="140"/>
        <v>0.84799999999999998</v>
      </c>
      <c r="Q194" s="8"/>
      <c r="R194" s="8"/>
      <c r="S194" s="14"/>
      <c r="T194" s="14"/>
      <c r="AF194" s="8">
        <v>57.6</v>
      </c>
      <c r="AG194" s="8">
        <v>36.200000000000003</v>
      </c>
      <c r="AH194" s="14">
        <f t="shared" si="143"/>
        <v>0.30638297872340425</v>
      </c>
      <c r="AI194" s="14">
        <f t="shared" si="144"/>
        <v>0.90500000000000003</v>
      </c>
      <c r="AK194" s="24"/>
      <c r="AL194" s="25"/>
      <c r="BK194" s="8">
        <v>24.6</v>
      </c>
      <c r="BL194" s="8">
        <v>58.5</v>
      </c>
      <c r="BM194" s="14">
        <f t="shared" si="147"/>
        <v>0.72352941176470598</v>
      </c>
      <c r="BN194" s="14">
        <f t="shared" si="148"/>
        <v>0.97499999999999998</v>
      </c>
      <c r="BO194" s="30"/>
      <c r="BP194" s="30"/>
      <c r="BQ194" s="30"/>
      <c r="BR194" s="30"/>
      <c r="BS194" s="30"/>
      <c r="BT194" s="30"/>
      <c r="BU194" s="30"/>
    </row>
    <row r="195" spans="3:73" x14ac:dyDescent="0.25">
      <c r="C195" s="8">
        <v>48</v>
      </c>
      <c r="D195" s="8">
        <v>42.4</v>
      </c>
      <c r="E195" s="14">
        <f t="shared" si="139"/>
        <v>3.2</v>
      </c>
      <c r="F195" s="14">
        <f t="shared" si="140"/>
        <v>0.84799999999999998</v>
      </c>
      <c r="H195" t="s">
        <v>44</v>
      </c>
      <c r="I195">
        <v>10</v>
      </c>
      <c r="Q195" s="8"/>
      <c r="R195" s="8"/>
      <c r="S195" s="14"/>
      <c r="T195" s="14"/>
      <c r="V195" t="s">
        <v>44</v>
      </c>
      <c r="W195">
        <f>36/9</f>
        <v>4</v>
      </c>
      <c r="AF195" s="8">
        <v>65.900000000000006</v>
      </c>
      <c r="AG195" s="8">
        <v>35.4</v>
      </c>
      <c r="AH195" s="14">
        <f t="shared" si="143"/>
        <v>0.35053191489361707</v>
      </c>
      <c r="AI195" s="14">
        <f t="shared" si="144"/>
        <v>0.88500000000000001</v>
      </c>
      <c r="AK195" s="24" t="s">
        <v>44</v>
      </c>
      <c r="AL195" s="25">
        <f>188/9</f>
        <v>20.888888888888889</v>
      </c>
      <c r="AN195" t="s">
        <v>52</v>
      </c>
      <c r="AO195" s="54" t="s">
        <v>53</v>
      </c>
      <c r="AP195" s="54"/>
      <c r="BA195" t="s">
        <v>44</v>
      </c>
      <c r="BB195">
        <v>35</v>
      </c>
      <c r="BK195" s="8">
        <v>29.5</v>
      </c>
      <c r="BL195" s="8">
        <v>57.6</v>
      </c>
      <c r="BM195" s="14">
        <f t="shared" si="147"/>
        <v>0.86764705882352944</v>
      </c>
      <c r="BN195" s="14">
        <f t="shared" si="148"/>
        <v>0.96000000000000008</v>
      </c>
      <c r="BO195" s="30"/>
      <c r="BP195" s="30" t="s">
        <v>44</v>
      </c>
      <c r="BQ195" s="30">
        <v>15</v>
      </c>
      <c r="BR195" s="30"/>
      <c r="BS195" s="30"/>
      <c r="BT195" s="30"/>
      <c r="BU195" s="30"/>
    </row>
    <row r="196" spans="3:73" x14ac:dyDescent="0.25">
      <c r="C196" s="8">
        <v>57.4</v>
      </c>
      <c r="D196" s="8">
        <v>40.5</v>
      </c>
      <c r="E196" s="14">
        <f t="shared" si="139"/>
        <v>3.8266666666666667</v>
      </c>
      <c r="F196" s="14">
        <f t="shared" si="140"/>
        <v>0.81</v>
      </c>
      <c r="H196" t="s">
        <v>45</v>
      </c>
      <c r="I196">
        <v>60</v>
      </c>
      <c r="Q196" s="8"/>
      <c r="R196" s="8"/>
      <c r="S196" s="14"/>
      <c r="T196" s="14"/>
      <c r="V196" t="s">
        <v>45</v>
      </c>
      <c r="W196">
        <f>36/9*6</f>
        <v>24</v>
      </c>
      <c r="AF196" s="8">
        <v>73.099999999999994</v>
      </c>
      <c r="AG196" s="8">
        <v>34.700000000000003</v>
      </c>
      <c r="AH196" s="14">
        <f t="shared" si="143"/>
        <v>0.38882978723404255</v>
      </c>
      <c r="AI196" s="14">
        <f t="shared" si="144"/>
        <v>0.86750000000000005</v>
      </c>
      <c r="AK196" s="24" t="s">
        <v>45</v>
      </c>
      <c r="AL196" s="25">
        <f>188/9*5</f>
        <v>104.44444444444444</v>
      </c>
      <c r="AN196" t="s">
        <v>51</v>
      </c>
      <c r="AO196" s="54" t="s">
        <v>54</v>
      </c>
      <c r="AP196" s="54"/>
      <c r="BA196" t="s">
        <v>45</v>
      </c>
      <c r="BB196">
        <v>175</v>
      </c>
      <c r="BK196" s="8">
        <v>37.6</v>
      </c>
      <c r="BL196" s="8">
        <v>56.4</v>
      </c>
      <c r="BM196" s="14">
        <f t="shared" si="147"/>
        <v>1.1058823529411765</v>
      </c>
      <c r="BN196" s="14">
        <f t="shared" si="148"/>
        <v>0.94</v>
      </c>
      <c r="BO196" s="30"/>
      <c r="BP196" s="30" t="s">
        <v>45</v>
      </c>
      <c r="BQ196" s="30">
        <v>90</v>
      </c>
      <c r="BR196" s="30"/>
      <c r="BS196" s="30"/>
      <c r="BT196" s="30"/>
      <c r="BU196" s="30"/>
    </row>
    <row r="197" spans="3:73" x14ac:dyDescent="0.25">
      <c r="C197" s="8">
        <v>60.3</v>
      </c>
      <c r="D197" s="8">
        <v>40</v>
      </c>
      <c r="E197" s="14">
        <f t="shared" si="139"/>
        <v>4.0199999999999996</v>
      </c>
      <c r="F197" s="14">
        <f t="shared" si="140"/>
        <v>0.8</v>
      </c>
      <c r="H197" t="s">
        <v>46</v>
      </c>
      <c r="I197">
        <f>20/(I196-I195)</f>
        <v>0.4</v>
      </c>
      <c r="Q197" s="8"/>
      <c r="R197" s="8"/>
      <c r="S197" s="14"/>
      <c r="T197" s="14"/>
      <c r="V197" t="s">
        <v>46</v>
      </c>
      <c r="W197" s="30">
        <f>20/(W196-W195)</f>
        <v>1</v>
      </c>
      <c r="AF197" s="8">
        <v>80.2</v>
      </c>
      <c r="AG197" s="8">
        <v>34</v>
      </c>
      <c r="AH197" s="14">
        <f t="shared" si="143"/>
        <v>0.4265957446808511</v>
      </c>
      <c r="AI197" s="14">
        <f t="shared" si="144"/>
        <v>0.85</v>
      </c>
      <c r="AK197" s="24" t="s">
        <v>46</v>
      </c>
      <c r="AL197" s="25">
        <f>20/(AL196-AL195)</f>
        <v>0.23936170212765956</v>
      </c>
      <c r="BA197" t="s">
        <v>46</v>
      </c>
      <c r="BB197" s="30">
        <f>20/(BB196-BB195)</f>
        <v>0.14285714285714285</v>
      </c>
      <c r="BK197" s="8">
        <v>42.9</v>
      </c>
      <c r="BL197" s="8">
        <v>55.6</v>
      </c>
      <c r="BM197" s="14">
        <f t="shared" si="147"/>
        <v>1.2617647058823529</v>
      </c>
      <c r="BN197" s="14">
        <f t="shared" si="148"/>
        <v>0.92666666666666664</v>
      </c>
      <c r="BO197" s="30"/>
      <c r="BP197" s="30" t="s">
        <v>46</v>
      </c>
      <c r="BQ197" s="30">
        <f>20/(BQ196-BQ195)</f>
        <v>0.26666666666666666</v>
      </c>
      <c r="BR197" s="30"/>
      <c r="BS197" s="30"/>
      <c r="BT197" s="30"/>
      <c r="BU197" s="30"/>
    </row>
    <row r="198" spans="3:73" x14ac:dyDescent="0.25">
      <c r="C198" s="8">
        <v>67.2</v>
      </c>
      <c r="D198" s="8">
        <v>40</v>
      </c>
      <c r="E198" s="14">
        <f t="shared" si="139"/>
        <v>4.4800000000000004</v>
      </c>
      <c r="F198" s="14">
        <f t="shared" si="140"/>
        <v>0.8</v>
      </c>
      <c r="Q198" s="8"/>
      <c r="R198" s="8"/>
      <c r="S198" s="14"/>
      <c r="T198" s="14"/>
      <c r="AF198" s="8">
        <v>87.5</v>
      </c>
      <c r="AG198" s="8">
        <v>33.299999999999997</v>
      </c>
      <c r="AH198" s="14">
        <f t="shared" si="143"/>
        <v>0.46542553191489361</v>
      </c>
      <c r="AI198" s="14">
        <f t="shared" si="144"/>
        <v>0.83249999999999991</v>
      </c>
      <c r="AK198" s="24"/>
      <c r="AL198" s="25"/>
      <c r="AO198" s="29"/>
      <c r="BK198" s="8">
        <v>49.9</v>
      </c>
      <c r="BL198" s="8">
        <v>54.4</v>
      </c>
      <c r="BM198" s="14">
        <f t="shared" si="147"/>
        <v>1.4676470588235293</v>
      </c>
      <c r="BN198" s="14">
        <f t="shared" si="148"/>
        <v>0.90666666666666662</v>
      </c>
      <c r="BO198" s="30"/>
      <c r="BP198" s="30"/>
      <c r="BQ198" s="30"/>
      <c r="BR198" s="30"/>
      <c r="BS198" s="30"/>
      <c r="BT198" s="30"/>
      <c r="BU198" s="30"/>
    </row>
    <row r="199" spans="3:73" x14ac:dyDescent="0.25">
      <c r="C199" s="8">
        <v>82.4</v>
      </c>
      <c r="D199" s="8">
        <v>40</v>
      </c>
      <c r="E199" s="14">
        <f t="shared" si="139"/>
        <v>5.4933333333333341</v>
      </c>
      <c r="F199" s="14">
        <f t="shared" si="140"/>
        <v>0.8</v>
      </c>
      <c r="H199" t="s">
        <v>47</v>
      </c>
      <c r="I199" s="20">
        <v>47.2</v>
      </c>
      <c r="Q199" s="8"/>
      <c r="R199" s="8"/>
      <c r="S199" s="14"/>
      <c r="T199" s="14"/>
      <c r="V199" t="s">
        <v>47</v>
      </c>
      <c r="W199" s="20">
        <v>23</v>
      </c>
      <c r="AF199" s="8">
        <v>94.8</v>
      </c>
      <c r="AG199" s="8">
        <v>32.5</v>
      </c>
      <c r="AH199" s="14">
        <f t="shared" si="143"/>
        <v>0.50425531914893618</v>
      </c>
      <c r="AI199" s="14">
        <f t="shared" si="144"/>
        <v>0.8125</v>
      </c>
      <c r="AK199" s="24" t="s">
        <v>47</v>
      </c>
      <c r="AL199" s="26">
        <v>47.2</v>
      </c>
      <c r="BA199" t="s">
        <v>47</v>
      </c>
      <c r="BB199" s="20">
        <v>110</v>
      </c>
      <c r="BK199" s="8">
        <v>59.9</v>
      </c>
      <c r="BL199" s="8">
        <v>52.9</v>
      </c>
      <c r="BM199" s="14">
        <f t="shared" si="147"/>
        <v>1.7617647058823529</v>
      </c>
      <c r="BN199" s="14">
        <f t="shared" si="148"/>
        <v>0.8816666666666666</v>
      </c>
      <c r="BO199" s="30"/>
      <c r="BP199" s="30" t="s">
        <v>47</v>
      </c>
      <c r="BQ199" s="20">
        <v>24</v>
      </c>
      <c r="BR199" s="30"/>
      <c r="BS199" s="30"/>
      <c r="BT199" s="30"/>
      <c r="BU199" s="30"/>
    </row>
    <row r="200" spans="3:73" x14ac:dyDescent="0.25">
      <c r="C200" s="8">
        <v>98.1</v>
      </c>
      <c r="D200" s="8">
        <v>40</v>
      </c>
      <c r="E200" s="14">
        <f t="shared" si="139"/>
        <v>6.54</v>
      </c>
      <c r="F200" s="14">
        <f t="shared" si="140"/>
        <v>0.8</v>
      </c>
      <c r="H200" t="s">
        <v>48</v>
      </c>
      <c r="I200" s="21">
        <f>IF(I199&lt;I195,I193,IF(I199&gt;=I196,I193*0.8,I193*(1-((I199-I195)*I197/100))))</f>
        <v>42.559999999999995</v>
      </c>
      <c r="Q200" s="8"/>
      <c r="R200" s="8"/>
      <c r="S200" s="14"/>
      <c r="T200" s="14"/>
      <c r="V200" t="s">
        <v>48</v>
      </c>
      <c r="W200" s="21">
        <f>IF(W199&lt;W195,W193,IF(W199&gt;=W196,W193*0.8,W193*(1-((W199-W195)*W197/100))))</f>
        <v>28.35</v>
      </c>
      <c r="AF200" s="8">
        <v>101.6</v>
      </c>
      <c r="AG200" s="8">
        <v>32</v>
      </c>
      <c r="AH200" s="14">
        <f t="shared" si="143"/>
        <v>0.54042553191489362</v>
      </c>
      <c r="AI200" s="14">
        <f t="shared" si="144"/>
        <v>0.8</v>
      </c>
      <c r="AK200" s="27" t="s">
        <v>48</v>
      </c>
      <c r="AL200" s="28">
        <f>IF(AL199&lt;AL195,AL193,IF(AL199&gt;=AL196,AL193*0.8,AL193*(1-((AL199-AL195)*AL197/100))))</f>
        <v>37.480851063829789</v>
      </c>
      <c r="BA200" t="s">
        <v>48</v>
      </c>
      <c r="BB200" s="21">
        <f>IF(BB199&lt;BB195,BB193,IF(BB199&gt;=BB196,BB193*0.8,BB193*(1-((BB199-BB195)*BB197/100))))</f>
        <v>71.428571428571431</v>
      </c>
      <c r="BK200" s="8">
        <v>60</v>
      </c>
      <c r="BL200" s="8">
        <v>52.8</v>
      </c>
      <c r="BM200" s="14">
        <f t="shared" si="147"/>
        <v>1.7647058823529411</v>
      </c>
      <c r="BN200" s="14">
        <f t="shared" si="148"/>
        <v>0.88</v>
      </c>
      <c r="BO200" s="30"/>
      <c r="BP200" s="30" t="s">
        <v>48</v>
      </c>
      <c r="BQ200" s="21">
        <f>IF(BQ199&lt;BQ195,BQ193,IF(BQ199&gt;=BQ196,BQ193*0.8,BQ193*(1-((BQ199-BQ195)*BQ197/100))))</f>
        <v>58.56</v>
      </c>
      <c r="BR200" s="30"/>
      <c r="BS200" s="30"/>
      <c r="BT200" s="30"/>
      <c r="BU200" s="30"/>
    </row>
    <row r="201" spans="3:73" x14ac:dyDescent="0.25">
      <c r="AF201" s="8">
        <v>107</v>
      </c>
      <c r="AG201" s="18">
        <v>32</v>
      </c>
      <c r="AH201" s="19">
        <f t="shared" si="143"/>
        <v>0.56914893617021278</v>
      </c>
      <c r="AI201" s="14">
        <f t="shared" si="144"/>
        <v>0.8</v>
      </c>
      <c r="BK201" s="8">
        <v>60</v>
      </c>
      <c r="BL201" s="8">
        <v>52.8</v>
      </c>
      <c r="BM201" s="14">
        <f t="shared" si="147"/>
        <v>1.7647058823529411</v>
      </c>
      <c r="BN201" s="14">
        <f t="shared" si="148"/>
        <v>0.88</v>
      </c>
    </row>
    <row r="202" spans="3:73" x14ac:dyDescent="0.25">
      <c r="AF202" s="18">
        <v>114.1</v>
      </c>
      <c r="AG202" s="18">
        <v>32</v>
      </c>
      <c r="AH202" s="19">
        <f t="shared" si="143"/>
        <v>0.60691489361702122</v>
      </c>
      <c r="AI202" s="14">
        <f t="shared" si="144"/>
        <v>0.8</v>
      </c>
      <c r="BK202" s="8">
        <v>76.099999999999994</v>
      </c>
      <c r="BL202" s="8">
        <v>50.2</v>
      </c>
      <c r="BM202" s="14">
        <f t="shared" si="147"/>
        <v>2.2382352941176471</v>
      </c>
      <c r="BN202" s="14">
        <f t="shared" si="148"/>
        <v>0.83666666666666667</v>
      </c>
    </row>
    <row r="203" spans="3:73" x14ac:dyDescent="0.25">
      <c r="AF203" s="18">
        <v>119</v>
      </c>
      <c r="AG203" s="18">
        <v>32</v>
      </c>
      <c r="AH203" s="19">
        <f t="shared" si="143"/>
        <v>0.63297872340425532</v>
      </c>
      <c r="AI203" s="14">
        <f t="shared" si="144"/>
        <v>0.8</v>
      </c>
      <c r="BK203" s="8">
        <v>80.5</v>
      </c>
      <c r="BL203" s="8">
        <v>49.5</v>
      </c>
      <c r="BM203" s="14">
        <f t="shared" si="147"/>
        <v>2.3676470588235294</v>
      </c>
      <c r="BN203" s="14">
        <f t="shared" si="148"/>
        <v>0.82499999999999996</v>
      </c>
    </row>
    <row r="204" spans="3:73" x14ac:dyDescent="0.25">
      <c r="L204">
        <f>IF(I199&lt;I195,1,IF(I199&gt;=I196,0.8,1-((I199-I195)*(20/(I196-I195))/100)))</f>
        <v>0.85119999999999996</v>
      </c>
      <c r="BK204" s="8">
        <v>83.4</v>
      </c>
      <c r="BL204" s="8">
        <v>49.1</v>
      </c>
      <c r="BM204" s="14">
        <f t="shared" si="147"/>
        <v>2.4529411764705884</v>
      </c>
      <c r="BN204" s="14">
        <f t="shared" si="148"/>
        <v>0.81833333333333336</v>
      </c>
    </row>
    <row r="205" spans="3:73" x14ac:dyDescent="0.25">
      <c r="BK205" s="8">
        <v>83.8</v>
      </c>
      <c r="BL205" s="8">
        <v>49</v>
      </c>
      <c r="BM205" s="14">
        <f t="shared" si="147"/>
        <v>2.4647058823529413</v>
      </c>
      <c r="BN205" s="14">
        <f t="shared" si="148"/>
        <v>0.81666666666666665</v>
      </c>
    </row>
    <row r="206" spans="3:73" x14ac:dyDescent="0.25">
      <c r="BK206" s="8">
        <v>83.8</v>
      </c>
      <c r="BL206" s="8">
        <v>49</v>
      </c>
      <c r="BM206" s="14">
        <f t="shared" si="147"/>
        <v>2.4647058823529413</v>
      </c>
      <c r="BN206" s="14">
        <f t="shared" si="148"/>
        <v>0.81666666666666665</v>
      </c>
    </row>
    <row r="207" spans="3:73" x14ac:dyDescent="0.25">
      <c r="BK207" s="8">
        <v>86.2</v>
      </c>
      <c r="BL207" s="8">
        <v>48.6</v>
      </c>
      <c r="BM207" s="14">
        <f t="shared" si="147"/>
        <v>2.5352941176470587</v>
      </c>
      <c r="BN207" s="14">
        <f t="shared" si="148"/>
        <v>0.81</v>
      </c>
    </row>
    <row r="208" spans="3:73" x14ac:dyDescent="0.25">
      <c r="BK208" s="8">
        <v>86.3</v>
      </c>
      <c r="BL208" s="8">
        <v>48.6</v>
      </c>
      <c r="BM208" s="14">
        <f t="shared" si="147"/>
        <v>2.5382352941176469</v>
      </c>
      <c r="BN208" s="14">
        <f t="shared" si="148"/>
        <v>0.81</v>
      </c>
    </row>
    <row r="209" spans="63:66" x14ac:dyDescent="0.25">
      <c r="BK209" s="8">
        <v>88.4</v>
      </c>
      <c r="BL209" s="8">
        <v>48.2</v>
      </c>
      <c r="BM209" s="14">
        <f t="shared" si="147"/>
        <v>2.6</v>
      </c>
      <c r="BN209" s="14">
        <f t="shared" si="148"/>
        <v>0.80333333333333334</v>
      </c>
    </row>
    <row r="210" spans="63:66" x14ac:dyDescent="0.25">
      <c r="BK210" s="8">
        <v>88.5</v>
      </c>
      <c r="BL210" s="8">
        <v>48.2</v>
      </c>
      <c r="BM210" s="14">
        <f t="shared" si="147"/>
        <v>2.6029411764705883</v>
      </c>
      <c r="BN210" s="14">
        <f t="shared" si="148"/>
        <v>0.80333333333333334</v>
      </c>
    </row>
    <row r="211" spans="63:66" x14ac:dyDescent="0.25">
      <c r="BK211" s="8">
        <v>89.8</v>
      </c>
      <c r="BL211" s="8">
        <v>48</v>
      </c>
      <c r="BM211" s="14">
        <f t="shared" si="147"/>
        <v>2.6411764705882352</v>
      </c>
      <c r="BN211" s="14">
        <f t="shared" si="148"/>
        <v>0.8</v>
      </c>
    </row>
    <row r="212" spans="63:66" x14ac:dyDescent="0.25">
      <c r="BK212" s="8">
        <v>89.8</v>
      </c>
      <c r="BL212" s="8">
        <v>48.1</v>
      </c>
      <c r="BM212" s="14">
        <f t="shared" si="147"/>
        <v>2.6411764705882352</v>
      </c>
      <c r="BN212" s="14">
        <f t="shared" si="148"/>
        <v>0.80166666666666664</v>
      </c>
    </row>
    <row r="213" spans="63:66" x14ac:dyDescent="0.25">
      <c r="BK213" s="8">
        <v>89.9</v>
      </c>
      <c r="BL213" s="8">
        <v>48</v>
      </c>
      <c r="BM213" s="14">
        <f t="shared" si="147"/>
        <v>2.6441176470588239</v>
      </c>
      <c r="BN213" s="14">
        <f t="shared" si="148"/>
        <v>0.8</v>
      </c>
    </row>
    <row r="214" spans="63:66" x14ac:dyDescent="0.25">
      <c r="BK214" s="8">
        <v>90</v>
      </c>
      <c r="BL214" s="8">
        <v>48</v>
      </c>
      <c r="BM214" s="14">
        <f t="shared" si="147"/>
        <v>2.6470588235294117</v>
      </c>
      <c r="BN214" s="14">
        <f t="shared" si="148"/>
        <v>0.8</v>
      </c>
    </row>
    <row r="215" spans="63:66" x14ac:dyDescent="0.25">
      <c r="BK215" s="8">
        <v>90.9</v>
      </c>
      <c r="BL215" s="8">
        <v>48</v>
      </c>
      <c r="BM215" s="14">
        <f t="shared" si="147"/>
        <v>2.6735294117647062</v>
      </c>
      <c r="BN215" s="14">
        <f t="shared" si="148"/>
        <v>0.8</v>
      </c>
    </row>
  </sheetData>
  <sortState xmlns:xlrd2="http://schemas.microsoft.com/office/spreadsheetml/2017/richdata2" ref="AV6:AZ17">
    <sortCondition ref="AZ6:AZ17"/>
    <sortCondition ref="AX6:AX17"/>
    <sortCondition ref="AY6:AY17"/>
  </sortState>
  <mergeCells count="2675">
    <mergeCell ref="AG15:AH15"/>
    <mergeCell ref="AI15:AJ15"/>
    <mergeCell ref="AK15:AL15"/>
    <mergeCell ref="AM15:AN15"/>
    <mergeCell ref="AO15:AP15"/>
    <mergeCell ref="AQ15:AR15"/>
    <mergeCell ref="L4:N4"/>
    <mergeCell ref="L7:N7"/>
    <mergeCell ref="AG13:AH13"/>
    <mergeCell ref="AI13:AJ13"/>
    <mergeCell ref="AK13:AL13"/>
    <mergeCell ref="AM13:AN13"/>
    <mergeCell ref="AO13:AP13"/>
    <mergeCell ref="AQ13:AR13"/>
    <mergeCell ref="G14:H14"/>
    <mergeCell ref="I14:J14"/>
    <mergeCell ref="K14:L14"/>
    <mergeCell ref="M14:N14"/>
    <mergeCell ref="O14:P14"/>
    <mergeCell ref="Q14:R14"/>
    <mergeCell ref="S14:T14"/>
    <mergeCell ref="U14:V14"/>
    <mergeCell ref="W14:X14"/>
    <mergeCell ref="Y14:Z14"/>
    <mergeCell ref="AA14:AB14"/>
    <mergeCell ref="AC14:AD14"/>
    <mergeCell ref="AE14:AF14"/>
    <mergeCell ref="AG14:AH14"/>
    <mergeCell ref="AI14:AJ14"/>
    <mergeCell ref="AK14:AL14"/>
    <mergeCell ref="AM14:AN14"/>
    <mergeCell ref="AO14:AP14"/>
    <mergeCell ref="AQ14:AR14"/>
    <mergeCell ref="C159:D159"/>
    <mergeCell ref="E159:Q162"/>
    <mergeCell ref="G13:H13"/>
    <mergeCell ref="I13:J13"/>
    <mergeCell ref="K13:L13"/>
    <mergeCell ref="M13:N13"/>
    <mergeCell ref="O13:P13"/>
    <mergeCell ref="Q13:R13"/>
    <mergeCell ref="S13:T13"/>
    <mergeCell ref="U13:V13"/>
    <mergeCell ref="W13:X13"/>
    <mergeCell ref="Y13:Z13"/>
    <mergeCell ref="AA13:AB13"/>
    <mergeCell ref="AC13:AD13"/>
    <mergeCell ref="AE13:AF13"/>
    <mergeCell ref="G15:H15"/>
    <mergeCell ref="I15:J15"/>
    <mergeCell ref="K15:L15"/>
    <mergeCell ref="M15:N15"/>
    <mergeCell ref="O15:P15"/>
    <mergeCell ref="Q15:R15"/>
    <mergeCell ref="S15:T15"/>
    <mergeCell ref="U15:V15"/>
    <mergeCell ref="W15:X15"/>
    <mergeCell ref="Y15:Z15"/>
    <mergeCell ref="AA15:AB15"/>
    <mergeCell ref="AC15:AD15"/>
    <mergeCell ref="AE15:AF15"/>
    <mergeCell ref="I50:J50"/>
    <mergeCell ref="I51:J51"/>
    <mergeCell ref="G48:H48"/>
    <mergeCell ref="AK169:AL169"/>
    <mergeCell ref="AM169:AP171"/>
    <mergeCell ref="AM172:AP172"/>
    <mergeCell ref="BA169:BB169"/>
    <mergeCell ref="BC169:BF171"/>
    <mergeCell ref="BC172:BF172"/>
    <mergeCell ref="I11:J11"/>
    <mergeCell ref="I16:J16"/>
    <mergeCell ref="I17:J17"/>
    <mergeCell ref="I18:J18"/>
    <mergeCell ref="I19:J19"/>
    <mergeCell ref="G41:H41"/>
    <mergeCell ref="G43:H43"/>
    <mergeCell ref="G44:H44"/>
    <mergeCell ref="G45:H45"/>
    <mergeCell ref="G46:H46"/>
    <mergeCell ref="G47:H47"/>
    <mergeCell ref="G35:H35"/>
    <mergeCell ref="G36:H36"/>
    <mergeCell ref="G37:H37"/>
    <mergeCell ref="G38:H38"/>
    <mergeCell ref="G39:H39"/>
    <mergeCell ref="G40:H40"/>
    <mergeCell ref="G28:H28"/>
    <mergeCell ref="G30:H30"/>
    <mergeCell ref="G31:H31"/>
    <mergeCell ref="G32:H32"/>
    <mergeCell ref="G11:H11"/>
    <mergeCell ref="G16:H16"/>
    <mergeCell ref="I47:J47"/>
    <mergeCell ref="I48:J48"/>
    <mergeCell ref="I49:J49"/>
    <mergeCell ref="G10:H10"/>
    <mergeCell ref="I10:J10"/>
    <mergeCell ref="I40:J40"/>
    <mergeCell ref="I41:J41"/>
    <mergeCell ref="I43:J43"/>
    <mergeCell ref="I44:J44"/>
    <mergeCell ref="I45:J45"/>
    <mergeCell ref="I46:J46"/>
    <mergeCell ref="I34:J34"/>
    <mergeCell ref="I35:J35"/>
    <mergeCell ref="I36:J36"/>
    <mergeCell ref="I37:J37"/>
    <mergeCell ref="I38:J38"/>
    <mergeCell ref="I39:J39"/>
    <mergeCell ref="I27:J27"/>
    <mergeCell ref="I28:J28"/>
    <mergeCell ref="I30:J30"/>
    <mergeCell ref="G17:H17"/>
    <mergeCell ref="G18:H18"/>
    <mergeCell ref="G19:H19"/>
    <mergeCell ref="G21:H21"/>
    <mergeCell ref="I31:J31"/>
    <mergeCell ref="I32:J32"/>
    <mergeCell ref="I33:J33"/>
    <mergeCell ref="I21:J21"/>
    <mergeCell ref="I22:J22"/>
    <mergeCell ref="I23:J23"/>
    <mergeCell ref="I24:J24"/>
    <mergeCell ref="I25:J25"/>
    <mergeCell ref="I26:J26"/>
    <mergeCell ref="M10:N10"/>
    <mergeCell ref="O10:P10"/>
    <mergeCell ref="Q10:R10"/>
    <mergeCell ref="S10:T10"/>
    <mergeCell ref="U10:V10"/>
    <mergeCell ref="W10:X10"/>
    <mergeCell ref="K10:L10"/>
    <mergeCell ref="K11:L11"/>
    <mergeCell ref="K16:L16"/>
    <mergeCell ref="K17:L17"/>
    <mergeCell ref="K18:L18"/>
    <mergeCell ref="M17:N17"/>
    <mergeCell ref="O17:P17"/>
    <mergeCell ref="Q17:R17"/>
    <mergeCell ref="S17:T17"/>
    <mergeCell ref="U17:V17"/>
    <mergeCell ref="W17:X17"/>
    <mergeCell ref="M16:N16"/>
    <mergeCell ref="O16:P16"/>
    <mergeCell ref="Q16:R16"/>
    <mergeCell ref="S16:T16"/>
    <mergeCell ref="U16:V16"/>
    <mergeCell ref="W16:X16"/>
    <mergeCell ref="M11:N11"/>
    <mergeCell ref="O11:P11"/>
    <mergeCell ref="Q11:R11"/>
    <mergeCell ref="S11:T11"/>
    <mergeCell ref="U11:V11"/>
    <mergeCell ref="W11:X11"/>
    <mergeCell ref="U12:V12"/>
    <mergeCell ref="W12:X12"/>
    <mergeCell ref="W19:X19"/>
    <mergeCell ref="K21:L21"/>
    <mergeCell ref="M21:N21"/>
    <mergeCell ref="O21:P21"/>
    <mergeCell ref="Q21:R21"/>
    <mergeCell ref="S21:T21"/>
    <mergeCell ref="U21:V21"/>
    <mergeCell ref="W21:X21"/>
    <mergeCell ref="W20:X20"/>
    <mergeCell ref="K19:L19"/>
    <mergeCell ref="M19:N19"/>
    <mergeCell ref="O19:P19"/>
    <mergeCell ref="Q19:R19"/>
    <mergeCell ref="S19:T19"/>
    <mergeCell ref="U19:V19"/>
    <mergeCell ref="M18:N18"/>
    <mergeCell ref="O18:P18"/>
    <mergeCell ref="Q18:R18"/>
    <mergeCell ref="S18:T18"/>
    <mergeCell ref="U18:V18"/>
    <mergeCell ref="W18:X18"/>
    <mergeCell ref="W24:X24"/>
    <mergeCell ref="K25:L25"/>
    <mergeCell ref="M25:N25"/>
    <mergeCell ref="O25:P25"/>
    <mergeCell ref="Q25:R25"/>
    <mergeCell ref="S25:T25"/>
    <mergeCell ref="U25:V25"/>
    <mergeCell ref="W25:X25"/>
    <mergeCell ref="K24:L24"/>
    <mergeCell ref="M24:N24"/>
    <mergeCell ref="O24:P24"/>
    <mergeCell ref="Q24:R24"/>
    <mergeCell ref="S24:T24"/>
    <mergeCell ref="U24:V24"/>
    <mergeCell ref="W22:X22"/>
    <mergeCell ref="K23:L23"/>
    <mergeCell ref="M23:N23"/>
    <mergeCell ref="O23:P23"/>
    <mergeCell ref="Q23:R23"/>
    <mergeCell ref="S23:T23"/>
    <mergeCell ref="U23:V23"/>
    <mergeCell ref="W23:X23"/>
    <mergeCell ref="K22:L22"/>
    <mergeCell ref="M22:N22"/>
    <mergeCell ref="O22:P22"/>
    <mergeCell ref="Q22:R22"/>
    <mergeCell ref="S22:T22"/>
    <mergeCell ref="U22:V22"/>
    <mergeCell ref="W28:X28"/>
    <mergeCell ref="K30:L30"/>
    <mergeCell ref="M30:N30"/>
    <mergeCell ref="O30:P30"/>
    <mergeCell ref="Q30:R30"/>
    <mergeCell ref="S30:T30"/>
    <mergeCell ref="U30:V30"/>
    <mergeCell ref="W30:X30"/>
    <mergeCell ref="O29:P29"/>
    <mergeCell ref="Q29:R29"/>
    <mergeCell ref="K28:L28"/>
    <mergeCell ref="M28:N28"/>
    <mergeCell ref="O28:P28"/>
    <mergeCell ref="Q28:R28"/>
    <mergeCell ref="S28:T28"/>
    <mergeCell ref="U28:V28"/>
    <mergeCell ref="W26:X26"/>
    <mergeCell ref="K27:L27"/>
    <mergeCell ref="M27:N27"/>
    <mergeCell ref="O27:P27"/>
    <mergeCell ref="Q27:R27"/>
    <mergeCell ref="S27:T27"/>
    <mergeCell ref="U27:V27"/>
    <mergeCell ref="W27:X27"/>
    <mergeCell ref="K26:L26"/>
    <mergeCell ref="M26:N26"/>
    <mergeCell ref="O26:P26"/>
    <mergeCell ref="Q26:R26"/>
    <mergeCell ref="S26:T26"/>
    <mergeCell ref="U26:V26"/>
    <mergeCell ref="W33:X33"/>
    <mergeCell ref="K34:L34"/>
    <mergeCell ref="M34:N34"/>
    <mergeCell ref="O34:P34"/>
    <mergeCell ref="Q34:R34"/>
    <mergeCell ref="S34:T34"/>
    <mergeCell ref="U34:V34"/>
    <mergeCell ref="W34:X34"/>
    <mergeCell ref="K33:L33"/>
    <mergeCell ref="M33:N33"/>
    <mergeCell ref="O33:P33"/>
    <mergeCell ref="Q33:R33"/>
    <mergeCell ref="S33:T33"/>
    <mergeCell ref="U33:V33"/>
    <mergeCell ref="W31:X31"/>
    <mergeCell ref="K32:L32"/>
    <mergeCell ref="M32:N32"/>
    <mergeCell ref="O32:P32"/>
    <mergeCell ref="Q32:R32"/>
    <mergeCell ref="S32:T32"/>
    <mergeCell ref="U32:V32"/>
    <mergeCell ref="W32:X32"/>
    <mergeCell ref="K31:L31"/>
    <mergeCell ref="M31:N31"/>
    <mergeCell ref="O31:P31"/>
    <mergeCell ref="Q31:R31"/>
    <mergeCell ref="S31:T31"/>
    <mergeCell ref="U31:V31"/>
    <mergeCell ref="W37:X37"/>
    <mergeCell ref="K38:L38"/>
    <mergeCell ref="M38:N38"/>
    <mergeCell ref="O38:P38"/>
    <mergeCell ref="Q38:R38"/>
    <mergeCell ref="S38:T38"/>
    <mergeCell ref="U38:V38"/>
    <mergeCell ref="W38:X38"/>
    <mergeCell ref="K37:L37"/>
    <mergeCell ref="M37:N37"/>
    <mergeCell ref="O37:P37"/>
    <mergeCell ref="Q37:R37"/>
    <mergeCell ref="S37:T37"/>
    <mergeCell ref="U37:V37"/>
    <mergeCell ref="W35:X35"/>
    <mergeCell ref="K36:L36"/>
    <mergeCell ref="M36:N36"/>
    <mergeCell ref="O36:P36"/>
    <mergeCell ref="Q36:R36"/>
    <mergeCell ref="S36:T36"/>
    <mergeCell ref="U36:V36"/>
    <mergeCell ref="W36:X36"/>
    <mergeCell ref="K35:L35"/>
    <mergeCell ref="M35:N35"/>
    <mergeCell ref="O35:P35"/>
    <mergeCell ref="Q35:R35"/>
    <mergeCell ref="S35:T35"/>
    <mergeCell ref="U35:V35"/>
    <mergeCell ref="W41:X41"/>
    <mergeCell ref="K43:L43"/>
    <mergeCell ref="M43:N43"/>
    <mergeCell ref="O43:P43"/>
    <mergeCell ref="Q43:R43"/>
    <mergeCell ref="S43:T43"/>
    <mergeCell ref="U43:V43"/>
    <mergeCell ref="W43:X43"/>
    <mergeCell ref="Q42:R42"/>
    <mergeCell ref="S42:T42"/>
    <mergeCell ref="K41:L41"/>
    <mergeCell ref="M41:N41"/>
    <mergeCell ref="O41:P41"/>
    <mergeCell ref="Q41:R41"/>
    <mergeCell ref="S41:T41"/>
    <mergeCell ref="U41:V41"/>
    <mergeCell ref="W39:X39"/>
    <mergeCell ref="K40:L40"/>
    <mergeCell ref="M40:N40"/>
    <mergeCell ref="O40:P40"/>
    <mergeCell ref="Q40:R40"/>
    <mergeCell ref="S40:T40"/>
    <mergeCell ref="U40:V40"/>
    <mergeCell ref="W40:X40"/>
    <mergeCell ref="K39:L39"/>
    <mergeCell ref="M39:N39"/>
    <mergeCell ref="O39:P39"/>
    <mergeCell ref="Q39:R39"/>
    <mergeCell ref="S39:T39"/>
    <mergeCell ref="U39:V39"/>
    <mergeCell ref="K42:L42"/>
    <mergeCell ref="M42:N42"/>
    <mergeCell ref="W46:X46"/>
    <mergeCell ref="K47:L47"/>
    <mergeCell ref="M47:N47"/>
    <mergeCell ref="O47:P47"/>
    <mergeCell ref="Q47:R47"/>
    <mergeCell ref="S47:T47"/>
    <mergeCell ref="U47:V47"/>
    <mergeCell ref="W47:X47"/>
    <mergeCell ref="K46:L46"/>
    <mergeCell ref="M46:N46"/>
    <mergeCell ref="O46:P46"/>
    <mergeCell ref="Q46:R46"/>
    <mergeCell ref="S46:T46"/>
    <mergeCell ref="U46:V46"/>
    <mergeCell ref="W44:X44"/>
    <mergeCell ref="K45:L45"/>
    <mergeCell ref="M45:N45"/>
    <mergeCell ref="O45:P45"/>
    <mergeCell ref="Q45:R45"/>
    <mergeCell ref="S45:T45"/>
    <mergeCell ref="U45:V45"/>
    <mergeCell ref="W45:X45"/>
    <mergeCell ref="K44:L44"/>
    <mergeCell ref="M44:N44"/>
    <mergeCell ref="O44:P44"/>
    <mergeCell ref="Q44:R44"/>
    <mergeCell ref="S44:T44"/>
    <mergeCell ref="U44:V44"/>
    <mergeCell ref="W50:X50"/>
    <mergeCell ref="K51:L51"/>
    <mergeCell ref="M51:N51"/>
    <mergeCell ref="O51:P51"/>
    <mergeCell ref="Q51:R51"/>
    <mergeCell ref="S51:T51"/>
    <mergeCell ref="U51:V51"/>
    <mergeCell ref="W51:X51"/>
    <mergeCell ref="K50:L50"/>
    <mergeCell ref="M50:N50"/>
    <mergeCell ref="O50:P50"/>
    <mergeCell ref="Q50:R50"/>
    <mergeCell ref="S50:T50"/>
    <mergeCell ref="U50:V50"/>
    <mergeCell ref="W48:X48"/>
    <mergeCell ref="K49:L49"/>
    <mergeCell ref="M49:N49"/>
    <mergeCell ref="O49:P49"/>
    <mergeCell ref="Q49:R49"/>
    <mergeCell ref="S49:T49"/>
    <mergeCell ref="U49:V49"/>
    <mergeCell ref="W49:X49"/>
    <mergeCell ref="K48:L48"/>
    <mergeCell ref="M48:N48"/>
    <mergeCell ref="O48:P48"/>
    <mergeCell ref="Q48:R48"/>
    <mergeCell ref="S48:T48"/>
    <mergeCell ref="U48:V48"/>
    <mergeCell ref="G62:H62"/>
    <mergeCell ref="G63:H63"/>
    <mergeCell ref="G64:H64"/>
    <mergeCell ref="G65:H65"/>
    <mergeCell ref="G66:H66"/>
    <mergeCell ref="G67:H67"/>
    <mergeCell ref="G56:H56"/>
    <mergeCell ref="G57:H57"/>
    <mergeCell ref="G58:H58"/>
    <mergeCell ref="G59:H59"/>
    <mergeCell ref="G60:H60"/>
    <mergeCell ref="G61:H61"/>
    <mergeCell ref="B18:D19"/>
    <mergeCell ref="B52:D53"/>
    <mergeCell ref="G52:H52"/>
    <mergeCell ref="G53:H53"/>
    <mergeCell ref="G54:H54"/>
    <mergeCell ref="G55:H55"/>
    <mergeCell ref="G49:H49"/>
    <mergeCell ref="G50:H50"/>
    <mergeCell ref="G51:H51"/>
    <mergeCell ref="G33:H33"/>
    <mergeCell ref="G34:H34"/>
    <mergeCell ref="G22:H22"/>
    <mergeCell ref="G23:H23"/>
    <mergeCell ref="G24:H24"/>
    <mergeCell ref="G25:H25"/>
    <mergeCell ref="G26:H26"/>
    <mergeCell ref="G27:H27"/>
    <mergeCell ref="G80:H80"/>
    <mergeCell ref="G81:H81"/>
    <mergeCell ref="G82:H82"/>
    <mergeCell ref="B86:D87"/>
    <mergeCell ref="G83:H83"/>
    <mergeCell ref="G84:H84"/>
    <mergeCell ref="G74:H74"/>
    <mergeCell ref="G75:H75"/>
    <mergeCell ref="G76:H76"/>
    <mergeCell ref="G77:H77"/>
    <mergeCell ref="G78:H78"/>
    <mergeCell ref="G79:H79"/>
    <mergeCell ref="G68:H68"/>
    <mergeCell ref="G69:H69"/>
    <mergeCell ref="G70:H70"/>
    <mergeCell ref="G71:H71"/>
    <mergeCell ref="G72:H72"/>
    <mergeCell ref="G73:H73"/>
    <mergeCell ref="G97:H97"/>
    <mergeCell ref="G98:H98"/>
    <mergeCell ref="G99:H99"/>
    <mergeCell ref="G100:H100"/>
    <mergeCell ref="G101:H101"/>
    <mergeCell ref="G102:H102"/>
    <mergeCell ref="G91:H91"/>
    <mergeCell ref="G92:H92"/>
    <mergeCell ref="G93:H93"/>
    <mergeCell ref="G94:H94"/>
    <mergeCell ref="G95:H95"/>
    <mergeCell ref="G96:H96"/>
    <mergeCell ref="G85:H85"/>
    <mergeCell ref="G86:H86"/>
    <mergeCell ref="G87:H87"/>
    <mergeCell ref="G88:H88"/>
    <mergeCell ref="G89:H89"/>
    <mergeCell ref="G90:H90"/>
    <mergeCell ref="G127:H127"/>
    <mergeCell ref="G116:H116"/>
    <mergeCell ref="G117:H117"/>
    <mergeCell ref="G118:H118"/>
    <mergeCell ref="G119:H119"/>
    <mergeCell ref="G120:H120"/>
    <mergeCell ref="G121:H121"/>
    <mergeCell ref="G109:H109"/>
    <mergeCell ref="G110:H110"/>
    <mergeCell ref="G111:H111"/>
    <mergeCell ref="G112:H112"/>
    <mergeCell ref="G113:H113"/>
    <mergeCell ref="B120:D121"/>
    <mergeCell ref="G114:H114"/>
    <mergeCell ref="G115:H115"/>
    <mergeCell ref="G103:H103"/>
    <mergeCell ref="G104:H104"/>
    <mergeCell ref="G105:H105"/>
    <mergeCell ref="G106:H106"/>
    <mergeCell ref="G107:H107"/>
    <mergeCell ref="G108:H108"/>
    <mergeCell ref="I9:P9"/>
    <mergeCell ref="Y10:Z10"/>
    <mergeCell ref="AA10:AB10"/>
    <mergeCell ref="Y11:Z11"/>
    <mergeCell ref="AA11:AB11"/>
    <mergeCell ref="Y16:Z16"/>
    <mergeCell ref="AA16:AB16"/>
    <mergeCell ref="Y17:Z17"/>
    <mergeCell ref="G140:H140"/>
    <mergeCell ref="G141:H141"/>
    <mergeCell ref="G142:H142"/>
    <mergeCell ref="G143:H143"/>
    <mergeCell ref="G144:H144"/>
    <mergeCell ref="G9:H9"/>
    <mergeCell ref="G134:H134"/>
    <mergeCell ref="G135:H135"/>
    <mergeCell ref="G136:H136"/>
    <mergeCell ref="G137:H137"/>
    <mergeCell ref="G138:H138"/>
    <mergeCell ref="G139:H139"/>
    <mergeCell ref="G128:H128"/>
    <mergeCell ref="G129:H129"/>
    <mergeCell ref="G130:H130"/>
    <mergeCell ref="G131:H131"/>
    <mergeCell ref="G132:H132"/>
    <mergeCell ref="G133:H133"/>
    <mergeCell ref="G122:H122"/>
    <mergeCell ref="G123:H123"/>
    <mergeCell ref="G124:H124"/>
    <mergeCell ref="G125:H125"/>
    <mergeCell ref="G126:H126"/>
    <mergeCell ref="Y36:Z36"/>
    <mergeCell ref="Y37:Z37"/>
    <mergeCell ref="Y32:Z32"/>
    <mergeCell ref="Y33:Z33"/>
    <mergeCell ref="Y34:Z34"/>
    <mergeCell ref="Y28:Z28"/>
    <mergeCell ref="Y30:Z30"/>
    <mergeCell ref="Y31:Z31"/>
    <mergeCell ref="Y25:Z25"/>
    <mergeCell ref="Y26:Z26"/>
    <mergeCell ref="Y27:Z27"/>
    <mergeCell ref="Y22:Z22"/>
    <mergeCell ref="Y23:Z23"/>
    <mergeCell ref="Y24:Z24"/>
    <mergeCell ref="AA17:AB17"/>
    <mergeCell ref="Y18:Z18"/>
    <mergeCell ref="AA18:AB18"/>
    <mergeCell ref="Y19:Z19"/>
    <mergeCell ref="AA19:AB19"/>
    <mergeCell ref="Y21:Z21"/>
    <mergeCell ref="AA21:AB21"/>
    <mergeCell ref="Y20:Z20"/>
    <mergeCell ref="AA20:AB20"/>
    <mergeCell ref="Y12:Z12"/>
    <mergeCell ref="AA12:AB12"/>
    <mergeCell ref="L6:N6"/>
    <mergeCell ref="I52:J52"/>
    <mergeCell ref="O20:P20"/>
    <mergeCell ref="Q20:R20"/>
    <mergeCell ref="S20:T20"/>
    <mergeCell ref="U20:V20"/>
    <mergeCell ref="Y51:Z51"/>
    <mergeCell ref="Q9:Z9"/>
    <mergeCell ref="G12:H12"/>
    <mergeCell ref="I12:J12"/>
    <mergeCell ref="K12:L12"/>
    <mergeCell ref="M12:N12"/>
    <mergeCell ref="O12:P12"/>
    <mergeCell ref="Q12:R12"/>
    <mergeCell ref="S12:T12"/>
    <mergeCell ref="Y48:Z48"/>
    <mergeCell ref="Y49:Z49"/>
    <mergeCell ref="Y50:Z50"/>
    <mergeCell ref="Y45:Z45"/>
    <mergeCell ref="Y46:Z46"/>
    <mergeCell ref="Y47:Z47"/>
    <mergeCell ref="Y41:Z41"/>
    <mergeCell ref="Y43:Z43"/>
    <mergeCell ref="Y44:Z44"/>
    <mergeCell ref="Y38:Z38"/>
    <mergeCell ref="Y39:Z39"/>
    <mergeCell ref="Y40:Z40"/>
    <mergeCell ref="Y35:Z35"/>
    <mergeCell ref="O42:P42"/>
    <mergeCell ref="Q52:R52"/>
    <mergeCell ref="I65:J65"/>
    <mergeCell ref="I66:J66"/>
    <mergeCell ref="I67:J67"/>
    <mergeCell ref="I68:J68"/>
    <mergeCell ref="I69:J69"/>
    <mergeCell ref="I70:J70"/>
    <mergeCell ref="I59:J59"/>
    <mergeCell ref="I60:J60"/>
    <mergeCell ref="I61:J61"/>
    <mergeCell ref="I62:J62"/>
    <mergeCell ref="I63:J63"/>
    <mergeCell ref="I64:J64"/>
    <mergeCell ref="I53:J53"/>
    <mergeCell ref="I54:J54"/>
    <mergeCell ref="I55:J55"/>
    <mergeCell ref="I56:J56"/>
    <mergeCell ref="I57:J57"/>
    <mergeCell ref="I58:J58"/>
    <mergeCell ref="I83:J83"/>
    <mergeCell ref="I84:J84"/>
    <mergeCell ref="I85:J85"/>
    <mergeCell ref="I86:J86"/>
    <mergeCell ref="I87:J87"/>
    <mergeCell ref="I88:J88"/>
    <mergeCell ref="I77:J77"/>
    <mergeCell ref="I78:J78"/>
    <mergeCell ref="I79:J79"/>
    <mergeCell ref="I80:J80"/>
    <mergeCell ref="I81:J81"/>
    <mergeCell ref="I82:J82"/>
    <mergeCell ref="I71:J71"/>
    <mergeCell ref="I72:J72"/>
    <mergeCell ref="I73:J73"/>
    <mergeCell ref="I74:J74"/>
    <mergeCell ref="I75:J75"/>
    <mergeCell ref="I76:J76"/>
    <mergeCell ref="I101:J101"/>
    <mergeCell ref="I102:J102"/>
    <mergeCell ref="I103:J103"/>
    <mergeCell ref="I104:J104"/>
    <mergeCell ref="I105:J105"/>
    <mergeCell ref="I106:J106"/>
    <mergeCell ref="I95:J95"/>
    <mergeCell ref="I96:J96"/>
    <mergeCell ref="I97:J97"/>
    <mergeCell ref="I98:J98"/>
    <mergeCell ref="I99:J99"/>
    <mergeCell ref="I100:J100"/>
    <mergeCell ref="I89:J89"/>
    <mergeCell ref="I90:J90"/>
    <mergeCell ref="I91:J91"/>
    <mergeCell ref="I92:J92"/>
    <mergeCell ref="I93:J93"/>
    <mergeCell ref="I94:J94"/>
    <mergeCell ref="I120:J120"/>
    <mergeCell ref="I121:J121"/>
    <mergeCell ref="I122:J122"/>
    <mergeCell ref="I123:J123"/>
    <mergeCell ref="I124:J124"/>
    <mergeCell ref="I113:J113"/>
    <mergeCell ref="I114:J114"/>
    <mergeCell ref="I115:J115"/>
    <mergeCell ref="I116:J116"/>
    <mergeCell ref="I117:J117"/>
    <mergeCell ref="I118:J118"/>
    <mergeCell ref="I107:J107"/>
    <mergeCell ref="I108:J108"/>
    <mergeCell ref="I109:J109"/>
    <mergeCell ref="I110:J110"/>
    <mergeCell ref="I111:J111"/>
    <mergeCell ref="I112:J112"/>
    <mergeCell ref="I143:J143"/>
    <mergeCell ref="I144:J144"/>
    <mergeCell ref="G20:H20"/>
    <mergeCell ref="I20:J20"/>
    <mergeCell ref="K20:L20"/>
    <mergeCell ref="M20:N20"/>
    <mergeCell ref="G29:H29"/>
    <mergeCell ref="I29:J29"/>
    <mergeCell ref="K29:L29"/>
    <mergeCell ref="M29:N29"/>
    <mergeCell ref="I137:J137"/>
    <mergeCell ref="I138:J138"/>
    <mergeCell ref="I139:J139"/>
    <mergeCell ref="I140:J140"/>
    <mergeCell ref="I141:J141"/>
    <mergeCell ref="I142:J142"/>
    <mergeCell ref="I131:J131"/>
    <mergeCell ref="I132:J132"/>
    <mergeCell ref="I133:J133"/>
    <mergeCell ref="I134:J134"/>
    <mergeCell ref="I135:J135"/>
    <mergeCell ref="I136:J136"/>
    <mergeCell ref="I125:J125"/>
    <mergeCell ref="I126:J126"/>
    <mergeCell ref="I127:J127"/>
    <mergeCell ref="I128:J128"/>
    <mergeCell ref="I129:J129"/>
    <mergeCell ref="I130:J130"/>
    <mergeCell ref="I119:J119"/>
    <mergeCell ref="K62:L62"/>
    <mergeCell ref="M62:N62"/>
    <mergeCell ref="K63:L63"/>
    <mergeCell ref="K52:L52"/>
    <mergeCell ref="M52:N52"/>
    <mergeCell ref="K53:L53"/>
    <mergeCell ref="M53:N53"/>
    <mergeCell ref="G149:H149"/>
    <mergeCell ref="I149:J149"/>
    <mergeCell ref="G150:H150"/>
    <mergeCell ref="I150:J150"/>
    <mergeCell ref="G151:H151"/>
    <mergeCell ref="I151:J151"/>
    <mergeCell ref="G146:H146"/>
    <mergeCell ref="I146:J146"/>
    <mergeCell ref="G147:H147"/>
    <mergeCell ref="I147:J147"/>
    <mergeCell ref="G148:H148"/>
    <mergeCell ref="I148:J148"/>
    <mergeCell ref="U42:V42"/>
    <mergeCell ref="M72:N72"/>
    <mergeCell ref="K73:L73"/>
    <mergeCell ref="M73:N73"/>
    <mergeCell ref="K68:L68"/>
    <mergeCell ref="M68:N68"/>
    <mergeCell ref="K69:L69"/>
    <mergeCell ref="M69:N69"/>
    <mergeCell ref="K70:L70"/>
    <mergeCell ref="M70:N70"/>
    <mergeCell ref="K65:L65"/>
    <mergeCell ref="M65:N65"/>
    <mergeCell ref="K66:L66"/>
    <mergeCell ref="M66:N66"/>
    <mergeCell ref="K67:L67"/>
    <mergeCell ref="M67:N67"/>
    <mergeCell ref="W42:X42"/>
    <mergeCell ref="Y42:Z42"/>
    <mergeCell ref="G145:H145"/>
    <mergeCell ref="I145:J145"/>
    <mergeCell ref="K54:L54"/>
    <mergeCell ref="M54:N54"/>
    <mergeCell ref="K55:L55"/>
    <mergeCell ref="M55:N55"/>
    <mergeCell ref="S29:T29"/>
    <mergeCell ref="U29:V29"/>
    <mergeCell ref="W29:X29"/>
    <mergeCell ref="Y29:Z29"/>
    <mergeCell ref="G42:H42"/>
    <mergeCell ref="I42:J42"/>
    <mergeCell ref="M63:N63"/>
    <mergeCell ref="K64:L64"/>
    <mergeCell ref="M64:N64"/>
    <mergeCell ref="K59:L59"/>
    <mergeCell ref="M59:N59"/>
    <mergeCell ref="K60:L60"/>
    <mergeCell ref="M60:N60"/>
    <mergeCell ref="K61:L61"/>
    <mergeCell ref="M61:N61"/>
    <mergeCell ref="K56:L56"/>
    <mergeCell ref="M56:N56"/>
    <mergeCell ref="K57:L57"/>
    <mergeCell ref="M57:N57"/>
    <mergeCell ref="K58:L58"/>
    <mergeCell ref="M58:N58"/>
    <mergeCell ref="K71:L71"/>
    <mergeCell ref="M71:N71"/>
    <mergeCell ref="K72:L72"/>
    <mergeCell ref="K80:L80"/>
    <mergeCell ref="M80:N80"/>
    <mergeCell ref="K81:L81"/>
    <mergeCell ref="M81:N81"/>
    <mergeCell ref="K82:L82"/>
    <mergeCell ref="M82:N82"/>
    <mergeCell ref="K77:L77"/>
    <mergeCell ref="M77:N77"/>
    <mergeCell ref="K78:L78"/>
    <mergeCell ref="M78:N78"/>
    <mergeCell ref="K79:L79"/>
    <mergeCell ref="M79:N79"/>
    <mergeCell ref="K74:L74"/>
    <mergeCell ref="M74:N74"/>
    <mergeCell ref="K75:L75"/>
    <mergeCell ref="M75:N75"/>
    <mergeCell ref="K76:L76"/>
    <mergeCell ref="M76:N76"/>
    <mergeCell ref="K89:L89"/>
    <mergeCell ref="M89:N89"/>
    <mergeCell ref="K90:L90"/>
    <mergeCell ref="M90:N90"/>
    <mergeCell ref="K91:L91"/>
    <mergeCell ref="M91:N91"/>
    <mergeCell ref="K86:L86"/>
    <mergeCell ref="M86:N86"/>
    <mergeCell ref="K87:L87"/>
    <mergeCell ref="M87:N87"/>
    <mergeCell ref="K88:L88"/>
    <mergeCell ref="M88:N88"/>
    <mergeCell ref="K83:L83"/>
    <mergeCell ref="M83:N83"/>
    <mergeCell ref="K84:L84"/>
    <mergeCell ref="M84:N84"/>
    <mergeCell ref="K85:L85"/>
    <mergeCell ref="M85:N85"/>
    <mergeCell ref="K98:L98"/>
    <mergeCell ref="M98:N98"/>
    <mergeCell ref="K99:L99"/>
    <mergeCell ref="M99:N99"/>
    <mergeCell ref="K100:L100"/>
    <mergeCell ref="M100:N100"/>
    <mergeCell ref="K95:L95"/>
    <mergeCell ref="M95:N95"/>
    <mergeCell ref="K96:L96"/>
    <mergeCell ref="M96:N96"/>
    <mergeCell ref="K97:L97"/>
    <mergeCell ref="M97:N97"/>
    <mergeCell ref="K92:L92"/>
    <mergeCell ref="M92:N92"/>
    <mergeCell ref="K93:L93"/>
    <mergeCell ref="M93:N93"/>
    <mergeCell ref="K94:L94"/>
    <mergeCell ref="M94:N94"/>
    <mergeCell ref="K107:L107"/>
    <mergeCell ref="M107:N107"/>
    <mergeCell ref="K108:L108"/>
    <mergeCell ref="M108:N108"/>
    <mergeCell ref="K109:L109"/>
    <mergeCell ref="M109:N109"/>
    <mergeCell ref="K104:L104"/>
    <mergeCell ref="M104:N104"/>
    <mergeCell ref="K105:L105"/>
    <mergeCell ref="M105:N105"/>
    <mergeCell ref="K106:L106"/>
    <mergeCell ref="M106:N106"/>
    <mergeCell ref="K101:L101"/>
    <mergeCell ref="M101:N101"/>
    <mergeCell ref="K102:L102"/>
    <mergeCell ref="M102:N102"/>
    <mergeCell ref="K103:L103"/>
    <mergeCell ref="M103:N103"/>
    <mergeCell ref="K116:L116"/>
    <mergeCell ref="M116:N116"/>
    <mergeCell ref="K117:L117"/>
    <mergeCell ref="M117:N117"/>
    <mergeCell ref="K118:L118"/>
    <mergeCell ref="M118:N118"/>
    <mergeCell ref="K113:L113"/>
    <mergeCell ref="M113:N113"/>
    <mergeCell ref="K114:L114"/>
    <mergeCell ref="M114:N114"/>
    <mergeCell ref="K115:L115"/>
    <mergeCell ref="M115:N115"/>
    <mergeCell ref="K110:L110"/>
    <mergeCell ref="M110:N110"/>
    <mergeCell ref="K111:L111"/>
    <mergeCell ref="M111:N111"/>
    <mergeCell ref="K112:L112"/>
    <mergeCell ref="M112:N112"/>
    <mergeCell ref="K125:L125"/>
    <mergeCell ref="M125:N125"/>
    <mergeCell ref="K126:L126"/>
    <mergeCell ref="M126:N126"/>
    <mergeCell ref="K127:L127"/>
    <mergeCell ref="M127:N127"/>
    <mergeCell ref="K122:L122"/>
    <mergeCell ref="M122:N122"/>
    <mergeCell ref="K123:L123"/>
    <mergeCell ref="M123:N123"/>
    <mergeCell ref="K124:L124"/>
    <mergeCell ref="M124:N124"/>
    <mergeCell ref="K119:L119"/>
    <mergeCell ref="M119:N119"/>
    <mergeCell ref="K120:L120"/>
    <mergeCell ref="M120:N120"/>
    <mergeCell ref="K121:L121"/>
    <mergeCell ref="M121:N121"/>
    <mergeCell ref="K136:L136"/>
    <mergeCell ref="M136:N136"/>
    <mergeCell ref="K131:L131"/>
    <mergeCell ref="M131:N131"/>
    <mergeCell ref="K132:L132"/>
    <mergeCell ref="M132:N132"/>
    <mergeCell ref="K133:L133"/>
    <mergeCell ref="M133:N133"/>
    <mergeCell ref="K128:L128"/>
    <mergeCell ref="M128:N128"/>
    <mergeCell ref="K129:L129"/>
    <mergeCell ref="M129:N129"/>
    <mergeCell ref="K130:L130"/>
    <mergeCell ref="M130:N130"/>
    <mergeCell ref="K148:L148"/>
    <mergeCell ref="M148:N148"/>
    <mergeCell ref="K143:L143"/>
    <mergeCell ref="M143:N143"/>
    <mergeCell ref="K144:L144"/>
    <mergeCell ref="M144:N144"/>
    <mergeCell ref="K145:L145"/>
    <mergeCell ref="M145:N145"/>
    <mergeCell ref="K140:L140"/>
    <mergeCell ref="M140:N140"/>
    <mergeCell ref="K141:L141"/>
    <mergeCell ref="M141:N141"/>
    <mergeCell ref="K142:L142"/>
    <mergeCell ref="M142:N142"/>
    <mergeCell ref="K137:L137"/>
    <mergeCell ref="M137:N137"/>
    <mergeCell ref="K139:L139"/>
    <mergeCell ref="M135:N135"/>
    <mergeCell ref="O64:P64"/>
    <mergeCell ref="O65:P65"/>
    <mergeCell ref="O66:P66"/>
    <mergeCell ref="O67:P67"/>
    <mergeCell ref="O68:P68"/>
    <mergeCell ref="O69:P69"/>
    <mergeCell ref="O58:P58"/>
    <mergeCell ref="O59:P59"/>
    <mergeCell ref="O60:P60"/>
    <mergeCell ref="O61:P61"/>
    <mergeCell ref="O62:P62"/>
    <mergeCell ref="O63:P63"/>
    <mergeCell ref="K152:L152"/>
    <mergeCell ref="M152:N152"/>
    <mergeCell ref="O72:P72"/>
    <mergeCell ref="O73:P73"/>
    <mergeCell ref="O74:P74"/>
    <mergeCell ref="O75:P75"/>
    <mergeCell ref="O100:P100"/>
    <mergeCell ref="O101:P101"/>
    <mergeCell ref="O102:P102"/>
    <mergeCell ref="O103:P103"/>
    <mergeCell ref="O104:P104"/>
    <mergeCell ref="O105:P105"/>
    <mergeCell ref="O94:P94"/>
    <mergeCell ref="O95:P95"/>
    <mergeCell ref="O96:P96"/>
    <mergeCell ref="O97:P97"/>
    <mergeCell ref="K135:L135"/>
    <mergeCell ref="O98:P98"/>
    <mergeCell ref="K134:L134"/>
    <mergeCell ref="M134:N134"/>
    <mergeCell ref="O52:P52"/>
    <mergeCell ref="O53:P53"/>
    <mergeCell ref="O54:P54"/>
    <mergeCell ref="O55:P55"/>
    <mergeCell ref="O56:P56"/>
    <mergeCell ref="O57:P57"/>
    <mergeCell ref="K149:L149"/>
    <mergeCell ref="M149:N149"/>
    <mergeCell ref="K150:L150"/>
    <mergeCell ref="M150:N150"/>
    <mergeCell ref="K151:L151"/>
    <mergeCell ref="M151:N151"/>
    <mergeCell ref="K146:L146"/>
    <mergeCell ref="M146:N146"/>
    <mergeCell ref="K147:L147"/>
    <mergeCell ref="M147:N147"/>
    <mergeCell ref="O82:P82"/>
    <mergeCell ref="O83:P83"/>
    <mergeCell ref="O84:P84"/>
    <mergeCell ref="O85:P85"/>
    <mergeCell ref="O86:P86"/>
    <mergeCell ref="O87:P87"/>
    <mergeCell ref="O76:P76"/>
    <mergeCell ref="O77:P77"/>
    <mergeCell ref="O78:P78"/>
    <mergeCell ref="O79:P79"/>
    <mergeCell ref="O80:P80"/>
    <mergeCell ref="O81:P81"/>
    <mergeCell ref="O70:P70"/>
    <mergeCell ref="O71:P71"/>
    <mergeCell ref="K138:L138"/>
    <mergeCell ref="M138:N138"/>
    <mergeCell ref="O99:P99"/>
    <mergeCell ref="O88:P88"/>
    <mergeCell ref="O89:P89"/>
    <mergeCell ref="O90:P90"/>
    <mergeCell ref="O91:P91"/>
    <mergeCell ref="O92:P92"/>
    <mergeCell ref="O93:P93"/>
    <mergeCell ref="O126:P126"/>
    <mergeCell ref="O127:P127"/>
    <mergeCell ref="O128:P128"/>
    <mergeCell ref="O129:P129"/>
    <mergeCell ref="O118:P118"/>
    <mergeCell ref="O119:P119"/>
    <mergeCell ref="O120:P120"/>
    <mergeCell ref="O121:P121"/>
    <mergeCell ref="O122:P122"/>
    <mergeCell ref="O123:P123"/>
    <mergeCell ref="O112:P112"/>
    <mergeCell ref="O113:P113"/>
    <mergeCell ref="O114:P114"/>
    <mergeCell ref="O115:P115"/>
    <mergeCell ref="O116:P116"/>
    <mergeCell ref="O117:P117"/>
    <mergeCell ref="O106:P106"/>
    <mergeCell ref="O107:P107"/>
    <mergeCell ref="O108:P108"/>
    <mergeCell ref="O109:P109"/>
    <mergeCell ref="O110:P110"/>
    <mergeCell ref="O111:P111"/>
    <mergeCell ref="M139:N139"/>
    <mergeCell ref="Q53:R53"/>
    <mergeCell ref="Q54:R54"/>
    <mergeCell ref="Q55:R55"/>
    <mergeCell ref="Q56:R56"/>
    <mergeCell ref="Q57:R57"/>
    <mergeCell ref="O148:P148"/>
    <mergeCell ref="O149:P149"/>
    <mergeCell ref="O150:P150"/>
    <mergeCell ref="O151:P151"/>
    <mergeCell ref="O152:P152"/>
    <mergeCell ref="O153:P153"/>
    <mergeCell ref="O142:P142"/>
    <mergeCell ref="O143:P143"/>
    <mergeCell ref="O144:P144"/>
    <mergeCell ref="O145:P145"/>
    <mergeCell ref="O146:P146"/>
    <mergeCell ref="O147:P147"/>
    <mergeCell ref="O136:P136"/>
    <mergeCell ref="O137:P137"/>
    <mergeCell ref="O138:P138"/>
    <mergeCell ref="O139:P139"/>
    <mergeCell ref="O140:P140"/>
    <mergeCell ref="O141:P141"/>
    <mergeCell ref="O130:P130"/>
    <mergeCell ref="O131:P131"/>
    <mergeCell ref="O132:P132"/>
    <mergeCell ref="O133:P133"/>
    <mergeCell ref="O134:P134"/>
    <mergeCell ref="O135:P135"/>
    <mergeCell ref="O124:P124"/>
    <mergeCell ref="O125:P125"/>
    <mergeCell ref="Q70:R70"/>
    <mergeCell ref="Q71:R71"/>
    <mergeCell ref="Q72:R72"/>
    <mergeCell ref="Q73:R73"/>
    <mergeCell ref="Q74:R74"/>
    <mergeCell ref="Q75:R75"/>
    <mergeCell ref="Q64:R64"/>
    <mergeCell ref="Q65:R65"/>
    <mergeCell ref="Q66:R66"/>
    <mergeCell ref="Q67:R67"/>
    <mergeCell ref="Q68:R68"/>
    <mergeCell ref="Q69:R69"/>
    <mergeCell ref="Q58:R58"/>
    <mergeCell ref="Q59:R59"/>
    <mergeCell ref="Q60:R60"/>
    <mergeCell ref="Q61:R61"/>
    <mergeCell ref="Q62:R62"/>
    <mergeCell ref="Q63:R63"/>
    <mergeCell ref="Q88:R88"/>
    <mergeCell ref="Q89:R89"/>
    <mergeCell ref="Q90:R90"/>
    <mergeCell ref="Q91:R91"/>
    <mergeCell ref="Q92:R92"/>
    <mergeCell ref="Q93:R93"/>
    <mergeCell ref="Q82:R82"/>
    <mergeCell ref="Q83:R83"/>
    <mergeCell ref="Q84:R84"/>
    <mergeCell ref="Q85:R85"/>
    <mergeCell ref="Q86:R86"/>
    <mergeCell ref="Q87:R87"/>
    <mergeCell ref="Q76:R76"/>
    <mergeCell ref="Q77:R77"/>
    <mergeCell ref="Q78:R78"/>
    <mergeCell ref="Q79:R79"/>
    <mergeCell ref="Q80:R80"/>
    <mergeCell ref="Q81:R81"/>
    <mergeCell ref="Q106:R106"/>
    <mergeCell ref="Q107:R107"/>
    <mergeCell ref="Q108:R108"/>
    <mergeCell ref="Q109:R109"/>
    <mergeCell ref="Q110:R110"/>
    <mergeCell ref="Q111:R111"/>
    <mergeCell ref="Q100:R100"/>
    <mergeCell ref="Q101:R101"/>
    <mergeCell ref="Q102:R102"/>
    <mergeCell ref="Q103:R103"/>
    <mergeCell ref="Q104:R104"/>
    <mergeCell ref="Q105:R105"/>
    <mergeCell ref="Q94:R94"/>
    <mergeCell ref="Q95:R95"/>
    <mergeCell ref="Q96:R96"/>
    <mergeCell ref="Q97:R97"/>
    <mergeCell ref="Q98:R98"/>
    <mergeCell ref="Q99:R99"/>
    <mergeCell ref="Q133:R133"/>
    <mergeCell ref="Q134:R134"/>
    <mergeCell ref="Q135:R135"/>
    <mergeCell ref="Q124:R124"/>
    <mergeCell ref="Q125:R125"/>
    <mergeCell ref="Q126:R126"/>
    <mergeCell ref="Q127:R127"/>
    <mergeCell ref="Q128:R128"/>
    <mergeCell ref="Q129:R129"/>
    <mergeCell ref="Q118:R118"/>
    <mergeCell ref="Q119:R119"/>
    <mergeCell ref="Q120:R120"/>
    <mergeCell ref="Q121:R121"/>
    <mergeCell ref="Q122:R122"/>
    <mergeCell ref="Q123:R123"/>
    <mergeCell ref="Q112:R112"/>
    <mergeCell ref="Q113:R113"/>
    <mergeCell ref="Q114:R114"/>
    <mergeCell ref="Q115:R115"/>
    <mergeCell ref="Q116:R116"/>
    <mergeCell ref="Q117:R117"/>
    <mergeCell ref="U58:V58"/>
    <mergeCell ref="U59:V59"/>
    <mergeCell ref="U60:V60"/>
    <mergeCell ref="U61:V61"/>
    <mergeCell ref="U62:V62"/>
    <mergeCell ref="U63:V63"/>
    <mergeCell ref="U52:V52"/>
    <mergeCell ref="U53:V53"/>
    <mergeCell ref="U54:V54"/>
    <mergeCell ref="U55:V55"/>
    <mergeCell ref="U56:V56"/>
    <mergeCell ref="U57:V57"/>
    <mergeCell ref="Q148:R148"/>
    <mergeCell ref="Q149:R149"/>
    <mergeCell ref="Q150:R150"/>
    <mergeCell ref="Q151:R151"/>
    <mergeCell ref="Q152:R152"/>
    <mergeCell ref="Q142:R142"/>
    <mergeCell ref="Q143:R143"/>
    <mergeCell ref="Q144:R144"/>
    <mergeCell ref="Q145:R145"/>
    <mergeCell ref="Q146:R146"/>
    <mergeCell ref="Q147:R147"/>
    <mergeCell ref="Q136:R136"/>
    <mergeCell ref="Q137:R137"/>
    <mergeCell ref="Q138:R138"/>
    <mergeCell ref="Q139:R139"/>
    <mergeCell ref="Q140:R140"/>
    <mergeCell ref="Q141:R141"/>
    <mergeCell ref="Q130:R130"/>
    <mergeCell ref="Q131:R131"/>
    <mergeCell ref="Q132:R132"/>
    <mergeCell ref="U76:V76"/>
    <mergeCell ref="U77:V77"/>
    <mergeCell ref="U78:V78"/>
    <mergeCell ref="U79:V79"/>
    <mergeCell ref="U80:V80"/>
    <mergeCell ref="U81:V81"/>
    <mergeCell ref="U70:V70"/>
    <mergeCell ref="U71:V71"/>
    <mergeCell ref="U72:V72"/>
    <mergeCell ref="U73:V73"/>
    <mergeCell ref="U74:V74"/>
    <mergeCell ref="U75:V75"/>
    <mergeCell ref="U64:V64"/>
    <mergeCell ref="U65:V65"/>
    <mergeCell ref="U66:V66"/>
    <mergeCell ref="U67:V67"/>
    <mergeCell ref="U68:V68"/>
    <mergeCell ref="U69:V69"/>
    <mergeCell ref="U94:V94"/>
    <mergeCell ref="U95:V95"/>
    <mergeCell ref="U96:V96"/>
    <mergeCell ref="U97:V97"/>
    <mergeCell ref="U98:V98"/>
    <mergeCell ref="U99:V99"/>
    <mergeCell ref="U88:V88"/>
    <mergeCell ref="U89:V89"/>
    <mergeCell ref="U90:V90"/>
    <mergeCell ref="U91:V91"/>
    <mergeCell ref="U92:V92"/>
    <mergeCell ref="U93:V93"/>
    <mergeCell ref="U82:V82"/>
    <mergeCell ref="U83:V83"/>
    <mergeCell ref="U84:V84"/>
    <mergeCell ref="U85:V85"/>
    <mergeCell ref="U86:V86"/>
    <mergeCell ref="U87:V87"/>
    <mergeCell ref="U112:V112"/>
    <mergeCell ref="U113:V113"/>
    <mergeCell ref="U114:V114"/>
    <mergeCell ref="U115:V115"/>
    <mergeCell ref="U116:V116"/>
    <mergeCell ref="U117:V117"/>
    <mergeCell ref="U106:V106"/>
    <mergeCell ref="U107:V107"/>
    <mergeCell ref="U108:V108"/>
    <mergeCell ref="U109:V109"/>
    <mergeCell ref="U110:V110"/>
    <mergeCell ref="U111:V111"/>
    <mergeCell ref="U100:V100"/>
    <mergeCell ref="U101:V101"/>
    <mergeCell ref="U102:V102"/>
    <mergeCell ref="U103:V103"/>
    <mergeCell ref="U104:V104"/>
    <mergeCell ref="U105:V105"/>
    <mergeCell ref="U130:V130"/>
    <mergeCell ref="U131:V131"/>
    <mergeCell ref="U132:V132"/>
    <mergeCell ref="U133:V133"/>
    <mergeCell ref="U134:V134"/>
    <mergeCell ref="U135:V135"/>
    <mergeCell ref="U124:V124"/>
    <mergeCell ref="U125:V125"/>
    <mergeCell ref="U126:V126"/>
    <mergeCell ref="U127:V127"/>
    <mergeCell ref="U128:V128"/>
    <mergeCell ref="U129:V129"/>
    <mergeCell ref="U118:V118"/>
    <mergeCell ref="U119:V119"/>
    <mergeCell ref="U120:V120"/>
    <mergeCell ref="U121:V121"/>
    <mergeCell ref="U122:V122"/>
    <mergeCell ref="U123:V123"/>
    <mergeCell ref="U148:V148"/>
    <mergeCell ref="U149:V149"/>
    <mergeCell ref="U150:V150"/>
    <mergeCell ref="U151:V151"/>
    <mergeCell ref="U152:V152"/>
    <mergeCell ref="U153:V153"/>
    <mergeCell ref="U142:V142"/>
    <mergeCell ref="U143:V143"/>
    <mergeCell ref="U144:V144"/>
    <mergeCell ref="U145:V145"/>
    <mergeCell ref="U146:V146"/>
    <mergeCell ref="U147:V147"/>
    <mergeCell ref="U136:V136"/>
    <mergeCell ref="U137:V137"/>
    <mergeCell ref="U138:V138"/>
    <mergeCell ref="U139:V139"/>
    <mergeCell ref="U140:V140"/>
    <mergeCell ref="U141:V141"/>
    <mergeCell ref="S64:T64"/>
    <mergeCell ref="S65:T65"/>
    <mergeCell ref="S66:T66"/>
    <mergeCell ref="S67:T67"/>
    <mergeCell ref="S68:T68"/>
    <mergeCell ref="S69:T69"/>
    <mergeCell ref="S58:T58"/>
    <mergeCell ref="S59:T59"/>
    <mergeCell ref="S60:T60"/>
    <mergeCell ref="S61:T61"/>
    <mergeCell ref="S62:T62"/>
    <mergeCell ref="S63:T63"/>
    <mergeCell ref="S52:T52"/>
    <mergeCell ref="S53:T53"/>
    <mergeCell ref="S54:T54"/>
    <mergeCell ref="S55:T55"/>
    <mergeCell ref="S56:T56"/>
    <mergeCell ref="S57:T57"/>
    <mergeCell ref="S82:T82"/>
    <mergeCell ref="S83:T83"/>
    <mergeCell ref="S84:T84"/>
    <mergeCell ref="S85:T85"/>
    <mergeCell ref="S86:T86"/>
    <mergeCell ref="S87:T87"/>
    <mergeCell ref="S76:T76"/>
    <mergeCell ref="S77:T77"/>
    <mergeCell ref="S78:T78"/>
    <mergeCell ref="S79:T79"/>
    <mergeCell ref="S80:T80"/>
    <mergeCell ref="S81:T81"/>
    <mergeCell ref="S70:T70"/>
    <mergeCell ref="S71:T71"/>
    <mergeCell ref="S72:T72"/>
    <mergeCell ref="S73:T73"/>
    <mergeCell ref="S74:T74"/>
    <mergeCell ref="S75:T75"/>
    <mergeCell ref="S100:T100"/>
    <mergeCell ref="S101:T101"/>
    <mergeCell ref="S102:T102"/>
    <mergeCell ref="S103:T103"/>
    <mergeCell ref="S104:T104"/>
    <mergeCell ref="S105:T105"/>
    <mergeCell ref="S94:T94"/>
    <mergeCell ref="S95:T95"/>
    <mergeCell ref="S96:T96"/>
    <mergeCell ref="S97:T97"/>
    <mergeCell ref="S98:T98"/>
    <mergeCell ref="S99:T99"/>
    <mergeCell ref="S88:T88"/>
    <mergeCell ref="S89:T89"/>
    <mergeCell ref="S90:T90"/>
    <mergeCell ref="S91:T91"/>
    <mergeCell ref="S92:T92"/>
    <mergeCell ref="S93:T93"/>
    <mergeCell ref="S126:T126"/>
    <mergeCell ref="S127:T127"/>
    <mergeCell ref="S128:T128"/>
    <mergeCell ref="S129:T129"/>
    <mergeCell ref="S118:T118"/>
    <mergeCell ref="S119:T119"/>
    <mergeCell ref="S120:T120"/>
    <mergeCell ref="S121:T121"/>
    <mergeCell ref="S122:T122"/>
    <mergeCell ref="S123:T123"/>
    <mergeCell ref="S112:T112"/>
    <mergeCell ref="S113:T113"/>
    <mergeCell ref="S114:T114"/>
    <mergeCell ref="S115:T115"/>
    <mergeCell ref="S116:T116"/>
    <mergeCell ref="S117:T117"/>
    <mergeCell ref="S106:T106"/>
    <mergeCell ref="S107:T107"/>
    <mergeCell ref="S108:T108"/>
    <mergeCell ref="S109:T109"/>
    <mergeCell ref="S110:T110"/>
    <mergeCell ref="S111:T111"/>
    <mergeCell ref="W52:X52"/>
    <mergeCell ref="W53:X53"/>
    <mergeCell ref="W54:X54"/>
    <mergeCell ref="W55:X55"/>
    <mergeCell ref="W56:X56"/>
    <mergeCell ref="W57:X57"/>
    <mergeCell ref="S148:T148"/>
    <mergeCell ref="S149:T149"/>
    <mergeCell ref="S150:T150"/>
    <mergeCell ref="S151:T151"/>
    <mergeCell ref="S152:T152"/>
    <mergeCell ref="S153:T153"/>
    <mergeCell ref="S142:T142"/>
    <mergeCell ref="S143:T143"/>
    <mergeCell ref="S144:T144"/>
    <mergeCell ref="S145:T145"/>
    <mergeCell ref="S146:T146"/>
    <mergeCell ref="S147:T147"/>
    <mergeCell ref="S136:T136"/>
    <mergeCell ref="S137:T137"/>
    <mergeCell ref="S138:T138"/>
    <mergeCell ref="S139:T139"/>
    <mergeCell ref="S140:T140"/>
    <mergeCell ref="S141:T141"/>
    <mergeCell ref="S130:T130"/>
    <mergeCell ref="S131:T131"/>
    <mergeCell ref="S132:T132"/>
    <mergeCell ref="S133:T133"/>
    <mergeCell ref="S134:T134"/>
    <mergeCell ref="S135:T135"/>
    <mergeCell ref="S124:T124"/>
    <mergeCell ref="S125:T125"/>
    <mergeCell ref="W70:X70"/>
    <mergeCell ref="W71:X71"/>
    <mergeCell ref="W72:X72"/>
    <mergeCell ref="W73:X73"/>
    <mergeCell ref="W74:X74"/>
    <mergeCell ref="W75:X75"/>
    <mergeCell ref="W64:X64"/>
    <mergeCell ref="W65:X65"/>
    <mergeCell ref="W66:X66"/>
    <mergeCell ref="W67:X67"/>
    <mergeCell ref="W68:X68"/>
    <mergeCell ref="W69:X69"/>
    <mergeCell ref="W58:X58"/>
    <mergeCell ref="W59:X59"/>
    <mergeCell ref="W60:X60"/>
    <mergeCell ref="W61:X61"/>
    <mergeCell ref="W62:X62"/>
    <mergeCell ref="W63:X63"/>
    <mergeCell ref="W88:X88"/>
    <mergeCell ref="W89:X89"/>
    <mergeCell ref="W90:X90"/>
    <mergeCell ref="W91:X91"/>
    <mergeCell ref="W92:X92"/>
    <mergeCell ref="W93:X93"/>
    <mergeCell ref="W82:X82"/>
    <mergeCell ref="W83:X83"/>
    <mergeCell ref="W84:X84"/>
    <mergeCell ref="W85:X85"/>
    <mergeCell ref="W86:X86"/>
    <mergeCell ref="W87:X87"/>
    <mergeCell ref="W76:X76"/>
    <mergeCell ref="W77:X77"/>
    <mergeCell ref="W78:X78"/>
    <mergeCell ref="W79:X79"/>
    <mergeCell ref="W80:X80"/>
    <mergeCell ref="W81:X81"/>
    <mergeCell ref="W106:X106"/>
    <mergeCell ref="W107:X107"/>
    <mergeCell ref="W108:X108"/>
    <mergeCell ref="W109:X109"/>
    <mergeCell ref="W110:X110"/>
    <mergeCell ref="W111:X111"/>
    <mergeCell ref="W100:X100"/>
    <mergeCell ref="W101:X101"/>
    <mergeCell ref="W102:X102"/>
    <mergeCell ref="W103:X103"/>
    <mergeCell ref="W104:X104"/>
    <mergeCell ref="W105:X105"/>
    <mergeCell ref="W94:X94"/>
    <mergeCell ref="W95:X95"/>
    <mergeCell ref="W96:X96"/>
    <mergeCell ref="W97:X97"/>
    <mergeCell ref="W98:X98"/>
    <mergeCell ref="W99:X99"/>
    <mergeCell ref="W133:X133"/>
    <mergeCell ref="W134:X134"/>
    <mergeCell ref="W135:X135"/>
    <mergeCell ref="W124:X124"/>
    <mergeCell ref="W125:X125"/>
    <mergeCell ref="W126:X126"/>
    <mergeCell ref="W127:X127"/>
    <mergeCell ref="W128:X128"/>
    <mergeCell ref="W129:X129"/>
    <mergeCell ref="W118:X118"/>
    <mergeCell ref="W119:X119"/>
    <mergeCell ref="W120:X120"/>
    <mergeCell ref="W121:X121"/>
    <mergeCell ref="W122:X122"/>
    <mergeCell ref="W123:X123"/>
    <mergeCell ref="W112:X112"/>
    <mergeCell ref="W113:X113"/>
    <mergeCell ref="W114:X114"/>
    <mergeCell ref="W115:X115"/>
    <mergeCell ref="W116:X116"/>
    <mergeCell ref="W117:X117"/>
    <mergeCell ref="Y58:Z58"/>
    <mergeCell ref="Y59:Z59"/>
    <mergeCell ref="Y60:Z60"/>
    <mergeCell ref="Y61:Z61"/>
    <mergeCell ref="Y62:Z62"/>
    <mergeCell ref="Y63:Z63"/>
    <mergeCell ref="Y52:Z52"/>
    <mergeCell ref="Y53:Z53"/>
    <mergeCell ref="Y54:Z54"/>
    <mergeCell ref="Y55:Z55"/>
    <mergeCell ref="Y56:Z56"/>
    <mergeCell ref="Y57:Z57"/>
    <mergeCell ref="W148:X148"/>
    <mergeCell ref="W149:X149"/>
    <mergeCell ref="W150:X150"/>
    <mergeCell ref="W151:X151"/>
    <mergeCell ref="W152:X152"/>
    <mergeCell ref="W142:X142"/>
    <mergeCell ref="W143:X143"/>
    <mergeCell ref="W144:X144"/>
    <mergeCell ref="W145:X145"/>
    <mergeCell ref="W146:X146"/>
    <mergeCell ref="W147:X147"/>
    <mergeCell ref="W136:X136"/>
    <mergeCell ref="W137:X137"/>
    <mergeCell ref="W138:X138"/>
    <mergeCell ref="W139:X139"/>
    <mergeCell ref="W140:X140"/>
    <mergeCell ref="W141:X141"/>
    <mergeCell ref="W130:X130"/>
    <mergeCell ref="W131:X131"/>
    <mergeCell ref="W132:X132"/>
    <mergeCell ref="Y76:Z76"/>
    <mergeCell ref="Y77:Z77"/>
    <mergeCell ref="Y78:Z78"/>
    <mergeCell ref="Y79:Z79"/>
    <mergeCell ref="Y80:Z80"/>
    <mergeCell ref="Y81:Z81"/>
    <mergeCell ref="Y70:Z70"/>
    <mergeCell ref="Y71:Z71"/>
    <mergeCell ref="Y72:Z72"/>
    <mergeCell ref="Y73:Z73"/>
    <mergeCell ref="Y74:Z74"/>
    <mergeCell ref="Y75:Z75"/>
    <mergeCell ref="Y64:Z64"/>
    <mergeCell ref="Y65:Z65"/>
    <mergeCell ref="Y66:Z66"/>
    <mergeCell ref="Y67:Z67"/>
    <mergeCell ref="Y68:Z68"/>
    <mergeCell ref="Y69:Z69"/>
    <mergeCell ref="Y94:Z94"/>
    <mergeCell ref="Y95:Z95"/>
    <mergeCell ref="Y96:Z96"/>
    <mergeCell ref="Y97:Z97"/>
    <mergeCell ref="Y98:Z98"/>
    <mergeCell ref="Y99:Z99"/>
    <mergeCell ref="Y88:Z88"/>
    <mergeCell ref="Y89:Z89"/>
    <mergeCell ref="Y90:Z90"/>
    <mergeCell ref="Y91:Z91"/>
    <mergeCell ref="Y92:Z92"/>
    <mergeCell ref="Y93:Z93"/>
    <mergeCell ref="Y82:Z82"/>
    <mergeCell ref="Y83:Z83"/>
    <mergeCell ref="Y84:Z84"/>
    <mergeCell ref="Y85:Z85"/>
    <mergeCell ref="Y86:Z86"/>
    <mergeCell ref="Y87:Z87"/>
    <mergeCell ref="Y121:Z121"/>
    <mergeCell ref="Y122:Z122"/>
    <mergeCell ref="Y123:Z123"/>
    <mergeCell ref="Y112:Z112"/>
    <mergeCell ref="Y113:Z113"/>
    <mergeCell ref="Y114:Z114"/>
    <mergeCell ref="Y115:Z115"/>
    <mergeCell ref="Y116:Z116"/>
    <mergeCell ref="Y117:Z117"/>
    <mergeCell ref="Y106:Z106"/>
    <mergeCell ref="Y107:Z107"/>
    <mergeCell ref="Y108:Z108"/>
    <mergeCell ref="Y109:Z109"/>
    <mergeCell ref="Y110:Z110"/>
    <mergeCell ref="Y111:Z111"/>
    <mergeCell ref="Y100:Z100"/>
    <mergeCell ref="Y101:Z101"/>
    <mergeCell ref="Y102:Z102"/>
    <mergeCell ref="Y103:Z103"/>
    <mergeCell ref="Y104:Z104"/>
    <mergeCell ref="Y105:Z105"/>
    <mergeCell ref="Y149:Z149"/>
    <mergeCell ref="Y150:Z150"/>
    <mergeCell ref="Y151:Z151"/>
    <mergeCell ref="Y152:Z152"/>
    <mergeCell ref="Y153:Z153"/>
    <mergeCell ref="Y142:Z142"/>
    <mergeCell ref="Y143:Z143"/>
    <mergeCell ref="Y144:Z144"/>
    <mergeCell ref="Y145:Z145"/>
    <mergeCell ref="Y146:Z146"/>
    <mergeCell ref="Y147:Z147"/>
    <mergeCell ref="Y136:Z136"/>
    <mergeCell ref="Y137:Z137"/>
    <mergeCell ref="Y138:Z138"/>
    <mergeCell ref="Y139:Z139"/>
    <mergeCell ref="Y140:Z140"/>
    <mergeCell ref="Y141:Z141"/>
    <mergeCell ref="AO10:AP10"/>
    <mergeCell ref="AQ10:AR10"/>
    <mergeCell ref="AC11:AD11"/>
    <mergeCell ref="AE11:AF11"/>
    <mergeCell ref="AG11:AH11"/>
    <mergeCell ref="AI11:AJ11"/>
    <mergeCell ref="AK11:AL11"/>
    <mergeCell ref="AM11:AN11"/>
    <mergeCell ref="AO11:AP11"/>
    <mergeCell ref="AQ11:AR11"/>
    <mergeCell ref="AC10:AD10"/>
    <mergeCell ref="AE10:AF10"/>
    <mergeCell ref="AG10:AH10"/>
    <mergeCell ref="AI10:AJ10"/>
    <mergeCell ref="AK10:AL10"/>
    <mergeCell ref="AM10:AN10"/>
    <mergeCell ref="Y148:Z148"/>
    <mergeCell ref="Y130:Z130"/>
    <mergeCell ref="Y131:Z131"/>
    <mergeCell ref="Y132:Z132"/>
    <mergeCell ref="Y133:Z133"/>
    <mergeCell ref="Y134:Z134"/>
    <mergeCell ref="Y135:Z135"/>
    <mergeCell ref="Y124:Z124"/>
    <mergeCell ref="Y125:Z125"/>
    <mergeCell ref="Y126:Z126"/>
    <mergeCell ref="Y127:Z127"/>
    <mergeCell ref="Y128:Z128"/>
    <mergeCell ref="Y129:Z129"/>
    <mergeCell ref="Y118:Z118"/>
    <mergeCell ref="Y119:Z119"/>
    <mergeCell ref="Y120:Z120"/>
    <mergeCell ref="AO17:AP17"/>
    <mergeCell ref="AQ17:AR17"/>
    <mergeCell ref="AA9:AF9"/>
    <mergeCell ref="AG9:AP9"/>
    <mergeCell ref="AC18:AD18"/>
    <mergeCell ref="AE18:AF18"/>
    <mergeCell ref="AG18:AH18"/>
    <mergeCell ref="AI18:AJ18"/>
    <mergeCell ref="AK18:AL18"/>
    <mergeCell ref="AM18:AN18"/>
    <mergeCell ref="AC17:AD17"/>
    <mergeCell ref="AE17:AF17"/>
    <mergeCell ref="AG17:AH17"/>
    <mergeCell ref="AI17:AJ17"/>
    <mergeCell ref="AK17:AL17"/>
    <mergeCell ref="AM17:AN17"/>
    <mergeCell ref="AO12:AP12"/>
    <mergeCell ref="AQ12:AR12"/>
    <mergeCell ref="AC16:AD16"/>
    <mergeCell ref="AE16:AF16"/>
    <mergeCell ref="AG16:AH16"/>
    <mergeCell ref="AI16:AJ16"/>
    <mergeCell ref="AK16:AL16"/>
    <mergeCell ref="AM16:AN16"/>
    <mergeCell ref="AO16:AP16"/>
    <mergeCell ref="AQ16:AR16"/>
    <mergeCell ref="AC12:AD12"/>
    <mergeCell ref="AE12:AF12"/>
    <mergeCell ref="AG12:AH12"/>
    <mergeCell ref="AI12:AJ12"/>
    <mergeCell ref="AK12:AL12"/>
    <mergeCell ref="AM12:AN12"/>
    <mergeCell ref="AO20:AP20"/>
    <mergeCell ref="AC21:AD21"/>
    <mergeCell ref="AE21:AF21"/>
    <mergeCell ref="AG21:AH21"/>
    <mergeCell ref="AI21:AJ21"/>
    <mergeCell ref="AK21:AL21"/>
    <mergeCell ref="AM21:AN21"/>
    <mergeCell ref="AO21:AP21"/>
    <mergeCell ref="AC20:AD20"/>
    <mergeCell ref="AE20:AF20"/>
    <mergeCell ref="AG20:AH20"/>
    <mergeCell ref="AI20:AJ20"/>
    <mergeCell ref="AK20:AL20"/>
    <mergeCell ref="AM20:AN20"/>
    <mergeCell ref="AO18:AP18"/>
    <mergeCell ref="AC19:AD19"/>
    <mergeCell ref="AE19:AF19"/>
    <mergeCell ref="AG19:AH19"/>
    <mergeCell ref="AI19:AJ19"/>
    <mergeCell ref="AK19:AL19"/>
    <mergeCell ref="AM19:AN19"/>
    <mergeCell ref="AO19:AP19"/>
    <mergeCell ref="AM24:AN24"/>
    <mergeCell ref="AO24:AP24"/>
    <mergeCell ref="AA25:AB25"/>
    <mergeCell ref="AC25:AD25"/>
    <mergeCell ref="AE25:AF25"/>
    <mergeCell ref="AG25:AH25"/>
    <mergeCell ref="AI25:AJ25"/>
    <mergeCell ref="AK25:AL25"/>
    <mergeCell ref="AM25:AN25"/>
    <mergeCell ref="AO25:AP25"/>
    <mergeCell ref="AA24:AB24"/>
    <mergeCell ref="AC24:AD24"/>
    <mergeCell ref="AE24:AF24"/>
    <mergeCell ref="AG24:AH24"/>
    <mergeCell ref="AI24:AJ24"/>
    <mergeCell ref="AK24:AL24"/>
    <mergeCell ref="AM22:AN22"/>
    <mergeCell ref="AO22:AP22"/>
    <mergeCell ref="AA23:AB23"/>
    <mergeCell ref="AC23:AD23"/>
    <mergeCell ref="AE23:AF23"/>
    <mergeCell ref="AG23:AH23"/>
    <mergeCell ref="AI23:AJ23"/>
    <mergeCell ref="AK23:AL23"/>
    <mergeCell ref="AM23:AN23"/>
    <mergeCell ref="AO23:AP23"/>
    <mergeCell ref="AA22:AB22"/>
    <mergeCell ref="AC22:AD22"/>
    <mergeCell ref="AE22:AF22"/>
    <mergeCell ref="AG22:AH22"/>
    <mergeCell ref="AI22:AJ22"/>
    <mergeCell ref="AK22:AL22"/>
    <mergeCell ref="AM28:AN28"/>
    <mergeCell ref="AO28:AP28"/>
    <mergeCell ref="AA29:AB29"/>
    <mergeCell ref="AC29:AD29"/>
    <mergeCell ref="AE29:AF29"/>
    <mergeCell ref="AG29:AH29"/>
    <mergeCell ref="AI29:AJ29"/>
    <mergeCell ref="AK29:AL29"/>
    <mergeCell ref="AM29:AN29"/>
    <mergeCell ref="AO29:AP29"/>
    <mergeCell ref="AA28:AB28"/>
    <mergeCell ref="AC28:AD28"/>
    <mergeCell ref="AE28:AF28"/>
    <mergeCell ref="AG28:AH28"/>
    <mergeCell ref="AI28:AJ28"/>
    <mergeCell ref="AK28:AL28"/>
    <mergeCell ref="AM26:AN26"/>
    <mergeCell ref="AO26:AP26"/>
    <mergeCell ref="AA27:AB27"/>
    <mergeCell ref="AC27:AD27"/>
    <mergeCell ref="AE27:AF27"/>
    <mergeCell ref="AG27:AH27"/>
    <mergeCell ref="AI27:AJ27"/>
    <mergeCell ref="AK27:AL27"/>
    <mergeCell ref="AM27:AN27"/>
    <mergeCell ref="AO27:AP27"/>
    <mergeCell ref="AA26:AB26"/>
    <mergeCell ref="AC26:AD26"/>
    <mergeCell ref="AE26:AF26"/>
    <mergeCell ref="AG26:AH26"/>
    <mergeCell ref="AI26:AJ26"/>
    <mergeCell ref="AK26:AL26"/>
    <mergeCell ref="AM32:AN32"/>
    <mergeCell ref="AO32:AP32"/>
    <mergeCell ref="AA33:AB33"/>
    <mergeCell ref="AC33:AD33"/>
    <mergeCell ref="AE33:AF33"/>
    <mergeCell ref="AG33:AH33"/>
    <mergeCell ref="AI33:AJ33"/>
    <mergeCell ref="AK33:AL33"/>
    <mergeCell ref="AM33:AN33"/>
    <mergeCell ref="AO33:AP33"/>
    <mergeCell ref="AA32:AB32"/>
    <mergeCell ref="AC32:AD32"/>
    <mergeCell ref="AE32:AF32"/>
    <mergeCell ref="AG32:AH32"/>
    <mergeCell ref="AI32:AJ32"/>
    <mergeCell ref="AK32:AL32"/>
    <mergeCell ref="AM30:AN30"/>
    <mergeCell ref="AO30:AP30"/>
    <mergeCell ref="AA31:AB31"/>
    <mergeCell ref="AC31:AD31"/>
    <mergeCell ref="AE31:AF31"/>
    <mergeCell ref="AG31:AH31"/>
    <mergeCell ref="AI31:AJ31"/>
    <mergeCell ref="AK31:AL31"/>
    <mergeCell ref="AM31:AN31"/>
    <mergeCell ref="AO31:AP31"/>
    <mergeCell ref="AA30:AB30"/>
    <mergeCell ref="AC30:AD30"/>
    <mergeCell ref="AE30:AF30"/>
    <mergeCell ref="AG30:AH30"/>
    <mergeCell ref="AI30:AJ30"/>
    <mergeCell ref="AK30:AL30"/>
    <mergeCell ref="AM36:AN36"/>
    <mergeCell ref="AO36:AP36"/>
    <mergeCell ref="AA37:AB37"/>
    <mergeCell ref="AC37:AD37"/>
    <mergeCell ref="AE37:AF37"/>
    <mergeCell ref="AG37:AH37"/>
    <mergeCell ref="AI37:AJ37"/>
    <mergeCell ref="AK37:AL37"/>
    <mergeCell ref="AM37:AN37"/>
    <mergeCell ref="AO37:AP37"/>
    <mergeCell ref="AA36:AB36"/>
    <mergeCell ref="AC36:AD36"/>
    <mergeCell ref="AE36:AF36"/>
    <mergeCell ref="AG36:AH36"/>
    <mergeCell ref="AI36:AJ36"/>
    <mergeCell ref="AK36:AL36"/>
    <mergeCell ref="AM34:AN34"/>
    <mergeCell ref="AO34:AP34"/>
    <mergeCell ref="AA35:AB35"/>
    <mergeCell ref="AC35:AD35"/>
    <mergeCell ref="AE35:AF35"/>
    <mergeCell ref="AG35:AH35"/>
    <mergeCell ref="AI35:AJ35"/>
    <mergeCell ref="AK35:AL35"/>
    <mergeCell ref="AM35:AN35"/>
    <mergeCell ref="AO35:AP35"/>
    <mergeCell ref="AA34:AB34"/>
    <mergeCell ref="AC34:AD34"/>
    <mergeCell ref="AE34:AF34"/>
    <mergeCell ref="AG34:AH34"/>
    <mergeCell ref="AI34:AJ34"/>
    <mergeCell ref="AK34:AL34"/>
    <mergeCell ref="AM40:AN40"/>
    <mergeCell ref="AO40:AP40"/>
    <mergeCell ref="AA41:AB41"/>
    <mergeCell ref="AC41:AD41"/>
    <mergeCell ref="AE41:AF41"/>
    <mergeCell ref="AG41:AH41"/>
    <mergeCell ref="AI41:AJ41"/>
    <mergeCell ref="AK41:AL41"/>
    <mergeCell ref="AM41:AN41"/>
    <mergeCell ref="AO41:AP41"/>
    <mergeCell ref="AA40:AB40"/>
    <mergeCell ref="AC40:AD40"/>
    <mergeCell ref="AE40:AF40"/>
    <mergeCell ref="AG40:AH40"/>
    <mergeCell ref="AI40:AJ40"/>
    <mergeCell ref="AK40:AL40"/>
    <mergeCell ref="AM38:AN38"/>
    <mergeCell ref="AO38:AP38"/>
    <mergeCell ref="AA39:AB39"/>
    <mergeCell ref="AC39:AD39"/>
    <mergeCell ref="AE39:AF39"/>
    <mergeCell ref="AG39:AH39"/>
    <mergeCell ref="AI39:AJ39"/>
    <mergeCell ref="AK39:AL39"/>
    <mergeCell ref="AM39:AN39"/>
    <mergeCell ref="AO39:AP39"/>
    <mergeCell ref="AA38:AB38"/>
    <mergeCell ref="AC38:AD38"/>
    <mergeCell ref="AE38:AF38"/>
    <mergeCell ref="AG38:AH38"/>
    <mergeCell ref="AI38:AJ38"/>
    <mergeCell ref="AK38:AL38"/>
    <mergeCell ref="AM44:AN44"/>
    <mergeCell ref="AO44:AP44"/>
    <mergeCell ref="AA45:AB45"/>
    <mergeCell ref="AC45:AD45"/>
    <mergeCell ref="AE45:AF45"/>
    <mergeCell ref="AG45:AH45"/>
    <mergeCell ref="AI45:AJ45"/>
    <mergeCell ref="AK45:AL45"/>
    <mergeCell ref="AM45:AN45"/>
    <mergeCell ref="AO45:AP45"/>
    <mergeCell ref="AA44:AB44"/>
    <mergeCell ref="AC44:AD44"/>
    <mergeCell ref="AE44:AF44"/>
    <mergeCell ref="AG44:AH44"/>
    <mergeCell ref="AI44:AJ44"/>
    <mergeCell ref="AK44:AL44"/>
    <mergeCell ref="AM42:AN42"/>
    <mergeCell ref="AO42:AP42"/>
    <mergeCell ref="AA43:AB43"/>
    <mergeCell ref="AC43:AD43"/>
    <mergeCell ref="AE43:AF43"/>
    <mergeCell ref="AG43:AH43"/>
    <mergeCell ref="AI43:AJ43"/>
    <mergeCell ref="AK43:AL43"/>
    <mergeCell ref="AM43:AN43"/>
    <mergeCell ref="AO43:AP43"/>
    <mergeCell ref="AA42:AB42"/>
    <mergeCell ref="AC42:AD42"/>
    <mergeCell ref="AE42:AF42"/>
    <mergeCell ref="AG42:AH42"/>
    <mergeCell ref="AI42:AJ42"/>
    <mergeCell ref="AK42:AL42"/>
    <mergeCell ref="AM48:AN48"/>
    <mergeCell ref="AO48:AP48"/>
    <mergeCell ref="AA49:AB49"/>
    <mergeCell ref="AC49:AD49"/>
    <mergeCell ref="AE49:AF49"/>
    <mergeCell ref="AG49:AH49"/>
    <mergeCell ref="AI49:AJ49"/>
    <mergeCell ref="AK49:AL49"/>
    <mergeCell ref="AM49:AN49"/>
    <mergeCell ref="AO49:AP49"/>
    <mergeCell ref="AA48:AB48"/>
    <mergeCell ref="AC48:AD48"/>
    <mergeCell ref="AE48:AF48"/>
    <mergeCell ref="AG48:AH48"/>
    <mergeCell ref="AI48:AJ48"/>
    <mergeCell ref="AK48:AL48"/>
    <mergeCell ref="AM46:AN46"/>
    <mergeCell ref="AO46:AP46"/>
    <mergeCell ref="AA47:AB47"/>
    <mergeCell ref="AC47:AD47"/>
    <mergeCell ref="AE47:AF47"/>
    <mergeCell ref="AG47:AH47"/>
    <mergeCell ref="AI47:AJ47"/>
    <mergeCell ref="AK47:AL47"/>
    <mergeCell ref="AM47:AN47"/>
    <mergeCell ref="AO47:AP47"/>
    <mergeCell ref="AA46:AB46"/>
    <mergeCell ref="AC46:AD46"/>
    <mergeCell ref="AE46:AF46"/>
    <mergeCell ref="AG46:AH46"/>
    <mergeCell ref="AI46:AJ46"/>
    <mergeCell ref="AK46:AL46"/>
    <mergeCell ref="AM52:AN52"/>
    <mergeCell ref="AO52:AP52"/>
    <mergeCell ref="AA53:AB53"/>
    <mergeCell ref="AC53:AD53"/>
    <mergeCell ref="AE53:AF53"/>
    <mergeCell ref="AG53:AH53"/>
    <mergeCell ref="AI53:AJ53"/>
    <mergeCell ref="AK53:AL53"/>
    <mergeCell ref="AM53:AN53"/>
    <mergeCell ref="AO53:AP53"/>
    <mergeCell ref="AA52:AB52"/>
    <mergeCell ref="AC52:AD52"/>
    <mergeCell ref="AE52:AF52"/>
    <mergeCell ref="AG52:AH52"/>
    <mergeCell ref="AI52:AJ52"/>
    <mergeCell ref="AK52:AL52"/>
    <mergeCell ref="AM50:AN50"/>
    <mergeCell ref="AO50:AP50"/>
    <mergeCell ref="AA51:AB51"/>
    <mergeCell ref="AC51:AD51"/>
    <mergeCell ref="AE51:AF51"/>
    <mergeCell ref="AG51:AH51"/>
    <mergeCell ref="AI51:AJ51"/>
    <mergeCell ref="AK51:AL51"/>
    <mergeCell ref="AM51:AN51"/>
    <mergeCell ref="AO51:AP51"/>
    <mergeCell ref="AA50:AB50"/>
    <mergeCell ref="AC50:AD50"/>
    <mergeCell ref="AE50:AF50"/>
    <mergeCell ref="AG50:AH50"/>
    <mergeCell ref="AI50:AJ50"/>
    <mergeCell ref="AK50:AL50"/>
    <mergeCell ref="AM56:AN56"/>
    <mergeCell ref="AO56:AP56"/>
    <mergeCell ref="AA57:AB57"/>
    <mergeCell ref="AC57:AD57"/>
    <mergeCell ref="AE57:AF57"/>
    <mergeCell ref="AG57:AH57"/>
    <mergeCell ref="AI57:AJ57"/>
    <mergeCell ref="AK57:AL57"/>
    <mergeCell ref="AM57:AN57"/>
    <mergeCell ref="AO57:AP57"/>
    <mergeCell ref="AA56:AB56"/>
    <mergeCell ref="AC56:AD56"/>
    <mergeCell ref="AE56:AF56"/>
    <mergeCell ref="AG56:AH56"/>
    <mergeCell ref="AI56:AJ56"/>
    <mergeCell ref="AK56:AL56"/>
    <mergeCell ref="AM54:AN54"/>
    <mergeCell ref="AO54:AP54"/>
    <mergeCell ref="AA55:AB55"/>
    <mergeCell ref="AC55:AD55"/>
    <mergeCell ref="AE55:AF55"/>
    <mergeCell ref="AG55:AH55"/>
    <mergeCell ref="AI55:AJ55"/>
    <mergeCell ref="AK55:AL55"/>
    <mergeCell ref="AM55:AN55"/>
    <mergeCell ref="AO55:AP55"/>
    <mergeCell ref="AA54:AB54"/>
    <mergeCell ref="AC54:AD54"/>
    <mergeCell ref="AE54:AF54"/>
    <mergeCell ref="AG54:AH54"/>
    <mergeCell ref="AI54:AJ54"/>
    <mergeCell ref="AK54:AL54"/>
    <mergeCell ref="AM60:AN60"/>
    <mergeCell ref="AO60:AP60"/>
    <mergeCell ref="AA61:AB61"/>
    <mergeCell ref="AC61:AD61"/>
    <mergeCell ref="AE61:AF61"/>
    <mergeCell ref="AG61:AH61"/>
    <mergeCell ref="AI61:AJ61"/>
    <mergeCell ref="AK61:AL61"/>
    <mergeCell ref="AM61:AN61"/>
    <mergeCell ref="AO61:AP61"/>
    <mergeCell ref="AA60:AB60"/>
    <mergeCell ref="AC60:AD60"/>
    <mergeCell ref="AE60:AF60"/>
    <mergeCell ref="AG60:AH60"/>
    <mergeCell ref="AI60:AJ60"/>
    <mergeCell ref="AK60:AL60"/>
    <mergeCell ref="AM58:AN58"/>
    <mergeCell ref="AO58:AP58"/>
    <mergeCell ref="AA59:AB59"/>
    <mergeCell ref="AC59:AD59"/>
    <mergeCell ref="AE59:AF59"/>
    <mergeCell ref="AG59:AH59"/>
    <mergeCell ref="AI59:AJ59"/>
    <mergeCell ref="AK59:AL59"/>
    <mergeCell ref="AM59:AN59"/>
    <mergeCell ref="AO59:AP59"/>
    <mergeCell ref="AA58:AB58"/>
    <mergeCell ref="AC58:AD58"/>
    <mergeCell ref="AE58:AF58"/>
    <mergeCell ref="AG58:AH58"/>
    <mergeCell ref="AI58:AJ58"/>
    <mergeCell ref="AK58:AL58"/>
    <mergeCell ref="AM64:AN64"/>
    <mergeCell ref="AO64:AP64"/>
    <mergeCell ref="AA65:AB65"/>
    <mergeCell ref="AC65:AD65"/>
    <mergeCell ref="AE65:AF65"/>
    <mergeCell ref="AG65:AH65"/>
    <mergeCell ref="AI65:AJ65"/>
    <mergeCell ref="AK65:AL65"/>
    <mergeCell ref="AM65:AN65"/>
    <mergeCell ref="AO65:AP65"/>
    <mergeCell ref="AA64:AB64"/>
    <mergeCell ref="AC64:AD64"/>
    <mergeCell ref="AE64:AF64"/>
    <mergeCell ref="AG64:AH64"/>
    <mergeCell ref="AI64:AJ64"/>
    <mergeCell ref="AK64:AL64"/>
    <mergeCell ref="AM62:AN62"/>
    <mergeCell ref="AO62:AP62"/>
    <mergeCell ref="AA63:AB63"/>
    <mergeCell ref="AC63:AD63"/>
    <mergeCell ref="AE63:AF63"/>
    <mergeCell ref="AG63:AH63"/>
    <mergeCell ref="AI63:AJ63"/>
    <mergeCell ref="AK63:AL63"/>
    <mergeCell ref="AM63:AN63"/>
    <mergeCell ref="AO63:AP63"/>
    <mergeCell ref="AA62:AB62"/>
    <mergeCell ref="AC62:AD62"/>
    <mergeCell ref="AE62:AF62"/>
    <mergeCell ref="AG62:AH62"/>
    <mergeCell ref="AI62:AJ62"/>
    <mergeCell ref="AK62:AL62"/>
    <mergeCell ref="AM68:AN68"/>
    <mergeCell ref="AO68:AP68"/>
    <mergeCell ref="AA69:AB69"/>
    <mergeCell ref="AC69:AD69"/>
    <mergeCell ref="AE69:AF69"/>
    <mergeCell ref="AG69:AH69"/>
    <mergeCell ref="AI69:AJ69"/>
    <mergeCell ref="AK69:AL69"/>
    <mergeCell ref="AM69:AN69"/>
    <mergeCell ref="AO69:AP69"/>
    <mergeCell ref="AA68:AB68"/>
    <mergeCell ref="AC68:AD68"/>
    <mergeCell ref="AE68:AF68"/>
    <mergeCell ref="AG68:AH68"/>
    <mergeCell ref="AI68:AJ68"/>
    <mergeCell ref="AK68:AL68"/>
    <mergeCell ref="AM66:AN66"/>
    <mergeCell ref="AO66:AP66"/>
    <mergeCell ref="AA67:AB67"/>
    <mergeCell ref="AC67:AD67"/>
    <mergeCell ref="AE67:AF67"/>
    <mergeCell ref="AG67:AH67"/>
    <mergeCell ref="AI67:AJ67"/>
    <mergeCell ref="AK67:AL67"/>
    <mergeCell ref="AM67:AN67"/>
    <mergeCell ref="AO67:AP67"/>
    <mergeCell ref="AA66:AB66"/>
    <mergeCell ref="AC66:AD66"/>
    <mergeCell ref="AE66:AF66"/>
    <mergeCell ref="AG66:AH66"/>
    <mergeCell ref="AI66:AJ66"/>
    <mergeCell ref="AK66:AL66"/>
    <mergeCell ref="AM72:AN72"/>
    <mergeCell ref="AO72:AP72"/>
    <mergeCell ref="AA73:AB73"/>
    <mergeCell ref="AC73:AD73"/>
    <mergeCell ref="AE73:AF73"/>
    <mergeCell ref="AG73:AH73"/>
    <mergeCell ref="AI73:AJ73"/>
    <mergeCell ref="AK73:AL73"/>
    <mergeCell ref="AM73:AN73"/>
    <mergeCell ref="AO73:AP73"/>
    <mergeCell ref="AA72:AB72"/>
    <mergeCell ref="AC72:AD72"/>
    <mergeCell ref="AE72:AF72"/>
    <mergeCell ref="AG72:AH72"/>
    <mergeCell ref="AI72:AJ72"/>
    <mergeCell ref="AK72:AL72"/>
    <mergeCell ref="AM70:AN70"/>
    <mergeCell ref="AO70:AP70"/>
    <mergeCell ref="AA71:AB71"/>
    <mergeCell ref="AC71:AD71"/>
    <mergeCell ref="AE71:AF71"/>
    <mergeCell ref="AG71:AH71"/>
    <mergeCell ref="AI71:AJ71"/>
    <mergeCell ref="AK71:AL71"/>
    <mergeCell ref="AM71:AN71"/>
    <mergeCell ref="AO71:AP71"/>
    <mergeCell ref="AA70:AB70"/>
    <mergeCell ref="AC70:AD70"/>
    <mergeCell ref="AE70:AF70"/>
    <mergeCell ref="AG70:AH70"/>
    <mergeCell ref="AI70:AJ70"/>
    <mergeCell ref="AK70:AL70"/>
    <mergeCell ref="AM76:AN76"/>
    <mergeCell ref="AO76:AP76"/>
    <mergeCell ref="AA77:AB77"/>
    <mergeCell ref="AC77:AD77"/>
    <mergeCell ref="AE77:AF77"/>
    <mergeCell ref="AG77:AH77"/>
    <mergeCell ref="AI77:AJ77"/>
    <mergeCell ref="AK77:AL77"/>
    <mergeCell ref="AM77:AN77"/>
    <mergeCell ref="AO77:AP77"/>
    <mergeCell ref="AA76:AB76"/>
    <mergeCell ref="AC76:AD76"/>
    <mergeCell ref="AE76:AF76"/>
    <mergeCell ref="AG76:AH76"/>
    <mergeCell ref="AI76:AJ76"/>
    <mergeCell ref="AK76:AL76"/>
    <mergeCell ref="AM74:AN74"/>
    <mergeCell ref="AO74:AP74"/>
    <mergeCell ref="AA75:AB75"/>
    <mergeCell ref="AC75:AD75"/>
    <mergeCell ref="AE75:AF75"/>
    <mergeCell ref="AG75:AH75"/>
    <mergeCell ref="AI75:AJ75"/>
    <mergeCell ref="AK75:AL75"/>
    <mergeCell ref="AM75:AN75"/>
    <mergeCell ref="AO75:AP75"/>
    <mergeCell ref="AA74:AB74"/>
    <mergeCell ref="AC74:AD74"/>
    <mergeCell ref="AE74:AF74"/>
    <mergeCell ref="AG74:AH74"/>
    <mergeCell ref="AI74:AJ74"/>
    <mergeCell ref="AK74:AL74"/>
    <mergeCell ref="AM80:AN80"/>
    <mergeCell ref="AO80:AP80"/>
    <mergeCell ref="AA81:AB81"/>
    <mergeCell ref="AC81:AD81"/>
    <mergeCell ref="AE81:AF81"/>
    <mergeCell ref="AG81:AH81"/>
    <mergeCell ref="AI81:AJ81"/>
    <mergeCell ref="AK81:AL81"/>
    <mergeCell ref="AM81:AN81"/>
    <mergeCell ref="AO81:AP81"/>
    <mergeCell ref="AA80:AB80"/>
    <mergeCell ref="AC80:AD80"/>
    <mergeCell ref="AE80:AF80"/>
    <mergeCell ref="AG80:AH80"/>
    <mergeCell ref="AI80:AJ80"/>
    <mergeCell ref="AK80:AL80"/>
    <mergeCell ref="AM78:AN78"/>
    <mergeCell ref="AO78:AP78"/>
    <mergeCell ref="AA79:AB79"/>
    <mergeCell ref="AC79:AD79"/>
    <mergeCell ref="AE79:AF79"/>
    <mergeCell ref="AG79:AH79"/>
    <mergeCell ref="AI79:AJ79"/>
    <mergeCell ref="AK79:AL79"/>
    <mergeCell ref="AM79:AN79"/>
    <mergeCell ref="AO79:AP79"/>
    <mergeCell ref="AA78:AB78"/>
    <mergeCell ref="AC78:AD78"/>
    <mergeCell ref="AE78:AF78"/>
    <mergeCell ref="AG78:AH78"/>
    <mergeCell ref="AI78:AJ78"/>
    <mergeCell ref="AK78:AL78"/>
    <mergeCell ref="AM84:AN84"/>
    <mergeCell ref="AO84:AP84"/>
    <mergeCell ref="AA85:AB85"/>
    <mergeCell ref="AC85:AD85"/>
    <mergeCell ref="AE85:AF85"/>
    <mergeCell ref="AG85:AH85"/>
    <mergeCell ref="AI85:AJ85"/>
    <mergeCell ref="AK85:AL85"/>
    <mergeCell ref="AM85:AN85"/>
    <mergeCell ref="AO85:AP85"/>
    <mergeCell ref="AA84:AB84"/>
    <mergeCell ref="AC84:AD84"/>
    <mergeCell ref="AE84:AF84"/>
    <mergeCell ref="AG84:AH84"/>
    <mergeCell ref="AI84:AJ84"/>
    <mergeCell ref="AK84:AL84"/>
    <mergeCell ref="AM82:AN82"/>
    <mergeCell ref="AO82:AP82"/>
    <mergeCell ref="AA83:AB83"/>
    <mergeCell ref="AC83:AD83"/>
    <mergeCell ref="AE83:AF83"/>
    <mergeCell ref="AG83:AH83"/>
    <mergeCell ref="AI83:AJ83"/>
    <mergeCell ref="AK83:AL83"/>
    <mergeCell ref="AM83:AN83"/>
    <mergeCell ref="AO83:AP83"/>
    <mergeCell ref="AA82:AB82"/>
    <mergeCell ref="AC82:AD82"/>
    <mergeCell ref="AE82:AF82"/>
    <mergeCell ref="AG82:AH82"/>
    <mergeCell ref="AI82:AJ82"/>
    <mergeCell ref="AK82:AL82"/>
    <mergeCell ref="AM88:AN88"/>
    <mergeCell ref="AO88:AP88"/>
    <mergeCell ref="AA89:AB89"/>
    <mergeCell ref="AC89:AD89"/>
    <mergeCell ref="AE89:AF89"/>
    <mergeCell ref="AG89:AH89"/>
    <mergeCell ref="AI89:AJ89"/>
    <mergeCell ref="AK89:AL89"/>
    <mergeCell ref="AM89:AN89"/>
    <mergeCell ref="AO89:AP89"/>
    <mergeCell ref="AA88:AB88"/>
    <mergeCell ref="AC88:AD88"/>
    <mergeCell ref="AE88:AF88"/>
    <mergeCell ref="AG88:AH88"/>
    <mergeCell ref="AI88:AJ88"/>
    <mergeCell ref="AK88:AL88"/>
    <mergeCell ref="AM86:AN86"/>
    <mergeCell ref="AO86:AP86"/>
    <mergeCell ref="AA87:AB87"/>
    <mergeCell ref="AC87:AD87"/>
    <mergeCell ref="AE87:AF87"/>
    <mergeCell ref="AG87:AH87"/>
    <mergeCell ref="AI87:AJ87"/>
    <mergeCell ref="AK87:AL87"/>
    <mergeCell ref="AM87:AN87"/>
    <mergeCell ref="AO87:AP87"/>
    <mergeCell ref="AA86:AB86"/>
    <mergeCell ref="AC86:AD86"/>
    <mergeCell ref="AE86:AF86"/>
    <mergeCell ref="AG86:AH86"/>
    <mergeCell ref="AI86:AJ86"/>
    <mergeCell ref="AK86:AL86"/>
    <mergeCell ref="AM92:AN92"/>
    <mergeCell ref="AO92:AP92"/>
    <mergeCell ref="AA93:AB93"/>
    <mergeCell ref="AC93:AD93"/>
    <mergeCell ref="AE93:AF93"/>
    <mergeCell ref="AG93:AH93"/>
    <mergeCell ref="AI93:AJ93"/>
    <mergeCell ref="AK93:AL93"/>
    <mergeCell ref="AM93:AN93"/>
    <mergeCell ref="AO93:AP93"/>
    <mergeCell ref="AA92:AB92"/>
    <mergeCell ref="AC92:AD92"/>
    <mergeCell ref="AE92:AF92"/>
    <mergeCell ref="AG92:AH92"/>
    <mergeCell ref="AI92:AJ92"/>
    <mergeCell ref="AK92:AL92"/>
    <mergeCell ref="AM90:AN90"/>
    <mergeCell ref="AO90:AP90"/>
    <mergeCell ref="AA91:AB91"/>
    <mergeCell ref="AC91:AD91"/>
    <mergeCell ref="AE91:AF91"/>
    <mergeCell ref="AG91:AH91"/>
    <mergeCell ref="AI91:AJ91"/>
    <mergeCell ref="AK91:AL91"/>
    <mergeCell ref="AM91:AN91"/>
    <mergeCell ref="AO91:AP91"/>
    <mergeCell ref="AA90:AB90"/>
    <mergeCell ref="AC90:AD90"/>
    <mergeCell ref="AE90:AF90"/>
    <mergeCell ref="AG90:AH90"/>
    <mergeCell ref="AI90:AJ90"/>
    <mergeCell ref="AK90:AL90"/>
    <mergeCell ref="AM96:AN96"/>
    <mergeCell ref="AO96:AP96"/>
    <mergeCell ref="AA97:AB97"/>
    <mergeCell ref="AC97:AD97"/>
    <mergeCell ref="AE97:AF97"/>
    <mergeCell ref="AG97:AH97"/>
    <mergeCell ref="AI97:AJ97"/>
    <mergeCell ref="AK97:AL97"/>
    <mergeCell ref="AM97:AN97"/>
    <mergeCell ref="AO97:AP97"/>
    <mergeCell ref="AA96:AB96"/>
    <mergeCell ref="AC96:AD96"/>
    <mergeCell ref="AE96:AF96"/>
    <mergeCell ref="AG96:AH96"/>
    <mergeCell ref="AI96:AJ96"/>
    <mergeCell ref="AK96:AL96"/>
    <mergeCell ref="AM94:AN94"/>
    <mergeCell ref="AO94:AP94"/>
    <mergeCell ref="AA95:AB95"/>
    <mergeCell ref="AC95:AD95"/>
    <mergeCell ref="AE95:AF95"/>
    <mergeCell ref="AG95:AH95"/>
    <mergeCell ref="AI95:AJ95"/>
    <mergeCell ref="AK95:AL95"/>
    <mergeCell ref="AM95:AN95"/>
    <mergeCell ref="AO95:AP95"/>
    <mergeCell ref="AA94:AB94"/>
    <mergeCell ref="AC94:AD94"/>
    <mergeCell ref="AE94:AF94"/>
    <mergeCell ref="AG94:AH94"/>
    <mergeCell ref="AI94:AJ94"/>
    <mergeCell ref="AK94:AL94"/>
    <mergeCell ref="AM100:AN100"/>
    <mergeCell ref="AO100:AP100"/>
    <mergeCell ref="AA101:AB101"/>
    <mergeCell ref="AC101:AD101"/>
    <mergeCell ref="AE101:AF101"/>
    <mergeCell ref="AG101:AH101"/>
    <mergeCell ref="AI101:AJ101"/>
    <mergeCell ref="AK101:AL101"/>
    <mergeCell ref="AM101:AN101"/>
    <mergeCell ref="AO101:AP101"/>
    <mergeCell ref="AA100:AB100"/>
    <mergeCell ref="AC100:AD100"/>
    <mergeCell ref="AE100:AF100"/>
    <mergeCell ref="AG100:AH100"/>
    <mergeCell ref="AI100:AJ100"/>
    <mergeCell ref="AK100:AL100"/>
    <mergeCell ref="AM98:AN98"/>
    <mergeCell ref="AO98:AP98"/>
    <mergeCell ref="AA99:AB99"/>
    <mergeCell ref="AC99:AD99"/>
    <mergeCell ref="AE99:AF99"/>
    <mergeCell ref="AG99:AH99"/>
    <mergeCell ref="AI99:AJ99"/>
    <mergeCell ref="AK99:AL99"/>
    <mergeCell ref="AM99:AN99"/>
    <mergeCell ref="AO99:AP99"/>
    <mergeCell ref="AA98:AB98"/>
    <mergeCell ref="AC98:AD98"/>
    <mergeCell ref="AE98:AF98"/>
    <mergeCell ref="AG98:AH98"/>
    <mergeCell ref="AI98:AJ98"/>
    <mergeCell ref="AK98:AL98"/>
    <mergeCell ref="AM104:AN104"/>
    <mergeCell ref="AO104:AP104"/>
    <mergeCell ref="AA105:AB105"/>
    <mergeCell ref="AC105:AD105"/>
    <mergeCell ref="AE105:AF105"/>
    <mergeCell ref="AG105:AH105"/>
    <mergeCell ref="AI105:AJ105"/>
    <mergeCell ref="AK105:AL105"/>
    <mergeCell ref="AM105:AN105"/>
    <mergeCell ref="AO105:AP105"/>
    <mergeCell ref="AA104:AB104"/>
    <mergeCell ref="AC104:AD104"/>
    <mergeCell ref="AE104:AF104"/>
    <mergeCell ref="AG104:AH104"/>
    <mergeCell ref="AI104:AJ104"/>
    <mergeCell ref="AK104:AL104"/>
    <mergeCell ref="AM102:AN102"/>
    <mergeCell ref="AO102:AP102"/>
    <mergeCell ref="AA103:AB103"/>
    <mergeCell ref="AC103:AD103"/>
    <mergeCell ref="AE103:AF103"/>
    <mergeCell ref="AG103:AH103"/>
    <mergeCell ref="AI103:AJ103"/>
    <mergeCell ref="AK103:AL103"/>
    <mergeCell ref="AM103:AN103"/>
    <mergeCell ref="AO103:AP103"/>
    <mergeCell ref="AA102:AB102"/>
    <mergeCell ref="AC102:AD102"/>
    <mergeCell ref="AE102:AF102"/>
    <mergeCell ref="AG102:AH102"/>
    <mergeCell ref="AI102:AJ102"/>
    <mergeCell ref="AK102:AL102"/>
    <mergeCell ref="AM108:AN108"/>
    <mergeCell ref="AO108:AP108"/>
    <mergeCell ref="AA109:AB109"/>
    <mergeCell ref="AC109:AD109"/>
    <mergeCell ref="AE109:AF109"/>
    <mergeCell ref="AG109:AH109"/>
    <mergeCell ref="AI109:AJ109"/>
    <mergeCell ref="AK109:AL109"/>
    <mergeCell ref="AM109:AN109"/>
    <mergeCell ref="AO109:AP109"/>
    <mergeCell ref="AA108:AB108"/>
    <mergeCell ref="AC108:AD108"/>
    <mergeCell ref="AE108:AF108"/>
    <mergeCell ref="AG108:AH108"/>
    <mergeCell ref="AI108:AJ108"/>
    <mergeCell ref="AK108:AL108"/>
    <mergeCell ref="AM106:AN106"/>
    <mergeCell ref="AO106:AP106"/>
    <mergeCell ref="AA107:AB107"/>
    <mergeCell ref="AC107:AD107"/>
    <mergeCell ref="AE107:AF107"/>
    <mergeCell ref="AG107:AH107"/>
    <mergeCell ref="AI107:AJ107"/>
    <mergeCell ref="AK107:AL107"/>
    <mergeCell ref="AM107:AN107"/>
    <mergeCell ref="AO107:AP107"/>
    <mergeCell ref="AA106:AB106"/>
    <mergeCell ref="AC106:AD106"/>
    <mergeCell ref="AE106:AF106"/>
    <mergeCell ref="AG106:AH106"/>
    <mergeCell ref="AI106:AJ106"/>
    <mergeCell ref="AK106:AL106"/>
    <mergeCell ref="AM112:AN112"/>
    <mergeCell ref="AO112:AP112"/>
    <mergeCell ref="AA113:AB113"/>
    <mergeCell ref="AC113:AD113"/>
    <mergeCell ref="AE113:AF113"/>
    <mergeCell ref="AG113:AH113"/>
    <mergeCell ref="AI113:AJ113"/>
    <mergeCell ref="AK113:AL113"/>
    <mergeCell ref="AM113:AN113"/>
    <mergeCell ref="AO113:AP113"/>
    <mergeCell ref="AA112:AB112"/>
    <mergeCell ref="AC112:AD112"/>
    <mergeCell ref="AE112:AF112"/>
    <mergeCell ref="AG112:AH112"/>
    <mergeCell ref="AI112:AJ112"/>
    <mergeCell ref="AK112:AL112"/>
    <mergeCell ref="AM110:AN110"/>
    <mergeCell ref="AO110:AP110"/>
    <mergeCell ref="AA111:AB111"/>
    <mergeCell ref="AC111:AD111"/>
    <mergeCell ref="AE111:AF111"/>
    <mergeCell ref="AG111:AH111"/>
    <mergeCell ref="AI111:AJ111"/>
    <mergeCell ref="AK111:AL111"/>
    <mergeCell ref="AM111:AN111"/>
    <mergeCell ref="AO111:AP111"/>
    <mergeCell ref="AA110:AB110"/>
    <mergeCell ref="AC110:AD110"/>
    <mergeCell ref="AE110:AF110"/>
    <mergeCell ref="AG110:AH110"/>
    <mergeCell ref="AI110:AJ110"/>
    <mergeCell ref="AK110:AL110"/>
    <mergeCell ref="AM116:AN116"/>
    <mergeCell ref="AO116:AP116"/>
    <mergeCell ref="AA117:AB117"/>
    <mergeCell ref="AC117:AD117"/>
    <mergeCell ref="AE117:AF117"/>
    <mergeCell ref="AG117:AH117"/>
    <mergeCell ref="AI117:AJ117"/>
    <mergeCell ref="AK117:AL117"/>
    <mergeCell ref="AM117:AN117"/>
    <mergeCell ref="AO117:AP117"/>
    <mergeCell ref="AA116:AB116"/>
    <mergeCell ref="AC116:AD116"/>
    <mergeCell ref="AE116:AF116"/>
    <mergeCell ref="AG116:AH116"/>
    <mergeCell ref="AI116:AJ116"/>
    <mergeCell ref="AK116:AL116"/>
    <mergeCell ref="AM114:AN114"/>
    <mergeCell ref="AO114:AP114"/>
    <mergeCell ref="AA115:AB115"/>
    <mergeCell ref="AC115:AD115"/>
    <mergeCell ref="AE115:AF115"/>
    <mergeCell ref="AG115:AH115"/>
    <mergeCell ref="AI115:AJ115"/>
    <mergeCell ref="AK115:AL115"/>
    <mergeCell ref="AM115:AN115"/>
    <mergeCell ref="AO115:AP115"/>
    <mergeCell ref="AA114:AB114"/>
    <mergeCell ref="AC114:AD114"/>
    <mergeCell ref="AE114:AF114"/>
    <mergeCell ref="AG114:AH114"/>
    <mergeCell ref="AI114:AJ114"/>
    <mergeCell ref="AK114:AL114"/>
    <mergeCell ref="AM120:AN120"/>
    <mergeCell ref="AO120:AP120"/>
    <mergeCell ref="AA121:AB121"/>
    <mergeCell ref="AC121:AD121"/>
    <mergeCell ref="AE121:AF121"/>
    <mergeCell ref="AG121:AH121"/>
    <mergeCell ref="AI121:AJ121"/>
    <mergeCell ref="AK121:AL121"/>
    <mergeCell ref="AM121:AN121"/>
    <mergeCell ref="AO121:AP121"/>
    <mergeCell ref="AA120:AB120"/>
    <mergeCell ref="AC120:AD120"/>
    <mergeCell ref="AE120:AF120"/>
    <mergeCell ref="AG120:AH120"/>
    <mergeCell ref="AI120:AJ120"/>
    <mergeCell ref="AK120:AL120"/>
    <mergeCell ref="AM118:AN118"/>
    <mergeCell ref="AO118:AP118"/>
    <mergeCell ref="AA119:AB119"/>
    <mergeCell ref="AC119:AD119"/>
    <mergeCell ref="AE119:AF119"/>
    <mergeCell ref="AG119:AH119"/>
    <mergeCell ref="AI119:AJ119"/>
    <mergeCell ref="AK119:AL119"/>
    <mergeCell ref="AM119:AN119"/>
    <mergeCell ref="AO119:AP119"/>
    <mergeCell ref="AA118:AB118"/>
    <mergeCell ref="AC118:AD118"/>
    <mergeCell ref="AE118:AF118"/>
    <mergeCell ref="AG118:AH118"/>
    <mergeCell ref="AI118:AJ118"/>
    <mergeCell ref="AK118:AL118"/>
    <mergeCell ref="AM124:AN124"/>
    <mergeCell ref="AO124:AP124"/>
    <mergeCell ref="AA125:AB125"/>
    <mergeCell ref="AC125:AD125"/>
    <mergeCell ref="AE125:AF125"/>
    <mergeCell ref="AG125:AH125"/>
    <mergeCell ref="AI125:AJ125"/>
    <mergeCell ref="AK125:AL125"/>
    <mergeCell ref="AM125:AN125"/>
    <mergeCell ref="AO125:AP125"/>
    <mergeCell ref="AA124:AB124"/>
    <mergeCell ref="AC124:AD124"/>
    <mergeCell ref="AE124:AF124"/>
    <mergeCell ref="AG124:AH124"/>
    <mergeCell ref="AI124:AJ124"/>
    <mergeCell ref="AK124:AL124"/>
    <mergeCell ref="AM122:AN122"/>
    <mergeCell ref="AO122:AP122"/>
    <mergeCell ref="AA123:AB123"/>
    <mergeCell ref="AC123:AD123"/>
    <mergeCell ref="AE123:AF123"/>
    <mergeCell ref="AG123:AH123"/>
    <mergeCell ref="AI123:AJ123"/>
    <mergeCell ref="AK123:AL123"/>
    <mergeCell ref="AM123:AN123"/>
    <mergeCell ref="AO123:AP123"/>
    <mergeCell ref="AA122:AB122"/>
    <mergeCell ref="AC122:AD122"/>
    <mergeCell ref="AE122:AF122"/>
    <mergeCell ref="AG122:AH122"/>
    <mergeCell ref="AI122:AJ122"/>
    <mergeCell ref="AK122:AL122"/>
    <mergeCell ref="AM128:AN128"/>
    <mergeCell ref="AO128:AP128"/>
    <mergeCell ref="AA129:AB129"/>
    <mergeCell ref="AC129:AD129"/>
    <mergeCell ref="AE129:AF129"/>
    <mergeCell ref="AG129:AH129"/>
    <mergeCell ref="AI129:AJ129"/>
    <mergeCell ref="AK129:AL129"/>
    <mergeCell ref="AM129:AN129"/>
    <mergeCell ref="AO129:AP129"/>
    <mergeCell ref="AA128:AB128"/>
    <mergeCell ref="AC128:AD128"/>
    <mergeCell ref="AE128:AF128"/>
    <mergeCell ref="AG128:AH128"/>
    <mergeCell ref="AI128:AJ128"/>
    <mergeCell ref="AK128:AL128"/>
    <mergeCell ref="AM126:AN126"/>
    <mergeCell ref="AO126:AP126"/>
    <mergeCell ref="AA127:AB127"/>
    <mergeCell ref="AC127:AD127"/>
    <mergeCell ref="AE127:AF127"/>
    <mergeCell ref="AG127:AH127"/>
    <mergeCell ref="AI127:AJ127"/>
    <mergeCell ref="AK127:AL127"/>
    <mergeCell ref="AM127:AN127"/>
    <mergeCell ref="AO127:AP127"/>
    <mergeCell ref="AA126:AB126"/>
    <mergeCell ref="AC126:AD126"/>
    <mergeCell ref="AE126:AF126"/>
    <mergeCell ref="AG126:AH126"/>
    <mergeCell ref="AI126:AJ126"/>
    <mergeCell ref="AK126:AL126"/>
    <mergeCell ref="AM132:AN132"/>
    <mergeCell ref="AO132:AP132"/>
    <mergeCell ref="AA133:AB133"/>
    <mergeCell ref="AC133:AD133"/>
    <mergeCell ref="AE133:AF133"/>
    <mergeCell ref="AG133:AH133"/>
    <mergeCell ref="AI133:AJ133"/>
    <mergeCell ref="AK133:AL133"/>
    <mergeCell ref="AM133:AN133"/>
    <mergeCell ref="AO133:AP133"/>
    <mergeCell ref="AA132:AB132"/>
    <mergeCell ref="AC132:AD132"/>
    <mergeCell ref="AE132:AF132"/>
    <mergeCell ref="AG132:AH132"/>
    <mergeCell ref="AI132:AJ132"/>
    <mergeCell ref="AK132:AL132"/>
    <mergeCell ref="AM130:AN130"/>
    <mergeCell ref="AO130:AP130"/>
    <mergeCell ref="AA131:AB131"/>
    <mergeCell ref="AC131:AD131"/>
    <mergeCell ref="AE131:AF131"/>
    <mergeCell ref="AG131:AH131"/>
    <mergeCell ref="AI131:AJ131"/>
    <mergeCell ref="AK131:AL131"/>
    <mergeCell ref="AM131:AN131"/>
    <mergeCell ref="AO131:AP131"/>
    <mergeCell ref="AA130:AB130"/>
    <mergeCell ref="AC130:AD130"/>
    <mergeCell ref="AE130:AF130"/>
    <mergeCell ref="AG130:AH130"/>
    <mergeCell ref="AI130:AJ130"/>
    <mergeCell ref="AK130:AL130"/>
    <mergeCell ref="AM136:AN136"/>
    <mergeCell ref="AO136:AP136"/>
    <mergeCell ref="AA137:AB137"/>
    <mergeCell ref="AC137:AD137"/>
    <mergeCell ref="AE137:AF137"/>
    <mergeCell ref="AG137:AH137"/>
    <mergeCell ref="AI137:AJ137"/>
    <mergeCell ref="AK137:AL137"/>
    <mergeCell ref="AM137:AN137"/>
    <mergeCell ref="AO137:AP137"/>
    <mergeCell ref="AA136:AB136"/>
    <mergeCell ref="AC136:AD136"/>
    <mergeCell ref="AE136:AF136"/>
    <mergeCell ref="AG136:AH136"/>
    <mergeCell ref="AI136:AJ136"/>
    <mergeCell ref="AK136:AL136"/>
    <mergeCell ref="AM134:AN134"/>
    <mergeCell ref="AO134:AP134"/>
    <mergeCell ref="AA135:AB135"/>
    <mergeCell ref="AC135:AD135"/>
    <mergeCell ref="AE135:AF135"/>
    <mergeCell ref="AG135:AH135"/>
    <mergeCell ref="AI135:AJ135"/>
    <mergeCell ref="AK135:AL135"/>
    <mergeCell ref="AM135:AN135"/>
    <mergeCell ref="AO135:AP135"/>
    <mergeCell ref="AA134:AB134"/>
    <mergeCell ref="AC134:AD134"/>
    <mergeCell ref="AE134:AF134"/>
    <mergeCell ref="AG134:AH134"/>
    <mergeCell ref="AI134:AJ134"/>
    <mergeCell ref="AK134:AL134"/>
    <mergeCell ref="AM140:AN140"/>
    <mergeCell ref="AO140:AP140"/>
    <mergeCell ref="AA141:AB141"/>
    <mergeCell ref="AC141:AD141"/>
    <mergeCell ref="AE141:AF141"/>
    <mergeCell ref="AG141:AH141"/>
    <mergeCell ref="AI141:AJ141"/>
    <mergeCell ref="AK141:AL141"/>
    <mergeCell ref="AM141:AN141"/>
    <mergeCell ref="AO141:AP141"/>
    <mergeCell ref="AA140:AB140"/>
    <mergeCell ref="AC140:AD140"/>
    <mergeCell ref="AE140:AF140"/>
    <mergeCell ref="AG140:AH140"/>
    <mergeCell ref="AI140:AJ140"/>
    <mergeCell ref="AK140:AL140"/>
    <mergeCell ref="AM138:AN138"/>
    <mergeCell ref="AO138:AP138"/>
    <mergeCell ref="AA139:AB139"/>
    <mergeCell ref="AC139:AD139"/>
    <mergeCell ref="AE139:AF139"/>
    <mergeCell ref="AG139:AH139"/>
    <mergeCell ref="AI139:AJ139"/>
    <mergeCell ref="AK139:AL139"/>
    <mergeCell ref="AM139:AN139"/>
    <mergeCell ref="AO139:AP139"/>
    <mergeCell ref="AA138:AB138"/>
    <mergeCell ref="AC138:AD138"/>
    <mergeCell ref="AE138:AF138"/>
    <mergeCell ref="AG138:AH138"/>
    <mergeCell ref="AI138:AJ138"/>
    <mergeCell ref="AK138:AL138"/>
    <mergeCell ref="AM144:AN144"/>
    <mergeCell ref="AO144:AP144"/>
    <mergeCell ref="AA145:AB145"/>
    <mergeCell ref="AC145:AD145"/>
    <mergeCell ref="AE145:AF145"/>
    <mergeCell ref="AG145:AH145"/>
    <mergeCell ref="AI145:AJ145"/>
    <mergeCell ref="AK145:AL145"/>
    <mergeCell ref="AM145:AN145"/>
    <mergeCell ref="AO145:AP145"/>
    <mergeCell ref="AA144:AB144"/>
    <mergeCell ref="AC144:AD144"/>
    <mergeCell ref="AE144:AF144"/>
    <mergeCell ref="AG144:AH144"/>
    <mergeCell ref="AI144:AJ144"/>
    <mergeCell ref="AK144:AL144"/>
    <mergeCell ref="AM142:AN142"/>
    <mergeCell ref="AO142:AP142"/>
    <mergeCell ref="AA143:AB143"/>
    <mergeCell ref="AC143:AD143"/>
    <mergeCell ref="AE143:AF143"/>
    <mergeCell ref="AG143:AH143"/>
    <mergeCell ref="AI143:AJ143"/>
    <mergeCell ref="AK143:AL143"/>
    <mergeCell ref="AM143:AN143"/>
    <mergeCell ref="AO143:AP143"/>
    <mergeCell ref="AA142:AB142"/>
    <mergeCell ref="AC142:AD142"/>
    <mergeCell ref="AE142:AF142"/>
    <mergeCell ref="AG142:AH142"/>
    <mergeCell ref="AI142:AJ142"/>
    <mergeCell ref="AK142:AL142"/>
    <mergeCell ref="AM148:AN148"/>
    <mergeCell ref="AO148:AP148"/>
    <mergeCell ref="AA149:AB149"/>
    <mergeCell ref="AC149:AD149"/>
    <mergeCell ref="AE149:AF149"/>
    <mergeCell ref="AG149:AH149"/>
    <mergeCell ref="AI149:AJ149"/>
    <mergeCell ref="AK149:AL149"/>
    <mergeCell ref="AM149:AN149"/>
    <mergeCell ref="AO149:AP149"/>
    <mergeCell ref="AA148:AB148"/>
    <mergeCell ref="AC148:AD148"/>
    <mergeCell ref="AE148:AF148"/>
    <mergeCell ref="AG148:AH148"/>
    <mergeCell ref="AI148:AJ148"/>
    <mergeCell ref="AK148:AL148"/>
    <mergeCell ref="AM146:AN146"/>
    <mergeCell ref="AO146:AP146"/>
    <mergeCell ref="AA147:AB147"/>
    <mergeCell ref="AC147:AD147"/>
    <mergeCell ref="AE147:AF147"/>
    <mergeCell ref="AG147:AH147"/>
    <mergeCell ref="AI147:AJ147"/>
    <mergeCell ref="AK147:AL147"/>
    <mergeCell ref="AM147:AN147"/>
    <mergeCell ref="AO147:AP147"/>
    <mergeCell ref="AA146:AB146"/>
    <mergeCell ref="AC146:AD146"/>
    <mergeCell ref="AE146:AF146"/>
    <mergeCell ref="AG146:AH146"/>
    <mergeCell ref="AI146:AJ146"/>
    <mergeCell ref="AK146:AL146"/>
    <mergeCell ref="AO153:AP153"/>
    <mergeCell ref="AA152:AB152"/>
    <mergeCell ref="AC152:AD152"/>
    <mergeCell ref="AE152:AF152"/>
    <mergeCell ref="AG152:AH152"/>
    <mergeCell ref="AI152:AJ152"/>
    <mergeCell ref="AK152:AL152"/>
    <mergeCell ref="W153:X153"/>
    <mergeCell ref="Q153:R153"/>
    <mergeCell ref="G152:H152"/>
    <mergeCell ref="I152:J152"/>
    <mergeCell ref="G153:H153"/>
    <mergeCell ref="I153:J153"/>
    <mergeCell ref="K153:L153"/>
    <mergeCell ref="AM150:AN150"/>
    <mergeCell ref="AO150:AP150"/>
    <mergeCell ref="AA151:AB151"/>
    <mergeCell ref="AC151:AD151"/>
    <mergeCell ref="AE151:AF151"/>
    <mergeCell ref="AG151:AH151"/>
    <mergeCell ref="AI151:AJ151"/>
    <mergeCell ref="AK151:AL151"/>
    <mergeCell ref="AM151:AN151"/>
    <mergeCell ref="AO151:AP151"/>
    <mergeCell ref="AA150:AB150"/>
    <mergeCell ref="AC150:AD150"/>
    <mergeCell ref="AE150:AF150"/>
    <mergeCell ref="AG150:AH150"/>
    <mergeCell ref="AI150:AJ150"/>
    <mergeCell ref="AK150:AL150"/>
    <mergeCell ref="M153:N153"/>
    <mergeCell ref="AQ36:AR36"/>
    <mergeCell ref="AQ37:AR37"/>
    <mergeCell ref="AQ38:AR38"/>
    <mergeCell ref="AQ39:AR39"/>
    <mergeCell ref="AQ40:AR40"/>
    <mergeCell ref="AQ41:AR41"/>
    <mergeCell ref="Q4:S4"/>
    <mergeCell ref="Q5:S5"/>
    <mergeCell ref="Q7:S7"/>
    <mergeCell ref="Q6:S6"/>
    <mergeCell ref="L5:N5"/>
    <mergeCell ref="L2:N2"/>
    <mergeCell ref="BP169:BQ169"/>
    <mergeCell ref="BR169:BU171"/>
    <mergeCell ref="AO195:AP195"/>
    <mergeCell ref="AO196:AP196"/>
    <mergeCell ref="B156:D157"/>
    <mergeCell ref="H169:I169"/>
    <mergeCell ref="J169:M171"/>
    <mergeCell ref="V169:W169"/>
    <mergeCell ref="X169:AA171"/>
    <mergeCell ref="J172:M172"/>
    <mergeCell ref="X172:AA172"/>
    <mergeCell ref="AM152:AN152"/>
    <mergeCell ref="AO152:AP152"/>
    <mergeCell ref="AA153:AB153"/>
    <mergeCell ref="AC153:AD153"/>
    <mergeCell ref="AE153:AF153"/>
    <mergeCell ref="AG153:AH153"/>
    <mergeCell ref="AI153:AJ153"/>
    <mergeCell ref="AK153:AL153"/>
    <mergeCell ref="AM153:AN153"/>
    <mergeCell ref="AQ42:AR42"/>
    <mergeCell ref="AQ43:AR43"/>
    <mergeCell ref="AQ44:AR44"/>
    <mergeCell ref="AQ45:AR45"/>
    <mergeCell ref="AQ46:AR46"/>
    <mergeCell ref="AQ47:AR47"/>
    <mergeCell ref="AQ48:AR48"/>
    <mergeCell ref="AQ49:AR49"/>
    <mergeCell ref="AQ50:AR50"/>
    <mergeCell ref="AQ51:AR51"/>
    <mergeCell ref="V4:X4"/>
    <mergeCell ref="V5:X5"/>
    <mergeCell ref="V6:X6"/>
    <mergeCell ref="V7:X7"/>
    <mergeCell ref="AQ18:AR18"/>
    <mergeCell ref="AQ19:AR19"/>
    <mergeCell ref="AQ20:AR20"/>
    <mergeCell ref="AQ21:AR21"/>
    <mergeCell ref="AQ22:AR22"/>
    <mergeCell ref="AQ23:AR23"/>
    <mergeCell ref="AQ24:AR24"/>
    <mergeCell ref="AQ25:AR25"/>
    <mergeCell ref="AQ26:AR26"/>
    <mergeCell ref="AQ27:AR27"/>
    <mergeCell ref="AQ28:AR28"/>
    <mergeCell ref="AQ29:AR29"/>
    <mergeCell ref="AQ30:AR30"/>
    <mergeCell ref="AQ31:AR31"/>
    <mergeCell ref="AQ32:AR32"/>
    <mergeCell ref="AQ33:AR33"/>
    <mergeCell ref="AQ34:AR34"/>
    <mergeCell ref="AQ35:AR35"/>
  </mergeCells>
  <conditionalFormatting sqref="G52:AP85">
    <cfRule type="colorScale" priority="2">
      <colorScale>
        <cfvo type="num" val="1"/>
        <cfvo type="num" val="3"/>
        <cfvo type="num" val="5"/>
        <color rgb="FFF8696B"/>
        <color rgb="FFFFEB84"/>
        <color rgb="FF63BE7B"/>
      </colorScale>
    </cfRule>
  </conditionalFormatting>
  <pageMargins left="0.7" right="0.7" top="0.75" bottom="0.75" header="0.3" footer="0.3"/>
  <pageSetup paperSize="9" orientation="portrait" r:id="rId1"/>
  <ignoredErrors>
    <ignoredError sqref="M120:N153 I18:J51" formula="1"/>
  </ignoredErrors>
  <drawing r:id="rId2"/>
  <legacyDrawing r:id="rId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Tabelle1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viddie</dc:creator>
  <cp:lastModifiedBy>viddie</cp:lastModifiedBy>
  <dcterms:created xsi:type="dcterms:W3CDTF">2015-06-05T18:19:34Z</dcterms:created>
  <dcterms:modified xsi:type="dcterms:W3CDTF">2021-03-12T13:55:23Z</dcterms:modified>
</cp:coreProperties>
</file>