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lara\Desktop\"/>
    </mc:Choice>
  </mc:AlternateContent>
  <xr:revisionPtr revIDLastSave="0" documentId="13_ncr:1_{94EFDB67-6242-49AF-98FB-372A5E471F03}" xr6:coauthVersionLast="41" xr6:coauthVersionMax="41" xr10:uidLastSave="{00000000-0000-0000-0000-000000000000}"/>
  <bookViews>
    <workbookView xWindow="-120" yWindow="-120" windowWidth="29040" windowHeight="17640" firstSheet="10" activeTab="13" xr2:uid="{00000000-000D-0000-FFFF-FFFF00000000}"/>
  </bookViews>
  <sheets>
    <sheet name="souradnice" sheetId="2" r:id="rId1"/>
    <sheet name="chemie14" sheetId="3" r:id="rId2"/>
    <sheet name="chemie15" sheetId="4" r:id="rId3"/>
    <sheet name="chem" sheetId="5" r:id="rId4"/>
    <sheet name="O a H izotopy" sheetId="1" r:id="rId5"/>
    <sheet name="O a H rady" sheetId="6" r:id="rId6"/>
    <sheet name="O a H prumery a jedine hodnoty" sheetId="7" r:id="rId7"/>
    <sheet name="MIXY+HZ z ponorů" sheetId="8" r:id="rId8"/>
    <sheet name="HZ z Moravy" sheetId="9" r:id="rId9"/>
    <sheet name="HZ z Řimic" sheetId="14" r:id="rId10"/>
    <sheet name="Mixy Morava-Řimice-kvartér" sheetId="10" r:id="rId11"/>
    <sheet name="Ř-Q4-M; M málo" sheetId="11" r:id="rId12"/>
    <sheet name="Ř-Q4-M; Q4 málo" sheetId="13" r:id="rId13"/>
    <sheet name="ZDROJ.DATA" sheetId="15" r:id="rId14"/>
    <sheet name="Sheet5" sheetId="19" r:id="rId15"/>
    <sheet name="Sheet2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8" i="14" l="1"/>
  <c r="N98" i="14"/>
  <c r="M98" i="14"/>
  <c r="L98" i="14"/>
  <c r="K98" i="14"/>
  <c r="J98" i="14"/>
  <c r="I98" i="14"/>
  <c r="H98" i="14"/>
  <c r="G98" i="14"/>
  <c r="F98" i="14"/>
  <c r="E98" i="14"/>
  <c r="D98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U93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D52" i="14"/>
  <c r="E52" i="14"/>
  <c r="E80" i="14" s="1"/>
  <c r="F52" i="14"/>
  <c r="F78" i="14" s="1"/>
  <c r="G52" i="14"/>
  <c r="G78" i="14" s="1"/>
  <c r="H52" i="14"/>
  <c r="H74" i="14" s="1"/>
  <c r="I52" i="14"/>
  <c r="J52" i="14"/>
  <c r="K52" i="14"/>
  <c r="K74" i="14" s="1"/>
  <c r="L52" i="14"/>
  <c r="M52" i="14"/>
  <c r="M74" i="14" s="1"/>
  <c r="N52" i="14"/>
  <c r="N74" i="14" s="1"/>
  <c r="O52" i="14"/>
  <c r="O78" i="14" s="1"/>
  <c r="P52" i="14"/>
  <c r="Q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D64" i="14"/>
  <c r="E64" i="14"/>
  <c r="E76" i="14" s="1"/>
  <c r="F64" i="14"/>
  <c r="F74" i="14" s="1"/>
  <c r="G64" i="14"/>
  <c r="G80" i="14" s="1"/>
  <c r="H64" i="14"/>
  <c r="H80" i="14" s="1"/>
  <c r="I64" i="14"/>
  <c r="J64" i="14"/>
  <c r="K64" i="14"/>
  <c r="K78" i="14" s="1"/>
  <c r="L64" i="14"/>
  <c r="M64" i="14"/>
  <c r="M76" i="14" s="1"/>
  <c r="N64" i="14"/>
  <c r="O64" i="14"/>
  <c r="P64" i="14"/>
  <c r="Q64" i="14"/>
  <c r="C64" i="14"/>
  <c r="C63" i="14"/>
  <c r="C62" i="14"/>
  <c r="C61" i="14"/>
  <c r="C60" i="14"/>
  <c r="C59" i="14"/>
  <c r="C58" i="14"/>
  <c r="C57" i="14"/>
  <c r="C55" i="14"/>
  <c r="C54" i="14"/>
  <c r="C53" i="14"/>
  <c r="C52" i="14"/>
  <c r="C51" i="14"/>
  <c r="D49" i="14"/>
  <c r="E49" i="14"/>
  <c r="E74" i="14" s="1"/>
  <c r="F49" i="14"/>
  <c r="F76" i="14" s="1"/>
  <c r="G49" i="14"/>
  <c r="G76" i="14" s="1"/>
  <c r="H49" i="14"/>
  <c r="H78" i="14" s="1"/>
  <c r="I49" i="14"/>
  <c r="J49" i="14"/>
  <c r="K49" i="14"/>
  <c r="K80" i="14" s="1"/>
  <c r="L49" i="14"/>
  <c r="M49" i="14"/>
  <c r="M80" i="14" s="1"/>
  <c r="T80" i="14" s="1"/>
  <c r="N49" i="14"/>
  <c r="N78" i="14" s="1"/>
  <c r="O49" i="14"/>
  <c r="O76" i="14" s="1"/>
  <c r="P49" i="14"/>
  <c r="Q49" i="14"/>
  <c r="C49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C48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C47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C46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C45" i="14"/>
  <c r="C44" i="14"/>
  <c r="P42" i="14"/>
  <c r="Q42" i="14"/>
  <c r="P36" i="14"/>
  <c r="Q36" i="14"/>
  <c r="P37" i="14"/>
  <c r="Q37" i="14"/>
  <c r="P38" i="14"/>
  <c r="Q38" i="14"/>
  <c r="P39" i="14"/>
  <c r="Q39" i="14"/>
  <c r="P40" i="14"/>
  <c r="Q40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C43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C42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C40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C39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C38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C37" i="14"/>
  <c r="D36" i="14"/>
  <c r="E36" i="14"/>
  <c r="E78" i="14" s="1"/>
  <c r="F36" i="14"/>
  <c r="F80" i="14" s="1"/>
  <c r="G36" i="14"/>
  <c r="G74" i="14" s="1"/>
  <c r="R77" i="14" s="1"/>
  <c r="S77" i="14" s="1"/>
  <c r="H36" i="14"/>
  <c r="H76" i="14" s="1"/>
  <c r="I36" i="14"/>
  <c r="J36" i="14"/>
  <c r="K36" i="14"/>
  <c r="K76" i="14" s="1"/>
  <c r="L36" i="14"/>
  <c r="M36" i="14"/>
  <c r="M78" i="14" s="1"/>
  <c r="N36" i="14"/>
  <c r="N76" i="14" s="1"/>
  <c r="O36" i="14"/>
  <c r="O74" i="14" s="1"/>
  <c r="V49" i="14"/>
  <c r="V47" i="14"/>
  <c r="V45" i="14"/>
  <c r="V43" i="14"/>
  <c r="V53" i="14"/>
  <c r="V54" i="14"/>
  <c r="V55" i="14"/>
  <c r="V57" i="14"/>
  <c r="V58" i="14"/>
  <c r="V59" i="14"/>
  <c r="V60" i="14"/>
  <c r="V61" i="14"/>
  <c r="V62" i="14"/>
  <c r="V63" i="14"/>
  <c r="V64" i="14"/>
  <c r="V52" i="14"/>
  <c r="V51" i="14"/>
  <c r="V42" i="14"/>
  <c r="V44" i="14"/>
  <c r="V46" i="14"/>
  <c r="V48" i="14"/>
  <c r="V38" i="14"/>
  <c r="V39" i="14"/>
  <c r="V40" i="14"/>
  <c r="V37" i="14"/>
  <c r="V36" i="14"/>
  <c r="C36" i="14"/>
  <c r="O80" i="14"/>
  <c r="T82" i="14" s="1"/>
  <c r="N80" i="14"/>
  <c r="F907" i="13"/>
  <c r="E907" i="13"/>
  <c r="Q907" i="13" s="1"/>
  <c r="E906" i="13"/>
  <c r="Q906" i="13" s="1"/>
  <c r="E905" i="13"/>
  <c r="Q905" i="13" s="1"/>
  <c r="E904" i="13"/>
  <c r="Q904" i="13" s="1"/>
  <c r="E903" i="13"/>
  <c r="Q903" i="13" s="1"/>
  <c r="E902" i="13"/>
  <c r="Q902" i="13" s="1"/>
  <c r="E901" i="13"/>
  <c r="Q901" i="13" s="1"/>
  <c r="E900" i="13"/>
  <c r="Q900" i="13" s="1"/>
  <c r="E899" i="13"/>
  <c r="Q899" i="13" s="1"/>
  <c r="E898" i="13"/>
  <c r="Q898" i="13" s="1"/>
  <c r="E897" i="13"/>
  <c r="Q897" i="13" s="1"/>
  <c r="E896" i="13"/>
  <c r="Q896" i="13" s="1"/>
  <c r="E895" i="13"/>
  <c r="Q895" i="13" s="1"/>
  <c r="E894" i="13"/>
  <c r="Q894" i="13" s="1"/>
  <c r="E893" i="13"/>
  <c r="Q893" i="13" s="1"/>
  <c r="E892" i="13"/>
  <c r="Q892" i="13" s="1"/>
  <c r="E891" i="13"/>
  <c r="Q891" i="13" s="1"/>
  <c r="E890" i="13"/>
  <c r="Q890" i="13" s="1"/>
  <c r="E889" i="13"/>
  <c r="Q889" i="13" s="1"/>
  <c r="E888" i="13"/>
  <c r="Q888" i="13" s="1"/>
  <c r="E887" i="13"/>
  <c r="Q887" i="13" s="1"/>
  <c r="E886" i="13"/>
  <c r="Q886" i="13" s="1"/>
  <c r="E885" i="13"/>
  <c r="Q885" i="13" s="1"/>
  <c r="E884" i="13"/>
  <c r="Q884" i="13" s="1"/>
  <c r="E883" i="13"/>
  <c r="Q883" i="13" s="1"/>
  <c r="E882" i="13"/>
  <c r="Q882" i="13" s="1"/>
  <c r="E881" i="13"/>
  <c r="Q881" i="13" s="1"/>
  <c r="E880" i="13"/>
  <c r="Q880" i="13" s="1"/>
  <c r="E879" i="13"/>
  <c r="Q879" i="13" s="1"/>
  <c r="E878" i="13"/>
  <c r="Q878" i="13" s="1"/>
  <c r="E877" i="13"/>
  <c r="Q877" i="13" s="1"/>
  <c r="E876" i="13"/>
  <c r="Q876" i="13" s="1"/>
  <c r="E875" i="13"/>
  <c r="Q875" i="13" s="1"/>
  <c r="E874" i="13"/>
  <c r="Q874" i="13" s="1"/>
  <c r="E873" i="13"/>
  <c r="Q873" i="13" s="1"/>
  <c r="E872" i="13"/>
  <c r="Q872" i="13" s="1"/>
  <c r="E871" i="13"/>
  <c r="Q871" i="13" s="1"/>
  <c r="E870" i="13"/>
  <c r="Q870" i="13" s="1"/>
  <c r="E869" i="13"/>
  <c r="Q869" i="13" s="1"/>
  <c r="E868" i="13"/>
  <c r="Q868" i="13" s="1"/>
  <c r="E867" i="13"/>
  <c r="Q867" i="13" s="1"/>
  <c r="E866" i="13"/>
  <c r="R866" i="13" s="1"/>
  <c r="E865" i="13"/>
  <c r="R865" i="13" s="1"/>
  <c r="E864" i="13"/>
  <c r="R864" i="13" s="1"/>
  <c r="E863" i="13"/>
  <c r="R863" i="13" s="1"/>
  <c r="E862" i="13"/>
  <c r="R862" i="13" s="1"/>
  <c r="E861" i="13"/>
  <c r="R861" i="13" s="1"/>
  <c r="E860" i="13"/>
  <c r="R860" i="13" s="1"/>
  <c r="E859" i="13"/>
  <c r="R859" i="13" s="1"/>
  <c r="E858" i="13"/>
  <c r="R858" i="13" s="1"/>
  <c r="E857" i="13"/>
  <c r="R857" i="13" s="1"/>
  <c r="E856" i="13"/>
  <c r="R856" i="13" s="1"/>
  <c r="E855" i="13"/>
  <c r="R855" i="13" s="1"/>
  <c r="E854" i="13"/>
  <c r="R854" i="13" s="1"/>
  <c r="E853" i="13"/>
  <c r="R853" i="13" s="1"/>
  <c r="E852" i="13"/>
  <c r="R852" i="13" s="1"/>
  <c r="E851" i="13"/>
  <c r="R851" i="13" s="1"/>
  <c r="E850" i="13"/>
  <c r="R850" i="13" s="1"/>
  <c r="E849" i="13"/>
  <c r="R849" i="13" s="1"/>
  <c r="E848" i="13"/>
  <c r="R848" i="13" s="1"/>
  <c r="E847" i="13"/>
  <c r="R847" i="13" s="1"/>
  <c r="E846" i="13"/>
  <c r="R846" i="13" s="1"/>
  <c r="E845" i="13"/>
  <c r="R845" i="13" s="1"/>
  <c r="E844" i="13"/>
  <c r="R844" i="13" s="1"/>
  <c r="E843" i="13"/>
  <c r="R843" i="13" s="1"/>
  <c r="E842" i="13"/>
  <c r="R842" i="13" s="1"/>
  <c r="E841" i="13"/>
  <c r="R841" i="13" s="1"/>
  <c r="E840" i="13"/>
  <c r="R840" i="13" s="1"/>
  <c r="E839" i="13"/>
  <c r="R839" i="13" s="1"/>
  <c r="E838" i="13"/>
  <c r="R838" i="13" s="1"/>
  <c r="E837" i="13"/>
  <c r="R837" i="13" s="1"/>
  <c r="E836" i="13"/>
  <c r="R836" i="13" s="1"/>
  <c r="E835" i="13"/>
  <c r="R835" i="13" s="1"/>
  <c r="E834" i="13"/>
  <c r="R834" i="13" s="1"/>
  <c r="E833" i="13"/>
  <c r="R833" i="13" s="1"/>
  <c r="E832" i="13"/>
  <c r="R832" i="13" s="1"/>
  <c r="E831" i="13"/>
  <c r="R831" i="13" s="1"/>
  <c r="E830" i="13"/>
  <c r="R830" i="13" s="1"/>
  <c r="E829" i="13"/>
  <c r="R829" i="13" s="1"/>
  <c r="E828" i="13"/>
  <c r="R828" i="13" s="1"/>
  <c r="E827" i="13"/>
  <c r="L827" i="13" s="1"/>
  <c r="E826" i="13"/>
  <c r="Q826" i="13" s="1"/>
  <c r="E825" i="13"/>
  <c r="Q825" i="13" s="1"/>
  <c r="E824" i="13"/>
  <c r="Q824" i="13" s="1"/>
  <c r="E823" i="13"/>
  <c r="R823" i="13" s="1"/>
  <c r="E822" i="13"/>
  <c r="R822" i="13" s="1"/>
  <c r="E821" i="13"/>
  <c r="R821" i="13" s="1"/>
  <c r="E820" i="13"/>
  <c r="R820" i="13" s="1"/>
  <c r="E819" i="13"/>
  <c r="R819" i="13" s="1"/>
  <c r="E818" i="13"/>
  <c r="R818" i="13" s="1"/>
  <c r="E817" i="13"/>
  <c r="R817" i="13" s="1"/>
  <c r="E816" i="13"/>
  <c r="R816" i="13" s="1"/>
  <c r="E815" i="13"/>
  <c r="R815" i="13" s="1"/>
  <c r="E814" i="13"/>
  <c r="R814" i="13" s="1"/>
  <c r="E813" i="13"/>
  <c r="R813" i="13" s="1"/>
  <c r="E812" i="13"/>
  <c r="R812" i="13" s="1"/>
  <c r="E811" i="13"/>
  <c r="R811" i="13" s="1"/>
  <c r="E810" i="13"/>
  <c r="R810" i="13" s="1"/>
  <c r="E809" i="13"/>
  <c r="R809" i="13" s="1"/>
  <c r="E808" i="13"/>
  <c r="R808" i="13" s="1"/>
  <c r="E807" i="13"/>
  <c r="R807" i="13" s="1"/>
  <c r="E806" i="13"/>
  <c r="R806" i="13" s="1"/>
  <c r="E805" i="13"/>
  <c r="R805" i="13" s="1"/>
  <c r="E804" i="13"/>
  <c r="R804" i="13" s="1"/>
  <c r="E803" i="13"/>
  <c r="R803" i="13" s="1"/>
  <c r="E802" i="13"/>
  <c r="R802" i="13" s="1"/>
  <c r="E801" i="13"/>
  <c r="R801" i="13" s="1"/>
  <c r="E800" i="13"/>
  <c r="R800" i="13" s="1"/>
  <c r="E799" i="13"/>
  <c r="R799" i="13" s="1"/>
  <c r="E798" i="13"/>
  <c r="R798" i="13" s="1"/>
  <c r="E797" i="13"/>
  <c r="R797" i="13" s="1"/>
  <c r="E796" i="13"/>
  <c r="R796" i="13" s="1"/>
  <c r="E795" i="13"/>
  <c r="R795" i="13" s="1"/>
  <c r="E794" i="13"/>
  <c r="R794" i="13" s="1"/>
  <c r="E793" i="13"/>
  <c r="R793" i="13" s="1"/>
  <c r="E792" i="13"/>
  <c r="R792" i="13" s="1"/>
  <c r="E791" i="13"/>
  <c r="R791" i="13" s="1"/>
  <c r="E790" i="13"/>
  <c r="R790" i="13" s="1"/>
  <c r="E789" i="13"/>
  <c r="R789" i="13" s="1"/>
  <c r="E788" i="13"/>
  <c r="R788" i="13" s="1"/>
  <c r="E787" i="13"/>
  <c r="R787" i="13" s="1"/>
  <c r="E786" i="13"/>
  <c r="R786" i="13" s="1"/>
  <c r="E785" i="13"/>
  <c r="R785" i="13" s="1"/>
  <c r="E784" i="13"/>
  <c r="R784" i="13" s="1"/>
  <c r="E783" i="13"/>
  <c r="R783" i="13" s="1"/>
  <c r="E782" i="13"/>
  <c r="R782" i="13" s="1"/>
  <c r="E781" i="13"/>
  <c r="R781" i="13" s="1"/>
  <c r="E780" i="13"/>
  <c r="R780" i="13" s="1"/>
  <c r="E779" i="13"/>
  <c r="R779" i="13" s="1"/>
  <c r="E778" i="13"/>
  <c r="R778" i="13" s="1"/>
  <c r="E777" i="13"/>
  <c r="R777" i="13" s="1"/>
  <c r="E776" i="13"/>
  <c r="R776" i="13" s="1"/>
  <c r="E775" i="13"/>
  <c r="R775" i="13" s="1"/>
  <c r="E774" i="13"/>
  <c r="R774" i="13" s="1"/>
  <c r="E773" i="13"/>
  <c r="R773" i="13" s="1"/>
  <c r="E772" i="13"/>
  <c r="R772" i="13" s="1"/>
  <c r="E771" i="13"/>
  <c r="R771" i="13" s="1"/>
  <c r="E770" i="13"/>
  <c r="R770" i="13" s="1"/>
  <c r="E769" i="13"/>
  <c r="R769" i="13" s="1"/>
  <c r="E768" i="13"/>
  <c r="R768" i="13" s="1"/>
  <c r="E767" i="13"/>
  <c r="R767" i="13" s="1"/>
  <c r="E766" i="13"/>
  <c r="R766" i="13" s="1"/>
  <c r="E765" i="13"/>
  <c r="R765" i="13" s="1"/>
  <c r="E764" i="13"/>
  <c r="R764" i="13" s="1"/>
  <c r="E763" i="13"/>
  <c r="R763" i="13" s="1"/>
  <c r="E762" i="13"/>
  <c r="R762" i="13" s="1"/>
  <c r="E761" i="13"/>
  <c r="R761" i="13" s="1"/>
  <c r="E760" i="13"/>
  <c r="R760" i="13" s="1"/>
  <c r="E759" i="13"/>
  <c r="R759" i="13" s="1"/>
  <c r="E758" i="13"/>
  <c r="R758" i="13" s="1"/>
  <c r="E757" i="13"/>
  <c r="R757" i="13" s="1"/>
  <c r="E756" i="13"/>
  <c r="R756" i="13" s="1"/>
  <c r="E755" i="13"/>
  <c r="R755" i="13" s="1"/>
  <c r="E754" i="13"/>
  <c r="R754" i="13" s="1"/>
  <c r="E753" i="13"/>
  <c r="R753" i="13" s="1"/>
  <c r="E752" i="13"/>
  <c r="R752" i="13" s="1"/>
  <c r="E751" i="13"/>
  <c r="R751" i="13" s="1"/>
  <c r="E750" i="13"/>
  <c r="R750" i="13" s="1"/>
  <c r="E749" i="13"/>
  <c r="R749" i="13" s="1"/>
  <c r="E748" i="13"/>
  <c r="R748" i="13" s="1"/>
  <c r="E747" i="13"/>
  <c r="R747" i="13" s="1"/>
  <c r="E746" i="13"/>
  <c r="R746" i="13" s="1"/>
  <c r="E745" i="13"/>
  <c r="R745" i="13" s="1"/>
  <c r="E744" i="13"/>
  <c r="N744" i="13" s="1"/>
  <c r="E743" i="13"/>
  <c r="Q743" i="13" s="1"/>
  <c r="E742" i="13"/>
  <c r="Q742" i="13" s="1"/>
  <c r="E741" i="13"/>
  <c r="Q741" i="13" s="1"/>
  <c r="E740" i="13"/>
  <c r="Q740" i="13" s="1"/>
  <c r="E739" i="13"/>
  <c r="Q739" i="13" s="1"/>
  <c r="E738" i="13"/>
  <c r="Q738" i="13" s="1"/>
  <c r="E737" i="13"/>
  <c r="Q737" i="13" s="1"/>
  <c r="E736" i="13"/>
  <c r="Q736" i="13" s="1"/>
  <c r="E735" i="13"/>
  <c r="Q735" i="13" s="1"/>
  <c r="E734" i="13"/>
  <c r="Q734" i="13" s="1"/>
  <c r="E733" i="13"/>
  <c r="Q733" i="13" s="1"/>
  <c r="E732" i="13"/>
  <c r="Q732" i="13" s="1"/>
  <c r="E731" i="13"/>
  <c r="Q731" i="13" s="1"/>
  <c r="E730" i="13"/>
  <c r="Q730" i="13" s="1"/>
  <c r="E729" i="13"/>
  <c r="Q729" i="13" s="1"/>
  <c r="E728" i="13"/>
  <c r="Q728" i="13" s="1"/>
  <c r="E727" i="13"/>
  <c r="Q727" i="13" s="1"/>
  <c r="E726" i="13"/>
  <c r="Q726" i="13" s="1"/>
  <c r="E725" i="13"/>
  <c r="Q725" i="13" s="1"/>
  <c r="E724" i="13"/>
  <c r="Q724" i="13" s="1"/>
  <c r="E723" i="13"/>
  <c r="Q723" i="13" s="1"/>
  <c r="E722" i="13"/>
  <c r="Q722" i="13" s="1"/>
  <c r="E721" i="13"/>
  <c r="Q721" i="13" s="1"/>
  <c r="E720" i="13"/>
  <c r="Q720" i="13" s="1"/>
  <c r="E719" i="13"/>
  <c r="Q719" i="13" s="1"/>
  <c r="E718" i="13"/>
  <c r="Q718" i="13" s="1"/>
  <c r="E717" i="13"/>
  <c r="Q717" i="13" s="1"/>
  <c r="E716" i="13"/>
  <c r="Q716" i="13" s="1"/>
  <c r="E715" i="13"/>
  <c r="Q715" i="13" s="1"/>
  <c r="E714" i="13"/>
  <c r="Q714" i="13" s="1"/>
  <c r="E713" i="13"/>
  <c r="Q713" i="13" s="1"/>
  <c r="E712" i="13"/>
  <c r="Q712" i="13" s="1"/>
  <c r="E711" i="13"/>
  <c r="Q711" i="13" s="1"/>
  <c r="E710" i="13"/>
  <c r="Q710" i="13" s="1"/>
  <c r="E709" i="13"/>
  <c r="Q709" i="13" s="1"/>
  <c r="E708" i="13"/>
  <c r="Q708" i="13" s="1"/>
  <c r="E707" i="13"/>
  <c r="Q707" i="13" s="1"/>
  <c r="E706" i="13"/>
  <c r="Q706" i="13" s="1"/>
  <c r="E705" i="13"/>
  <c r="Q705" i="13" s="1"/>
  <c r="E704" i="13"/>
  <c r="Q704" i="13" s="1"/>
  <c r="E703" i="13"/>
  <c r="Q703" i="13" s="1"/>
  <c r="E702" i="13"/>
  <c r="Q702" i="13" s="1"/>
  <c r="E701" i="13"/>
  <c r="Q701" i="13" s="1"/>
  <c r="E700" i="13"/>
  <c r="Q700" i="13" s="1"/>
  <c r="E699" i="13"/>
  <c r="Q699" i="13" s="1"/>
  <c r="E698" i="13"/>
  <c r="Q698" i="13" s="1"/>
  <c r="E697" i="13"/>
  <c r="Q697" i="13" s="1"/>
  <c r="E696" i="13"/>
  <c r="Q696" i="13" s="1"/>
  <c r="E695" i="13"/>
  <c r="Q695" i="13" s="1"/>
  <c r="E694" i="13"/>
  <c r="Q694" i="13" s="1"/>
  <c r="E693" i="13"/>
  <c r="Q693" i="13" s="1"/>
  <c r="E692" i="13"/>
  <c r="Q692" i="13" s="1"/>
  <c r="E691" i="13"/>
  <c r="Q691" i="13" s="1"/>
  <c r="E690" i="13"/>
  <c r="Q690" i="13" s="1"/>
  <c r="E689" i="13"/>
  <c r="Q689" i="13" s="1"/>
  <c r="E688" i="13"/>
  <c r="Q688" i="13" s="1"/>
  <c r="E687" i="13"/>
  <c r="Q687" i="13" s="1"/>
  <c r="E686" i="13"/>
  <c r="Q686" i="13" s="1"/>
  <c r="E685" i="13"/>
  <c r="Q685" i="13" s="1"/>
  <c r="E684" i="13"/>
  <c r="Q684" i="13" s="1"/>
  <c r="E683" i="13"/>
  <c r="Q683" i="13" s="1"/>
  <c r="E682" i="13"/>
  <c r="Q682" i="13" s="1"/>
  <c r="E681" i="13"/>
  <c r="Q681" i="13" s="1"/>
  <c r="E680" i="13"/>
  <c r="Q680" i="13" s="1"/>
  <c r="E679" i="13"/>
  <c r="Q679" i="13" s="1"/>
  <c r="E678" i="13"/>
  <c r="Q678" i="13" s="1"/>
  <c r="E677" i="13"/>
  <c r="Q677" i="13" s="1"/>
  <c r="E676" i="13"/>
  <c r="Q676" i="13" s="1"/>
  <c r="E675" i="13"/>
  <c r="Q675" i="13" s="1"/>
  <c r="E674" i="13"/>
  <c r="Q674" i="13" s="1"/>
  <c r="E673" i="13"/>
  <c r="Q673" i="13" s="1"/>
  <c r="E672" i="13"/>
  <c r="O672" i="13" s="1"/>
  <c r="E671" i="13"/>
  <c r="O671" i="13" s="1"/>
  <c r="E670" i="13"/>
  <c r="Q670" i="13" s="1"/>
  <c r="E669" i="13"/>
  <c r="Q669" i="13" s="1"/>
  <c r="E668" i="13"/>
  <c r="R668" i="13" s="1"/>
  <c r="E667" i="13"/>
  <c r="R667" i="13" s="1"/>
  <c r="E666" i="13"/>
  <c r="R666" i="13" s="1"/>
  <c r="E665" i="13"/>
  <c r="R665" i="13" s="1"/>
  <c r="E664" i="13"/>
  <c r="R664" i="13" s="1"/>
  <c r="E663" i="13"/>
  <c r="R663" i="13" s="1"/>
  <c r="E662" i="13"/>
  <c r="R662" i="13" s="1"/>
  <c r="E661" i="13"/>
  <c r="R661" i="13" s="1"/>
  <c r="E660" i="13"/>
  <c r="R660" i="13" s="1"/>
  <c r="E659" i="13"/>
  <c r="R659" i="13" s="1"/>
  <c r="E658" i="13"/>
  <c r="R658" i="13" s="1"/>
  <c r="E657" i="13"/>
  <c r="R657" i="13" s="1"/>
  <c r="E656" i="13"/>
  <c r="R656" i="13" s="1"/>
  <c r="E655" i="13"/>
  <c r="R655" i="13" s="1"/>
  <c r="E654" i="13"/>
  <c r="R654" i="13" s="1"/>
  <c r="E653" i="13"/>
  <c r="R653" i="13" s="1"/>
  <c r="E652" i="13"/>
  <c r="R652" i="13" s="1"/>
  <c r="E651" i="13"/>
  <c r="R651" i="13" s="1"/>
  <c r="E650" i="13"/>
  <c r="R650" i="13" s="1"/>
  <c r="E649" i="13"/>
  <c r="R649" i="13" s="1"/>
  <c r="E648" i="13"/>
  <c r="R648" i="13" s="1"/>
  <c r="E647" i="13"/>
  <c r="R647" i="13" s="1"/>
  <c r="E646" i="13"/>
  <c r="R646" i="13" s="1"/>
  <c r="E645" i="13"/>
  <c r="R645" i="13" s="1"/>
  <c r="E644" i="13"/>
  <c r="R644" i="13" s="1"/>
  <c r="E643" i="13"/>
  <c r="R643" i="13" s="1"/>
  <c r="E642" i="13"/>
  <c r="R642" i="13" s="1"/>
  <c r="E641" i="13"/>
  <c r="R641" i="13" s="1"/>
  <c r="E640" i="13"/>
  <c r="R640" i="13" s="1"/>
  <c r="E639" i="13"/>
  <c r="R639" i="13" s="1"/>
  <c r="E638" i="13"/>
  <c r="R638" i="13" s="1"/>
  <c r="E637" i="13"/>
  <c r="R637" i="13" s="1"/>
  <c r="E636" i="13"/>
  <c r="R636" i="13" s="1"/>
  <c r="E635" i="13"/>
  <c r="R635" i="13" s="1"/>
  <c r="E634" i="13"/>
  <c r="R634" i="13" s="1"/>
  <c r="E633" i="13"/>
  <c r="R633" i="13" s="1"/>
  <c r="E632" i="13"/>
  <c r="R632" i="13" s="1"/>
  <c r="E631" i="13"/>
  <c r="R631" i="13" s="1"/>
  <c r="E630" i="13"/>
  <c r="R630" i="13" s="1"/>
  <c r="E629" i="13"/>
  <c r="R629" i="13" s="1"/>
  <c r="E628" i="13"/>
  <c r="R628" i="13" s="1"/>
  <c r="E627" i="13"/>
  <c r="R627" i="13" s="1"/>
  <c r="E626" i="13"/>
  <c r="R626" i="13" s="1"/>
  <c r="E625" i="13"/>
  <c r="R625" i="13" s="1"/>
  <c r="E624" i="13"/>
  <c r="R624" i="13" s="1"/>
  <c r="E623" i="13"/>
  <c r="R623" i="13" s="1"/>
  <c r="E622" i="13"/>
  <c r="R622" i="13" s="1"/>
  <c r="E621" i="13"/>
  <c r="R621" i="13" s="1"/>
  <c r="E620" i="13"/>
  <c r="R620" i="13" s="1"/>
  <c r="E619" i="13"/>
  <c r="R619" i="13" s="1"/>
  <c r="E618" i="13"/>
  <c r="R618" i="13" s="1"/>
  <c r="E617" i="13"/>
  <c r="R617" i="13" s="1"/>
  <c r="E616" i="13"/>
  <c r="R616" i="13" s="1"/>
  <c r="E615" i="13"/>
  <c r="R615" i="13" s="1"/>
  <c r="E614" i="13"/>
  <c r="R614" i="13" s="1"/>
  <c r="E613" i="13"/>
  <c r="R613" i="13" s="1"/>
  <c r="E612" i="13"/>
  <c r="R612" i="13" s="1"/>
  <c r="E611" i="13"/>
  <c r="R611" i="13" s="1"/>
  <c r="E610" i="13"/>
  <c r="R610" i="13" s="1"/>
  <c r="E609" i="13"/>
  <c r="R609" i="13" s="1"/>
  <c r="E608" i="13"/>
  <c r="R608" i="13" s="1"/>
  <c r="E607" i="13"/>
  <c r="R607" i="13" s="1"/>
  <c r="E606" i="13"/>
  <c r="R606" i="13" s="1"/>
  <c r="E605" i="13"/>
  <c r="R605" i="13" s="1"/>
  <c r="E604" i="13"/>
  <c r="R604" i="13" s="1"/>
  <c r="E603" i="13"/>
  <c r="R603" i="13" s="1"/>
  <c r="E602" i="13"/>
  <c r="R602" i="13" s="1"/>
  <c r="E601" i="13"/>
  <c r="R601" i="13" s="1"/>
  <c r="E600" i="13"/>
  <c r="R600" i="13" s="1"/>
  <c r="E599" i="13"/>
  <c r="R599" i="13" s="1"/>
  <c r="E598" i="13"/>
  <c r="R598" i="13" s="1"/>
  <c r="E597" i="13"/>
  <c r="R597" i="13" s="1"/>
  <c r="E596" i="13"/>
  <c r="R596" i="13" s="1"/>
  <c r="E595" i="13"/>
  <c r="R595" i="13" s="1"/>
  <c r="E594" i="13"/>
  <c r="R594" i="13" s="1"/>
  <c r="E593" i="13"/>
  <c r="R593" i="13" s="1"/>
  <c r="E592" i="13"/>
  <c r="R592" i="13" s="1"/>
  <c r="E591" i="13"/>
  <c r="R591" i="13" s="1"/>
  <c r="E590" i="13"/>
  <c r="R590" i="13" s="1"/>
  <c r="E589" i="13"/>
  <c r="R589" i="13" s="1"/>
  <c r="E588" i="13"/>
  <c r="R588" i="13" s="1"/>
  <c r="E587" i="13"/>
  <c r="R587" i="13" s="1"/>
  <c r="E586" i="13"/>
  <c r="R586" i="13" s="1"/>
  <c r="E585" i="13"/>
  <c r="R585" i="13" s="1"/>
  <c r="E584" i="13"/>
  <c r="R584" i="13" s="1"/>
  <c r="E583" i="13"/>
  <c r="R583" i="13" s="1"/>
  <c r="E582" i="13"/>
  <c r="R582" i="13" s="1"/>
  <c r="E581" i="13"/>
  <c r="R581" i="13" s="1"/>
  <c r="E580" i="13"/>
  <c r="R580" i="13" s="1"/>
  <c r="E579" i="13"/>
  <c r="R579" i="13" s="1"/>
  <c r="E578" i="13"/>
  <c r="R578" i="13" s="1"/>
  <c r="E577" i="13"/>
  <c r="R577" i="13" s="1"/>
  <c r="E576" i="13"/>
  <c r="R576" i="13" s="1"/>
  <c r="E575" i="13"/>
  <c r="R575" i="13" s="1"/>
  <c r="E574" i="13"/>
  <c r="R574" i="13" s="1"/>
  <c r="E573" i="13"/>
  <c r="R573" i="13" s="1"/>
  <c r="E572" i="13"/>
  <c r="R572" i="13" s="1"/>
  <c r="E571" i="13"/>
  <c r="R571" i="13" s="1"/>
  <c r="E570" i="13"/>
  <c r="R570" i="13" s="1"/>
  <c r="E569" i="13"/>
  <c r="R569" i="13" s="1"/>
  <c r="E568" i="13"/>
  <c r="R568" i="13" s="1"/>
  <c r="E567" i="13"/>
  <c r="R567" i="13" s="1"/>
  <c r="E566" i="13"/>
  <c r="R566" i="13" s="1"/>
  <c r="E565" i="13"/>
  <c r="R565" i="13" s="1"/>
  <c r="E564" i="13"/>
  <c r="R564" i="13" s="1"/>
  <c r="E563" i="13"/>
  <c r="R563" i="13" s="1"/>
  <c r="E562" i="13"/>
  <c r="R562" i="13" s="1"/>
  <c r="E561" i="13"/>
  <c r="R561" i="13" s="1"/>
  <c r="E560" i="13"/>
  <c r="R560" i="13" s="1"/>
  <c r="E559" i="13"/>
  <c r="R559" i="13" s="1"/>
  <c r="E558" i="13"/>
  <c r="R558" i="13" s="1"/>
  <c r="E557" i="13"/>
  <c r="R557" i="13" s="1"/>
  <c r="E556" i="13"/>
  <c r="R556" i="13" s="1"/>
  <c r="E555" i="13"/>
  <c r="R555" i="13" s="1"/>
  <c r="E554" i="13"/>
  <c r="R554" i="13" s="1"/>
  <c r="E553" i="13"/>
  <c r="R553" i="13" s="1"/>
  <c r="E552" i="13"/>
  <c r="R552" i="13" s="1"/>
  <c r="E551" i="13"/>
  <c r="R551" i="13" s="1"/>
  <c r="E550" i="13"/>
  <c r="R550" i="13" s="1"/>
  <c r="E549" i="13"/>
  <c r="R549" i="13" s="1"/>
  <c r="E548" i="13"/>
  <c r="R548" i="13" s="1"/>
  <c r="E547" i="13"/>
  <c r="R547" i="13" s="1"/>
  <c r="E546" i="13"/>
  <c r="R546" i="13" s="1"/>
  <c r="E545" i="13"/>
  <c r="R545" i="13" s="1"/>
  <c r="E544" i="13"/>
  <c r="R544" i="13" s="1"/>
  <c r="E543" i="13"/>
  <c r="R543" i="13" s="1"/>
  <c r="E542" i="13"/>
  <c r="R542" i="13" s="1"/>
  <c r="E541" i="13"/>
  <c r="R541" i="13" s="1"/>
  <c r="E540" i="13"/>
  <c r="R540" i="13" s="1"/>
  <c r="E539" i="13"/>
  <c r="R539" i="13" s="1"/>
  <c r="E538" i="13"/>
  <c r="R538" i="13" s="1"/>
  <c r="E537" i="13"/>
  <c r="R537" i="13" s="1"/>
  <c r="E536" i="13"/>
  <c r="R536" i="13" s="1"/>
  <c r="E535" i="13"/>
  <c r="R535" i="13" s="1"/>
  <c r="E534" i="13"/>
  <c r="R534" i="13" s="1"/>
  <c r="E533" i="13"/>
  <c r="R533" i="13" s="1"/>
  <c r="E532" i="13"/>
  <c r="R532" i="13" s="1"/>
  <c r="E531" i="13"/>
  <c r="R531" i="13" s="1"/>
  <c r="E530" i="13"/>
  <c r="R530" i="13" s="1"/>
  <c r="E529" i="13"/>
  <c r="R529" i="13" s="1"/>
  <c r="E528" i="13"/>
  <c r="R528" i="13" s="1"/>
  <c r="E527" i="13"/>
  <c r="R527" i="13" s="1"/>
  <c r="E526" i="13"/>
  <c r="R526" i="13" s="1"/>
  <c r="E525" i="13"/>
  <c r="R525" i="13" s="1"/>
  <c r="E524" i="13"/>
  <c r="R524" i="13" s="1"/>
  <c r="E523" i="13"/>
  <c r="R523" i="13" s="1"/>
  <c r="E522" i="13"/>
  <c r="R522" i="13" s="1"/>
  <c r="E521" i="13"/>
  <c r="R521" i="13" s="1"/>
  <c r="E520" i="13"/>
  <c r="R520" i="13" s="1"/>
  <c r="E519" i="13"/>
  <c r="R519" i="13" s="1"/>
  <c r="E518" i="13"/>
  <c r="R518" i="13" s="1"/>
  <c r="E517" i="13"/>
  <c r="R517" i="13" s="1"/>
  <c r="E516" i="13"/>
  <c r="R516" i="13" s="1"/>
  <c r="E515" i="13"/>
  <c r="R515" i="13" s="1"/>
  <c r="E514" i="13"/>
  <c r="R514" i="13" s="1"/>
  <c r="E513" i="13"/>
  <c r="R513" i="13" s="1"/>
  <c r="E512" i="13"/>
  <c r="R512" i="13" s="1"/>
  <c r="E511" i="13"/>
  <c r="R511" i="13" s="1"/>
  <c r="E510" i="13"/>
  <c r="R510" i="13" s="1"/>
  <c r="E509" i="13"/>
  <c r="R509" i="13" s="1"/>
  <c r="E508" i="13"/>
  <c r="R508" i="13" s="1"/>
  <c r="E507" i="13"/>
  <c r="R507" i="13" s="1"/>
  <c r="E506" i="13"/>
  <c r="L506" i="13" s="1"/>
  <c r="E505" i="13"/>
  <c r="Q505" i="13" s="1"/>
  <c r="E504" i="13"/>
  <c r="Q504" i="13" s="1"/>
  <c r="E503" i="13"/>
  <c r="Q503" i="13" s="1"/>
  <c r="E502" i="13"/>
  <c r="Q502" i="13" s="1"/>
  <c r="E501" i="13"/>
  <c r="Q501" i="13" s="1"/>
  <c r="E500" i="13"/>
  <c r="Q500" i="13" s="1"/>
  <c r="E499" i="13"/>
  <c r="Q499" i="13" s="1"/>
  <c r="E498" i="13"/>
  <c r="Q498" i="13" s="1"/>
  <c r="E497" i="13"/>
  <c r="Q497" i="13" s="1"/>
  <c r="E496" i="13"/>
  <c r="Q496" i="13" s="1"/>
  <c r="E495" i="13"/>
  <c r="Q495" i="13" s="1"/>
  <c r="E494" i="13"/>
  <c r="Q494" i="13" s="1"/>
  <c r="E493" i="13"/>
  <c r="Q493" i="13" s="1"/>
  <c r="E492" i="13"/>
  <c r="Q492" i="13" s="1"/>
  <c r="E491" i="13"/>
  <c r="Q491" i="13" s="1"/>
  <c r="E490" i="13"/>
  <c r="Q490" i="13" s="1"/>
  <c r="E489" i="13"/>
  <c r="Q489" i="13" s="1"/>
  <c r="E488" i="13"/>
  <c r="Q488" i="13" s="1"/>
  <c r="E487" i="13"/>
  <c r="Q487" i="13" s="1"/>
  <c r="E486" i="13"/>
  <c r="Q486" i="13" s="1"/>
  <c r="E485" i="13"/>
  <c r="Q485" i="13" s="1"/>
  <c r="E484" i="13"/>
  <c r="Q484" i="13" s="1"/>
  <c r="E483" i="13"/>
  <c r="Q483" i="13" s="1"/>
  <c r="E482" i="13"/>
  <c r="Q482" i="13" s="1"/>
  <c r="E481" i="13"/>
  <c r="Q481" i="13" s="1"/>
  <c r="E480" i="13"/>
  <c r="Q480" i="13" s="1"/>
  <c r="E479" i="13"/>
  <c r="Q479" i="13" s="1"/>
  <c r="E478" i="13"/>
  <c r="Q478" i="13" s="1"/>
  <c r="E477" i="13"/>
  <c r="Q477" i="13" s="1"/>
  <c r="E476" i="13"/>
  <c r="Q476" i="13" s="1"/>
  <c r="E475" i="13"/>
  <c r="Q475" i="13" s="1"/>
  <c r="E474" i="13"/>
  <c r="Q474" i="13" s="1"/>
  <c r="E473" i="13"/>
  <c r="Q473" i="13" s="1"/>
  <c r="E472" i="13"/>
  <c r="Q472" i="13" s="1"/>
  <c r="E471" i="13"/>
  <c r="Q471" i="13" s="1"/>
  <c r="E470" i="13"/>
  <c r="Q470" i="13" s="1"/>
  <c r="E469" i="13"/>
  <c r="Q469" i="13" s="1"/>
  <c r="E468" i="13"/>
  <c r="Q468" i="13" s="1"/>
  <c r="E467" i="13"/>
  <c r="Q467" i="13" s="1"/>
  <c r="E466" i="13"/>
  <c r="Q466" i="13" s="1"/>
  <c r="E465" i="13"/>
  <c r="Q465" i="13" s="1"/>
  <c r="E464" i="13"/>
  <c r="Q464" i="13" s="1"/>
  <c r="E463" i="13"/>
  <c r="Q463" i="13" s="1"/>
  <c r="E462" i="13"/>
  <c r="Q462" i="13" s="1"/>
  <c r="E461" i="13"/>
  <c r="Q461" i="13" s="1"/>
  <c r="E460" i="13"/>
  <c r="Q460" i="13" s="1"/>
  <c r="E459" i="13"/>
  <c r="Q459" i="13" s="1"/>
  <c r="E458" i="13"/>
  <c r="Q458" i="13" s="1"/>
  <c r="E457" i="13"/>
  <c r="Q457" i="13" s="1"/>
  <c r="E456" i="13"/>
  <c r="Q456" i="13" s="1"/>
  <c r="E455" i="13"/>
  <c r="Q455" i="13" s="1"/>
  <c r="E454" i="13"/>
  <c r="Q454" i="13" s="1"/>
  <c r="E453" i="13"/>
  <c r="Q453" i="13" s="1"/>
  <c r="E452" i="13"/>
  <c r="Q452" i="13" s="1"/>
  <c r="E451" i="13"/>
  <c r="Q451" i="13" s="1"/>
  <c r="E450" i="13"/>
  <c r="Q450" i="13" s="1"/>
  <c r="E449" i="13"/>
  <c r="Q449" i="13" s="1"/>
  <c r="E448" i="13"/>
  <c r="Q448" i="13" s="1"/>
  <c r="E447" i="13"/>
  <c r="Q447" i="13" s="1"/>
  <c r="E446" i="13"/>
  <c r="Q446" i="13" s="1"/>
  <c r="E445" i="13"/>
  <c r="Q445" i="13" s="1"/>
  <c r="E444" i="13"/>
  <c r="Q444" i="13" s="1"/>
  <c r="E443" i="13"/>
  <c r="Q443" i="13" s="1"/>
  <c r="E442" i="13"/>
  <c r="Q442" i="13" s="1"/>
  <c r="E441" i="13"/>
  <c r="Q441" i="13" s="1"/>
  <c r="E440" i="13"/>
  <c r="Q440" i="13" s="1"/>
  <c r="E439" i="13"/>
  <c r="Q439" i="13" s="1"/>
  <c r="E438" i="13"/>
  <c r="Q438" i="13" s="1"/>
  <c r="E437" i="13"/>
  <c r="Q437" i="13" s="1"/>
  <c r="E436" i="13"/>
  <c r="Q436" i="13" s="1"/>
  <c r="E435" i="13"/>
  <c r="Q435" i="13" s="1"/>
  <c r="E434" i="13"/>
  <c r="Q434" i="13" s="1"/>
  <c r="E433" i="13"/>
  <c r="Q433" i="13" s="1"/>
  <c r="E432" i="13"/>
  <c r="Q432" i="13" s="1"/>
  <c r="E431" i="13"/>
  <c r="Q431" i="13" s="1"/>
  <c r="E430" i="13"/>
  <c r="Q430" i="13" s="1"/>
  <c r="E429" i="13"/>
  <c r="Q429" i="13" s="1"/>
  <c r="E428" i="13"/>
  <c r="Q428" i="13" s="1"/>
  <c r="E427" i="13"/>
  <c r="Q427" i="13" s="1"/>
  <c r="E426" i="13"/>
  <c r="Q426" i="13" s="1"/>
  <c r="E425" i="13"/>
  <c r="Q425" i="13" s="1"/>
  <c r="E424" i="13"/>
  <c r="Q424" i="13" s="1"/>
  <c r="E423" i="13"/>
  <c r="Q423" i="13" s="1"/>
  <c r="E422" i="13"/>
  <c r="Q422" i="13" s="1"/>
  <c r="E421" i="13"/>
  <c r="Q421" i="13" s="1"/>
  <c r="E420" i="13"/>
  <c r="Q420" i="13" s="1"/>
  <c r="E419" i="13"/>
  <c r="Q419" i="13" s="1"/>
  <c r="E418" i="13"/>
  <c r="Q418" i="13" s="1"/>
  <c r="E417" i="13"/>
  <c r="Q417" i="13" s="1"/>
  <c r="E416" i="13"/>
  <c r="Q416" i="13" s="1"/>
  <c r="E415" i="13"/>
  <c r="Q415" i="13" s="1"/>
  <c r="F414" i="13"/>
  <c r="E414" i="13"/>
  <c r="Q414" i="13" s="1"/>
  <c r="E413" i="13"/>
  <c r="Q413" i="13" s="1"/>
  <c r="E412" i="13"/>
  <c r="Q412" i="13" s="1"/>
  <c r="E411" i="13"/>
  <c r="Q411" i="13" s="1"/>
  <c r="E410" i="13"/>
  <c r="Q410" i="13" s="1"/>
  <c r="E409" i="13"/>
  <c r="Q409" i="13" s="1"/>
  <c r="E408" i="13"/>
  <c r="Q408" i="13" s="1"/>
  <c r="E407" i="13"/>
  <c r="Q407" i="13" s="1"/>
  <c r="E406" i="13"/>
  <c r="Q406" i="13" s="1"/>
  <c r="E405" i="13"/>
  <c r="Q405" i="13" s="1"/>
  <c r="E404" i="13"/>
  <c r="Q404" i="13" s="1"/>
  <c r="E403" i="13"/>
  <c r="Q403" i="13" s="1"/>
  <c r="E402" i="13"/>
  <c r="Q402" i="13" s="1"/>
  <c r="E401" i="13"/>
  <c r="Q401" i="13" s="1"/>
  <c r="E400" i="13"/>
  <c r="Q400" i="13" s="1"/>
  <c r="E399" i="13"/>
  <c r="Q399" i="13" s="1"/>
  <c r="E398" i="13"/>
  <c r="Q398" i="13" s="1"/>
  <c r="E397" i="13"/>
  <c r="Q397" i="13" s="1"/>
  <c r="E396" i="13"/>
  <c r="Q396" i="13" s="1"/>
  <c r="E395" i="13"/>
  <c r="Q395" i="13" s="1"/>
  <c r="E394" i="13"/>
  <c r="Q394" i="13" s="1"/>
  <c r="E393" i="13"/>
  <c r="Q393" i="13" s="1"/>
  <c r="E392" i="13"/>
  <c r="Q392" i="13" s="1"/>
  <c r="E391" i="13"/>
  <c r="Q391" i="13" s="1"/>
  <c r="E390" i="13"/>
  <c r="Q390" i="13" s="1"/>
  <c r="E389" i="13"/>
  <c r="Q389" i="13" s="1"/>
  <c r="E388" i="13"/>
  <c r="Q388" i="13" s="1"/>
  <c r="E387" i="13"/>
  <c r="Q387" i="13" s="1"/>
  <c r="E386" i="13"/>
  <c r="Q386" i="13" s="1"/>
  <c r="E385" i="13"/>
  <c r="Q385" i="13" s="1"/>
  <c r="E384" i="13"/>
  <c r="Q384" i="13" s="1"/>
  <c r="E383" i="13"/>
  <c r="Q383" i="13" s="1"/>
  <c r="E382" i="13"/>
  <c r="Q382" i="13" s="1"/>
  <c r="E381" i="13"/>
  <c r="Q381" i="13" s="1"/>
  <c r="E380" i="13"/>
  <c r="Q380" i="13" s="1"/>
  <c r="E379" i="13"/>
  <c r="Q379" i="13" s="1"/>
  <c r="E378" i="13"/>
  <c r="Q378" i="13" s="1"/>
  <c r="E377" i="13"/>
  <c r="Q377" i="13" s="1"/>
  <c r="E376" i="13"/>
  <c r="Q376" i="13" s="1"/>
  <c r="E375" i="13"/>
  <c r="Q375" i="13" s="1"/>
  <c r="E374" i="13"/>
  <c r="Q374" i="13" s="1"/>
  <c r="E373" i="13"/>
  <c r="Q373" i="13" s="1"/>
  <c r="E372" i="13"/>
  <c r="Q372" i="13" s="1"/>
  <c r="F371" i="13"/>
  <c r="E371" i="13"/>
  <c r="Q371" i="13" s="1"/>
  <c r="E370" i="13"/>
  <c r="Q370" i="13" s="1"/>
  <c r="E369" i="13"/>
  <c r="Q369" i="13" s="1"/>
  <c r="E368" i="13"/>
  <c r="Q368" i="13" s="1"/>
  <c r="E367" i="13"/>
  <c r="Q367" i="13" s="1"/>
  <c r="E366" i="13"/>
  <c r="Q366" i="13" s="1"/>
  <c r="E365" i="13"/>
  <c r="Q365" i="13" s="1"/>
  <c r="E364" i="13"/>
  <c r="Q364" i="13" s="1"/>
  <c r="E363" i="13"/>
  <c r="Q363" i="13" s="1"/>
  <c r="E362" i="13"/>
  <c r="Q362" i="13" s="1"/>
  <c r="E361" i="13"/>
  <c r="Q361" i="13" s="1"/>
  <c r="E360" i="13"/>
  <c r="Q360" i="13" s="1"/>
  <c r="E359" i="13"/>
  <c r="Q359" i="13" s="1"/>
  <c r="E358" i="13"/>
  <c r="Q358" i="13" s="1"/>
  <c r="E357" i="13"/>
  <c r="Q357" i="13" s="1"/>
  <c r="E356" i="13"/>
  <c r="Q356" i="13" s="1"/>
  <c r="E355" i="13"/>
  <c r="Q355" i="13" s="1"/>
  <c r="E354" i="13"/>
  <c r="Q354" i="13" s="1"/>
  <c r="E353" i="13"/>
  <c r="F353" i="13" s="1"/>
  <c r="E352" i="13"/>
  <c r="Q352" i="13" s="1"/>
  <c r="E351" i="13"/>
  <c r="Q351" i="13" s="1"/>
  <c r="E350" i="13"/>
  <c r="Q350" i="13" s="1"/>
  <c r="E349" i="13"/>
  <c r="Q349" i="13" s="1"/>
  <c r="E348" i="13"/>
  <c r="Q348" i="13" s="1"/>
  <c r="E347" i="13"/>
  <c r="Q347" i="13" s="1"/>
  <c r="E346" i="13"/>
  <c r="Q346" i="13" s="1"/>
  <c r="E345" i="13"/>
  <c r="Q345" i="13" s="1"/>
  <c r="E344" i="13"/>
  <c r="R344" i="13" s="1"/>
  <c r="E343" i="13"/>
  <c r="R343" i="13" s="1"/>
  <c r="E342" i="13"/>
  <c r="R342" i="13" s="1"/>
  <c r="E341" i="13"/>
  <c r="R341" i="13" s="1"/>
  <c r="E340" i="13"/>
  <c r="R340" i="13" s="1"/>
  <c r="E339" i="13"/>
  <c r="R339" i="13" s="1"/>
  <c r="E338" i="13"/>
  <c r="R338" i="13" s="1"/>
  <c r="E337" i="13"/>
  <c r="R337" i="13" s="1"/>
  <c r="E336" i="13"/>
  <c r="R336" i="13" s="1"/>
  <c r="E335" i="13"/>
  <c r="R335" i="13" s="1"/>
  <c r="E334" i="13"/>
  <c r="R334" i="13" s="1"/>
  <c r="E333" i="13"/>
  <c r="R333" i="13" s="1"/>
  <c r="E332" i="13"/>
  <c r="R332" i="13" s="1"/>
  <c r="E331" i="13"/>
  <c r="R331" i="13" s="1"/>
  <c r="E330" i="13"/>
  <c r="R330" i="13" s="1"/>
  <c r="E329" i="13"/>
  <c r="R329" i="13" s="1"/>
  <c r="E328" i="13"/>
  <c r="R328" i="13" s="1"/>
  <c r="E327" i="13"/>
  <c r="R327" i="13" s="1"/>
  <c r="E326" i="13"/>
  <c r="R326" i="13" s="1"/>
  <c r="E325" i="13"/>
  <c r="R325" i="13" s="1"/>
  <c r="E324" i="13"/>
  <c r="R324" i="13" s="1"/>
  <c r="E323" i="13"/>
  <c r="R323" i="13" s="1"/>
  <c r="E322" i="13"/>
  <c r="R322" i="13" s="1"/>
  <c r="E321" i="13"/>
  <c r="R321" i="13" s="1"/>
  <c r="E320" i="13"/>
  <c r="R320" i="13" s="1"/>
  <c r="E319" i="13"/>
  <c r="R319" i="13" s="1"/>
  <c r="E318" i="13"/>
  <c r="R318" i="13" s="1"/>
  <c r="E317" i="13"/>
  <c r="R317" i="13" s="1"/>
  <c r="E316" i="13"/>
  <c r="R316" i="13" s="1"/>
  <c r="E315" i="13"/>
  <c r="R315" i="13" s="1"/>
  <c r="E314" i="13"/>
  <c r="R314" i="13" s="1"/>
  <c r="E313" i="13"/>
  <c r="R313" i="13" s="1"/>
  <c r="E312" i="13"/>
  <c r="R312" i="13" s="1"/>
  <c r="E311" i="13"/>
  <c r="R311" i="13" s="1"/>
  <c r="E310" i="13"/>
  <c r="R310" i="13" s="1"/>
  <c r="E309" i="13"/>
  <c r="R309" i="13" s="1"/>
  <c r="E308" i="13"/>
  <c r="R308" i="13" s="1"/>
  <c r="E307" i="13"/>
  <c r="R307" i="13" s="1"/>
  <c r="E306" i="13"/>
  <c r="R306" i="13" s="1"/>
  <c r="E305" i="13"/>
  <c r="R305" i="13" s="1"/>
  <c r="E304" i="13"/>
  <c r="R304" i="13" s="1"/>
  <c r="E303" i="13"/>
  <c r="R303" i="13" s="1"/>
  <c r="E302" i="13"/>
  <c r="R302" i="13" s="1"/>
  <c r="E301" i="13"/>
  <c r="R301" i="13" s="1"/>
  <c r="E300" i="13"/>
  <c r="R300" i="13" s="1"/>
  <c r="E299" i="13"/>
  <c r="R299" i="13" s="1"/>
  <c r="E298" i="13"/>
  <c r="R298" i="13" s="1"/>
  <c r="E297" i="13"/>
  <c r="R297" i="13" s="1"/>
  <c r="E296" i="13"/>
  <c r="R296" i="13" s="1"/>
  <c r="E295" i="13"/>
  <c r="R295" i="13" s="1"/>
  <c r="E294" i="13"/>
  <c r="R294" i="13" s="1"/>
  <c r="E293" i="13"/>
  <c r="R293" i="13" s="1"/>
  <c r="E292" i="13"/>
  <c r="R292" i="13" s="1"/>
  <c r="E291" i="13"/>
  <c r="R291" i="13" s="1"/>
  <c r="E290" i="13"/>
  <c r="R290" i="13" s="1"/>
  <c r="E289" i="13"/>
  <c r="R289" i="13" s="1"/>
  <c r="E288" i="13"/>
  <c r="R288" i="13" s="1"/>
  <c r="E287" i="13"/>
  <c r="R287" i="13" s="1"/>
  <c r="E286" i="13"/>
  <c r="R286" i="13" s="1"/>
  <c r="E285" i="13"/>
  <c r="R285" i="13" s="1"/>
  <c r="E284" i="13"/>
  <c r="R284" i="13" s="1"/>
  <c r="E283" i="13"/>
  <c r="R283" i="13" s="1"/>
  <c r="E282" i="13"/>
  <c r="R282" i="13" s="1"/>
  <c r="E281" i="13"/>
  <c r="R281" i="13" s="1"/>
  <c r="E280" i="13"/>
  <c r="R280" i="13" s="1"/>
  <c r="E279" i="13"/>
  <c r="R279" i="13" s="1"/>
  <c r="E278" i="13"/>
  <c r="R278" i="13" s="1"/>
  <c r="E277" i="13"/>
  <c r="R277" i="13" s="1"/>
  <c r="E276" i="13"/>
  <c r="R276" i="13" s="1"/>
  <c r="E275" i="13"/>
  <c r="R275" i="13" s="1"/>
  <c r="E274" i="13"/>
  <c r="R274" i="13" s="1"/>
  <c r="E273" i="13"/>
  <c r="R273" i="13" s="1"/>
  <c r="E272" i="13"/>
  <c r="R272" i="13" s="1"/>
  <c r="E271" i="13"/>
  <c r="R271" i="13" s="1"/>
  <c r="E270" i="13"/>
  <c r="R270" i="13" s="1"/>
  <c r="E269" i="13"/>
  <c r="R269" i="13" s="1"/>
  <c r="E268" i="13"/>
  <c r="R268" i="13" s="1"/>
  <c r="E267" i="13"/>
  <c r="R267" i="13" s="1"/>
  <c r="E266" i="13"/>
  <c r="R266" i="13" s="1"/>
  <c r="E265" i="13"/>
  <c r="R265" i="13" s="1"/>
  <c r="E264" i="13"/>
  <c r="R264" i="13" s="1"/>
  <c r="E263" i="13"/>
  <c r="R263" i="13" s="1"/>
  <c r="E262" i="13"/>
  <c r="R262" i="13" s="1"/>
  <c r="E261" i="13"/>
  <c r="R261" i="13" s="1"/>
  <c r="E260" i="13"/>
  <c r="R260" i="13" s="1"/>
  <c r="E259" i="13"/>
  <c r="R259" i="13" s="1"/>
  <c r="E258" i="13"/>
  <c r="R258" i="13" s="1"/>
  <c r="E257" i="13"/>
  <c r="R257" i="13" s="1"/>
  <c r="E256" i="13"/>
  <c r="R256" i="13" s="1"/>
  <c r="E255" i="13"/>
  <c r="R255" i="13" s="1"/>
  <c r="E254" i="13"/>
  <c r="R254" i="13" s="1"/>
  <c r="E253" i="13"/>
  <c r="R253" i="13" s="1"/>
  <c r="E252" i="13"/>
  <c r="R252" i="13" s="1"/>
  <c r="E251" i="13"/>
  <c r="R251" i="13" s="1"/>
  <c r="E250" i="13"/>
  <c r="R250" i="13" s="1"/>
  <c r="E249" i="13"/>
  <c r="R249" i="13" s="1"/>
  <c r="E248" i="13"/>
  <c r="R248" i="13" s="1"/>
  <c r="E247" i="13"/>
  <c r="R247" i="13" s="1"/>
  <c r="E246" i="13"/>
  <c r="R246" i="13" s="1"/>
  <c r="E245" i="13"/>
  <c r="R245" i="13" s="1"/>
  <c r="E244" i="13"/>
  <c r="R244" i="13" s="1"/>
  <c r="E243" i="13"/>
  <c r="R243" i="13" s="1"/>
  <c r="E242" i="13"/>
  <c r="R242" i="13" s="1"/>
  <c r="E241" i="13"/>
  <c r="R241" i="13" s="1"/>
  <c r="E240" i="13"/>
  <c r="R240" i="13" s="1"/>
  <c r="E239" i="13"/>
  <c r="R239" i="13" s="1"/>
  <c r="E238" i="13"/>
  <c r="R238" i="13" s="1"/>
  <c r="E237" i="13"/>
  <c r="R237" i="13" s="1"/>
  <c r="E236" i="13"/>
  <c r="R236" i="13" s="1"/>
  <c r="E235" i="13"/>
  <c r="R235" i="13" s="1"/>
  <c r="E234" i="13"/>
  <c r="R234" i="13" s="1"/>
  <c r="E233" i="13"/>
  <c r="R233" i="13" s="1"/>
  <c r="E232" i="13"/>
  <c r="R232" i="13" s="1"/>
  <c r="E231" i="13"/>
  <c r="R231" i="13" s="1"/>
  <c r="E230" i="13"/>
  <c r="R230" i="13" s="1"/>
  <c r="E229" i="13"/>
  <c r="R229" i="13" s="1"/>
  <c r="E228" i="13"/>
  <c r="R228" i="13" s="1"/>
  <c r="E227" i="13"/>
  <c r="R227" i="13" s="1"/>
  <c r="E226" i="13"/>
  <c r="R226" i="13" s="1"/>
  <c r="E225" i="13"/>
  <c r="R225" i="13" s="1"/>
  <c r="E224" i="13"/>
  <c r="R224" i="13" s="1"/>
  <c r="E223" i="13"/>
  <c r="R223" i="13" s="1"/>
  <c r="E222" i="13"/>
  <c r="R222" i="13" s="1"/>
  <c r="E221" i="13"/>
  <c r="R221" i="13" s="1"/>
  <c r="E220" i="13"/>
  <c r="R220" i="13" s="1"/>
  <c r="E219" i="13"/>
  <c r="R219" i="13" s="1"/>
  <c r="E218" i="13"/>
  <c r="R218" i="13" s="1"/>
  <c r="E217" i="13"/>
  <c r="R217" i="13" s="1"/>
  <c r="E216" i="13"/>
  <c r="R216" i="13" s="1"/>
  <c r="E215" i="13"/>
  <c r="R215" i="13" s="1"/>
  <c r="E214" i="13"/>
  <c r="R214" i="13" s="1"/>
  <c r="E213" i="13"/>
  <c r="R213" i="13" s="1"/>
  <c r="E212" i="13"/>
  <c r="R212" i="13" s="1"/>
  <c r="E211" i="13"/>
  <c r="R211" i="13" s="1"/>
  <c r="E210" i="13"/>
  <c r="R210" i="13" s="1"/>
  <c r="E209" i="13"/>
  <c r="R209" i="13" s="1"/>
  <c r="E208" i="13"/>
  <c r="R208" i="13" s="1"/>
  <c r="E207" i="13"/>
  <c r="R207" i="13" s="1"/>
  <c r="E206" i="13"/>
  <c r="R206" i="13" s="1"/>
  <c r="E205" i="13"/>
  <c r="R205" i="13" s="1"/>
  <c r="E204" i="13"/>
  <c r="R204" i="13" s="1"/>
  <c r="E203" i="13"/>
  <c r="R203" i="13" s="1"/>
  <c r="E202" i="13"/>
  <c r="R202" i="13" s="1"/>
  <c r="E201" i="13"/>
  <c r="R201" i="13" s="1"/>
  <c r="E200" i="13"/>
  <c r="R200" i="13" s="1"/>
  <c r="E199" i="13"/>
  <c r="R199" i="13" s="1"/>
  <c r="E198" i="13"/>
  <c r="R198" i="13" s="1"/>
  <c r="E197" i="13"/>
  <c r="R197" i="13" s="1"/>
  <c r="E196" i="13"/>
  <c r="R196" i="13" s="1"/>
  <c r="E195" i="13"/>
  <c r="R195" i="13" s="1"/>
  <c r="E194" i="13"/>
  <c r="R194" i="13" s="1"/>
  <c r="E193" i="13"/>
  <c r="R193" i="13" s="1"/>
  <c r="E192" i="13"/>
  <c r="R192" i="13" s="1"/>
  <c r="E191" i="13"/>
  <c r="R191" i="13" s="1"/>
  <c r="E190" i="13"/>
  <c r="R190" i="13" s="1"/>
  <c r="E189" i="13"/>
  <c r="R189" i="13" s="1"/>
  <c r="E188" i="13"/>
  <c r="R188" i="13" s="1"/>
  <c r="E187" i="13"/>
  <c r="R187" i="13" s="1"/>
  <c r="E186" i="13"/>
  <c r="R186" i="13" s="1"/>
  <c r="E185" i="13"/>
  <c r="R185" i="13" s="1"/>
  <c r="E184" i="13"/>
  <c r="R184" i="13" s="1"/>
  <c r="E183" i="13"/>
  <c r="R183" i="13" s="1"/>
  <c r="E182" i="13"/>
  <c r="R182" i="13" s="1"/>
  <c r="E181" i="13"/>
  <c r="R181" i="13" s="1"/>
  <c r="E180" i="13"/>
  <c r="R180" i="13" s="1"/>
  <c r="E179" i="13"/>
  <c r="R179" i="13" s="1"/>
  <c r="E178" i="13"/>
  <c r="R178" i="13" s="1"/>
  <c r="E177" i="13"/>
  <c r="R177" i="13" s="1"/>
  <c r="E176" i="13"/>
  <c r="R176" i="13" s="1"/>
  <c r="E175" i="13"/>
  <c r="R175" i="13" s="1"/>
  <c r="E174" i="13"/>
  <c r="R174" i="13" s="1"/>
  <c r="E173" i="13"/>
  <c r="R173" i="13" s="1"/>
  <c r="E172" i="13"/>
  <c r="R172" i="13" s="1"/>
  <c r="E171" i="13"/>
  <c r="R171" i="13" s="1"/>
  <c r="E170" i="13"/>
  <c r="R170" i="13" s="1"/>
  <c r="E169" i="13"/>
  <c r="R169" i="13" s="1"/>
  <c r="E168" i="13"/>
  <c r="R168" i="13" s="1"/>
  <c r="E167" i="13"/>
  <c r="R167" i="13" s="1"/>
  <c r="E166" i="13"/>
  <c r="R166" i="13" s="1"/>
  <c r="E165" i="13"/>
  <c r="R165" i="13" s="1"/>
  <c r="E164" i="13"/>
  <c r="R164" i="13" s="1"/>
  <c r="E163" i="13"/>
  <c r="R163" i="13" s="1"/>
  <c r="E162" i="13"/>
  <c r="R162" i="13" s="1"/>
  <c r="E161" i="13"/>
  <c r="R161" i="13" s="1"/>
  <c r="E160" i="13"/>
  <c r="R160" i="13" s="1"/>
  <c r="E159" i="13"/>
  <c r="R159" i="13" s="1"/>
  <c r="F158" i="13"/>
  <c r="E158" i="13"/>
  <c r="R158" i="13" s="1"/>
  <c r="E157" i="13"/>
  <c r="R157" i="13" s="1"/>
  <c r="E156" i="13"/>
  <c r="R156" i="13" s="1"/>
  <c r="E155" i="13"/>
  <c r="R155" i="13" s="1"/>
  <c r="E154" i="13"/>
  <c r="R154" i="13" s="1"/>
  <c r="E153" i="13"/>
  <c r="R153" i="13" s="1"/>
  <c r="E152" i="13"/>
  <c r="R152" i="13" s="1"/>
  <c r="E151" i="13"/>
  <c r="R151" i="13" s="1"/>
  <c r="E150" i="13"/>
  <c r="R150" i="13" s="1"/>
  <c r="E149" i="13"/>
  <c r="R149" i="13" s="1"/>
  <c r="E148" i="13"/>
  <c r="R148" i="13" s="1"/>
  <c r="E147" i="13"/>
  <c r="R147" i="13" s="1"/>
  <c r="E146" i="13"/>
  <c r="R146" i="13" s="1"/>
  <c r="E145" i="13"/>
  <c r="R145" i="13" s="1"/>
  <c r="E144" i="13"/>
  <c r="R144" i="13" s="1"/>
  <c r="E143" i="13"/>
  <c r="R143" i="13" s="1"/>
  <c r="E142" i="13"/>
  <c r="R142" i="13" s="1"/>
  <c r="E141" i="13"/>
  <c r="R141" i="13" s="1"/>
  <c r="E140" i="13"/>
  <c r="R140" i="13" s="1"/>
  <c r="E139" i="13"/>
  <c r="R139" i="13" s="1"/>
  <c r="E138" i="13"/>
  <c r="R138" i="13" s="1"/>
  <c r="E137" i="13"/>
  <c r="R137" i="13" s="1"/>
  <c r="E136" i="13"/>
  <c r="R136" i="13" s="1"/>
  <c r="E135" i="13"/>
  <c r="R135" i="13" s="1"/>
  <c r="E134" i="13"/>
  <c r="R134" i="13" s="1"/>
  <c r="E133" i="13"/>
  <c r="R133" i="13" s="1"/>
  <c r="E132" i="13"/>
  <c r="R132" i="13" s="1"/>
  <c r="E131" i="13"/>
  <c r="R131" i="13" s="1"/>
  <c r="E130" i="13"/>
  <c r="R130" i="13" s="1"/>
  <c r="E129" i="13"/>
  <c r="R129" i="13" s="1"/>
  <c r="E128" i="13"/>
  <c r="R128" i="13" s="1"/>
  <c r="E127" i="13"/>
  <c r="R127" i="13" s="1"/>
  <c r="E126" i="13"/>
  <c r="R126" i="13" s="1"/>
  <c r="E125" i="13"/>
  <c r="R125" i="13" s="1"/>
  <c r="E124" i="13"/>
  <c r="R124" i="13" s="1"/>
  <c r="E123" i="13"/>
  <c r="R123" i="13" s="1"/>
  <c r="E122" i="13"/>
  <c r="R122" i="13" s="1"/>
  <c r="E121" i="13"/>
  <c r="R121" i="13" s="1"/>
  <c r="E120" i="13"/>
  <c r="R120" i="13" s="1"/>
  <c r="E119" i="13"/>
  <c r="R119" i="13" s="1"/>
  <c r="E118" i="13"/>
  <c r="R118" i="13" s="1"/>
  <c r="E117" i="13"/>
  <c r="R117" i="13" s="1"/>
  <c r="E116" i="13"/>
  <c r="R116" i="13" s="1"/>
  <c r="E115" i="13"/>
  <c r="R115" i="13" s="1"/>
  <c r="E114" i="13"/>
  <c r="R114" i="13" s="1"/>
  <c r="E113" i="13"/>
  <c r="R113" i="13" s="1"/>
  <c r="E112" i="13"/>
  <c r="R112" i="13" s="1"/>
  <c r="E111" i="13"/>
  <c r="R111" i="13" s="1"/>
  <c r="E110" i="13"/>
  <c r="R110" i="13" s="1"/>
  <c r="E109" i="13"/>
  <c r="R109" i="13" s="1"/>
  <c r="E108" i="13"/>
  <c r="R108" i="13" s="1"/>
  <c r="E107" i="13"/>
  <c r="R107" i="13" s="1"/>
  <c r="E106" i="13"/>
  <c r="R106" i="13" s="1"/>
  <c r="E105" i="13"/>
  <c r="R105" i="13" s="1"/>
  <c r="E104" i="13"/>
  <c r="R104" i="13" s="1"/>
  <c r="E103" i="13"/>
  <c r="R103" i="13" s="1"/>
  <c r="E102" i="13"/>
  <c r="R102" i="13" s="1"/>
  <c r="E101" i="13"/>
  <c r="R101" i="13" s="1"/>
  <c r="E100" i="13"/>
  <c r="R100" i="13" s="1"/>
  <c r="E99" i="13"/>
  <c r="R99" i="13" s="1"/>
  <c r="E98" i="13"/>
  <c r="R98" i="13" s="1"/>
  <c r="E97" i="13"/>
  <c r="R97" i="13" s="1"/>
  <c r="E96" i="13"/>
  <c r="R96" i="13" s="1"/>
  <c r="E95" i="13"/>
  <c r="R95" i="13" s="1"/>
  <c r="E94" i="13"/>
  <c r="R94" i="13" s="1"/>
  <c r="E93" i="13"/>
  <c r="R93" i="13" s="1"/>
  <c r="E92" i="13"/>
  <c r="R92" i="13" s="1"/>
  <c r="E91" i="13"/>
  <c r="R91" i="13" s="1"/>
  <c r="F90" i="13"/>
  <c r="E90" i="13"/>
  <c r="R90" i="13" s="1"/>
  <c r="E89" i="13"/>
  <c r="R89" i="13" s="1"/>
  <c r="E88" i="13"/>
  <c r="R88" i="13" s="1"/>
  <c r="E87" i="13"/>
  <c r="R87" i="13" s="1"/>
  <c r="E86" i="13"/>
  <c r="R86" i="13" s="1"/>
  <c r="E85" i="13"/>
  <c r="R85" i="13" s="1"/>
  <c r="E84" i="13"/>
  <c r="R84" i="13" s="1"/>
  <c r="E83" i="13"/>
  <c r="R83" i="13" s="1"/>
  <c r="E82" i="13"/>
  <c r="R82" i="13" s="1"/>
  <c r="E81" i="13"/>
  <c r="R81" i="13" s="1"/>
  <c r="E80" i="13"/>
  <c r="R80" i="13" s="1"/>
  <c r="E79" i="13"/>
  <c r="R79" i="13" s="1"/>
  <c r="E78" i="13"/>
  <c r="R78" i="13" s="1"/>
  <c r="E77" i="13"/>
  <c r="R77" i="13" s="1"/>
  <c r="E76" i="13"/>
  <c r="R76" i="13" s="1"/>
  <c r="E75" i="13"/>
  <c r="R75" i="13" s="1"/>
  <c r="E74" i="13"/>
  <c r="R74" i="13" s="1"/>
  <c r="E73" i="13"/>
  <c r="R73" i="13" s="1"/>
  <c r="E72" i="13"/>
  <c r="R72" i="13" s="1"/>
  <c r="E71" i="13"/>
  <c r="R71" i="13" s="1"/>
  <c r="E70" i="13"/>
  <c r="R70" i="13" s="1"/>
  <c r="E69" i="13"/>
  <c r="R69" i="13" s="1"/>
  <c r="E68" i="13"/>
  <c r="R68" i="13" s="1"/>
  <c r="E67" i="13"/>
  <c r="R67" i="13" s="1"/>
  <c r="E66" i="13"/>
  <c r="R66" i="13" s="1"/>
  <c r="E65" i="13"/>
  <c r="R65" i="13" s="1"/>
  <c r="E64" i="13"/>
  <c r="R64" i="13" s="1"/>
  <c r="E63" i="13"/>
  <c r="R63" i="13" s="1"/>
  <c r="E62" i="13"/>
  <c r="R62" i="13" s="1"/>
  <c r="E61" i="13"/>
  <c r="R61" i="13" s="1"/>
  <c r="E60" i="13"/>
  <c r="R60" i="13" s="1"/>
  <c r="E59" i="13"/>
  <c r="R59" i="13" s="1"/>
  <c r="E58" i="13"/>
  <c r="R58" i="13" s="1"/>
  <c r="E57" i="13"/>
  <c r="R57" i="13" s="1"/>
  <c r="E56" i="13"/>
  <c r="R56" i="13" s="1"/>
  <c r="E55" i="13"/>
  <c r="R55" i="13" s="1"/>
  <c r="E54" i="13"/>
  <c r="R54" i="13" s="1"/>
  <c r="E53" i="13"/>
  <c r="R53" i="13" s="1"/>
  <c r="E52" i="13"/>
  <c r="R52" i="13" s="1"/>
  <c r="E51" i="13"/>
  <c r="R51" i="13" s="1"/>
  <c r="E50" i="13"/>
  <c r="R50" i="13" s="1"/>
  <c r="E49" i="13"/>
  <c r="R49" i="13" s="1"/>
  <c r="E48" i="13"/>
  <c r="R48" i="13" s="1"/>
  <c r="E47" i="13"/>
  <c r="R47" i="13" s="1"/>
  <c r="E46" i="13"/>
  <c r="R46" i="13" s="1"/>
  <c r="E45" i="13"/>
  <c r="R45" i="13" s="1"/>
  <c r="E44" i="13"/>
  <c r="R44" i="13" s="1"/>
  <c r="E43" i="13"/>
  <c r="R43" i="13" s="1"/>
  <c r="E42" i="13"/>
  <c r="R42" i="13" s="1"/>
  <c r="E41" i="13"/>
  <c r="R41" i="13" s="1"/>
  <c r="E40" i="13"/>
  <c r="R40" i="13" s="1"/>
  <c r="E39" i="13"/>
  <c r="R39" i="13" s="1"/>
  <c r="E38" i="13"/>
  <c r="R38" i="13" s="1"/>
  <c r="E37" i="13"/>
  <c r="R37" i="13" s="1"/>
  <c r="E36" i="13"/>
  <c r="R36" i="13" s="1"/>
  <c r="E35" i="13"/>
  <c r="R35" i="13" s="1"/>
  <c r="E34" i="13"/>
  <c r="J34" i="13" s="1"/>
  <c r="E33" i="13"/>
  <c r="Q33" i="13" s="1"/>
  <c r="E32" i="13"/>
  <c r="Q32" i="13" s="1"/>
  <c r="E31" i="13"/>
  <c r="Q31" i="13" s="1"/>
  <c r="E30" i="13"/>
  <c r="Q30" i="13" s="1"/>
  <c r="E29" i="13"/>
  <c r="Q29" i="13" s="1"/>
  <c r="E28" i="13"/>
  <c r="Q28" i="13" s="1"/>
  <c r="E27" i="13"/>
  <c r="Q27" i="13" s="1"/>
  <c r="E26" i="13"/>
  <c r="Q26" i="13" s="1"/>
  <c r="E25" i="13"/>
  <c r="Q25" i="13" s="1"/>
  <c r="E24" i="13"/>
  <c r="Q24" i="13" s="1"/>
  <c r="E23" i="13"/>
  <c r="Q23" i="13" s="1"/>
  <c r="E22" i="13"/>
  <c r="Q22" i="13" s="1"/>
  <c r="E21" i="13"/>
  <c r="Q21" i="13" s="1"/>
  <c r="E20" i="13"/>
  <c r="Q20" i="13" s="1"/>
  <c r="E19" i="13"/>
  <c r="Q19" i="13" s="1"/>
  <c r="E18" i="13"/>
  <c r="Q18" i="13" s="1"/>
  <c r="E17" i="13"/>
  <c r="Q17" i="13" s="1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K371" i="11" s="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71" i="11"/>
  <c r="E72" i="11"/>
  <c r="E73" i="11"/>
  <c r="E74" i="11"/>
  <c r="E75" i="11"/>
  <c r="E76" i="11"/>
  <c r="E77" i="11"/>
  <c r="E78" i="11"/>
  <c r="E79" i="11"/>
  <c r="E62" i="11"/>
  <c r="E63" i="11"/>
  <c r="E64" i="11"/>
  <c r="E65" i="11"/>
  <c r="E66" i="11"/>
  <c r="E67" i="11"/>
  <c r="E68" i="11"/>
  <c r="E69" i="11"/>
  <c r="E70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0" i="11"/>
  <c r="E25" i="11"/>
  <c r="E24" i="11"/>
  <c r="E23" i="11"/>
  <c r="E22" i="11"/>
  <c r="E21" i="11"/>
  <c r="E19" i="11"/>
  <c r="E18" i="11"/>
  <c r="E17" i="11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C106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C105" i="10"/>
  <c r="O104" i="10"/>
  <c r="D104" i="10"/>
  <c r="E104" i="10"/>
  <c r="F104" i="10"/>
  <c r="G104" i="10"/>
  <c r="H104" i="10"/>
  <c r="I104" i="10"/>
  <c r="J104" i="10"/>
  <c r="K104" i="10"/>
  <c r="L104" i="10"/>
  <c r="M104" i="10"/>
  <c r="N104" i="10"/>
  <c r="C104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C102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C101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C100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C99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C98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C97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C96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C95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C94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C92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C91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C90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C93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C77" i="10"/>
  <c r="C76" i="10"/>
  <c r="C75" i="10"/>
  <c r="C74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C68" i="10"/>
  <c r="C67" i="10"/>
  <c r="C73" i="10"/>
  <c r="C72" i="10"/>
  <c r="C71" i="10"/>
  <c r="C70" i="10"/>
  <c r="O61" i="10"/>
  <c r="O73" i="10" s="1"/>
  <c r="N61" i="10"/>
  <c r="N72" i="10" s="1"/>
  <c r="M61" i="10"/>
  <c r="M73" i="10" s="1"/>
  <c r="L61" i="10"/>
  <c r="L72" i="10" s="1"/>
  <c r="K61" i="10"/>
  <c r="K73" i="10" s="1"/>
  <c r="J61" i="10"/>
  <c r="J72" i="10" s="1"/>
  <c r="I61" i="10"/>
  <c r="I73" i="10" s="1"/>
  <c r="H61" i="10"/>
  <c r="H72" i="10" s="1"/>
  <c r="G61" i="10"/>
  <c r="G73" i="10" s="1"/>
  <c r="F61" i="10"/>
  <c r="F72" i="10" s="1"/>
  <c r="E61" i="10"/>
  <c r="E73" i="10" s="1"/>
  <c r="D61" i="10"/>
  <c r="D72" i="10" s="1"/>
  <c r="C52" i="10"/>
  <c r="C51" i="10"/>
  <c r="C49" i="10"/>
  <c r="C48" i="10"/>
  <c r="C47" i="10"/>
  <c r="C46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4" i="10"/>
  <c r="C43" i="10"/>
  <c r="C42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C41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C40" i="10"/>
  <c r="P39" i="10"/>
  <c r="Q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C39" i="10"/>
  <c r="C38" i="10"/>
  <c r="C37" i="10"/>
  <c r="C36" i="10"/>
  <c r="C35" i="10"/>
  <c r="C34" i="10"/>
  <c r="C33" i="10"/>
  <c r="C32" i="10"/>
  <c r="C30" i="10"/>
  <c r="C29" i="10"/>
  <c r="C28" i="10"/>
  <c r="C27" i="10"/>
  <c r="C23" i="10"/>
  <c r="C26" i="10"/>
  <c r="C25" i="10"/>
  <c r="C24" i="10"/>
  <c r="E15" i="10"/>
  <c r="E23" i="10" s="1"/>
  <c r="F15" i="10"/>
  <c r="F23" i="10" s="1"/>
  <c r="G15" i="10"/>
  <c r="G23" i="10" s="1"/>
  <c r="H15" i="10"/>
  <c r="H23" i="10" s="1"/>
  <c r="I15" i="10"/>
  <c r="I23" i="10" s="1"/>
  <c r="J15" i="10"/>
  <c r="J23" i="10" s="1"/>
  <c r="K15" i="10"/>
  <c r="K23" i="10" s="1"/>
  <c r="L15" i="10"/>
  <c r="L23" i="10" s="1"/>
  <c r="M15" i="10"/>
  <c r="M23" i="10" s="1"/>
  <c r="N15" i="10"/>
  <c r="N23" i="10" s="1"/>
  <c r="O15" i="10"/>
  <c r="O23" i="10" s="1"/>
  <c r="D15" i="10"/>
  <c r="D23" i="10" s="1"/>
  <c r="E112" i="9"/>
  <c r="F112" i="9"/>
  <c r="G112" i="9"/>
  <c r="H112" i="9"/>
  <c r="I112" i="9"/>
  <c r="J112" i="9"/>
  <c r="K112" i="9"/>
  <c r="L112" i="9"/>
  <c r="M112" i="9"/>
  <c r="N112" i="9"/>
  <c r="O112" i="9"/>
  <c r="E113" i="9"/>
  <c r="F113" i="9"/>
  <c r="G113" i="9"/>
  <c r="H113" i="9"/>
  <c r="I113" i="9"/>
  <c r="J113" i="9"/>
  <c r="K113" i="9"/>
  <c r="L113" i="9"/>
  <c r="M113" i="9"/>
  <c r="N113" i="9"/>
  <c r="O113" i="9"/>
  <c r="E114" i="9"/>
  <c r="F114" i="9"/>
  <c r="G114" i="9"/>
  <c r="H114" i="9"/>
  <c r="I114" i="9"/>
  <c r="J114" i="9"/>
  <c r="K114" i="9"/>
  <c r="L114" i="9"/>
  <c r="M114" i="9"/>
  <c r="N114" i="9"/>
  <c r="O114" i="9"/>
  <c r="D113" i="9"/>
  <c r="D114" i="9"/>
  <c r="D112" i="9"/>
  <c r="T79" i="14" l="1"/>
  <c r="F66" i="13"/>
  <c r="F826" i="13"/>
  <c r="F852" i="13"/>
  <c r="F863" i="13"/>
  <c r="F343" i="13"/>
  <c r="F643" i="13"/>
  <c r="F670" i="13"/>
  <c r="F745" i="13"/>
  <c r="F772" i="13"/>
  <c r="F850" i="13"/>
  <c r="O77" i="10"/>
  <c r="F65" i="13"/>
  <c r="F79" i="13"/>
  <c r="F367" i="13"/>
  <c r="F864" i="13"/>
  <c r="F887" i="13"/>
  <c r="T81" i="14"/>
  <c r="T76" i="14"/>
  <c r="T75" i="14"/>
  <c r="R81" i="14"/>
  <c r="S81" i="14" s="1"/>
  <c r="R82" i="14"/>
  <c r="S82" i="14" s="1"/>
  <c r="T78" i="14"/>
  <c r="R76" i="14"/>
  <c r="S76" i="14" s="1"/>
  <c r="R78" i="14"/>
  <c r="S78" i="14" s="1"/>
  <c r="T77" i="14"/>
  <c r="R80" i="14"/>
  <c r="R79" i="14"/>
  <c r="S79" i="14" s="1"/>
  <c r="R75" i="14"/>
  <c r="S75" i="14" s="1"/>
  <c r="F349" i="13"/>
  <c r="F415" i="13"/>
  <c r="F418" i="13"/>
  <c r="F521" i="13"/>
  <c r="F569" i="13"/>
  <c r="F580" i="13"/>
  <c r="F820" i="13"/>
  <c r="N824" i="13"/>
  <c r="N826" i="13"/>
  <c r="F849" i="13"/>
  <c r="F851" i="13"/>
  <c r="F906" i="13"/>
  <c r="F41" i="13"/>
  <c r="F60" i="13"/>
  <c r="F61" i="13"/>
  <c r="F363" i="13"/>
  <c r="F372" i="13"/>
  <c r="F373" i="13"/>
  <c r="F376" i="13"/>
  <c r="F529" i="13"/>
  <c r="F634" i="13"/>
  <c r="F644" i="13"/>
  <c r="F661" i="13"/>
  <c r="F754" i="13"/>
  <c r="F769" i="13"/>
  <c r="F824" i="13"/>
  <c r="F45" i="13"/>
  <c r="F93" i="13"/>
  <c r="F130" i="13"/>
  <c r="F196" i="13"/>
  <c r="F257" i="13"/>
  <c r="F298" i="13"/>
  <c r="F311" i="13"/>
  <c r="J821" i="13"/>
  <c r="J825" i="13"/>
  <c r="R825" i="13"/>
  <c r="J827" i="13"/>
  <c r="F55" i="13"/>
  <c r="F321" i="13"/>
  <c r="F347" i="13"/>
  <c r="F348" i="13"/>
  <c r="F350" i="13"/>
  <c r="F351" i="13"/>
  <c r="F408" i="13"/>
  <c r="F420" i="13"/>
  <c r="F421" i="13"/>
  <c r="F422" i="13"/>
  <c r="F507" i="13"/>
  <c r="F525" i="13"/>
  <c r="F535" i="13"/>
  <c r="F536" i="13"/>
  <c r="F547" i="13"/>
  <c r="F556" i="13"/>
  <c r="F565" i="13"/>
  <c r="F592" i="13"/>
  <c r="F593" i="13"/>
  <c r="F610" i="13"/>
  <c r="F665" i="13"/>
  <c r="F666" i="13"/>
  <c r="F810" i="13"/>
  <c r="F813" i="13"/>
  <c r="F814" i="13"/>
  <c r="F815" i="13"/>
  <c r="F816" i="13"/>
  <c r="J820" i="13"/>
  <c r="F821" i="13"/>
  <c r="J824" i="13"/>
  <c r="R824" i="13"/>
  <c r="F825" i="13"/>
  <c r="N825" i="13"/>
  <c r="J826" i="13"/>
  <c r="R826" i="13"/>
  <c r="F827" i="13"/>
  <c r="N827" i="13"/>
  <c r="F35" i="13"/>
  <c r="F38" i="13"/>
  <c r="F42" i="13"/>
  <c r="F68" i="13"/>
  <c r="F69" i="13"/>
  <c r="F74" i="13"/>
  <c r="F80" i="13"/>
  <c r="F99" i="13"/>
  <c r="F107" i="13"/>
  <c r="F110" i="13"/>
  <c r="F111" i="13"/>
  <c r="F114" i="13"/>
  <c r="F115" i="13"/>
  <c r="F143" i="13"/>
  <c r="F146" i="13"/>
  <c r="F147" i="13"/>
  <c r="F157" i="13"/>
  <c r="F202" i="13"/>
  <c r="F203" i="13"/>
  <c r="F204" i="13"/>
  <c r="F224" i="13"/>
  <c r="F225" i="13"/>
  <c r="F226" i="13"/>
  <c r="F233" i="13"/>
  <c r="F234" i="13"/>
  <c r="F237" i="13"/>
  <c r="F242" i="13"/>
  <c r="F245" i="13"/>
  <c r="F246" i="13"/>
  <c r="F247" i="13"/>
  <c r="F318" i="13"/>
  <c r="F319" i="13"/>
  <c r="F320" i="13"/>
  <c r="F331" i="13"/>
  <c r="F332" i="13"/>
  <c r="F333" i="13"/>
  <c r="F334" i="13"/>
  <c r="F335" i="13"/>
  <c r="H340" i="13"/>
  <c r="F341" i="13"/>
  <c r="J341" i="13"/>
  <c r="H342" i="13"/>
  <c r="L342" i="13"/>
  <c r="H343" i="13"/>
  <c r="L343" i="13"/>
  <c r="P343" i="13"/>
  <c r="F344" i="13"/>
  <c r="J344" i="13"/>
  <c r="N344" i="13"/>
  <c r="H345" i="13"/>
  <c r="L345" i="13"/>
  <c r="P345" i="13"/>
  <c r="H346" i="13"/>
  <c r="L346" i="13"/>
  <c r="P346" i="13"/>
  <c r="H347" i="13"/>
  <c r="L347" i="13"/>
  <c r="P347" i="13"/>
  <c r="H348" i="13"/>
  <c r="L348" i="13"/>
  <c r="P348" i="13"/>
  <c r="H349" i="13"/>
  <c r="L349" i="13"/>
  <c r="P349" i="13"/>
  <c r="H350" i="13"/>
  <c r="L350" i="13"/>
  <c r="P350" i="13"/>
  <c r="H351" i="13"/>
  <c r="L351" i="13"/>
  <c r="P351" i="13"/>
  <c r="H352" i="13"/>
  <c r="L352" i="13"/>
  <c r="P352" i="13"/>
  <c r="H353" i="13"/>
  <c r="F359" i="13"/>
  <c r="F362" i="13"/>
  <c r="F370" i="13"/>
  <c r="F374" i="13"/>
  <c r="F379" i="13"/>
  <c r="F380" i="13"/>
  <c r="F402" i="13"/>
  <c r="F403" i="13"/>
  <c r="F404" i="13"/>
  <c r="F417" i="13"/>
  <c r="F419" i="13"/>
  <c r="F423" i="13"/>
  <c r="F424" i="13"/>
  <c r="F425" i="13"/>
  <c r="F426" i="13"/>
  <c r="F427" i="13"/>
  <c r="F428" i="13"/>
  <c r="F429" i="13"/>
  <c r="H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6" i="13"/>
  <c r="F531" i="13"/>
  <c r="F532" i="13"/>
  <c r="F533" i="13"/>
  <c r="F534" i="13"/>
  <c r="F537" i="13"/>
  <c r="F538" i="13"/>
  <c r="F539" i="13"/>
  <c r="F550" i="13"/>
  <c r="F557" i="13"/>
  <c r="F561" i="13"/>
  <c r="F562" i="13"/>
  <c r="F570" i="13"/>
  <c r="F575" i="13"/>
  <c r="F578" i="13"/>
  <c r="F586" i="13"/>
  <c r="F594" i="13"/>
  <c r="F595" i="13"/>
  <c r="F607" i="13"/>
  <c r="F608" i="13"/>
  <c r="F609" i="13"/>
  <c r="F611" i="13"/>
  <c r="F628" i="13"/>
  <c r="F637" i="13"/>
  <c r="F649" i="13"/>
  <c r="F650" i="13"/>
  <c r="F651" i="13"/>
  <c r="F656" i="13"/>
  <c r="F657" i="13"/>
  <c r="F663" i="13"/>
  <c r="F664" i="13"/>
  <c r="H665" i="13"/>
  <c r="H666" i="13"/>
  <c r="L666" i="13"/>
  <c r="F667" i="13"/>
  <c r="J667" i="13"/>
  <c r="N667" i="13"/>
  <c r="F668" i="13"/>
  <c r="J668" i="13"/>
  <c r="N668" i="13"/>
  <c r="H669" i="13"/>
  <c r="L669" i="13"/>
  <c r="P669" i="13"/>
  <c r="H670" i="13"/>
  <c r="L670" i="13"/>
  <c r="P670" i="13"/>
  <c r="H671" i="13"/>
  <c r="L671" i="13"/>
  <c r="F759" i="13"/>
  <c r="F760" i="13"/>
  <c r="F798" i="13"/>
  <c r="F805" i="13"/>
  <c r="F808" i="13"/>
  <c r="F818" i="13"/>
  <c r="F819" i="13"/>
  <c r="H820" i="13"/>
  <c r="H821" i="13"/>
  <c r="L821" i="13"/>
  <c r="F822" i="13"/>
  <c r="J822" i="13"/>
  <c r="N822" i="13"/>
  <c r="F823" i="13"/>
  <c r="J823" i="13"/>
  <c r="N823" i="13"/>
  <c r="H824" i="13"/>
  <c r="L824" i="13"/>
  <c r="P824" i="13"/>
  <c r="H825" i="13"/>
  <c r="L825" i="13"/>
  <c r="P825" i="13"/>
  <c r="H826" i="13"/>
  <c r="L826" i="13"/>
  <c r="P826" i="13"/>
  <c r="H827" i="13"/>
  <c r="F841" i="13"/>
  <c r="F858" i="13"/>
  <c r="F859" i="13"/>
  <c r="H864" i="13"/>
  <c r="F865" i="13"/>
  <c r="J865" i="13"/>
  <c r="F866" i="13"/>
  <c r="J866" i="13"/>
  <c r="N866" i="13"/>
  <c r="F867" i="13"/>
  <c r="J867" i="13"/>
  <c r="N867" i="13"/>
  <c r="R867" i="13"/>
  <c r="F868" i="13"/>
  <c r="J868" i="13"/>
  <c r="N868" i="13"/>
  <c r="R868" i="13"/>
  <c r="F869" i="13"/>
  <c r="J869" i="13"/>
  <c r="N869" i="13"/>
  <c r="R869" i="13"/>
  <c r="F870" i="13"/>
  <c r="J870" i="13"/>
  <c r="N870" i="13"/>
  <c r="H903" i="13"/>
  <c r="F49" i="13"/>
  <c r="F50" i="13"/>
  <c r="F51" i="13"/>
  <c r="F57" i="13"/>
  <c r="F58" i="13"/>
  <c r="F59" i="13"/>
  <c r="F62" i="13"/>
  <c r="F71" i="13"/>
  <c r="F72" i="13"/>
  <c r="F82" i="13"/>
  <c r="F83" i="13"/>
  <c r="F88" i="13"/>
  <c r="F89" i="13"/>
  <c r="F94" i="13"/>
  <c r="F95" i="13"/>
  <c r="F105" i="13"/>
  <c r="F132" i="13"/>
  <c r="F135" i="13"/>
  <c r="F136" i="13"/>
  <c r="F139" i="13"/>
  <c r="F149" i="13"/>
  <c r="F154" i="13"/>
  <c r="F155" i="13"/>
  <c r="F188" i="13"/>
  <c r="F195" i="13"/>
  <c r="F220" i="13"/>
  <c r="F221" i="13"/>
  <c r="F222" i="13"/>
  <c r="F255" i="13"/>
  <c r="F259" i="13"/>
  <c r="F260" i="13"/>
  <c r="F265" i="13"/>
  <c r="F282" i="13"/>
  <c r="F283" i="13"/>
  <c r="F288" i="13"/>
  <c r="F293" i="13"/>
  <c r="F309" i="13"/>
  <c r="F310" i="13"/>
  <c r="F312" i="13"/>
  <c r="F313" i="13"/>
  <c r="F314" i="13"/>
  <c r="F323" i="13"/>
  <c r="F324" i="13"/>
  <c r="F325" i="13"/>
  <c r="F326" i="13"/>
  <c r="F329" i="13"/>
  <c r="F337" i="13"/>
  <c r="F340" i="13"/>
  <c r="H341" i="13"/>
  <c r="L341" i="13"/>
  <c r="F342" i="13"/>
  <c r="J342" i="13"/>
  <c r="N342" i="13"/>
  <c r="J343" i="13"/>
  <c r="N343" i="13"/>
  <c r="H344" i="13"/>
  <c r="L344" i="13"/>
  <c r="P344" i="13"/>
  <c r="F345" i="13"/>
  <c r="J345" i="13"/>
  <c r="N345" i="13"/>
  <c r="R345" i="13"/>
  <c r="F346" i="13"/>
  <c r="J346" i="13"/>
  <c r="N346" i="13"/>
  <c r="R346" i="13"/>
  <c r="J347" i="13"/>
  <c r="N347" i="13"/>
  <c r="R347" i="13"/>
  <c r="J348" i="13"/>
  <c r="N348" i="13"/>
  <c r="R348" i="13"/>
  <c r="J349" i="13"/>
  <c r="N349" i="13"/>
  <c r="R349" i="13"/>
  <c r="J350" i="13"/>
  <c r="N350" i="13"/>
  <c r="R350" i="13"/>
  <c r="J351" i="13"/>
  <c r="N351" i="13"/>
  <c r="R351" i="13"/>
  <c r="F352" i="13"/>
  <c r="J352" i="13"/>
  <c r="N352" i="13"/>
  <c r="R352" i="13"/>
  <c r="F355" i="13"/>
  <c r="F365" i="13"/>
  <c r="F377" i="13"/>
  <c r="F386" i="13"/>
  <c r="F387" i="13"/>
  <c r="F388" i="13"/>
  <c r="F389" i="13"/>
  <c r="F390" i="13"/>
  <c r="F391" i="13"/>
  <c r="F392" i="13"/>
  <c r="F399" i="13"/>
  <c r="F400" i="13"/>
  <c r="F406" i="13"/>
  <c r="F407" i="13"/>
  <c r="F411" i="13"/>
  <c r="F412" i="13"/>
  <c r="F413" i="13"/>
  <c r="F522" i="13"/>
  <c r="F523" i="13"/>
  <c r="F528" i="13"/>
  <c r="F543" i="13"/>
  <c r="F544" i="13"/>
  <c r="F545" i="13"/>
  <c r="F554" i="13"/>
  <c r="F559" i="13"/>
  <c r="F564" i="13"/>
  <c r="F566" i="13"/>
  <c r="F567" i="13"/>
  <c r="H570" i="13"/>
  <c r="F571" i="13"/>
  <c r="F572" i="13"/>
  <c r="F573" i="13"/>
  <c r="F581" i="13"/>
  <c r="F582" i="13"/>
  <c r="F583" i="13"/>
  <c r="F584" i="13"/>
  <c r="F588" i="13"/>
  <c r="F589" i="13"/>
  <c r="F590" i="13"/>
  <c r="F601" i="13"/>
  <c r="F602" i="13"/>
  <c r="F603" i="13"/>
  <c r="F615" i="13"/>
  <c r="F622" i="13"/>
  <c r="F625" i="13"/>
  <c r="F626" i="13"/>
  <c r="F630" i="13"/>
  <c r="F633" i="13"/>
  <c r="F635" i="13"/>
  <c r="F639" i="13"/>
  <c r="F642" i="13"/>
  <c r="F647" i="13"/>
  <c r="H664" i="13"/>
  <c r="J665" i="13"/>
  <c r="J666" i="13"/>
  <c r="H667" i="13"/>
  <c r="L667" i="13"/>
  <c r="H668" i="13"/>
  <c r="L668" i="13"/>
  <c r="P668" i="13"/>
  <c r="F669" i="13"/>
  <c r="J669" i="13"/>
  <c r="N669" i="13"/>
  <c r="R669" i="13"/>
  <c r="J670" i="13"/>
  <c r="N670" i="13"/>
  <c r="R670" i="13"/>
  <c r="F671" i="13"/>
  <c r="J671" i="13"/>
  <c r="F747" i="13"/>
  <c r="F748" i="13"/>
  <c r="F774" i="13"/>
  <c r="F783" i="13"/>
  <c r="F788" i="13"/>
  <c r="F800" i="13"/>
  <c r="F801" i="13"/>
  <c r="H819" i="13"/>
  <c r="H822" i="13"/>
  <c r="L822" i="13"/>
  <c r="H823" i="13"/>
  <c r="L823" i="13"/>
  <c r="P823" i="13"/>
  <c r="H865" i="13"/>
  <c r="H866" i="13"/>
  <c r="L866" i="13"/>
  <c r="H867" i="13"/>
  <c r="L867" i="13"/>
  <c r="P867" i="13"/>
  <c r="H868" i="13"/>
  <c r="L868" i="13"/>
  <c r="P868" i="13"/>
  <c r="H869" i="13"/>
  <c r="L869" i="13"/>
  <c r="P869" i="13"/>
  <c r="H870" i="13"/>
  <c r="L870" i="13"/>
  <c r="P870" i="13"/>
  <c r="F17" i="13"/>
  <c r="H17" i="13"/>
  <c r="J17" i="13"/>
  <c r="L17" i="13"/>
  <c r="N17" i="13"/>
  <c r="P17" i="13"/>
  <c r="R17" i="13"/>
  <c r="F18" i="13"/>
  <c r="H18" i="13"/>
  <c r="J18" i="13"/>
  <c r="L18" i="13"/>
  <c r="N18" i="13"/>
  <c r="P18" i="13"/>
  <c r="R18" i="13"/>
  <c r="F19" i="13"/>
  <c r="H19" i="13"/>
  <c r="J19" i="13"/>
  <c r="L19" i="13"/>
  <c r="N19" i="13"/>
  <c r="P19" i="13"/>
  <c r="R19" i="13"/>
  <c r="F20" i="13"/>
  <c r="H20" i="13"/>
  <c r="J20" i="13"/>
  <c r="L20" i="13"/>
  <c r="N20" i="13"/>
  <c r="P20" i="13"/>
  <c r="R20" i="13"/>
  <c r="F21" i="13"/>
  <c r="H21" i="13"/>
  <c r="J21" i="13"/>
  <c r="L21" i="13"/>
  <c r="N21" i="13"/>
  <c r="P21" i="13"/>
  <c r="R21" i="13"/>
  <c r="F22" i="13"/>
  <c r="H22" i="13"/>
  <c r="J22" i="13"/>
  <c r="L22" i="13"/>
  <c r="N22" i="13"/>
  <c r="P22" i="13"/>
  <c r="R22" i="13"/>
  <c r="F23" i="13"/>
  <c r="H23" i="13"/>
  <c r="J23" i="13"/>
  <c r="L23" i="13"/>
  <c r="N23" i="13"/>
  <c r="P23" i="13"/>
  <c r="R23" i="13"/>
  <c r="F24" i="13"/>
  <c r="H24" i="13"/>
  <c r="J24" i="13"/>
  <c r="L24" i="13"/>
  <c r="N24" i="13"/>
  <c r="P24" i="13"/>
  <c r="R24" i="13"/>
  <c r="F25" i="13"/>
  <c r="H25" i="13"/>
  <c r="J25" i="13"/>
  <c r="L25" i="13"/>
  <c r="N25" i="13"/>
  <c r="P25" i="13"/>
  <c r="R25" i="13"/>
  <c r="F26" i="13"/>
  <c r="H26" i="13"/>
  <c r="J26" i="13"/>
  <c r="L26" i="13"/>
  <c r="N26" i="13"/>
  <c r="P26" i="13"/>
  <c r="R26" i="13"/>
  <c r="F27" i="13"/>
  <c r="H27" i="13"/>
  <c r="J27" i="13"/>
  <c r="L27" i="13"/>
  <c r="N27" i="13"/>
  <c r="P27" i="13"/>
  <c r="R27" i="13"/>
  <c r="F28" i="13"/>
  <c r="H28" i="13"/>
  <c r="J28" i="13"/>
  <c r="L28" i="13"/>
  <c r="N28" i="13"/>
  <c r="P28" i="13"/>
  <c r="R28" i="13"/>
  <c r="F29" i="13"/>
  <c r="H29" i="13"/>
  <c r="J29" i="13"/>
  <c r="L29" i="13"/>
  <c r="N29" i="13"/>
  <c r="P29" i="13"/>
  <c r="R29" i="13"/>
  <c r="F30" i="13"/>
  <c r="H30" i="13"/>
  <c r="J30" i="13"/>
  <c r="L30" i="13"/>
  <c r="N30" i="13"/>
  <c r="P30" i="13"/>
  <c r="R30" i="13"/>
  <c r="F31" i="13"/>
  <c r="H31" i="13"/>
  <c r="J31" i="13"/>
  <c r="L31" i="13"/>
  <c r="N31" i="13"/>
  <c r="P31" i="13"/>
  <c r="R31" i="13"/>
  <c r="F32" i="13"/>
  <c r="H32" i="13"/>
  <c r="J32" i="13"/>
  <c r="L32" i="13"/>
  <c r="N32" i="13"/>
  <c r="P32" i="13"/>
  <c r="R32" i="13"/>
  <c r="F33" i="13"/>
  <c r="H33" i="13"/>
  <c r="J33" i="13"/>
  <c r="L33" i="13"/>
  <c r="N33" i="13"/>
  <c r="P33" i="13"/>
  <c r="R33" i="13"/>
  <c r="F34" i="13"/>
  <c r="H34" i="13"/>
  <c r="R34" i="13"/>
  <c r="P34" i="13"/>
  <c r="N34" i="13"/>
  <c r="Q34" i="13"/>
  <c r="O34" i="13"/>
  <c r="M34" i="13"/>
  <c r="K34" i="13"/>
  <c r="G17" i="13"/>
  <c r="I17" i="13"/>
  <c r="K17" i="13"/>
  <c r="M17" i="13"/>
  <c r="O17" i="13"/>
  <c r="G18" i="13"/>
  <c r="I18" i="13"/>
  <c r="K18" i="13"/>
  <c r="M18" i="13"/>
  <c r="O18" i="13"/>
  <c r="G19" i="13"/>
  <c r="I19" i="13"/>
  <c r="K19" i="13"/>
  <c r="M19" i="13"/>
  <c r="O19" i="13"/>
  <c r="G20" i="13"/>
  <c r="I20" i="13"/>
  <c r="K20" i="13"/>
  <c r="M20" i="13"/>
  <c r="O20" i="13"/>
  <c r="G21" i="13"/>
  <c r="I21" i="13"/>
  <c r="K21" i="13"/>
  <c r="M21" i="13"/>
  <c r="O21" i="13"/>
  <c r="G22" i="13"/>
  <c r="I22" i="13"/>
  <c r="K22" i="13"/>
  <c r="M22" i="13"/>
  <c r="O22" i="13"/>
  <c r="G23" i="13"/>
  <c r="I23" i="13"/>
  <c r="K23" i="13"/>
  <c r="M23" i="13"/>
  <c r="O23" i="13"/>
  <c r="G24" i="13"/>
  <c r="I24" i="13"/>
  <c r="K24" i="13"/>
  <c r="M24" i="13"/>
  <c r="O24" i="13"/>
  <c r="G25" i="13"/>
  <c r="I25" i="13"/>
  <c r="K25" i="13"/>
  <c r="M25" i="13"/>
  <c r="O25" i="13"/>
  <c r="G26" i="13"/>
  <c r="I26" i="13"/>
  <c r="K26" i="13"/>
  <c r="M26" i="13"/>
  <c r="O26" i="13"/>
  <c r="G27" i="13"/>
  <c r="I27" i="13"/>
  <c r="K27" i="13"/>
  <c r="M27" i="13"/>
  <c r="O27" i="13"/>
  <c r="G28" i="13"/>
  <c r="I28" i="13"/>
  <c r="K28" i="13"/>
  <c r="M28" i="13"/>
  <c r="O28" i="13"/>
  <c r="G29" i="13"/>
  <c r="I29" i="13"/>
  <c r="K29" i="13"/>
  <c r="M29" i="13"/>
  <c r="O29" i="13"/>
  <c r="G30" i="13"/>
  <c r="I30" i="13"/>
  <c r="K30" i="13"/>
  <c r="M30" i="13"/>
  <c r="O30" i="13"/>
  <c r="G31" i="13"/>
  <c r="I31" i="13"/>
  <c r="K31" i="13"/>
  <c r="M31" i="13"/>
  <c r="O31" i="13"/>
  <c r="G32" i="13"/>
  <c r="I32" i="13"/>
  <c r="K32" i="13"/>
  <c r="M32" i="13"/>
  <c r="O32" i="13"/>
  <c r="G33" i="13"/>
  <c r="I33" i="13"/>
  <c r="K33" i="13"/>
  <c r="M33" i="13"/>
  <c r="O33" i="13"/>
  <c r="G34" i="13"/>
  <c r="I34" i="13"/>
  <c r="L34" i="13"/>
  <c r="Q353" i="13"/>
  <c r="O353" i="13"/>
  <c r="M353" i="13"/>
  <c r="K353" i="13"/>
  <c r="I353" i="13"/>
  <c r="R353" i="13"/>
  <c r="P353" i="13"/>
  <c r="N353" i="13"/>
  <c r="L353" i="13"/>
  <c r="J353" i="13"/>
  <c r="G35" i="13"/>
  <c r="I35" i="13"/>
  <c r="K35" i="13"/>
  <c r="M35" i="13"/>
  <c r="O35" i="13"/>
  <c r="Q35" i="13"/>
  <c r="G36" i="13"/>
  <c r="I36" i="13"/>
  <c r="K36" i="13"/>
  <c r="M36" i="13"/>
  <c r="O36" i="13"/>
  <c r="Q36" i="13"/>
  <c r="G37" i="13"/>
  <c r="I37" i="13"/>
  <c r="K37" i="13"/>
  <c r="M37" i="13"/>
  <c r="O37" i="13"/>
  <c r="Q37" i="13"/>
  <c r="G38" i="13"/>
  <c r="I38" i="13"/>
  <c r="K38" i="13"/>
  <c r="M38" i="13"/>
  <c r="O38" i="13"/>
  <c r="Q38" i="13"/>
  <c r="G39" i="13"/>
  <c r="I39" i="13"/>
  <c r="K39" i="13"/>
  <c r="M39" i="13"/>
  <c r="O39" i="13"/>
  <c r="Q39" i="13"/>
  <c r="G40" i="13"/>
  <c r="I40" i="13"/>
  <c r="K40" i="13"/>
  <c r="M40" i="13"/>
  <c r="O40" i="13"/>
  <c r="Q40" i="13"/>
  <c r="G41" i="13"/>
  <c r="I41" i="13"/>
  <c r="K41" i="13"/>
  <c r="M41" i="13"/>
  <c r="O41" i="13"/>
  <c r="Q41" i="13"/>
  <c r="G42" i="13"/>
  <c r="I42" i="13"/>
  <c r="K42" i="13"/>
  <c r="M42" i="13"/>
  <c r="O42" i="13"/>
  <c r="Q42" i="13"/>
  <c r="G43" i="13"/>
  <c r="I43" i="13"/>
  <c r="K43" i="13"/>
  <c r="M43" i="13"/>
  <c r="O43" i="13"/>
  <c r="Q43" i="13"/>
  <c r="G44" i="13"/>
  <c r="I44" i="13"/>
  <c r="K44" i="13"/>
  <c r="M44" i="13"/>
  <c r="O44" i="13"/>
  <c r="Q44" i="13"/>
  <c r="G45" i="13"/>
  <c r="I45" i="13"/>
  <c r="K45" i="13"/>
  <c r="M45" i="13"/>
  <c r="O45" i="13"/>
  <c r="Q45" i="13"/>
  <c r="G46" i="13"/>
  <c r="I46" i="13"/>
  <c r="K46" i="13"/>
  <c r="M46" i="13"/>
  <c r="O46" i="13"/>
  <c r="Q46" i="13"/>
  <c r="G47" i="13"/>
  <c r="I47" i="13"/>
  <c r="K47" i="13"/>
  <c r="M47" i="13"/>
  <c r="O47" i="13"/>
  <c r="Q47" i="13"/>
  <c r="G48" i="13"/>
  <c r="I48" i="13"/>
  <c r="K48" i="13"/>
  <c r="M48" i="13"/>
  <c r="O48" i="13"/>
  <c r="Q48" i="13"/>
  <c r="G49" i="13"/>
  <c r="I49" i="13"/>
  <c r="K49" i="13"/>
  <c r="M49" i="13"/>
  <c r="O49" i="13"/>
  <c r="Q49" i="13"/>
  <c r="G50" i="13"/>
  <c r="I50" i="13"/>
  <c r="K50" i="13"/>
  <c r="M50" i="13"/>
  <c r="O50" i="13"/>
  <c r="Q50" i="13"/>
  <c r="G51" i="13"/>
  <c r="I51" i="13"/>
  <c r="K51" i="13"/>
  <c r="M51" i="13"/>
  <c r="O51" i="13"/>
  <c r="Q51" i="13"/>
  <c r="G52" i="13"/>
  <c r="I52" i="13"/>
  <c r="K52" i="13"/>
  <c r="M52" i="13"/>
  <c r="O52" i="13"/>
  <c r="Q52" i="13"/>
  <c r="G53" i="13"/>
  <c r="I53" i="13"/>
  <c r="K53" i="13"/>
  <c r="M53" i="13"/>
  <c r="O53" i="13"/>
  <c r="Q53" i="13"/>
  <c r="G54" i="13"/>
  <c r="I54" i="13"/>
  <c r="K54" i="13"/>
  <c r="M54" i="13"/>
  <c r="O54" i="13"/>
  <c r="Q54" i="13"/>
  <c r="G55" i="13"/>
  <c r="I55" i="13"/>
  <c r="K55" i="13"/>
  <c r="M55" i="13"/>
  <c r="O55" i="13"/>
  <c r="Q55" i="13"/>
  <c r="G56" i="13"/>
  <c r="I56" i="13"/>
  <c r="K56" i="13"/>
  <c r="M56" i="13"/>
  <c r="O56" i="13"/>
  <c r="Q56" i="13"/>
  <c r="G57" i="13"/>
  <c r="I57" i="13"/>
  <c r="K57" i="13"/>
  <c r="M57" i="13"/>
  <c r="O57" i="13"/>
  <c r="Q57" i="13"/>
  <c r="G58" i="13"/>
  <c r="I58" i="13"/>
  <c r="K58" i="13"/>
  <c r="M58" i="13"/>
  <c r="O58" i="13"/>
  <c r="Q58" i="13"/>
  <c r="G59" i="13"/>
  <c r="I59" i="13"/>
  <c r="K59" i="13"/>
  <c r="M59" i="13"/>
  <c r="O59" i="13"/>
  <c r="Q59" i="13"/>
  <c r="G60" i="13"/>
  <c r="I60" i="13"/>
  <c r="K60" i="13"/>
  <c r="M60" i="13"/>
  <c r="O60" i="13"/>
  <c r="Q60" i="13"/>
  <c r="G61" i="13"/>
  <c r="I61" i="13"/>
  <c r="K61" i="13"/>
  <c r="M61" i="13"/>
  <c r="O61" i="13"/>
  <c r="Q61" i="13"/>
  <c r="G62" i="13"/>
  <c r="I62" i="13"/>
  <c r="K62" i="13"/>
  <c r="M62" i="13"/>
  <c r="O62" i="13"/>
  <c r="Q62" i="13"/>
  <c r="G63" i="13"/>
  <c r="I63" i="13"/>
  <c r="K63" i="13"/>
  <c r="M63" i="13"/>
  <c r="O63" i="13"/>
  <c r="Q63" i="13"/>
  <c r="G64" i="13"/>
  <c r="I64" i="13"/>
  <c r="K64" i="13"/>
  <c r="M64" i="13"/>
  <c r="O64" i="13"/>
  <c r="Q64" i="13"/>
  <c r="G65" i="13"/>
  <c r="I65" i="13"/>
  <c r="K65" i="13"/>
  <c r="M65" i="13"/>
  <c r="O65" i="13"/>
  <c r="Q65" i="13"/>
  <c r="G66" i="13"/>
  <c r="I66" i="13"/>
  <c r="K66" i="13"/>
  <c r="M66" i="13"/>
  <c r="O66" i="13"/>
  <c r="Q66" i="13"/>
  <c r="G67" i="13"/>
  <c r="I67" i="13"/>
  <c r="K67" i="13"/>
  <c r="M67" i="13"/>
  <c r="O67" i="13"/>
  <c r="Q67" i="13"/>
  <c r="G68" i="13"/>
  <c r="I68" i="13"/>
  <c r="K68" i="13"/>
  <c r="M68" i="13"/>
  <c r="O68" i="13"/>
  <c r="Q68" i="13"/>
  <c r="G69" i="13"/>
  <c r="I69" i="13"/>
  <c r="K69" i="13"/>
  <c r="M69" i="13"/>
  <c r="O69" i="13"/>
  <c r="Q69" i="13"/>
  <c r="G70" i="13"/>
  <c r="I70" i="13"/>
  <c r="K70" i="13"/>
  <c r="M70" i="13"/>
  <c r="O70" i="13"/>
  <c r="Q70" i="13"/>
  <c r="G71" i="13"/>
  <c r="I71" i="13"/>
  <c r="K71" i="13"/>
  <c r="M71" i="13"/>
  <c r="O71" i="13"/>
  <c r="Q71" i="13"/>
  <c r="G72" i="13"/>
  <c r="I72" i="13"/>
  <c r="K72" i="13"/>
  <c r="M72" i="13"/>
  <c r="O72" i="13"/>
  <c r="Q72" i="13"/>
  <c r="G73" i="13"/>
  <c r="I73" i="13"/>
  <c r="K73" i="13"/>
  <c r="M73" i="13"/>
  <c r="O73" i="13"/>
  <c r="Q73" i="13"/>
  <c r="G74" i="13"/>
  <c r="I74" i="13"/>
  <c r="K74" i="13"/>
  <c r="M74" i="13"/>
  <c r="O74" i="13"/>
  <c r="Q74" i="13"/>
  <c r="G75" i="13"/>
  <c r="I75" i="13"/>
  <c r="K75" i="13"/>
  <c r="M75" i="13"/>
  <c r="O75" i="13"/>
  <c r="Q75" i="13"/>
  <c r="G76" i="13"/>
  <c r="I76" i="13"/>
  <c r="K76" i="13"/>
  <c r="M76" i="13"/>
  <c r="O76" i="13"/>
  <c r="Q76" i="13"/>
  <c r="G77" i="13"/>
  <c r="I77" i="13"/>
  <c r="K77" i="13"/>
  <c r="M77" i="13"/>
  <c r="O77" i="13"/>
  <c r="Q77" i="13"/>
  <c r="G78" i="13"/>
  <c r="I78" i="13"/>
  <c r="K78" i="13"/>
  <c r="M78" i="13"/>
  <c r="O78" i="13"/>
  <c r="Q78" i="13"/>
  <c r="G79" i="13"/>
  <c r="I79" i="13"/>
  <c r="K79" i="13"/>
  <c r="M79" i="13"/>
  <c r="O79" i="13"/>
  <c r="Q79" i="13"/>
  <c r="G80" i="13"/>
  <c r="I80" i="13"/>
  <c r="K80" i="13"/>
  <c r="M80" i="13"/>
  <c r="O80" i="13"/>
  <c r="Q80" i="13"/>
  <c r="G81" i="13"/>
  <c r="I81" i="13"/>
  <c r="K81" i="13"/>
  <c r="M81" i="13"/>
  <c r="O81" i="13"/>
  <c r="Q81" i="13"/>
  <c r="G82" i="13"/>
  <c r="I82" i="13"/>
  <c r="K82" i="13"/>
  <c r="M82" i="13"/>
  <c r="O82" i="13"/>
  <c r="Q82" i="13"/>
  <c r="G83" i="13"/>
  <c r="I83" i="13"/>
  <c r="K83" i="13"/>
  <c r="M83" i="13"/>
  <c r="O83" i="13"/>
  <c r="Q83" i="13"/>
  <c r="G84" i="13"/>
  <c r="I84" i="13"/>
  <c r="K84" i="13"/>
  <c r="M84" i="13"/>
  <c r="O84" i="13"/>
  <c r="Q84" i="13"/>
  <c r="G85" i="13"/>
  <c r="I85" i="13"/>
  <c r="K85" i="13"/>
  <c r="M85" i="13"/>
  <c r="O85" i="13"/>
  <c r="Q85" i="13"/>
  <c r="G86" i="13"/>
  <c r="I86" i="13"/>
  <c r="K86" i="13"/>
  <c r="M86" i="13"/>
  <c r="O86" i="13"/>
  <c r="Q86" i="13"/>
  <c r="G87" i="13"/>
  <c r="I87" i="13"/>
  <c r="K87" i="13"/>
  <c r="M87" i="13"/>
  <c r="O87" i="13"/>
  <c r="Q87" i="13"/>
  <c r="G88" i="13"/>
  <c r="I88" i="13"/>
  <c r="K88" i="13"/>
  <c r="M88" i="13"/>
  <c r="O88" i="13"/>
  <c r="Q88" i="13"/>
  <c r="G89" i="13"/>
  <c r="I89" i="13"/>
  <c r="K89" i="13"/>
  <c r="M89" i="13"/>
  <c r="O89" i="13"/>
  <c r="Q89" i="13"/>
  <c r="G90" i="13"/>
  <c r="I90" i="13"/>
  <c r="K90" i="13"/>
  <c r="M90" i="13"/>
  <c r="O90" i="13"/>
  <c r="Q90" i="13"/>
  <c r="G91" i="13"/>
  <c r="I91" i="13"/>
  <c r="K91" i="13"/>
  <c r="M91" i="13"/>
  <c r="O91" i="13"/>
  <c r="Q91" i="13"/>
  <c r="G92" i="13"/>
  <c r="I92" i="13"/>
  <c r="K92" i="13"/>
  <c r="M92" i="13"/>
  <c r="O92" i="13"/>
  <c r="Q92" i="13"/>
  <c r="G93" i="13"/>
  <c r="I93" i="13"/>
  <c r="K93" i="13"/>
  <c r="M93" i="13"/>
  <c r="O93" i="13"/>
  <c r="Q93" i="13"/>
  <c r="G94" i="13"/>
  <c r="I94" i="13"/>
  <c r="K94" i="13"/>
  <c r="M94" i="13"/>
  <c r="O94" i="13"/>
  <c r="Q94" i="13"/>
  <c r="G95" i="13"/>
  <c r="I95" i="13"/>
  <c r="K95" i="13"/>
  <c r="M95" i="13"/>
  <c r="O95" i="13"/>
  <c r="Q95" i="13"/>
  <c r="G96" i="13"/>
  <c r="I96" i="13"/>
  <c r="K96" i="13"/>
  <c r="M96" i="13"/>
  <c r="O96" i="13"/>
  <c r="Q96" i="13"/>
  <c r="G97" i="13"/>
  <c r="I97" i="13"/>
  <c r="K97" i="13"/>
  <c r="M97" i="13"/>
  <c r="O97" i="13"/>
  <c r="Q97" i="13"/>
  <c r="G98" i="13"/>
  <c r="I98" i="13"/>
  <c r="K98" i="13"/>
  <c r="M98" i="13"/>
  <c r="O98" i="13"/>
  <c r="Q98" i="13"/>
  <c r="G99" i="13"/>
  <c r="I99" i="13"/>
  <c r="K99" i="13"/>
  <c r="M99" i="13"/>
  <c r="O99" i="13"/>
  <c r="Q99" i="13"/>
  <c r="G100" i="13"/>
  <c r="I100" i="13"/>
  <c r="K100" i="13"/>
  <c r="M100" i="13"/>
  <c r="O100" i="13"/>
  <c r="Q100" i="13"/>
  <c r="G101" i="13"/>
  <c r="I101" i="13"/>
  <c r="K101" i="13"/>
  <c r="M101" i="13"/>
  <c r="O101" i="13"/>
  <c r="Q101" i="13"/>
  <c r="G102" i="13"/>
  <c r="I102" i="13"/>
  <c r="K102" i="13"/>
  <c r="M102" i="13"/>
  <c r="O102" i="13"/>
  <c r="Q102" i="13"/>
  <c r="G103" i="13"/>
  <c r="I103" i="13"/>
  <c r="K103" i="13"/>
  <c r="M103" i="13"/>
  <c r="O103" i="13"/>
  <c r="Q103" i="13"/>
  <c r="G104" i="13"/>
  <c r="I104" i="13"/>
  <c r="K104" i="13"/>
  <c r="M104" i="13"/>
  <c r="O104" i="13"/>
  <c r="Q104" i="13"/>
  <c r="G105" i="13"/>
  <c r="I105" i="13"/>
  <c r="K105" i="13"/>
  <c r="M105" i="13"/>
  <c r="O105" i="13"/>
  <c r="Q105" i="13"/>
  <c r="G106" i="13"/>
  <c r="I106" i="13"/>
  <c r="K106" i="13"/>
  <c r="M106" i="13"/>
  <c r="O106" i="13"/>
  <c r="Q106" i="13"/>
  <c r="G107" i="13"/>
  <c r="I107" i="13"/>
  <c r="K107" i="13"/>
  <c r="M107" i="13"/>
  <c r="O107" i="13"/>
  <c r="Q107" i="13"/>
  <c r="G108" i="13"/>
  <c r="I108" i="13"/>
  <c r="K108" i="13"/>
  <c r="M108" i="13"/>
  <c r="O108" i="13"/>
  <c r="Q108" i="13"/>
  <c r="G109" i="13"/>
  <c r="I109" i="13"/>
  <c r="K109" i="13"/>
  <c r="M109" i="13"/>
  <c r="O109" i="13"/>
  <c r="Q109" i="13"/>
  <c r="G110" i="13"/>
  <c r="I110" i="13"/>
  <c r="K110" i="13"/>
  <c r="M110" i="13"/>
  <c r="O110" i="13"/>
  <c r="Q110" i="13"/>
  <c r="G111" i="13"/>
  <c r="I111" i="13"/>
  <c r="K111" i="13"/>
  <c r="M111" i="13"/>
  <c r="O111" i="13"/>
  <c r="Q111" i="13"/>
  <c r="G112" i="13"/>
  <c r="I112" i="13"/>
  <c r="K112" i="13"/>
  <c r="M112" i="13"/>
  <c r="O112" i="13"/>
  <c r="Q112" i="13"/>
  <c r="G113" i="13"/>
  <c r="I113" i="13"/>
  <c r="K113" i="13"/>
  <c r="M113" i="13"/>
  <c r="O113" i="13"/>
  <c r="Q113" i="13"/>
  <c r="G114" i="13"/>
  <c r="I114" i="13"/>
  <c r="K114" i="13"/>
  <c r="M114" i="13"/>
  <c r="O114" i="13"/>
  <c r="Q114" i="13"/>
  <c r="G115" i="13"/>
  <c r="I115" i="13"/>
  <c r="K115" i="13"/>
  <c r="M115" i="13"/>
  <c r="O115" i="13"/>
  <c r="Q115" i="13"/>
  <c r="G116" i="13"/>
  <c r="I116" i="13"/>
  <c r="K116" i="13"/>
  <c r="M116" i="13"/>
  <c r="O116" i="13"/>
  <c r="Q116" i="13"/>
  <c r="G117" i="13"/>
  <c r="I117" i="13"/>
  <c r="K117" i="13"/>
  <c r="M117" i="13"/>
  <c r="O117" i="13"/>
  <c r="Q117" i="13"/>
  <c r="G118" i="13"/>
  <c r="I118" i="13"/>
  <c r="K118" i="13"/>
  <c r="M118" i="13"/>
  <c r="O118" i="13"/>
  <c r="Q118" i="13"/>
  <c r="G119" i="13"/>
  <c r="I119" i="13"/>
  <c r="K119" i="13"/>
  <c r="M119" i="13"/>
  <c r="O119" i="13"/>
  <c r="Q119" i="13"/>
  <c r="G120" i="13"/>
  <c r="I120" i="13"/>
  <c r="K120" i="13"/>
  <c r="M120" i="13"/>
  <c r="O120" i="13"/>
  <c r="Q120" i="13"/>
  <c r="G121" i="13"/>
  <c r="I121" i="13"/>
  <c r="K121" i="13"/>
  <c r="M121" i="13"/>
  <c r="O121" i="13"/>
  <c r="Q121" i="13"/>
  <c r="G122" i="13"/>
  <c r="I122" i="13"/>
  <c r="K122" i="13"/>
  <c r="M122" i="13"/>
  <c r="O122" i="13"/>
  <c r="Q122" i="13"/>
  <c r="G123" i="13"/>
  <c r="I123" i="13"/>
  <c r="K123" i="13"/>
  <c r="M123" i="13"/>
  <c r="O123" i="13"/>
  <c r="Q123" i="13"/>
  <c r="G124" i="13"/>
  <c r="I124" i="13"/>
  <c r="K124" i="13"/>
  <c r="M124" i="13"/>
  <c r="O124" i="13"/>
  <c r="Q124" i="13"/>
  <c r="G125" i="13"/>
  <c r="I125" i="13"/>
  <c r="K125" i="13"/>
  <c r="M125" i="13"/>
  <c r="O125" i="13"/>
  <c r="Q125" i="13"/>
  <c r="G126" i="13"/>
  <c r="I126" i="13"/>
  <c r="K126" i="13"/>
  <c r="M126" i="13"/>
  <c r="O126" i="13"/>
  <c r="Q126" i="13"/>
  <c r="G127" i="13"/>
  <c r="I127" i="13"/>
  <c r="K127" i="13"/>
  <c r="M127" i="13"/>
  <c r="O127" i="13"/>
  <c r="Q127" i="13"/>
  <c r="G128" i="13"/>
  <c r="I128" i="13"/>
  <c r="K128" i="13"/>
  <c r="M128" i="13"/>
  <c r="O128" i="13"/>
  <c r="Q128" i="13"/>
  <c r="G129" i="13"/>
  <c r="I129" i="13"/>
  <c r="K129" i="13"/>
  <c r="M129" i="13"/>
  <c r="O129" i="13"/>
  <c r="Q129" i="13"/>
  <c r="G130" i="13"/>
  <c r="I130" i="13"/>
  <c r="K130" i="13"/>
  <c r="M130" i="13"/>
  <c r="O130" i="13"/>
  <c r="Q130" i="13"/>
  <c r="G131" i="13"/>
  <c r="I131" i="13"/>
  <c r="K131" i="13"/>
  <c r="M131" i="13"/>
  <c r="O131" i="13"/>
  <c r="Q131" i="13"/>
  <c r="G132" i="13"/>
  <c r="I132" i="13"/>
  <c r="K132" i="13"/>
  <c r="M132" i="13"/>
  <c r="O132" i="13"/>
  <c r="Q132" i="13"/>
  <c r="G133" i="13"/>
  <c r="I133" i="13"/>
  <c r="K133" i="13"/>
  <c r="M133" i="13"/>
  <c r="O133" i="13"/>
  <c r="Q133" i="13"/>
  <c r="G134" i="13"/>
  <c r="I134" i="13"/>
  <c r="K134" i="13"/>
  <c r="M134" i="13"/>
  <c r="O134" i="13"/>
  <c r="Q134" i="13"/>
  <c r="G135" i="13"/>
  <c r="I135" i="13"/>
  <c r="K135" i="13"/>
  <c r="M135" i="13"/>
  <c r="O135" i="13"/>
  <c r="Q135" i="13"/>
  <c r="G136" i="13"/>
  <c r="I136" i="13"/>
  <c r="K136" i="13"/>
  <c r="M136" i="13"/>
  <c r="O136" i="13"/>
  <c r="Q136" i="13"/>
  <c r="G137" i="13"/>
  <c r="I137" i="13"/>
  <c r="K137" i="13"/>
  <c r="M137" i="13"/>
  <c r="O137" i="13"/>
  <c r="Q137" i="13"/>
  <c r="G138" i="13"/>
  <c r="I138" i="13"/>
  <c r="K138" i="13"/>
  <c r="M138" i="13"/>
  <c r="O138" i="13"/>
  <c r="Q138" i="13"/>
  <c r="G139" i="13"/>
  <c r="I139" i="13"/>
  <c r="K139" i="13"/>
  <c r="M139" i="13"/>
  <c r="O139" i="13"/>
  <c r="Q139" i="13"/>
  <c r="G140" i="13"/>
  <c r="I140" i="13"/>
  <c r="K140" i="13"/>
  <c r="M140" i="13"/>
  <c r="O140" i="13"/>
  <c r="Q140" i="13"/>
  <c r="G141" i="13"/>
  <c r="I141" i="13"/>
  <c r="K141" i="13"/>
  <c r="M141" i="13"/>
  <c r="O141" i="13"/>
  <c r="Q141" i="13"/>
  <c r="G142" i="13"/>
  <c r="I142" i="13"/>
  <c r="K142" i="13"/>
  <c r="M142" i="13"/>
  <c r="O142" i="13"/>
  <c r="Q142" i="13"/>
  <c r="G143" i="13"/>
  <c r="I143" i="13"/>
  <c r="K143" i="13"/>
  <c r="M143" i="13"/>
  <c r="O143" i="13"/>
  <c r="Q143" i="13"/>
  <c r="G144" i="13"/>
  <c r="I144" i="13"/>
  <c r="K144" i="13"/>
  <c r="M144" i="13"/>
  <c r="O144" i="13"/>
  <c r="Q144" i="13"/>
  <c r="G145" i="13"/>
  <c r="I145" i="13"/>
  <c r="K145" i="13"/>
  <c r="M145" i="13"/>
  <c r="O145" i="13"/>
  <c r="Q145" i="13"/>
  <c r="G146" i="13"/>
  <c r="I146" i="13"/>
  <c r="K146" i="13"/>
  <c r="M146" i="13"/>
  <c r="O146" i="13"/>
  <c r="Q146" i="13"/>
  <c r="G147" i="13"/>
  <c r="I147" i="13"/>
  <c r="K147" i="13"/>
  <c r="M147" i="13"/>
  <c r="O147" i="13"/>
  <c r="Q147" i="13"/>
  <c r="G148" i="13"/>
  <c r="I148" i="13"/>
  <c r="K148" i="13"/>
  <c r="M148" i="13"/>
  <c r="O148" i="13"/>
  <c r="Q148" i="13"/>
  <c r="G149" i="13"/>
  <c r="I149" i="13"/>
  <c r="K149" i="13"/>
  <c r="M149" i="13"/>
  <c r="O149" i="13"/>
  <c r="Q149" i="13"/>
  <c r="G150" i="13"/>
  <c r="I150" i="13"/>
  <c r="K150" i="13"/>
  <c r="M150" i="13"/>
  <c r="O150" i="13"/>
  <c r="Q150" i="13"/>
  <c r="G151" i="13"/>
  <c r="I151" i="13"/>
  <c r="K151" i="13"/>
  <c r="M151" i="13"/>
  <c r="O151" i="13"/>
  <c r="Q151" i="13"/>
  <c r="G152" i="13"/>
  <c r="I152" i="13"/>
  <c r="K152" i="13"/>
  <c r="M152" i="13"/>
  <c r="O152" i="13"/>
  <c r="Q152" i="13"/>
  <c r="G153" i="13"/>
  <c r="I153" i="13"/>
  <c r="K153" i="13"/>
  <c r="M153" i="13"/>
  <c r="O153" i="13"/>
  <c r="Q153" i="13"/>
  <c r="G154" i="13"/>
  <c r="I154" i="13"/>
  <c r="K154" i="13"/>
  <c r="M154" i="13"/>
  <c r="O154" i="13"/>
  <c r="Q154" i="13"/>
  <c r="G155" i="13"/>
  <c r="I155" i="13"/>
  <c r="K155" i="13"/>
  <c r="M155" i="13"/>
  <c r="O155" i="13"/>
  <c r="Q155" i="13"/>
  <c r="G156" i="13"/>
  <c r="I156" i="13"/>
  <c r="K156" i="13"/>
  <c r="M156" i="13"/>
  <c r="O156" i="13"/>
  <c r="Q156" i="13"/>
  <c r="G157" i="13"/>
  <c r="I157" i="13"/>
  <c r="K157" i="13"/>
  <c r="M157" i="13"/>
  <c r="O157" i="13"/>
  <c r="Q157" i="13"/>
  <c r="G158" i="13"/>
  <c r="I158" i="13"/>
  <c r="K158" i="13"/>
  <c r="M158" i="13"/>
  <c r="O158" i="13"/>
  <c r="Q158" i="13"/>
  <c r="G159" i="13"/>
  <c r="I159" i="13"/>
  <c r="K159" i="13"/>
  <c r="M159" i="13"/>
  <c r="O159" i="13"/>
  <c r="Q159" i="13"/>
  <c r="G160" i="13"/>
  <c r="I160" i="13"/>
  <c r="K160" i="13"/>
  <c r="M160" i="13"/>
  <c r="O160" i="13"/>
  <c r="Q160" i="13"/>
  <c r="G161" i="13"/>
  <c r="I161" i="13"/>
  <c r="K161" i="13"/>
  <c r="M161" i="13"/>
  <c r="O161" i="13"/>
  <c r="Q161" i="13"/>
  <c r="G162" i="13"/>
  <c r="I162" i="13"/>
  <c r="K162" i="13"/>
  <c r="M162" i="13"/>
  <c r="O162" i="13"/>
  <c r="Q162" i="13"/>
  <c r="G163" i="13"/>
  <c r="I163" i="13"/>
  <c r="K163" i="13"/>
  <c r="M163" i="13"/>
  <c r="O163" i="13"/>
  <c r="Q163" i="13"/>
  <c r="G164" i="13"/>
  <c r="I164" i="13"/>
  <c r="K164" i="13"/>
  <c r="M164" i="13"/>
  <c r="O164" i="13"/>
  <c r="Q164" i="13"/>
  <c r="G165" i="13"/>
  <c r="I165" i="13"/>
  <c r="K165" i="13"/>
  <c r="M165" i="13"/>
  <c r="O165" i="13"/>
  <c r="Q165" i="13"/>
  <c r="G166" i="13"/>
  <c r="I166" i="13"/>
  <c r="K166" i="13"/>
  <c r="M166" i="13"/>
  <c r="O166" i="13"/>
  <c r="Q166" i="13"/>
  <c r="G167" i="13"/>
  <c r="I167" i="13"/>
  <c r="K167" i="13"/>
  <c r="M167" i="13"/>
  <c r="O167" i="13"/>
  <c r="Q167" i="13"/>
  <c r="G168" i="13"/>
  <c r="I168" i="13"/>
  <c r="K168" i="13"/>
  <c r="M168" i="13"/>
  <c r="O168" i="13"/>
  <c r="Q168" i="13"/>
  <c r="G169" i="13"/>
  <c r="I169" i="13"/>
  <c r="K169" i="13"/>
  <c r="M169" i="13"/>
  <c r="O169" i="13"/>
  <c r="Q169" i="13"/>
  <c r="G170" i="13"/>
  <c r="I170" i="13"/>
  <c r="K170" i="13"/>
  <c r="M170" i="13"/>
  <c r="O170" i="13"/>
  <c r="Q170" i="13"/>
  <c r="G171" i="13"/>
  <c r="I171" i="13"/>
  <c r="K171" i="13"/>
  <c r="M171" i="13"/>
  <c r="O171" i="13"/>
  <c r="Q171" i="13"/>
  <c r="G172" i="13"/>
  <c r="I172" i="13"/>
  <c r="K172" i="13"/>
  <c r="M172" i="13"/>
  <c r="O172" i="13"/>
  <c r="Q172" i="13"/>
  <c r="G173" i="13"/>
  <c r="I173" i="13"/>
  <c r="K173" i="13"/>
  <c r="M173" i="13"/>
  <c r="O173" i="13"/>
  <c r="Q173" i="13"/>
  <c r="G174" i="13"/>
  <c r="I174" i="13"/>
  <c r="K174" i="13"/>
  <c r="M174" i="13"/>
  <c r="O174" i="13"/>
  <c r="Q174" i="13"/>
  <c r="G175" i="13"/>
  <c r="I175" i="13"/>
  <c r="K175" i="13"/>
  <c r="M175" i="13"/>
  <c r="O175" i="13"/>
  <c r="Q175" i="13"/>
  <c r="G176" i="13"/>
  <c r="I176" i="13"/>
  <c r="K176" i="13"/>
  <c r="M176" i="13"/>
  <c r="O176" i="13"/>
  <c r="Q176" i="13"/>
  <c r="G177" i="13"/>
  <c r="I177" i="13"/>
  <c r="K177" i="13"/>
  <c r="M177" i="13"/>
  <c r="O177" i="13"/>
  <c r="Q177" i="13"/>
  <c r="G178" i="13"/>
  <c r="I178" i="13"/>
  <c r="K178" i="13"/>
  <c r="M178" i="13"/>
  <c r="O178" i="13"/>
  <c r="Q178" i="13"/>
  <c r="G179" i="13"/>
  <c r="I179" i="13"/>
  <c r="K179" i="13"/>
  <c r="M179" i="13"/>
  <c r="O179" i="13"/>
  <c r="Q179" i="13"/>
  <c r="G180" i="13"/>
  <c r="I180" i="13"/>
  <c r="K180" i="13"/>
  <c r="M180" i="13"/>
  <c r="O180" i="13"/>
  <c r="Q180" i="13"/>
  <c r="G181" i="13"/>
  <c r="I181" i="13"/>
  <c r="K181" i="13"/>
  <c r="M181" i="13"/>
  <c r="O181" i="13"/>
  <c r="Q181" i="13"/>
  <c r="G182" i="13"/>
  <c r="I182" i="13"/>
  <c r="K182" i="13"/>
  <c r="M182" i="13"/>
  <c r="O182" i="13"/>
  <c r="Q182" i="13"/>
  <c r="G183" i="13"/>
  <c r="I183" i="13"/>
  <c r="K183" i="13"/>
  <c r="M183" i="13"/>
  <c r="O183" i="13"/>
  <c r="Q183" i="13"/>
  <c r="G184" i="13"/>
  <c r="I184" i="13"/>
  <c r="K184" i="13"/>
  <c r="M184" i="13"/>
  <c r="O184" i="13"/>
  <c r="Q184" i="13"/>
  <c r="G185" i="13"/>
  <c r="I185" i="13"/>
  <c r="K185" i="13"/>
  <c r="M185" i="13"/>
  <c r="O185" i="13"/>
  <c r="Q185" i="13"/>
  <c r="G186" i="13"/>
  <c r="I186" i="13"/>
  <c r="K186" i="13"/>
  <c r="M186" i="13"/>
  <c r="O186" i="13"/>
  <c r="Q186" i="13"/>
  <c r="G187" i="13"/>
  <c r="I187" i="13"/>
  <c r="K187" i="13"/>
  <c r="M187" i="13"/>
  <c r="O187" i="13"/>
  <c r="Q187" i="13"/>
  <c r="G188" i="13"/>
  <c r="I188" i="13"/>
  <c r="K188" i="13"/>
  <c r="M188" i="13"/>
  <c r="O188" i="13"/>
  <c r="Q188" i="13"/>
  <c r="G189" i="13"/>
  <c r="I189" i="13"/>
  <c r="K189" i="13"/>
  <c r="M189" i="13"/>
  <c r="O189" i="13"/>
  <c r="Q189" i="13"/>
  <c r="G190" i="13"/>
  <c r="I190" i="13"/>
  <c r="K190" i="13"/>
  <c r="M190" i="13"/>
  <c r="O190" i="13"/>
  <c r="Q190" i="13"/>
  <c r="G191" i="13"/>
  <c r="I191" i="13"/>
  <c r="K191" i="13"/>
  <c r="M191" i="13"/>
  <c r="O191" i="13"/>
  <c r="Q191" i="13"/>
  <c r="G192" i="13"/>
  <c r="I192" i="13"/>
  <c r="K192" i="13"/>
  <c r="M192" i="13"/>
  <c r="O192" i="13"/>
  <c r="Q192" i="13"/>
  <c r="G193" i="13"/>
  <c r="I193" i="13"/>
  <c r="K193" i="13"/>
  <c r="M193" i="13"/>
  <c r="O193" i="13"/>
  <c r="Q193" i="13"/>
  <c r="G194" i="13"/>
  <c r="I194" i="13"/>
  <c r="K194" i="13"/>
  <c r="M194" i="13"/>
  <c r="O194" i="13"/>
  <c r="Q194" i="13"/>
  <c r="G195" i="13"/>
  <c r="I195" i="13"/>
  <c r="K195" i="13"/>
  <c r="M195" i="13"/>
  <c r="O195" i="13"/>
  <c r="Q195" i="13"/>
  <c r="G196" i="13"/>
  <c r="I196" i="13"/>
  <c r="K196" i="13"/>
  <c r="M196" i="13"/>
  <c r="O196" i="13"/>
  <c r="Q196" i="13"/>
  <c r="G197" i="13"/>
  <c r="I197" i="13"/>
  <c r="K197" i="13"/>
  <c r="M197" i="13"/>
  <c r="O197" i="13"/>
  <c r="Q197" i="13"/>
  <c r="G198" i="13"/>
  <c r="I198" i="13"/>
  <c r="K198" i="13"/>
  <c r="M198" i="13"/>
  <c r="O198" i="13"/>
  <c r="Q198" i="13"/>
  <c r="G199" i="13"/>
  <c r="I199" i="13"/>
  <c r="K199" i="13"/>
  <c r="M199" i="13"/>
  <c r="O199" i="13"/>
  <c r="Q199" i="13"/>
  <c r="G200" i="13"/>
  <c r="I200" i="13"/>
  <c r="K200" i="13"/>
  <c r="M200" i="13"/>
  <c r="O200" i="13"/>
  <c r="Q200" i="13"/>
  <c r="G201" i="13"/>
  <c r="I201" i="13"/>
  <c r="K201" i="13"/>
  <c r="M201" i="13"/>
  <c r="O201" i="13"/>
  <c r="Q201" i="13"/>
  <c r="G202" i="13"/>
  <c r="I202" i="13"/>
  <c r="K202" i="13"/>
  <c r="M202" i="13"/>
  <c r="O202" i="13"/>
  <c r="Q202" i="13"/>
  <c r="G203" i="13"/>
  <c r="I203" i="13"/>
  <c r="K203" i="13"/>
  <c r="M203" i="13"/>
  <c r="O203" i="13"/>
  <c r="Q203" i="13"/>
  <c r="G204" i="13"/>
  <c r="I204" i="13"/>
  <c r="K204" i="13"/>
  <c r="M204" i="13"/>
  <c r="O204" i="13"/>
  <c r="Q204" i="13"/>
  <c r="G205" i="13"/>
  <c r="I205" i="13"/>
  <c r="K205" i="13"/>
  <c r="M205" i="13"/>
  <c r="O205" i="13"/>
  <c r="Q205" i="13"/>
  <c r="G206" i="13"/>
  <c r="I206" i="13"/>
  <c r="K206" i="13"/>
  <c r="M206" i="13"/>
  <c r="O206" i="13"/>
  <c r="Q206" i="13"/>
  <c r="G207" i="13"/>
  <c r="I207" i="13"/>
  <c r="K207" i="13"/>
  <c r="M207" i="13"/>
  <c r="O207" i="13"/>
  <c r="Q207" i="13"/>
  <c r="G208" i="13"/>
  <c r="I208" i="13"/>
  <c r="K208" i="13"/>
  <c r="M208" i="13"/>
  <c r="O208" i="13"/>
  <c r="Q208" i="13"/>
  <c r="G209" i="13"/>
  <c r="I209" i="13"/>
  <c r="K209" i="13"/>
  <c r="M209" i="13"/>
  <c r="O209" i="13"/>
  <c r="Q209" i="13"/>
  <c r="G210" i="13"/>
  <c r="I210" i="13"/>
  <c r="K210" i="13"/>
  <c r="M210" i="13"/>
  <c r="O210" i="13"/>
  <c r="Q210" i="13"/>
  <c r="G211" i="13"/>
  <c r="I211" i="13"/>
  <c r="K211" i="13"/>
  <c r="M211" i="13"/>
  <c r="O211" i="13"/>
  <c r="Q211" i="13"/>
  <c r="G212" i="13"/>
  <c r="I212" i="13"/>
  <c r="K212" i="13"/>
  <c r="M212" i="13"/>
  <c r="O212" i="13"/>
  <c r="Q212" i="13"/>
  <c r="G213" i="13"/>
  <c r="I213" i="13"/>
  <c r="K213" i="13"/>
  <c r="M213" i="13"/>
  <c r="O213" i="13"/>
  <c r="Q213" i="13"/>
  <c r="G214" i="13"/>
  <c r="I214" i="13"/>
  <c r="K214" i="13"/>
  <c r="M214" i="13"/>
  <c r="O214" i="13"/>
  <c r="Q214" i="13"/>
  <c r="G215" i="13"/>
  <c r="I215" i="13"/>
  <c r="K215" i="13"/>
  <c r="M215" i="13"/>
  <c r="O215" i="13"/>
  <c r="Q215" i="13"/>
  <c r="G216" i="13"/>
  <c r="I216" i="13"/>
  <c r="K216" i="13"/>
  <c r="M216" i="13"/>
  <c r="O216" i="13"/>
  <c r="Q216" i="13"/>
  <c r="G217" i="13"/>
  <c r="I217" i="13"/>
  <c r="K217" i="13"/>
  <c r="M217" i="13"/>
  <c r="O217" i="13"/>
  <c r="Q217" i="13"/>
  <c r="G218" i="13"/>
  <c r="I218" i="13"/>
  <c r="K218" i="13"/>
  <c r="M218" i="13"/>
  <c r="O218" i="13"/>
  <c r="Q218" i="13"/>
  <c r="G219" i="13"/>
  <c r="I219" i="13"/>
  <c r="K219" i="13"/>
  <c r="M219" i="13"/>
  <c r="O219" i="13"/>
  <c r="Q219" i="13"/>
  <c r="G220" i="13"/>
  <c r="I220" i="13"/>
  <c r="K220" i="13"/>
  <c r="M220" i="13"/>
  <c r="O220" i="13"/>
  <c r="Q220" i="13"/>
  <c r="G221" i="13"/>
  <c r="I221" i="13"/>
  <c r="K221" i="13"/>
  <c r="M221" i="13"/>
  <c r="O221" i="13"/>
  <c r="Q221" i="13"/>
  <c r="G222" i="13"/>
  <c r="I222" i="13"/>
  <c r="K222" i="13"/>
  <c r="M222" i="13"/>
  <c r="O222" i="13"/>
  <c r="Q222" i="13"/>
  <c r="G223" i="13"/>
  <c r="I223" i="13"/>
  <c r="K223" i="13"/>
  <c r="M223" i="13"/>
  <c r="O223" i="13"/>
  <c r="Q223" i="13"/>
  <c r="G224" i="13"/>
  <c r="I224" i="13"/>
  <c r="K224" i="13"/>
  <c r="M224" i="13"/>
  <c r="O224" i="13"/>
  <c r="Q224" i="13"/>
  <c r="G225" i="13"/>
  <c r="I225" i="13"/>
  <c r="K225" i="13"/>
  <c r="M225" i="13"/>
  <c r="O225" i="13"/>
  <c r="Q225" i="13"/>
  <c r="G226" i="13"/>
  <c r="I226" i="13"/>
  <c r="K226" i="13"/>
  <c r="M226" i="13"/>
  <c r="O226" i="13"/>
  <c r="Q226" i="13"/>
  <c r="G227" i="13"/>
  <c r="I227" i="13"/>
  <c r="K227" i="13"/>
  <c r="M227" i="13"/>
  <c r="O227" i="13"/>
  <c r="Q227" i="13"/>
  <c r="G228" i="13"/>
  <c r="I228" i="13"/>
  <c r="K228" i="13"/>
  <c r="M228" i="13"/>
  <c r="O228" i="13"/>
  <c r="Q228" i="13"/>
  <c r="G229" i="13"/>
  <c r="I229" i="13"/>
  <c r="K229" i="13"/>
  <c r="M229" i="13"/>
  <c r="O229" i="13"/>
  <c r="Q229" i="13"/>
  <c r="G230" i="13"/>
  <c r="I230" i="13"/>
  <c r="K230" i="13"/>
  <c r="M230" i="13"/>
  <c r="O230" i="13"/>
  <c r="Q230" i="13"/>
  <c r="G231" i="13"/>
  <c r="I231" i="13"/>
  <c r="K231" i="13"/>
  <c r="M231" i="13"/>
  <c r="O231" i="13"/>
  <c r="Q231" i="13"/>
  <c r="G232" i="13"/>
  <c r="I232" i="13"/>
  <c r="K232" i="13"/>
  <c r="M232" i="13"/>
  <c r="O232" i="13"/>
  <c r="Q232" i="13"/>
  <c r="G233" i="13"/>
  <c r="I233" i="13"/>
  <c r="K233" i="13"/>
  <c r="M233" i="13"/>
  <c r="O233" i="13"/>
  <c r="Q233" i="13"/>
  <c r="G234" i="13"/>
  <c r="I234" i="13"/>
  <c r="K234" i="13"/>
  <c r="M234" i="13"/>
  <c r="O234" i="13"/>
  <c r="Q234" i="13"/>
  <c r="G235" i="13"/>
  <c r="I235" i="13"/>
  <c r="K235" i="13"/>
  <c r="M235" i="13"/>
  <c r="O235" i="13"/>
  <c r="Q235" i="13"/>
  <c r="G236" i="13"/>
  <c r="I236" i="13"/>
  <c r="K236" i="13"/>
  <c r="M236" i="13"/>
  <c r="O236" i="13"/>
  <c r="Q236" i="13"/>
  <c r="G237" i="13"/>
  <c r="I237" i="13"/>
  <c r="K237" i="13"/>
  <c r="M237" i="13"/>
  <c r="O237" i="13"/>
  <c r="Q237" i="13"/>
  <c r="G238" i="13"/>
  <c r="I238" i="13"/>
  <c r="K238" i="13"/>
  <c r="M238" i="13"/>
  <c r="O238" i="13"/>
  <c r="Q238" i="13"/>
  <c r="G239" i="13"/>
  <c r="I239" i="13"/>
  <c r="K239" i="13"/>
  <c r="M239" i="13"/>
  <c r="O239" i="13"/>
  <c r="Q239" i="13"/>
  <c r="G240" i="13"/>
  <c r="I240" i="13"/>
  <c r="K240" i="13"/>
  <c r="M240" i="13"/>
  <c r="O240" i="13"/>
  <c r="Q240" i="13"/>
  <c r="G241" i="13"/>
  <c r="I241" i="13"/>
  <c r="K241" i="13"/>
  <c r="M241" i="13"/>
  <c r="O241" i="13"/>
  <c r="Q241" i="13"/>
  <c r="G242" i="13"/>
  <c r="I242" i="13"/>
  <c r="K242" i="13"/>
  <c r="M242" i="13"/>
  <c r="O242" i="13"/>
  <c r="Q242" i="13"/>
  <c r="G243" i="13"/>
  <c r="I243" i="13"/>
  <c r="K243" i="13"/>
  <c r="M243" i="13"/>
  <c r="O243" i="13"/>
  <c r="Q243" i="13"/>
  <c r="G244" i="13"/>
  <c r="I244" i="13"/>
  <c r="K244" i="13"/>
  <c r="M244" i="13"/>
  <c r="O244" i="13"/>
  <c r="Q244" i="13"/>
  <c r="G245" i="13"/>
  <c r="I245" i="13"/>
  <c r="K245" i="13"/>
  <c r="M245" i="13"/>
  <c r="O245" i="13"/>
  <c r="Q245" i="13"/>
  <c r="G246" i="13"/>
  <c r="I246" i="13"/>
  <c r="K246" i="13"/>
  <c r="M246" i="13"/>
  <c r="O246" i="13"/>
  <c r="Q246" i="13"/>
  <c r="G247" i="13"/>
  <c r="I247" i="13"/>
  <c r="K247" i="13"/>
  <c r="M247" i="13"/>
  <c r="O247" i="13"/>
  <c r="Q247" i="13"/>
  <c r="G248" i="13"/>
  <c r="I248" i="13"/>
  <c r="K248" i="13"/>
  <c r="M248" i="13"/>
  <c r="O248" i="13"/>
  <c r="Q248" i="13"/>
  <c r="G249" i="13"/>
  <c r="I249" i="13"/>
  <c r="K249" i="13"/>
  <c r="M249" i="13"/>
  <c r="O249" i="13"/>
  <c r="Q249" i="13"/>
  <c r="G250" i="13"/>
  <c r="I250" i="13"/>
  <c r="K250" i="13"/>
  <c r="M250" i="13"/>
  <c r="O250" i="13"/>
  <c r="Q250" i="13"/>
  <c r="G251" i="13"/>
  <c r="I251" i="13"/>
  <c r="K251" i="13"/>
  <c r="M251" i="13"/>
  <c r="O251" i="13"/>
  <c r="Q251" i="13"/>
  <c r="G252" i="13"/>
  <c r="I252" i="13"/>
  <c r="K252" i="13"/>
  <c r="M252" i="13"/>
  <c r="O252" i="13"/>
  <c r="Q252" i="13"/>
  <c r="G253" i="13"/>
  <c r="I253" i="13"/>
  <c r="K253" i="13"/>
  <c r="M253" i="13"/>
  <c r="O253" i="13"/>
  <c r="Q253" i="13"/>
  <c r="G254" i="13"/>
  <c r="I254" i="13"/>
  <c r="K254" i="13"/>
  <c r="M254" i="13"/>
  <c r="O254" i="13"/>
  <c r="Q254" i="13"/>
  <c r="G255" i="13"/>
  <c r="I255" i="13"/>
  <c r="K255" i="13"/>
  <c r="M255" i="13"/>
  <c r="O255" i="13"/>
  <c r="Q255" i="13"/>
  <c r="G256" i="13"/>
  <c r="I256" i="13"/>
  <c r="K256" i="13"/>
  <c r="M256" i="13"/>
  <c r="O256" i="13"/>
  <c r="Q256" i="13"/>
  <c r="G257" i="13"/>
  <c r="I257" i="13"/>
  <c r="K257" i="13"/>
  <c r="M257" i="13"/>
  <c r="O257" i="13"/>
  <c r="Q257" i="13"/>
  <c r="G258" i="13"/>
  <c r="I258" i="13"/>
  <c r="K258" i="13"/>
  <c r="M258" i="13"/>
  <c r="O258" i="13"/>
  <c r="Q258" i="13"/>
  <c r="G259" i="13"/>
  <c r="I259" i="13"/>
  <c r="K259" i="13"/>
  <c r="M259" i="13"/>
  <c r="O259" i="13"/>
  <c r="Q259" i="13"/>
  <c r="G260" i="13"/>
  <c r="I260" i="13"/>
  <c r="K260" i="13"/>
  <c r="M260" i="13"/>
  <c r="O260" i="13"/>
  <c r="Q260" i="13"/>
  <c r="G261" i="13"/>
  <c r="I261" i="13"/>
  <c r="K261" i="13"/>
  <c r="M261" i="13"/>
  <c r="O261" i="13"/>
  <c r="Q261" i="13"/>
  <c r="G262" i="13"/>
  <c r="I262" i="13"/>
  <c r="K262" i="13"/>
  <c r="M262" i="13"/>
  <c r="O262" i="13"/>
  <c r="Q262" i="13"/>
  <c r="G263" i="13"/>
  <c r="I263" i="13"/>
  <c r="K263" i="13"/>
  <c r="M263" i="13"/>
  <c r="O263" i="13"/>
  <c r="Q263" i="13"/>
  <c r="G264" i="13"/>
  <c r="I264" i="13"/>
  <c r="K264" i="13"/>
  <c r="M264" i="13"/>
  <c r="O264" i="13"/>
  <c r="Q264" i="13"/>
  <c r="G265" i="13"/>
  <c r="I265" i="13"/>
  <c r="K265" i="13"/>
  <c r="M265" i="13"/>
  <c r="O265" i="13"/>
  <c r="Q265" i="13"/>
  <c r="G266" i="13"/>
  <c r="I266" i="13"/>
  <c r="K266" i="13"/>
  <c r="M266" i="13"/>
  <c r="O266" i="13"/>
  <c r="Q266" i="13"/>
  <c r="G267" i="13"/>
  <c r="I267" i="13"/>
  <c r="K267" i="13"/>
  <c r="M267" i="13"/>
  <c r="O267" i="13"/>
  <c r="Q267" i="13"/>
  <c r="G268" i="13"/>
  <c r="I268" i="13"/>
  <c r="K268" i="13"/>
  <c r="M268" i="13"/>
  <c r="O268" i="13"/>
  <c r="Q268" i="13"/>
  <c r="G269" i="13"/>
  <c r="I269" i="13"/>
  <c r="K269" i="13"/>
  <c r="M269" i="13"/>
  <c r="O269" i="13"/>
  <c r="Q269" i="13"/>
  <c r="G270" i="13"/>
  <c r="I270" i="13"/>
  <c r="K270" i="13"/>
  <c r="M270" i="13"/>
  <c r="O270" i="13"/>
  <c r="Q270" i="13"/>
  <c r="G271" i="13"/>
  <c r="I271" i="13"/>
  <c r="K271" i="13"/>
  <c r="M271" i="13"/>
  <c r="O271" i="13"/>
  <c r="Q271" i="13"/>
  <c r="G272" i="13"/>
  <c r="I272" i="13"/>
  <c r="K272" i="13"/>
  <c r="M272" i="13"/>
  <c r="O272" i="13"/>
  <c r="Q272" i="13"/>
  <c r="G273" i="13"/>
  <c r="I273" i="13"/>
  <c r="K273" i="13"/>
  <c r="M273" i="13"/>
  <c r="O273" i="13"/>
  <c r="Q273" i="13"/>
  <c r="G274" i="13"/>
  <c r="I274" i="13"/>
  <c r="K274" i="13"/>
  <c r="M274" i="13"/>
  <c r="O274" i="13"/>
  <c r="Q274" i="13"/>
  <c r="G275" i="13"/>
  <c r="I275" i="13"/>
  <c r="K275" i="13"/>
  <c r="M275" i="13"/>
  <c r="O275" i="13"/>
  <c r="Q275" i="13"/>
  <c r="G276" i="13"/>
  <c r="I276" i="13"/>
  <c r="K276" i="13"/>
  <c r="M276" i="13"/>
  <c r="O276" i="13"/>
  <c r="Q276" i="13"/>
  <c r="G277" i="13"/>
  <c r="I277" i="13"/>
  <c r="K277" i="13"/>
  <c r="M277" i="13"/>
  <c r="O277" i="13"/>
  <c r="Q277" i="13"/>
  <c r="G278" i="13"/>
  <c r="I278" i="13"/>
  <c r="K278" i="13"/>
  <c r="M278" i="13"/>
  <c r="O278" i="13"/>
  <c r="Q278" i="13"/>
  <c r="G279" i="13"/>
  <c r="I279" i="13"/>
  <c r="K279" i="13"/>
  <c r="M279" i="13"/>
  <c r="O279" i="13"/>
  <c r="Q279" i="13"/>
  <c r="G280" i="13"/>
  <c r="I280" i="13"/>
  <c r="K280" i="13"/>
  <c r="M280" i="13"/>
  <c r="O280" i="13"/>
  <c r="Q280" i="13"/>
  <c r="G281" i="13"/>
  <c r="I281" i="13"/>
  <c r="K281" i="13"/>
  <c r="M281" i="13"/>
  <c r="O281" i="13"/>
  <c r="Q281" i="13"/>
  <c r="G282" i="13"/>
  <c r="I282" i="13"/>
  <c r="K282" i="13"/>
  <c r="M282" i="13"/>
  <c r="O282" i="13"/>
  <c r="Q282" i="13"/>
  <c r="G283" i="13"/>
  <c r="I283" i="13"/>
  <c r="K283" i="13"/>
  <c r="M283" i="13"/>
  <c r="O283" i="13"/>
  <c r="Q283" i="13"/>
  <c r="G284" i="13"/>
  <c r="I284" i="13"/>
  <c r="K284" i="13"/>
  <c r="M284" i="13"/>
  <c r="O284" i="13"/>
  <c r="Q284" i="13"/>
  <c r="G285" i="13"/>
  <c r="I285" i="13"/>
  <c r="K285" i="13"/>
  <c r="M285" i="13"/>
  <c r="O285" i="13"/>
  <c r="Q285" i="13"/>
  <c r="G286" i="13"/>
  <c r="I286" i="13"/>
  <c r="K286" i="13"/>
  <c r="M286" i="13"/>
  <c r="O286" i="13"/>
  <c r="Q286" i="13"/>
  <c r="G287" i="13"/>
  <c r="I287" i="13"/>
  <c r="K287" i="13"/>
  <c r="M287" i="13"/>
  <c r="O287" i="13"/>
  <c r="Q287" i="13"/>
  <c r="G288" i="13"/>
  <c r="I288" i="13"/>
  <c r="K288" i="13"/>
  <c r="M288" i="13"/>
  <c r="O288" i="13"/>
  <c r="Q288" i="13"/>
  <c r="G289" i="13"/>
  <c r="I289" i="13"/>
  <c r="K289" i="13"/>
  <c r="M289" i="13"/>
  <c r="O289" i="13"/>
  <c r="Q289" i="13"/>
  <c r="G290" i="13"/>
  <c r="I290" i="13"/>
  <c r="K290" i="13"/>
  <c r="M290" i="13"/>
  <c r="O290" i="13"/>
  <c r="Q290" i="13"/>
  <c r="G291" i="13"/>
  <c r="I291" i="13"/>
  <c r="K291" i="13"/>
  <c r="M291" i="13"/>
  <c r="O291" i="13"/>
  <c r="Q291" i="13"/>
  <c r="G292" i="13"/>
  <c r="I292" i="13"/>
  <c r="K292" i="13"/>
  <c r="M292" i="13"/>
  <c r="O292" i="13"/>
  <c r="Q292" i="13"/>
  <c r="G293" i="13"/>
  <c r="I293" i="13"/>
  <c r="K293" i="13"/>
  <c r="M293" i="13"/>
  <c r="O293" i="13"/>
  <c r="Q293" i="13"/>
  <c r="G294" i="13"/>
  <c r="I294" i="13"/>
  <c r="K294" i="13"/>
  <c r="M294" i="13"/>
  <c r="O294" i="13"/>
  <c r="Q294" i="13"/>
  <c r="G295" i="13"/>
  <c r="I295" i="13"/>
  <c r="K295" i="13"/>
  <c r="M295" i="13"/>
  <c r="O295" i="13"/>
  <c r="Q295" i="13"/>
  <c r="G296" i="13"/>
  <c r="I296" i="13"/>
  <c r="K296" i="13"/>
  <c r="M296" i="13"/>
  <c r="O296" i="13"/>
  <c r="Q296" i="13"/>
  <c r="G297" i="13"/>
  <c r="I297" i="13"/>
  <c r="K297" i="13"/>
  <c r="M297" i="13"/>
  <c r="O297" i="13"/>
  <c r="Q297" i="13"/>
  <c r="G298" i="13"/>
  <c r="I298" i="13"/>
  <c r="K298" i="13"/>
  <c r="M298" i="13"/>
  <c r="O298" i="13"/>
  <c r="Q298" i="13"/>
  <c r="G299" i="13"/>
  <c r="I299" i="13"/>
  <c r="K299" i="13"/>
  <c r="M299" i="13"/>
  <c r="O299" i="13"/>
  <c r="Q299" i="13"/>
  <c r="G300" i="13"/>
  <c r="I300" i="13"/>
  <c r="K300" i="13"/>
  <c r="M300" i="13"/>
  <c r="O300" i="13"/>
  <c r="Q300" i="13"/>
  <c r="G301" i="13"/>
  <c r="I301" i="13"/>
  <c r="K301" i="13"/>
  <c r="M301" i="13"/>
  <c r="O301" i="13"/>
  <c r="Q301" i="13"/>
  <c r="G302" i="13"/>
  <c r="I302" i="13"/>
  <c r="K302" i="13"/>
  <c r="M302" i="13"/>
  <c r="O302" i="13"/>
  <c r="Q302" i="13"/>
  <c r="G303" i="13"/>
  <c r="I303" i="13"/>
  <c r="K303" i="13"/>
  <c r="M303" i="13"/>
  <c r="O303" i="13"/>
  <c r="Q303" i="13"/>
  <c r="G304" i="13"/>
  <c r="I304" i="13"/>
  <c r="K304" i="13"/>
  <c r="M304" i="13"/>
  <c r="O304" i="13"/>
  <c r="Q304" i="13"/>
  <c r="G305" i="13"/>
  <c r="I305" i="13"/>
  <c r="K305" i="13"/>
  <c r="M305" i="13"/>
  <c r="O305" i="13"/>
  <c r="Q305" i="13"/>
  <c r="G306" i="13"/>
  <c r="I306" i="13"/>
  <c r="K306" i="13"/>
  <c r="M306" i="13"/>
  <c r="O306" i="13"/>
  <c r="Q306" i="13"/>
  <c r="G307" i="13"/>
  <c r="I307" i="13"/>
  <c r="K307" i="13"/>
  <c r="M307" i="13"/>
  <c r="O307" i="13"/>
  <c r="Q307" i="13"/>
  <c r="G308" i="13"/>
  <c r="I308" i="13"/>
  <c r="K308" i="13"/>
  <c r="M308" i="13"/>
  <c r="O308" i="13"/>
  <c r="Q308" i="13"/>
  <c r="G309" i="13"/>
  <c r="I309" i="13"/>
  <c r="K309" i="13"/>
  <c r="M309" i="13"/>
  <c r="O309" i="13"/>
  <c r="Q309" i="13"/>
  <c r="G310" i="13"/>
  <c r="I310" i="13"/>
  <c r="K310" i="13"/>
  <c r="M310" i="13"/>
  <c r="O310" i="13"/>
  <c r="Q310" i="13"/>
  <c r="G311" i="13"/>
  <c r="I311" i="13"/>
  <c r="K311" i="13"/>
  <c r="M311" i="13"/>
  <c r="O311" i="13"/>
  <c r="Q311" i="13"/>
  <c r="G312" i="13"/>
  <c r="I312" i="13"/>
  <c r="K312" i="13"/>
  <c r="M312" i="13"/>
  <c r="O312" i="13"/>
  <c r="Q312" i="13"/>
  <c r="G313" i="13"/>
  <c r="I313" i="13"/>
  <c r="K313" i="13"/>
  <c r="M313" i="13"/>
  <c r="O313" i="13"/>
  <c r="Q313" i="13"/>
  <c r="G314" i="13"/>
  <c r="I314" i="13"/>
  <c r="K314" i="13"/>
  <c r="M314" i="13"/>
  <c r="O314" i="13"/>
  <c r="Q314" i="13"/>
  <c r="G315" i="13"/>
  <c r="I315" i="13"/>
  <c r="K315" i="13"/>
  <c r="M315" i="13"/>
  <c r="O315" i="13"/>
  <c r="Q315" i="13"/>
  <c r="G316" i="13"/>
  <c r="I316" i="13"/>
  <c r="K316" i="13"/>
  <c r="M316" i="13"/>
  <c r="O316" i="13"/>
  <c r="Q316" i="13"/>
  <c r="G317" i="13"/>
  <c r="I317" i="13"/>
  <c r="K317" i="13"/>
  <c r="M317" i="13"/>
  <c r="O317" i="13"/>
  <c r="Q317" i="13"/>
  <c r="G318" i="13"/>
  <c r="I318" i="13"/>
  <c r="K318" i="13"/>
  <c r="M318" i="13"/>
  <c r="O318" i="13"/>
  <c r="Q318" i="13"/>
  <c r="G319" i="13"/>
  <c r="I319" i="13"/>
  <c r="K319" i="13"/>
  <c r="M319" i="13"/>
  <c r="O319" i="13"/>
  <c r="Q319" i="13"/>
  <c r="G320" i="13"/>
  <c r="I320" i="13"/>
  <c r="K320" i="13"/>
  <c r="M320" i="13"/>
  <c r="O320" i="13"/>
  <c r="Q320" i="13"/>
  <c r="G321" i="13"/>
  <c r="I321" i="13"/>
  <c r="K321" i="13"/>
  <c r="M321" i="13"/>
  <c r="O321" i="13"/>
  <c r="Q321" i="13"/>
  <c r="G322" i="13"/>
  <c r="I322" i="13"/>
  <c r="K322" i="13"/>
  <c r="M322" i="13"/>
  <c r="O322" i="13"/>
  <c r="Q322" i="13"/>
  <c r="G323" i="13"/>
  <c r="I323" i="13"/>
  <c r="K323" i="13"/>
  <c r="M323" i="13"/>
  <c r="O323" i="13"/>
  <c r="Q323" i="13"/>
  <c r="G324" i="13"/>
  <c r="I324" i="13"/>
  <c r="K324" i="13"/>
  <c r="M324" i="13"/>
  <c r="O324" i="13"/>
  <c r="Q324" i="13"/>
  <c r="G325" i="13"/>
  <c r="I325" i="13"/>
  <c r="K325" i="13"/>
  <c r="M325" i="13"/>
  <c r="O325" i="13"/>
  <c r="Q325" i="13"/>
  <c r="G326" i="13"/>
  <c r="I326" i="13"/>
  <c r="K326" i="13"/>
  <c r="M326" i="13"/>
  <c r="O326" i="13"/>
  <c r="Q326" i="13"/>
  <c r="G327" i="13"/>
  <c r="I327" i="13"/>
  <c r="K327" i="13"/>
  <c r="M327" i="13"/>
  <c r="O327" i="13"/>
  <c r="Q327" i="13"/>
  <c r="G328" i="13"/>
  <c r="I328" i="13"/>
  <c r="K328" i="13"/>
  <c r="M328" i="13"/>
  <c r="O328" i="13"/>
  <c r="Q328" i="13"/>
  <c r="G329" i="13"/>
  <c r="I329" i="13"/>
  <c r="K329" i="13"/>
  <c r="M329" i="13"/>
  <c r="O329" i="13"/>
  <c r="Q329" i="13"/>
  <c r="G330" i="13"/>
  <c r="I330" i="13"/>
  <c r="K330" i="13"/>
  <c r="M330" i="13"/>
  <c r="O330" i="13"/>
  <c r="Q330" i="13"/>
  <c r="G331" i="13"/>
  <c r="I331" i="13"/>
  <c r="K331" i="13"/>
  <c r="M331" i="13"/>
  <c r="O331" i="13"/>
  <c r="Q331" i="13"/>
  <c r="G332" i="13"/>
  <c r="I332" i="13"/>
  <c r="K332" i="13"/>
  <c r="M332" i="13"/>
  <c r="O332" i="13"/>
  <c r="Q332" i="13"/>
  <c r="G333" i="13"/>
  <c r="I333" i="13"/>
  <c r="K333" i="13"/>
  <c r="M333" i="13"/>
  <c r="O333" i="13"/>
  <c r="Q333" i="13"/>
  <c r="G334" i="13"/>
  <c r="I334" i="13"/>
  <c r="K334" i="13"/>
  <c r="M334" i="13"/>
  <c r="O334" i="13"/>
  <c r="Q334" i="13"/>
  <c r="G335" i="13"/>
  <c r="I335" i="13"/>
  <c r="K335" i="13"/>
  <c r="M335" i="13"/>
  <c r="O335" i="13"/>
  <c r="Q335" i="13"/>
  <c r="G336" i="13"/>
  <c r="I336" i="13"/>
  <c r="K336" i="13"/>
  <c r="M336" i="13"/>
  <c r="O336" i="13"/>
  <c r="Q336" i="13"/>
  <c r="G337" i="13"/>
  <c r="I337" i="13"/>
  <c r="K337" i="13"/>
  <c r="M337" i="13"/>
  <c r="O337" i="13"/>
  <c r="Q337" i="13"/>
  <c r="G338" i="13"/>
  <c r="I338" i="13"/>
  <c r="K338" i="13"/>
  <c r="M338" i="13"/>
  <c r="O338" i="13"/>
  <c r="Q338" i="13"/>
  <c r="G339" i="13"/>
  <c r="I339" i="13"/>
  <c r="K339" i="13"/>
  <c r="M339" i="13"/>
  <c r="O339" i="13"/>
  <c r="Q339" i="13"/>
  <c r="G340" i="13"/>
  <c r="I340" i="13"/>
  <c r="K340" i="13"/>
  <c r="M340" i="13"/>
  <c r="O340" i="13"/>
  <c r="Q340" i="13"/>
  <c r="G341" i="13"/>
  <c r="I341" i="13"/>
  <c r="K341" i="13"/>
  <c r="M341" i="13"/>
  <c r="O341" i="13"/>
  <c r="Q341" i="13"/>
  <c r="G342" i="13"/>
  <c r="I342" i="13"/>
  <c r="K342" i="13"/>
  <c r="M342" i="13"/>
  <c r="O342" i="13"/>
  <c r="Q342" i="13"/>
  <c r="G343" i="13"/>
  <c r="I343" i="13"/>
  <c r="K343" i="13"/>
  <c r="M343" i="13"/>
  <c r="O343" i="13"/>
  <c r="Q343" i="13"/>
  <c r="G344" i="13"/>
  <c r="I344" i="13"/>
  <c r="K344" i="13"/>
  <c r="M344" i="13"/>
  <c r="O344" i="13"/>
  <c r="Q344" i="13"/>
  <c r="G345" i="13"/>
  <c r="I345" i="13"/>
  <c r="K345" i="13"/>
  <c r="M345" i="13"/>
  <c r="O345" i="13"/>
  <c r="G346" i="13"/>
  <c r="I346" i="13"/>
  <c r="K346" i="13"/>
  <c r="M346" i="13"/>
  <c r="O346" i="13"/>
  <c r="G347" i="13"/>
  <c r="I347" i="13"/>
  <c r="K347" i="13"/>
  <c r="M347" i="13"/>
  <c r="O347" i="13"/>
  <c r="G348" i="13"/>
  <c r="I348" i="13"/>
  <c r="K348" i="13"/>
  <c r="M348" i="13"/>
  <c r="O348" i="13"/>
  <c r="G349" i="13"/>
  <c r="I349" i="13"/>
  <c r="K349" i="13"/>
  <c r="M349" i="13"/>
  <c r="O349" i="13"/>
  <c r="G350" i="13"/>
  <c r="I350" i="13"/>
  <c r="K350" i="13"/>
  <c r="M350" i="13"/>
  <c r="O350" i="13"/>
  <c r="G351" i="13"/>
  <c r="I351" i="13"/>
  <c r="K351" i="13"/>
  <c r="M351" i="13"/>
  <c r="O351" i="13"/>
  <c r="G352" i="13"/>
  <c r="I352" i="13"/>
  <c r="K352" i="13"/>
  <c r="M352" i="13"/>
  <c r="O352" i="13"/>
  <c r="G353" i="13"/>
  <c r="H35" i="13"/>
  <c r="J35" i="13"/>
  <c r="L35" i="13"/>
  <c r="N35" i="13"/>
  <c r="P35" i="13"/>
  <c r="F36" i="13"/>
  <c r="H36" i="13"/>
  <c r="J36" i="13"/>
  <c r="L36" i="13"/>
  <c r="N36" i="13"/>
  <c r="P36" i="13"/>
  <c r="F37" i="13"/>
  <c r="H37" i="13"/>
  <c r="J37" i="13"/>
  <c r="L37" i="13"/>
  <c r="N37" i="13"/>
  <c r="P37" i="13"/>
  <c r="H38" i="13"/>
  <c r="J38" i="13"/>
  <c r="L38" i="13"/>
  <c r="N38" i="13"/>
  <c r="P38" i="13"/>
  <c r="F39" i="13"/>
  <c r="H39" i="13"/>
  <c r="J39" i="13"/>
  <c r="L39" i="13"/>
  <c r="N39" i="13"/>
  <c r="P39" i="13"/>
  <c r="F40" i="13"/>
  <c r="H40" i="13"/>
  <c r="J40" i="13"/>
  <c r="L40" i="13"/>
  <c r="N40" i="13"/>
  <c r="P40" i="13"/>
  <c r="H41" i="13"/>
  <c r="J41" i="13"/>
  <c r="L41" i="13"/>
  <c r="N41" i="13"/>
  <c r="P41" i="13"/>
  <c r="H42" i="13"/>
  <c r="J42" i="13"/>
  <c r="L42" i="13"/>
  <c r="N42" i="13"/>
  <c r="P42" i="13"/>
  <c r="F43" i="13"/>
  <c r="H43" i="13"/>
  <c r="J43" i="13"/>
  <c r="L43" i="13"/>
  <c r="N43" i="13"/>
  <c r="P43" i="13"/>
  <c r="F44" i="13"/>
  <c r="H44" i="13"/>
  <c r="J44" i="13"/>
  <c r="L44" i="13"/>
  <c r="N44" i="13"/>
  <c r="P44" i="13"/>
  <c r="H45" i="13"/>
  <c r="J45" i="13"/>
  <c r="L45" i="13"/>
  <c r="N45" i="13"/>
  <c r="P45" i="13"/>
  <c r="F46" i="13"/>
  <c r="H46" i="13"/>
  <c r="J46" i="13"/>
  <c r="L46" i="13"/>
  <c r="N46" i="13"/>
  <c r="P46" i="13"/>
  <c r="F47" i="13"/>
  <c r="H47" i="13"/>
  <c r="J47" i="13"/>
  <c r="L47" i="13"/>
  <c r="N47" i="13"/>
  <c r="P47" i="13"/>
  <c r="F48" i="13"/>
  <c r="H48" i="13"/>
  <c r="J48" i="13"/>
  <c r="L48" i="13"/>
  <c r="N48" i="13"/>
  <c r="P48" i="13"/>
  <c r="H49" i="13"/>
  <c r="J49" i="13"/>
  <c r="L49" i="13"/>
  <c r="N49" i="13"/>
  <c r="P49" i="13"/>
  <c r="H50" i="13"/>
  <c r="J50" i="13"/>
  <c r="L50" i="13"/>
  <c r="N50" i="13"/>
  <c r="P50" i="13"/>
  <c r="H51" i="13"/>
  <c r="J51" i="13"/>
  <c r="L51" i="13"/>
  <c r="N51" i="13"/>
  <c r="P51" i="13"/>
  <c r="F52" i="13"/>
  <c r="H52" i="13"/>
  <c r="J52" i="13"/>
  <c r="L52" i="13"/>
  <c r="N52" i="13"/>
  <c r="P52" i="13"/>
  <c r="F53" i="13"/>
  <c r="H53" i="13"/>
  <c r="J53" i="13"/>
  <c r="L53" i="13"/>
  <c r="N53" i="13"/>
  <c r="P53" i="13"/>
  <c r="F54" i="13"/>
  <c r="H54" i="13"/>
  <c r="J54" i="13"/>
  <c r="L54" i="13"/>
  <c r="N54" i="13"/>
  <c r="P54" i="13"/>
  <c r="H55" i="13"/>
  <c r="J55" i="13"/>
  <c r="L55" i="13"/>
  <c r="N55" i="13"/>
  <c r="P55" i="13"/>
  <c r="F56" i="13"/>
  <c r="H56" i="13"/>
  <c r="J56" i="13"/>
  <c r="L56" i="13"/>
  <c r="N56" i="13"/>
  <c r="P56" i="13"/>
  <c r="H57" i="13"/>
  <c r="J57" i="13"/>
  <c r="L57" i="13"/>
  <c r="N57" i="13"/>
  <c r="P57" i="13"/>
  <c r="H58" i="13"/>
  <c r="J58" i="13"/>
  <c r="L58" i="13"/>
  <c r="N58" i="13"/>
  <c r="P58" i="13"/>
  <c r="H59" i="13"/>
  <c r="J59" i="13"/>
  <c r="L59" i="13"/>
  <c r="N59" i="13"/>
  <c r="P59" i="13"/>
  <c r="H60" i="13"/>
  <c r="J60" i="13"/>
  <c r="L60" i="13"/>
  <c r="N60" i="13"/>
  <c r="P60" i="13"/>
  <c r="H61" i="13"/>
  <c r="J61" i="13"/>
  <c r="L61" i="13"/>
  <c r="N61" i="13"/>
  <c r="P61" i="13"/>
  <c r="H62" i="13"/>
  <c r="J62" i="13"/>
  <c r="L62" i="13"/>
  <c r="N62" i="13"/>
  <c r="P62" i="13"/>
  <c r="F63" i="13"/>
  <c r="H63" i="13"/>
  <c r="J63" i="13"/>
  <c r="L63" i="13"/>
  <c r="N63" i="13"/>
  <c r="P63" i="13"/>
  <c r="F64" i="13"/>
  <c r="H64" i="13"/>
  <c r="J64" i="13"/>
  <c r="L64" i="13"/>
  <c r="N64" i="13"/>
  <c r="P64" i="13"/>
  <c r="H65" i="13"/>
  <c r="J65" i="13"/>
  <c r="L65" i="13"/>
  <c r="N65" i="13"/>
  <c r="P65" i="13"/>
  <c r="H66" i="13"/>
  <c r="J66" i="13"/>
  <c r="L66" i="13"/>
  <c r="N66" i="13"/>
  <c r="P66" i="13"/>
  <c r="F67" i="13"/>
  <c r="H67" i="13"/>
  <c r="J67" i="13"/>
  <c r="L67" i="13"/>
  <c r="N67" i="13"/>
  <c r="P67" i="13"/>
  <c r="H68" i="13"/>
  <c r="J68" i="13"/>
  <c r="L68" i="13"/>
  <c r="N68" i="13"/>
  <c r="P68" i="13"/>
  <c r="H69" i="13"/>
  <c r="J69" i="13"/>
  <c r="L69" i="13"/>
  <c r="N69" i="13"/>
  <c r="P69" i="13"/>
  <c r="F70" i="13"/>
  <c r="H70" i="13"/>
  <c r="J70" i="13"/>
  <c r="L70" i="13"/>
  <c r="N70" i="13"/>
  <c r="P70" i="13"/>
  <c r="H71" i="13"/>
  <c r="J71" i="13"/>
  <c r="L71" i="13"/>
  <c r="N71" i="13"/>
  <c r="P71" i="13"/>
  <c r="H72" i="13"/>
  <c r="J72" i="13"/>
  <c r="L72" i="13"/>
  <c r="N72" i="13"/>
  <c r="P72" i="13"/>
  <c r="F73" i="13"/>
  <c r="H73" i="13"/>
  <c r="J73" i="13"/>
  <c r="L73" i="13"/>
  <c r="N73" i="13"/>
  <c r="P73" i="13"/>
  <c r="H74" i="13"/>
  <c r="J74" i="13"/>
  <c r="L74" i="13"/>
  <c r="N74" i="13"/>
  <c r="P74" i="13"/>
  <c r="F75" i="13"/>
  <c r="H75" i="13"/>
  <c r="J75" i="13"/>
  <c r="L75" i="13"/>
  <c r="N75" i="13"/>
  <c r="P75" i="13"/>
  <c r="F76" i="13"/>
  <c r="H76" i="13"/>
  <c r="J76" i="13"/>
  <c r="L76" i="13"/>
  <c r="N76" i="13"/>
  <c r="P76" i="13"/>
  <c r="F77" i="13"/>
  <c r="H77" i="13"/>
  <c r="J77" i="13"/>
  <c r="L77" i="13"/>
  <c r="N77" i="13"/>
  <c r="P77" i="13"/>
  <c r="F78" i="13"/>
  <c r="H78" i="13"/>
  <c r="J78" i="13"/>
  <c r="L78" i="13"/>
  <c r="N78" i="13"/>
  <c r="P78" i="13"/>
  <c r="H79" i="13"/>
  <c r="J79" i="13"/>
  <c r="L79" i="13"/>
  <c r="N79" i="13"/>
  <c r="P79" i="13"/>
  <c r="H80" i="13"/>
  <c r="J80" i="13"/>
  <c r="L80" i="13"/>
  <c r="N80" i="13"/>
  <c r="P80" i="13"/>
  <c r="F81" i="13"/>
  <c r="H81" i="13"/>
  <c r="J81" i="13"/>
  <c r="L81" i="13"/>
  <c r="N81" i="13"/>
  <c r="P81" i="13"/>
  <c r="H82" i="13"/>
  <c r="J82" i="13"/>
  <c r="L82" i="13"/>
  <c r="N82" i="13"/>
  <c r="P82" i="13"/>
  <c r="H83" i="13"/>
  <c r="J83" i="13"/>
  <c r="L83" i="13"/>
  <c r="N83" i="13"/>
  <c r="P83" i="13"/>
  <c r="F84" i="13"/>
  <c r="H84" i="13"/>
  <c r="J84" i="13"/>
  <c r="L84" i="13"/>
  <c r="N84" i="13"/>
  <c r="P84" i="13"/>
  <c r="F85" i="13"/>
  <c r="H85" i="13"/>
  <c r="J85" i="13"/>
  <c r="L85" i="13"/>
  <c r="N85" i="13"/>
  <c r="P85" i="13"/>
  <c r="F86" i="13"/>
  <c r="H86" i="13"/>
  <c r="J86" i="13"/>
  <c r="L86" i="13"/>
  <c r="N86" i="13"/>
  <c r="P86" i="13"/>
  <c r="F87" i="13"/>
  <c r="H87" i="13"/>
  <c r="J87" i="13"/>
  <c r="L87" i="13"/>
  <c r="N87" i="13"/>
  <c r="P87" i="13"/>
  <c r="H88" i="13"/>
  <c r="J88" i="13"/>
  <c r="L88" i="13"/>
  <c r="N88" i="13"/>
  <c r="P88" i="13"/>
  <c r="H89" i="13"/>
  <c r="J89" i="13"/>
  <c r="L89" i="13"/>
  <c r="N89" i="13"/>
  <c r="P89" i="13"/>
  <c r="H90" i="13"/>
  <c r="J90" i="13"/>
  <c r="L90" i="13"/>
  <c r="N90" i="13"/>
  <c r="P90" i="13"/>
  <c r="F91" i="13"/>
  <c r="H91" i="13"/>
  <c r="J91" i="13"/>
  <c r="L91" i="13"/>
  <c r="N91" i="13"/>
  <c r="P91" i="13"/>
  <c r="F92" i="13"/>
  <c r="H92" i="13"/>
  <c r="J92" i="13"/>
  <c r="L92" i="13"/>
  <c r="N92" i="13"/>
  <c r="P92" i="13"/>
  <c r="H93" i="13"/>
  <c r="J93" i="13"/>
  <c r="L93" i="13"/>
  <c r="N93" i="13"/>
  <c r="P93" i="13"/>
  <c r="H94" i="13"/>
  <c r="J94" i="13"/>
  <c r="L94" i="13"/>
  <c r="N94" i="13"/>
  <c r="P94" i="13"/>
  <c r="H95" i="13"/>
  <c r="J95" i="13"/>
  <c r="L95" i="13"/>
  <c r="N95" i="13"/>
  <c r="P95" i="13"/>
  <c r="F96" i="13"/>
  <c r="H96" i="13"/>
  <c r="J96" i="13"/>
  <c r="L96" i="13"/>
  <c r="N96" i="13"/>
  <c r="P96" i="13"/>
  <c r="F97" i="13"/>
  <c r="H97" i="13"/>
  <c r="J97" i="13"/>
  <c r="L97" i="13"/>
  <c r="N97" i="13"/>
  <c r="P97" i="13"/>
  <c r="F98" i="13"/>
  <c r="H98" i="13"/>
  <c r="J98" i="13"/>
  <c r="L98" i="13"/>
  <c r="N98" i="13"/>
  <c r="P98" i="13"/>
  <c r="H99" i="13"/>
  <c r="J99" i="13"/>
  <c r="L99" i="13"/>
  <c r="N99" i="13"/>
  <c r="P99" i="13"/>
  <c r="F100" i="13"/>
  <c r="H100" i="13"/>
  <c r="J100" i="13"/>
  <c r="L100" i="13"/>
  <c r="N100" i="13"/>
  <c r="P100" i="13"/>
  <c r="F101" i="13"/>
  <c r="H101" i="13"/>
  <c r="J101" i="13"/>
  <c r="L101" i="13"/>
  <c r="N101" i="13"/>
  <c r="P101" i="13"/>
  <c r="F102" i="13"/>
  <c r="H102" i="13"/>
  <c r="J102" i="13"/>
  <c r="L102" i="13"/>
  <c r="N102" i="13"/>
  <c r="P102" i="13"/>
  <c r="F103" i="13"/>
  <c r="H103" i="13"/>
  <c r="J103" i="13"/>
  <c r="L103" i="13"/>
  <c r="N103" i="13"/>
  <c r="P103" i="13"/>
  <c r="F104" i="13"/>
  <c r="H104" i="13"/>
  <c r="J104" i="13"/>
  <c r="L104" i="13"/>
  <c r="N104" i="13"/>
  <c r="P104" i="13"/>
  <c r="H105" i="13"/>
  <c r="J105" i="13"/>
  <c r="L105" i="13"/>
  <c r="N105" i="13"/>
  <c r="P105" i="13"/>
  <c r="F106" i="13"/>
  <c r="H106" i="13"/>
  <c r="J106" i="13"/>
  <c r="L106" i="13"/>
  <c r="N106" i="13"/>
  <c r="P106" i="13"/>
  <c r="H107" i="13"/>
  <c r="J107" i="13"/>
  <c r="L107" i="13"/>
  <c r="N107" i="13"/>
  <c r="P107" i="13"/>
  <c r="F108" i="13"/>
  <c r="H108" i="13"/>
  <c r="J108" i="13"/>
  <c r="L108" i="13"/>
  <c r="N108" i="13"/>
  <c r="P108" i="13"/>
  <c r="F109" i="13"/>
  <c r="H109" i="13"/>
  <c r="J109" i="13"/>
  <c r="L109" i="13"/>
  <c r="N109" i="13"/>
  <c r="P109" i="13"/>
  <c r="H110" i="13"/>
  <c r="J110" i="13"/>
  <c r="L110" i="13"/>
  <c r="N110" i="13"/>
  <c r="P110" i="13"/>
  <c r="H111" i="13"/>
  <c r="J111" i="13"/>
  <c r="L111" i="13"/>
  <c r="N111" i="13"/>
  <c r="P111" i="13"/>
  <c r="F112" i="13"/>
  <c r="H112" i="13"/>
  <c r="J112" i="13"/>
  <c r="L112" i="13"/>
  <c r="N112" i="13"/>
  <c r="P112" i="13"/>
  <c r="F113" i="13"/>
  <c r="H113" i="13"/>
  <c r="J113" i="13"/>
  <c r="L113" i="13"/>
  <c r="N113" i="13"/>
  <c r="P113" i="13"/>
  <c r="H114" i="13"/>
  <c r="J114" i="13"/>
  <c r="L114" i="13"/>
  <c r="N114" i="13"/>
  <c r="P114" i="13"/>
  <c r="H115" i="13"/>
  <c r="J115" i="13"/>
  <c r="L115" i="13"/>
  <c r="N115" i="13"/>
  <c r="P115" i="13"/>
  <c r="F116" i="13"/>
  <c r="H116" i="13"/>
  <c r="J116" i="13"/>
  <c r="L116" i="13"/>
  <c r="N116" i="13"/>
  <c r="P116" i="13"/>
  <c r="F117" i="13"/>
  <c r="H117" i="13"/>
  <c r="J117" i="13"/>
  <c r="L117" i="13"/>
  <c r="N117" i="13"/>
  <c r="P117" i="13"/>
  <c r="F118" i="13"/>
  <c r="H118" i="13"/>
  <c r="J118" i="13"/>
  <c r="L118" i="13"/>
  <c r="N118" i="13"/>
  <c r="P118" i="13"/>
  <c r="F119" i="13"/>
  <c r="H119" i="13"/>
  <c r="J119" i="13"/>
  <c r="L119" i="13"/>
  <c r="N119" i="13"/>
  <c r="P119" i="13"/>
  <c r="F120" i="13"/>
  <c r="H120" i="13"/>
  <c r="J120" i="13"/>
  <c r="L120" i="13"/>
  <c r="N120" i="13"/>
  <c r="P120" i="13"/>
  <c r="F121" i="13"/>
  <c r="H121" i="13"/>
  <c r="J121" i="13"/>
  <c r="L121" i="13"/>
  <c r="N121" i="13"/>
  <c r="P121" i="13"/>
  <c r="F122" i="13"/>
  <c r="H122" i="13"/>
  <c r="J122" i="13"/>
  <c r="L122" i="13"/>
  <c r="N122" i="13"/>
  <c r="P122" i="13"/>
  <c r="F123" i="13"/>
  <c r="H123" i="13"/>
  <c r="J123" i="13"/>
  <c r="L123" i="13"/>
  <c r="N123" i="13"/>
  <c r="P123" i="13"/>
  <c r="F124" i="13"/>
  <c r="H124" i="13"/>
  <c r="J124" i="13"/>
  <c r="L124" i="13"/>
  <c r="N124" i="13"/>
  <c r="P124" i="13"/>
  <c r="F125" i="13"/>
  <c r="H125" i="13"/>
  <c r="J125" i="13"/>
  <c r="L125" i="13"/>
  <c r="N125" i="13"/>
  <c r="P125" i="13"/>
  <c r="F126" i="13"/>
  <c r="H126" i="13"/>
  <c r="J126" i="13"/>
  <c r="L126" i="13"/>
  <c r="N126" i="13"/>
  <c r="P126" i="13"/>
  <c r="F127" i="13"/>
  <c r="H127" i="13"/>
  <c r="J127" i="13"/>
  <c r="L127" i="13"/>
  <c r="N127" i="13"/>
  <c r="P127" i="13"/>
  <c r="F128" i="13"/>
  <c r="H128" i="13"/>
  <c r="J128" i="13"/>
  <c r="L128" i="13"/>
  <c r="N128" i="13"/>
  <c r="P128" i="13"/>
  <c r="F129" i="13"/>
  <c r="H129" i="13"/>
  <c r="J129" i="13"/>
  <c r="L129" i="13"/>
  <c r="N129" i="13"/>
  <c r="P129" i="13"/>
  <c r="H130" i="13"/>
  <c r="J130" i="13"/>
  <c r="L130" i="13"/>
  <c r="N130" i="13"/>
  <c r="P130" i="13"/>
  <c r="F131" i="13"/>
  <c r="H131" i="13"/>
  <c r="J131" i="13"/>
  <c r="L131" i="13"/>
  <c r="N131" i="13"/>
  <c r="P131" i="13"/>
  <c r="H132" i="13"/>
  <c r="J132" i="13"/>
  <c r="L132" i="13"/>
  <c r="N132" i="13"/>
  <c r="P132" i="13"/>
  <c r="F133" i="13"/>
  <c r="H133" i="13"/>
  <c r="J133" i="13"/>
  <c r="L133" i="13"/>
  <c r="N133" i="13"/>
  <c r="P133" i="13"/>
  <c r="F134" i="13"/>
  <c r="H134" i="13"/>
  <c r="J134" i="13"/>
  <c r="L134" i="13"/>
  <c r="N134" i="13"/>
  <c r="P134" i="13"/>
  <c r="H135" i="13"/>
  <c r="J135" i="13"/>
  <c r="L135" i="13"/>
  <c r="N135" i="13"/>
  <c r="P135" i="13"/>
  <c r="H136" i="13"/>
  <c r="J136" i="13"/>
  <c r="L136" i="13"/>
  <c r="N136" i="13"/>
  <c r="P136" i="13"/>
  <c r="F137" i="13"/>
  <c r="H137" i="13"/>
  <c r="J137" i="13"/>
  <c r="L137" i="13"/>
  <c r="N137" i="13"/>
  <c r="P137" i="13"/>
  <c r="F138" i="13"/>
  <c r="H138" i="13"/>
  <c r="J138" i="13"/>
  <c r="L138" i="13"/>
  <c r="N138" i="13"/>
  <c r="P138" i="13"/>
  <c r="H139" i="13"/>
  <c r="J139" i="13"/>
  <c r="L139" i="13"/>
  <c r="N139" i="13"/>
  <c r="P139" i="13"/>
  <c r="F140" i="13"/>
  <c r="H140" i="13"/>
  <c r="J140" i="13"/>
  <c r="L140" i="13"/>
  <c r="N140" i="13"/>
  <c r="P140" i="13"/>
  <c r="F141" i="13"/>
  <c r="H141" i="13"/>
  <c r="J141" i="13"/>
  <c r="L141" i="13"/>
  <c r="N141" i="13"/>
  <c r="P141" i="13"/>
  <c r="F142" i="13"/>
  <c r="H142" i="13"/>
  <c r="J142" i="13"/>
  <c r="L142" i="13"/>
  <c r="N142" i="13"/>
  <c r="P142" i="13"/>
  <c r="H143" i="13"/>
  <c r="J143" i="13"/>
  <c r="L143" i="13"/>
  <c r="N143" i="13"/>
  <c r="P143" i="13"/>
  <c r="F144" i="13"/>
  <c r="H144" i="13"/>
  <c r="J144" i="13"/>
  <c r="L144" i="13"/>
  <c r="N144" i="13"/>
  <c r="P144" i="13"/>
  <c r="F145" i="13"/>
  <c r="H145" i="13"/>
  <c r="J145" i="13"/>
  <c r="L145" i="13"/>
  <c r="N145" i="13"/>
  <c r="P145" i="13"/>
  <c r="H146" i="13"/>
  <c r="J146" i="13"/>
  <c r="L146" i="13"/>
  <c r="N146" i="13"/>
  <c r="P146" i="13"/>
  <c r="H147" i="13"/>
  <c r="J147" i="13"/>
  <c r="L147" i="13"/>
  <c r="N147" i="13"/>
  <c r="P147" i="13"/>
  <c r="F148" i="13"/>
  <c r="H148" i="13"/>
  <c r="J148" i="13"/>
  <c r="L148" i="13"/>
  <c r="N148" i="13"/>
  <c r="P148" i="13"/>
  <c r="H149" i="13"/>
  <c r="J149" i="13"/>
  <c r="L149" i="13"/>
  <c r="N149" i="13"/>
  <c r="P149" i="13"/>
  <c r="F150" i="13"/>
  <c r="H150" i="13"/>
  <c r="J150" i="13"/>
  <c r="L150" i="13"/>
  <c r="N150" i="13"/>
  <c r="P150" i="13"/>
  <c r="F151" i="13"/>
  <c r="H151" i="13"/>
  <c r="J151" i="13"/>
  <c r="L151" i="13"/>
  <c r="N151" i="13"/>
  <c r="P151" i="13"/>
  <c r="F152" i="13"/>
  <c r="H152" i="13"/>
  <c r="J152" i="13"/>
  <c r="L152" i="13"/>
  <c r="N152" i="13"/>
  <c r="P152" i="13"/>
  <c r="F153" i="13"/>
  <c r="H153" i="13"/>
  <c r="J153" i="13"/>
  <c r="L153" i="13"/>
  <c r="N153" i="13"/>
  <c r="P153" i="13"/>
  <c r="H154" i="13"/>
  <c r="J154" i="13"/>
  <c r="L154" i="13"/>
  <c r="N154" i="13"/>
  <c r="P154" i="13"/>
  <c r="H155" i="13"/>
  <c r="J155" i="13"/>
  <c r="L155" i="13"/>
  <c r="N155" i="13"/>
  <c r="P155" i="13"/>
  <c r="F156" i="13"/>
  <c r="H156" i="13"/>
  <c r="J156" i="13"/>
  <c r="L156" i="13"/>
  <c r="N156" i="13"/>
  <c r="P156" i="13"/>
  <c r="H157" i="13"/>
  <c r="J157" i="13"/>
  <c r="L157" i="13"/>
  <c r="N157" i="13"/>
  <c r="P157" i="13"/>
  <c r="H158" i="13"/>
  <c r="J158" i="13"/>
  <c r="L158" i="13"/>
  <c r="N158" i="13"/>
  <c r="P158" i="13"/>
  <c r="F159" i="13"/>
  <c r="H159" i="13"/>
  <c r="J159" i="13"/>
  <c r="L159" i="13"/>
  <c r="N159" i="13"/>
  <c r="P159" i="13"/>
  <c r="F160" i="13"/>
  <c r="H160" i="13"/>
  <c r="J160" i="13"/>
  <c r="L160" i="13"/>
  <c r="N160" i="13"/>
  <c r="P160" i="13"/>
  <c r="F161" i="13"/>
  <c r="H161" i="13"/>
  <c r="J161" i="13"/>
  <c r="L161" i="13"/>
  <c r="N161" i="13"/>
  <c r="P161" i="13"/>
  <c r="F162" i="13"/>
  <c r="H162" i="13"/>
  <c r="J162" i="13"/>
  <c r="L162" i="13"/>
  <c r="N162" i="13"/>
  <c r="P162" i="13"/>
  <c r="F163" i="13"/>
  <c r="H163" i="13"/>
  <c r="J163" i="13"/>
  <c r="L163" i="13"/>
  <c r="N163" i="13"/>
  <c r="P163" i="13"/>
  <c r="F164" i="13"/>
  <c r="H164" i="13"/>
  <c r="J164" i="13"/>
  <c r="L164" i="13"/>
  <c r="N164" i="13"/>
  <c r="P164" i="13"/>
  <c r="F165" i="13"/>
  <c r="H165" i="13"/>
  <c r="J165" i="13"/>
  <c r="L165" i="13"/>
  <c r="N165" i="13"/>
  <c r="P165" i="13"/>
  <c r="F166" i="13"/>
  <c r="H166" i="13"/>
  <c r="J166" i="13"/>
  <c r="L166" i="13"/>
  <c r="N166" i="13"/>
  <c r="P166" i="13"/>
  <c r="F167" i="13"/>
  <c r="H167" i="13"/>
  <c r="J167" i="13"/>
  <c r="L167" i="13"/>
  <c r="N167" i="13"/>
  <c r="P167" i="13"/>
  <c r="F168" i="13"/>
  <c r="H168" i="13"/>
  <c r="J168" i="13"/>
  <c r="L168" i="13"/>
  <c r="N168" i="13"/>
  <c r="P168" i="13"/>
  <c r="F169" i="13"/>
  <c r="H169" i="13"/>
  <c r="J169" i="13"/>
  <c r="L169" i="13"/>
  <c r="N169" i="13"/>
  <c r="P169" i="13"/>
  <c r="F170" i="13"/>
  <c r="H170" i="13"/>
  <c r="J170" i="13"/>
  <c r="L170" i="13"/>
  <c r="N170" i="13"/>
  <c r="P170" i="13"/>
  <c r="F171" i="13"/>
  <c r="H171" i="13"/>
  <c r="J171" i="13"/>
  <c r="L171" i="13"/>
  <c r="N171" i="13"/>
  <c r="P171" i="13"/>
  <c r="F172" i="13"/>
  <c r="H172" i="13"/>
  <c r="J172" i="13"/>
  <c r="L172" i="13"/>
  <c r="N172" i="13"/>
  <c r="P172" i="13"/>
  <c r="F173" i="13"/>
  <c r="H173" i="13"/>
  <c r="J173" i="13"/>
  <c r="L173" i="13"/>
  <c r="N173" i="13"/>
  <c r="P173" i="13"/>
  <c r="F174" i="13"/>
  <c r="H174" i="13"/>
  <c r="J174" i="13"/>
  <c r="L174" i="13"/>
  <c r="N174" i="13"/>
  <c r="P174" i="13"/>
  <c r="F175" i="13"/>
  <c r="H175" i="13"/>
  <c r="J175" i="13"/>
  <c r="L175" i="13"/>
  <c r="N175" i="13"/>
  <c r="P175" i="13"/>
  <c r="F176" i="13"/>
  <c r="H176" i="13"/>
  <c r="J176" i="13"/>
  <c r="L176" i="13"/>
  <c r="N176" i="13"/>
  <c r="P176" i="13"/>
  <c r="F177" i="13"/>
  <c r="H177" i="13"/>
  <c r="J177" i="13"/>
  <c r="L177" i="13"/>
  <c r="N177" i="13"/>
  <c r="P177" i="13"/>
  <c r="F178" i="13"/>
  <c r="H178" i="13"/>
  <c r="J178" i="13"/>
  <c r="L178" i="13"/>
  <c r="N178" i="13"/>
  <c r="P178" i="13"/>
  <c r="F179" i="13"/>
  <c r="H179" i="13"/>
  <c r="J179" i="13"/>
  <c r="L179" i="13"/>
  <c r="N179" i="13"/>
  <c r="P179" i="13"/>
  <c r="F180" i="13"/>
  <c r="H180" i="13"/>
  <c r="J180" i="13"/>
  <c r="L180" i="13"/>
  <c r="N180" i="13"/>
  <c r="P180" i="13"/>
  <c r="F181" i="13"/>
  <c r="H181" i="13"/>
  <c r="J181" i="13"/>
  <c r="L181" i="13"/>
  <c r="N181" i="13"/>
  <c r="P181" i="13"/>
  <c r="F182" i="13"/>
  <c r="H182" i="13"/>
  <c r="J182" i="13"/>
  <c r="L182" i="13"/>
  <c r="N182" i="13"/>
  <c r="P182" i="13"/>
  <c r="F183" i="13"/>
  <c r="H183" i="13"/>
  <c r="J183" i="13"/>
  <c r="L183" i="13"/>
  <c r="N183" i="13"/>
  <c r="P183" i="13"/>
  <c r="F184" i="13"/>
  <c r="H184" i="13"/>
  <c r="J184" i="13"/>
  <c r="L184" i="13"/>
  <c r="N184" i="13"/>
  <c r="P184" i="13"/>
  <c r="F185" i="13"/>
  <c r="H185" i="13"/>
  <c r="J185" i="13"/>
  <c r="L185" i="13"/>
  <c r="N185" i="13"/>
  <c r="P185" i="13"/>
  <c r="F186" i="13"/>
  <c r="H186" i="13"/>
  <c r="J186" i="13"/>
  <c r="L186" i="13"/>
  <c r="N186" i="13"/>
  <c r="P186" i="13"/>
  <c r="F187" i="13"/>
  <c r="H187" i="13"/>
  <c r="J187" i="13"/>
  <c r="L187" i="13"/>
  <c r="N187" i="13"/>
  <c r="P187" i="13"/>
  <c r="H188" i="13"/>
  <c r="J188" i="13"/>
  <c r="L188" i="13"/>
  <c r="N188" i="13"/>
  <c r="P188" i="13"/>
  <c r="F189" i="13"/>
  <c r="H189" i="13"/>
  <c r="J189" i="13"/>
  <c r="L189" i="13"/>
  <c r="N189" i="13"/>
  <c r="P189" i="13"/>
  <c r="F190" i="13"/>
  <c r="H190" i="13"/>
  <c r="J190" i="13"/>
  <c r="L190" i="13"/>
  <c r="N190" i="13"/>
  <c r="P190" i="13"/>
  <c r="F191" i="13"/>
  <c r="H191" i="13"/>
  <c r="J191" i="13"/>
  <c r="L191" i="13"/>
  <c r="N191" i="13"/>
  <c r="P191" i="13"/>
  <c r="F192" i="13"/>
  <c r="H192" i="13"/>
  <c r="J192" i="13"/>
  <c r="L192" i="13"/>
  <c r="N192" i="13"/>
  <c r="P192" i="13"/>
  <c r="F193" i="13"/>
  <c r="H193" i="13"/>
  <c r="J193" i="13"/>
  <c r="L193" i="13"/>
  <c r="N193" i="13"/>
  <c r="P193" i="13"/>
  <c r="F194" i="13"/>
  <c r="H194" i="13"/>
  <c r="J194" i="13"/>
  <c r="L194" i="13"/>
  <c r="N194" i="13"/>
  <c r="P194" i="13"/>
  <c r="H195" i="13"/>
  <c r="J195" i="13"/>
  <c r="L195" i="13"/>
  <c r="N195" i="13"/>
  <c r="P195" i="13"/>
  <c r="H196" i="13"/>
  <c r="J196" i="13"/>
  <c r="L196" i="13"/>
  <c r="N196" i="13"/>
  <c r="P196" i="13"/>
  <c r="F197" i="13"/>
  <c r="H197" i="13"/>
  <c r="J197" i="13"/>
  <c r="L197" i="13"/>
  <c r="N197" i="13"/>
  <c r="P197" i="13"/>
  <c r="F198" i="13"/>
  <c r="H198" i="13"/>
  <c r="J198" i="13"/>
  <c r="L198" i="13"/>
  <c r="N198" i="13"/>
  <c r="P198" i="13"/>
  <c r="F199" i="13"/>
  <c r="H199" i="13"/>
  <c r="J199" i="13"/>
  <c r="L199" i="13"/>
  <c r="N199" i="13"/>
  <c r="P199" i="13"/>
  <c r="F200" i="13"/>
  <c r="H200" i="13"/>
  <c r="J200" i="13"/>
  <c r="L200" i="13"/>
  <c r="N200" i="13"/>
  <c r="P200" i="13"/>
  <c r="F201" i="13"/>
  <c r="H201" i="13"/>
  <c r="J201" i="13"/>
  <c r="L201" i="13"/>
  <c r="N201" i="13"/>
  <c r="P201" i="13"/>
  <c r="H202" i="13"/>
  <c r="J202" i="13"/>
  <c r="L202" i="13"/>
  <c r="N202" i="13"/>
  <c r="P202" i="13"/>
  <c r="H203" i="13"/>
  <c r="J203" i="13"/>
  <c r="L203" i="13"/>
  <c r="N203" i="13"/>
  <c r="P203" i="13"/>
  <c r="H204" i="13"/>
  <c r="J204" i="13"/>
  <c r="L204" i="13"/>
  <c r="N204" i="13"/>
  <c r="P204" i="13"/>
  <c r="F205" i="13"/>
  <c r="H205" i="13"/>
  <c r="J205" i="13"/>
  <c r="L205" i="13"/>
  <c r="N205" i="13"/>
  <c r="P205" i="13"/>
  <c r="F206" i="13"/>
  <c r="H206" i="13"/>
  <c r="J206" i="13"/>
  <c r="L206" i="13"/>
  <c r="N206" i="13"/>
  <c r="P206" i="13"/>
  <c r="F207" i="13"/>
  <c r="H207" i="13"/>
  <c r="J207" i="13"/>
  <c r="L207" i="13"/>
  <c r="N207" i="13"/>
  <c r="P207" i="13"/>
  <c r="F208" i="13"/>
  <c r="H208" i="13"/>
  <c r="J208" i="13"/>
  <c r="L208" i="13"/>
  <c r="N208" i="13"/>
  <c r="P208" i="13"/>
  <c r="F209" i="13"/>
  <c r="H209" i="13"/>
  <c r="J209" i="13"/>
  <c r="L209" i="13"/>
  <c r="N209" i="13"/>
  <c r="P209" i="13"/>
  <c r="F210" i="13"/>
  <c r="H210" i="13"/>
  <c r="J210" i="13"/>
  <c r="L210" i="13"/>
  <c r="N210" i="13"/>
  <c r="P210" i="13"/>
  <c r="F211" i="13"/>
  <c r="H211" i="13"/>
  <c r="J211" i="13"/>
  <c r="L211" i="13"/>
  <c r="N211" i="13"/>
  <c r="P211" i="13"/>
  <c r="F212" i="13"/>
  <c r="H212" i="13"/>
  <c r="J212" i="13"/>
  <c r="L212" i="13"/>
  <c r="N212" i="13"/>
  <c r="P212" i="13"/>
  <c r="F213" i="13"/>
  <c r="H213" i="13"/>
  <c r="J213" i="13"/>
  <c r="L213" i="13"/>
  <c r="N213" i="13"/>
  <c r="P213" i="13"/>
  <c r="F214" i="13"/>
  <c r="H214" i="13"/>
  <c r="J214" i="13"/>
  <c r="L214" i="13"/>
  <c r="N214" i="13"/>
  <c r="P214" i="13"/>
  <c r="F215" i="13"/>
  <c r="H215" i="13"/>
  <c r="J215" i="13"/>
  <c r="L215" i="13"/>
  <c r="N215" i="13"/>
  <c r="P215" i="13"/>
  <c r="F216" i="13"/>
  <c r="H216" i="13"/>
  <c r="J216" i="13"/>
  <c r="L216" i="13"/>
  <c r="N216" i="13"/>
  <c r="P216" i="13"/>
  <c r="F217" i="13"/>
  <c r="H217" i="13"/>
  <c r="J217" i="13"/>
  <c r="L217" i="13"/>
  <c r="N217" i="13"/>
  <c r="P217" i="13"/>
  <c r="F218" i="13"/>
  <c r="H218" i="13"/>
  <c r="J218" i="13"/>
  <c r="L218" i="13"/>
  <c r="N218" i="13"/>
  <c r="P218" i="13"/>
  <c r="F219" i="13"/>
  <c r="H219" i="13"/>
  <c r="J219" i="13"/>
  <c r="L219" i="13"/>
  <c r="N219" i="13"/>
  <c r="P219" i="13"/>
  <c r="H220" i="13"/>
  <c r="J220" i="13"/>
  <c r="L220" i="13"/>
  <c r="N220" i="13"/>
  <c r="P220" i="13"/>
  <c r="H221" i="13"/>
  <c r="J221" i="13"/>
  <c r="L221" i="13"/>
  <c r="N221" i="13"/>
  <c r="P221" i="13"/>
  <c r="H222" i="13"/>
  <c r="J222" i="13"/>
  <c r="L222" i="13"/>
  <c r="N222" i="13"/>
  <c r="P222" i="13"/>
  <c r="F223" i="13"/>
  <c r="H223" i="13"/>
  <c r="J223" i="13"/>
  <c r="L223" i="13"/>
  <c r="N223" i="13"/>
  <c r="P223" i="13"/>
  <c r="H224" i="13"/>
  <c r="J224" i="13"/>
  <c r="L224" i="13"/>
  <c r="N224" i="13"/>
  <c r="P224" i="13"/>
  <c r="H225" i="13"/>
  <c r="J225" i="13"/>
  <c r="L225" i="13"/>
  <c r="N225" i="13"/>
  <c r="P225" i="13"/>
  <c r="H226" i="13"/>
  <c r="J226" i="13"/>
  <c r="L226" i="13"/>
  <c r="N226" i="13"/>
  <c r="P226" i="13"/>
  <c r="F227" i="13"/>
  <c r="H227" i="13"/>
  <c r="J227" i="13"/>
  <c r="L227" i="13"/>
  <c r="N227" i="13"/>
  <c r="P227" i="13"/>
  <c r="F228" i="13"/>
  <c r="H228" i="13"/>
  <c r="J228" i="13"/>
  <c r="L228" i="13"/>
  <c r="N228" i="13"/>
  <c r="P228" i="13"/>
  <c r="F229" i="13"/>
  <c r="H229" i="13"/>
  <c r="J229" i="13"/>
  <c r="L229" i="13"/>
  <c r="N229" i="13"/>
  <c r="P229" i="13"/>
  <c r="F230" i="13"/>
  <c r="H230" i="13"/>
  <c r="J230" i="13"/>
  <c r="L230" i="13"/>
  <c r="N230" i="13"/>
  <c r="P230" i="13"/>
  <c r="F231" i="13"/>
  <c r="H231" i="13"/>
  <c r="J231" i="13"/>
  <c r="L231" i="13"/>
  <c r="N231" i="13"/>
  <c r="P231" i="13"/>
  <c r="F232" i="13"/>
  <c r="H232" i="13"/>
  <c r="J232" i="13"/>
  <c r="L232" i="13"/>
  <c r="N232" i="13"/>
  <c r="P232" i="13"/>
  <c r="H233" i="13"/>
  <c r="J233" i="13"/>
  <c r="L233" i="13"/>
  <c r="N233" i="13"/>
  <c r="P233" i="13"/>
  <c r="H234" i="13"/>
  <c r="J234" i="13"/>
  <c r="L234" i="13"/>
  <c r="N234" i="13"/>
  <c r="P234" i="13"/>
  <c r="F235" i="13"/>
  <c r="H235" i="13"/>
  <c r="J235" i="13"/>
  <c r="L235" i="13"/>
  <c r="N235" i="13"/>
  <c r="P235" i="13"/>
  <c r="F236" i="13"/>
  <c r="H236" i="13"/>
  <c r="J236" i="13"/>
  <c r="L236" i="13"/>
  <c r="N236" i="13"/>
  <c r="P236" i="13"/>
  <c r="H237" i="13"/>
  <c r="J237" i="13"/>
  <c r="L237" i="13"/>
  <c r="N237" i="13"/>
  <c r="P237" i="13"/>
  <c r="F238" i="13"/>
  <c r="H238" i="13"/>
  <c r="J238" i="13"/>
  <c r="L238" i="13"/>
  <c r="N238" i="13"/>
  <c r="P238" i="13"/>
  <c r="F239" i="13"/>
  <c r="H239" i="13"/>
  <c r="J239" i="13"/>
  <c r="L239" i="13"/>
  <c r="N239" i="13"/>
  <c r="P239" i="13"/>
  <c r="F240" i="13"/>
  <c r="H240" i="13"/>
  <c r="J240" i="13"/>
  <c r="L240" i="13"/>
  <c r="N240" i="13"/>
  <c r="P240" i="13"/>
  <c r="F241" i="13"/>
  <c r="H241" i="13"/>
  <c r="J241" i="13"/>
  <c r="L241" i="13"/>
  <c r="N241" i="13"/>
  <c r="P241" i="13"/>
  <c r="H242" i="13"/>
  <c r="J242" i="13"/>
  <c r="L242" i="13"/>
  <c r="N242" i="13"/>
  <c r="P242" i="13"/>
  <c r="F243" i="13"/>
  <c r="H243" i="13"/>
  <c r="J243" i="13"/>
  <c r="L243" i="13"/>
  <c r="N243" i="13"/>
  <c r="P243" i="13"/>
  <c r="F244" i="13"/>
  <c r="H244" i="13"/>
  <c r="J244" i="13"/>
  <c r="L244" i="13"/>
  <c r="N244" i="13"/>
  <c r="P244" i="13"/>
  <c r="H245" i="13"/>
  <c r="J245" i="13"/>
  <c r="L245" i="13"/>
  <c r="N245" i="13"/>
  <c r="P245" i="13"/>
  <c r="H246" i="13"/>
  <c r="J246" i="13"/>
  <c r="L246" i="13"/>
  <c r="N246" i="13"/>
  <c r="P246" i="13"/>
  <c r="H247" i="13"/>
  <c r="J247" i="13"/>
  <c r="L247" i="13"/>
  <c r="N247" i="13"/>
  <c r="P247" i="13"/>
  <c r="F248" i="13"/>
  <c r="H248" i="13"/>
  <c r="J248" i="13"/>
  <c r="L248" i="13"/>
  <c r="N248" i="13"/>
  <c r="P248" i="13"/>
  <c r="F249" i="13"/>
  <c r="H249" i="13"/>
  <c r="J249" i="13"/>
  <c r="L249" i="13"/>
  <c r="N249" i="13"/>
  <c r="P249" i="13"/>
  <c r="F250" i="13"/>
  <c r="H250" i="13"/>
  <c r="J250" i="13"/>
  <c r="L250" i="13"/>
  <c r="N250" i="13"/>
  <c r="P250" i="13"/>
  <c r="F251" i="13"/>
  <c r="H251" i="13"/>
  <c r="J251" i="13"/>
  <c r="L251" i="13"/>
  <c r="N251" i="13"/>
  <c r="P251" i="13"/>
  <c r="F252" i="13"/>
  <c r="H252" i="13"/>
  <c r="J252" i="13"/>
  <c r="L252" i="13"/>
  <c r="N252" i="13"/>
  <c r="P252" i="13"/>
  <c r="F253" i="13"/>
  <c r="H253" i="13"/>
  <c r="J253" i="13"/>
  <c r="L253" i="13"/>
  <c r="N253" i="13"/>
  <c r="P253" i="13"/>
  <c r="F254" i="13"/>
  <c r="H254" i="13"/>
  <c r="J254" i="13"/>
  <c r="L254" i="13"/>
  <c r="N254" i="13"/>
  <c r="P254" i="13"/>
  <c r="H255" i="13"/>
  <c r="J255" i="13"/>
  <c r="L255" i="13"/>
  <c r="N255" i="13"/>
  <c r="P255" i="13"/>
  <c r="F256" i="13"/>
  <c r="H256" i="13"/>
  <c r="J256" i="13"/>
  <c r="L256" i="13"/>
  <c r="N256" i="13"/>
  <c r="P256" i="13"/>
  <c r="H257" i="13"/>
  <c r="J257" i="13"/>
  <c r="L257" i="13"/>
  <c r="N257" i="13"/>
  <c r="P257" i="13"/>
  <c r="F258" i="13"/>
  <c r="H258" i="13"/>
  <c r="J258" i="13"/>
  <c r="L258" i="13"/>
  <c r="N258" i="13"/>
  <c r="P258" i="13"/>
  <c r="H259" i="13"/>
  <c r="J259" i="13"/>
  <c r="L259" i="13"/>
  <c r="N259" i="13"/>
  <c r="P259" i="13"/>
  <c r="H260" i="13"/>
  <c r="J260" i="13"/>
  <c r="L260" i="13"/>
  <c r="N260" i="13"/>
  <c r="P260" i="13"/>
  <c r="F261" i="13"/>
  <c r="H261" i="13"/>
  <c r="J261" i="13"/>
  <c r="L261" i="13"/>
  <c r="N261" i="13"/>
  <c r="P261" i="13"/>
  <c r="F262" i="13"/>
  <c r="H262" i="13"/>
  <c r="J262" i="13"/>
  <c r="L262" i="13"/>
  <c r="N262" i="13"/>
  <c r="P262" i="13"/>
  <c r="F263" i="13"/>
  <c r="H263" i="13"/>
  <c r="J263" i="13"/>
  <c r="L263" i="13"/>
  <c r="N263" i="13"/>
  <c r="P263" i="13"/>
  <c r="F264" i="13"/>
  <c r="H264" i="13"/>
  <c r="J264" i="13"/>
  <c r="L264" i="13"/>
  <c r="N264" i="13"/>
  <c r="P264" i="13"/>
  <c r="H265" i="13"/>
  <c r="J265" i="13"/>
  <c r="L265" i="13"/>
  <c r="N265" i="13"/>
  <c r="P265" i="13"/>
  <c r="F266" i="13"/>
  <c r="H266" i="13"/>
  <c r="J266" i="13"/>
  <c r="L266" i="13"/>
  <c r="N266" i="13"/>
  <c r="P266" i="13"/>
  <c r="F267" i="13"/>
  <c r="H267" i="13"/>
  <c r="J267" i="13"/>
  <c r="L267" i="13"/>
  <c r="N267" i="13"/>
  <c r="P267" i="13"/>
  <c r="F268" i="13"/>
  <c r="H268" i="13"/>
  <c r="J268" i="13"/>
  <c r="L268" i="13"/>
  <c r="N268" i="13"/>
  <c r="P268" i="13"/>
  <c r="F269" i="13"/>
  <c r="H269" i="13"/>
  <c r="J269" i="13"/>
  <c r="L269" i="13"/>
  <c r="N269" i="13"/>
  <c r="P269" i="13"/>
  <c r="F270" i="13"/>
  <c r="H270" i="13"/>
  <c r="J270" i="13"/>
  <c r="L270" i="13"/>
  <c r="N270" i="13"/>
  <c r="P270" i="13"/>
  <c r="F271" i="13"/>
  <c r="H271" i="13"/>
  <c r="J271" i="13"/>
  <c r="L271" i="13"/>
  <c r="N271" i="13"/>
  <c r="P271" i="13"/>
  <c r="F272" i="13"/>
  <c r="H272" i="13"/>
  <c r="J272" i="13"/>
  <c r="L272" i="13"/>
  <c r="N272" i="13"/>
  <c r="P272" i="13"/>
  <c r="F273" i="13"/>
  <c r="H273" i="13"/>
  <c r="J273" i="13"/>
  <c r="L273" i="13"/>
  <c r="N273" i="13"/>
  <c r="P273" i="13"/>
  <c r="F274" i="13"/>
  <c r="H274" i="13"/>
  <c r="J274" i="13"/>
  <c r="L274" i="13"/>
  <c r="N274" i="13"/>
  <c r="P274" i="13"/>
  <c r="F275" i="13"/>
  <c r="H275" i="13"/>
  <c r="J275" i="13"/>
  <c r="L275" i="13"/>
  <c r="N275" i="13"/>
  <c r="P275" i="13"/>
  <c r="F276" i="13"/>
  <c r="H276" i="13"/>
  <c r="J276" i="13"/>
  <c r="L276" i="13"/>
  <c r="N276" i="13"/>
  <c r="P276" i="13"/>
  <c r="F277" i="13"/>
  <c r="H277" i="13"/>
  <c r="J277" i="13"/>
  <c r="L277" i="13"/>
  <c r="N277" i="13"/>
  <c r="P277" i="13"/>
  <c r="F278" i="13"/>
  <c r="H278" i="13"/>
  <c r="J278" i="13"/>
  <c r="L278" i="13"/>
  <c r="N278" i="13"/>
  <c r="P278" i="13"/>
  <c r="F279" i="13"/>
  <c r="H279" i="13"/>
  <c r="J279" i="13"/>
  <c r="L279" i="13"/>
  <c r="N279" i="13"/>
  <c r="P279" i="13"/>
  <c r="F280" i="13"/>
  <c r="H280" i="13"/>
  <c r="J280" i="13"/>
  <c r="L280" i="13"/>
  <c r="N280" i="13"/>
  <c r="P280" i="13"/>
  <c r="F281" i="13"/>
  <c r="H281" i="13"/>
  <c r="J281" i="13"/>
  <c r="L281" i="13"/>
  <c r="N281" i="13"/>
  <c r="P281" i="13"/>
  <c r="H282" i="13"/>
  <c r="J282" i="13"/>
  <c r="L282" i="13"/>
  <c r="N282" i="13"/>
  <c r="P282" i="13"/>
  <c r="H283" i="13"/>
  <c r="J283" i="13"/>
  <c r="L283" i="13"/>
  <c r="N283" i="13"/>
  <c r="P283" i="13"/>
  <c r="F284" i="13"/>
  <c r="H284" i="13"/>
  <c r="J284" i="13"/>
  <c r="L284" i="13"/>
  <c r="N284" i="13"/>
  <c r="P284" i="13"/>
  <c r="F285" i="13"/>
  <c r="H285" i="13"/>
  <c r="J285" i="13"/>
  <c r="L285" i="13"/>
  <c r="N285" i="13"/>
  <c r="P285" i="13"/>
  <c r="F286" i="13"/>
  <c r="H286" i="13"/>
  <c r="J286" i="13"/>
  <c r="L286" i="13"/>
  <c r="N286" i="13"/>
  <c r="P286" i="13"/>
  <c r="F287" i="13"/>
  <c r="H287" i="13"/>
  <c r="J287" i="13"/>
  <c r="L287" i="13"/>
  <c r="N287" i="13"/>
  <c r="P287" i="13"/>
  <c r="H288" i="13"/>
  <c r="J288" i="13"/>
  <c r="L288" i="13"/>
  <c r="N288" i="13"/>
  <c r="P288" i="13"/>
  <c r="F289" i="13"/>
  <c r="H289" i="13"/>
  <c r="J289" i="13"/>
  <c r="L289" i="13"/>
  <c r="N289" i="13"/>
  <c r="P289" i="13"/>
  <c r="F290" i="13"/>
  <c r="H290" i="13"/>
  <c r="J290" i="13"/>
  <c r="L290" i="13"/>
  <c r="N290" i="13"/>
  <c r="P290" i="13"/>
  <c r="F291" i="13"/>
  <c r="H291" i="13"/>
  <c r="J291" i="13"/>
  <c r="L291" i="13"/>
  <c r="N291" i="13"/>
  <c r="P291" i="13"/>
  <c r="F292" i="13"/>
  <c r="H292" i="13"/>
  <c r="J292" i="13"/>
  <c r="L292" i="13"/>
  <c r="N292" i="13"/>
  <c r="P292" i="13"/>
  <c r="H293" i="13"/>
  <c r="J293" i="13"/>
  <c r="L293" i="13"/>
  <c r="N293" i="13"/>
  <c r="P293" i="13"/>
  <c r="F294" i="13"/>
  <c r="H294" i="13"/>
  <c r="J294" i="13"/>
  <c r="L294" i="13"/>
  <c r="N294" i="13"/>
  <c r="P294" i="13"/>
  <c r="F295" i="13"/>
  <c r="H295" i="13"/>
  <c r="J295" i="13"/>
  <c r="L295" i="13"/>
  <c r="N295" i="13"/>
  <c r="P295" i="13"/>
  <c r="F296" i="13"/>
  <c r="H296" i="13"/>
  <c r="J296" i="13"/>
  <c r="L296" i="13"/>
  <c r="N296" i="13"/>
  <c r="P296" i="13"/>
  <c r="F297" i="13"/>
  <c r="H297" i="13"/>
  <c r="J297" i="13"/>
  <c r="L297" i="13"/>
  <c r="N297" i="13"/>
  <c r="P297" i="13"/>
  <c r="H298" i="13"/>
  <c r="J298" i="13"/>
  <c r="L298" i="13"/>
  <c r="N298" i="13"/>
  <c r="P298" i="13"/>
  <c r="F299" i="13"/>
  <c r="H299" i="13"/>
  <c r="J299" i="13"/>
  <c r="L299" i="13"/>
  <c r="N299" i="13"/>
  <c r="P299" i="13"/>
  <c r="F300" i="13"/>
  <c r="H300" i="13"/>
  <c r="J300" i="13"/>
  <c r="L300" i="13"/>
  <c r="N300" i="13"/>
  <c r="P300" i="13"/>
  <c r="F301" i="13"/>
  <c r="H301" i="13"/>
  <c r="J301" i="13"/>
  <c r="L301" i="13"/>
  <c r="N301" i="13"/>
  <c r="P301" i="13"/>
  <c r="F302" i="13"/>
  <c r="H302" i="13"/>
  <c r="J302" i="13"/>
  <c r="L302" i="13"/>
  <c r="N302" i="13"/>
  <c r="P302" i="13"/>
  <c r="F303" i="13"/>
  <c r="H303" i="13"/>
  <c r="J303" i="13"/>
  <c r="L303" i="13"/>
  <c r="N303" i="13"/>
  <c r="P303" i="13"/>
  <c r="F304" i="13"/>
  <c r="H304" i="13"/>
  <c r="J304" i="13"/>
  <c r="L304" i="13"/>
  <c r="N304" i="13"/>
  <c r="P304" i="13"/>
  <c r="F305" i="13"/>
  <c r="H305" i="13"/>
  <c r="J305" i="13"/>
  <c r="L305" i="13"/>
  <c r="N305" i="13"/>
  <c r="P305" i="13"/>
  <c r="F306" i="13"/>
  <c r="H306" i="13"/>
  <c r="J306" i="13"/>
  <c r="L306" i="13"/>
  <c r="N306" i="13"/>
  <c r="P306" i="13"/>
  <c r="F307" i="13"/>
  <c r="H307" i="13"/>
  <c r="J307" i="13"/>
  <c r="L307" i="13"/>
  <c r="N307" i="13"/>
  <c r="P307" i="13"/>
  <c r="F308" i="13"/>
  <c r="H308" i="13"/>
  <c r="J308" i="13"/>
  <c r="L308" i="13"/>
  <c r="N308" i="13"/>
  <c r="P308" i="13"/>
  <c r="H309" i="13"/>
  <c r="J309" i="13"/>
  <c r="L309" i="13"/>
  <c r="N309" i="13"/>
  <c r="P309" i="13"/>
  <c r="H310" i="13"/>
  <c r="J310" i="13"/>
  <c r="L310" i="13"/>
  <c r="N310" i="13"/>
  <c r="P310" i="13"/>
  <c r="H311" i="13"/>
  <c r="J311" i="13"/>
  <c r="L311" i="13"/>
  <c r="N311" i="13"/>
  <c r="P311" i="13"/>
  <c r="H312" i="13"/>
  <c r="J312" i="13"/>
  <c r="L312" i="13"/>
  <c r="N312" i="13"/>
  <c r="P312" i="13"/>
  <c r="H313" i="13"/>
  <c r="J313" i="13"/>
  <c r="L313" i="13"/>
  <c r="N313" i="13"/>
  <c r="P313" i="13"/>
  <c r="H314" i="13"/>
  <c r="J314" i="13"/>
  <c r="L314" i="13"/>
  <c r="N314" i="13"/>
  <c r="P314" i="13"/>
  <c r="F315" i="13"/>
  <c r="H315" i="13"/>
  <c r="J315" i="13"/>
  <c r="L315" i="13"/>
  <c r="N315" i="13"/>
  <c r="P315" i="13"/>
  <c r="F316" i="13"/>
  <c r="H316" i="13"/>
  <c r="J316" i="13"/>
  <c r="L316" i="13"/>
  <c r="N316" i="13"/>
  <c r="P316" i="13"/>
  <c r="F317" i="13"/>
  <c r="H317" i="13"/>
  <c r="J317" i="13"/>
  <c r="L317" i="13"/>
  <c r="N317" i="13"/>
  <c r="P317" i="13"/>
  <c r="H318" i="13"/>
  <c r="J318" i="13"/>
  <c r="L318" i="13"/>
  <c r="N318" i="13"/>
  <c r="P318" i="13"/>
  <c r="H319" i="13"/>
  <c r="J319" i="13"/>
  <c r="L319" i="13"/>
  <c r="N319" i="13"/>
  <c r="P319" i="13"/>
  <c r="H320" i="13"/>
  <c r="J320" i="13"/>
  <c r="L320" i="13"/>
  <c r="N320" i="13"/>
  <c r="P320" i="13"/>
  <c r="H321" i="13"/>
  <c r="J321" i="13"/>
  <c r="L321" i="13"/>
  <c r="N321" i="13"/>
  <c r="P321" i="13"/>
  <c r="F322" i="13"/>
  <c r="H322" i="13"/>
  <c r="J322" i="13"/>
  <c r="L322" i="13"/>
  <c r="N322" i="13"/>
  <c r="P322" i="13"/>
  <c r="H323" i="13"/>
  <c r="J323" i="13"/>
  <c r="L323" i="13"/>
  <c r="N323" i="13"/>
  <c r="P323" i="13"/>
  <c r="H324" i="13"/>
  <c r="J324" i="13"/>
  <c r="L324" i="13"/>
  <c r="N324" i="13"/>
  <c r="P324" i="13"/>
  <c r="H325" i="13"/>
  <c r="J325" i="13"/>
  <c r="L325" i="13"/>
  <c r="N325" i="13"/>
  <c r="P325" i="13"/>
  <c r="H326" i="13"/>
  <c r="J326" i="13"/>
  <c r="L326" i="13"/>
  <c r="N326" i="13"/>
  <c r="P326" i="13"/>
  <c r="F327" i="13"/>
  <c r="H327" i="13"/>
  <c r="J327" i="13"/>
  <c r="L327" i="13"/>
  <c r="N327" i="13"/>
  <c r="P327" i="13"/>
  <c r="F328" i="13"/>
  <c r="H328" i="13"/>
  <c r="J328" i="13"/>
  <c r="L328" i="13"/>
  <c r="N328" i="13"/>
  <c r="P328" i="13"/>
  <c r="H329" i="13"/>
  <c r="J329" i="13"/>
  <c r="L329" i="13"/>
  <c r="N329" i="13"/>
  <c r="P329" i="13"/>
  <c r="F330" i="13"/>
  <c r="H330" i="13"/>
  <c r="J330" i="13"/>
  <c r="L330" i="13"/>
  <c r="N330" i="13"/>
  <c r="P330" i="13"/>
  <c r="H331" i="13"/>
  <c r="J331" i="13"/>
  <c r="L331" i="13"/>
  <c r="N331" i="13"/>
  <c r="P331" i="13"/>
  <c r="H332" i="13"/>
  <c r="J332" i="13"/>
  <c r="L332" i="13"/>
  <c r="N332" i="13"/>
  <c r="P332" i="13"/>
  <c r="H333" i="13"/>
  <c r="J333" i="13"/>
  <c r="L333" i="13"/>
  <c r="N333" i="13"/>
  <c r="P333" i="13"/>
  <c r="H334" i="13"/>
  <c r="J334" i="13"/>
  <c r="L334" i="13"/>
  <c r="N334" i="13"/>
  <c r="P334" i="13"/>
  <c r="H335" i="13"/>
  <c r="J335" i="13"/>
  <c r="L335" i="13"/>
  <c r="N335" i="13"/>
  <c r="P335" i="13"/>
  <c r="F336" i="13"/>
  <c r="H336" i="13"/>
  <c r="J336" i="13"/>
  <c r="L336" i="13"/>
  <c r="N336" i="13"/>
  <c r="P336" i="13"/>
  <c r="H337" i="13"/>
  <c r="J337" i="13"/>
  <c r="L337" i="13"/>
  <c r="N337" i="13"/>
  <c r="P337" i="13"/>
  <c r="F338" i="13"/>
  <c r="H338" i="13"/>
  <c r="J338" i="13"/>
  <c r="L338" i="13"/>
  <c r="N338" i="13"/>
  <c r="P338" i="13"/>
  <c r="F339" i="13"/>
  <c r="H339" i="13"/>
  <c r="J339" i="13"/>
  <c r="L339" i="13"/>
  <c r="N339" i="13"/>
  <c r="P339" i="13"/>
  <c r="J340" i="13"/>
  <c r="L340" i="13"/>
  <c r="N340" i="13"/>
  <c r="P340" i="13"/>
  <c r="N341" i="13"/>
  <c r="P341" i="13"/>
  <c r="P342" i="13"/>
  <c r="F354" i="13"/>
  <c r="H354" i="13"/>
  <c r="J354" i="13"/>
  <c r="L354" i="13"/>
  <c r="N354" i="13"/>
  <c r="P354" i="13"/>
  <c r="R354" i="13"/>
  <c r="H355" i="13"/>
  <c r="J355" i="13"/>
  <c r="L355" i="13"/>
  <c r="N355" i="13"/>
  <c r="P355" i="13"/>
  <c r="R355" i="13"/>
  <c r="F356" i="13"/>
  <c r="H356" i="13"/>
  <c r="J356" i="13"/>
  <c r="L356" i="13"/>
  <c r="N356" i="13"/>
  <c r="P356" i="13"/>
  <c r="R356" i="13"/>
  <c r="F357" i="13"/>
  <c r="H357" i="13"/>
  <c r="J357" i="13"/>
  <c r="L357" i="13"/>
  <c r="N357" i="13"/>
  <c r="P357" i="13"/>
  <c r="R357" i="13"/>
  <c r="F358" i="13"/>
  <c r="H358" i="13"/>
  <c r="J358" i="13"/>
  <c r="L358" i="13"/>
  <c r="N358" i="13"/>
  <c r="P358" i="13"/>
  <c r="R358" i="13"/>
  <c r="H359" i="13"/>
  <c r="J359" i="13"/>
  <c r="L359" i="13"/>
  <c r="N359" i="13"/>
  <c r="P359" i="13"/>
  <c r="R359" i="13"/>
  <c r="F360" i="13"/>
  <c r="H360" i="13"/>
  <c r="J360" i="13"/>
  <c r="L360" i="13"/>
  <c r="N360" i="13"/>
  <c r="P360" i="13"/>
  <c r="R360" i="13"/>
  <c r="F361" i="13"/>
  <c r="H361" i="13"/>
  <c r="J361" i="13"/>
  <c r="L361" i="13"/>
  <c r="N361" i="13"/>
  <c r="P361" i="13"/>
  <c r="R361" i="13"/>
  <c r="H362" i="13"/>
  <c r="J362" i="13"/>
  <c r="L362" i="13"/>
  <c r="N362" i="13"/>
  <c r="P362" i="13"/>
  <c r="R362" i="13"/>
  <c r="H363" i="13"/>
  <c r="J363" i="13"/>
  <c r="L363" i="13"/>
  <c r="N363" i="13"/>
  <c r="P363" i="13"/>
  <c r="R363" i="13"/>
  <c r="F364" i="13"/>
  <c r="H364" i="13"/>
  <c r="J364" i="13"/>
  <c r="L364" i="13"/>
  <c r="N364" i="13"/>
  <c r="P364" i="13"/>
  <c r="R364" i="13"/>
  <c r="H365" i="13"/>
  <c r="J365" i="13"/>
  <c r="L365" i="13"/>
  <c r="N365" i="13"/>
  <c r="P365" i="13"/>
  <c r="R365" i="13"/>
  <c r="F366" i="13"/>
  <c r="H366" i="13"/>
  <c r="J366" i="13"/>
  <c r="L366" i="13"/>
  <c r="N366" i="13"/>
  <c r="P366" i="13"/>
  <c r="R366" i="13"/>
  <c r="H367" i="13"/>
  <c r="J367" i="13"/>
  <c r="L367" i="13"/>
  <c r="N367" i="13"/>
  <c r="P367" i="13"/>
  <c r="R367" i="13"/>
  <c r="F368" i="13"/>
  <c r="H368" i="13"/>
  <c r="J368" i="13"/>
  <c r="L368" i="13"/>
  <c r="N368" i="13"/>
  <c r="P368" i="13"/>
  <c r="R368" i="13"/>
  <c r="F369" i="13"/>
  <c r="H369" i="13"/>
  <c r="J369" i="13"/>
  <c r="L369" i="13"/>
  <c r="N369" i="13"/>
  <c r="P369" i="13"/>
  <c r="R369" i="13"/>
  <c r="H370" i="13"/>
  <c r="J370" i="13"/>
  <c r="L370" i="13"/>
  <c r="N370" i="13"/>
  <c r="P370" i="13"/>
  <c r="R370" i="13"/>
  <c r="H371" i="13"/>
  <c r="J371" i="13"/>
  <c r="L371" i="13"/>
  <c r="N371" i="13"/>
  <c r="P371" i="13"/>
  <c r="R371" i="13"/>
  <c r="H372" i="13"/>
  <c r="J372" i="13"/>
  <c r="L372" i="13"/>
  <c r="N372" i="13"/>
  <c r="P372" i="13"/>
  <c r="R372" i="13"/>
  <c r="H373" i="13"/>
  <c r="J373" i="13"/>
  <c r="L373" i="13"/>
  <c r="N373" i="13"/>
  <c r="P373" i="13"/>
  <c r="R373" i="13"/>
  <c r="H374" i="13"/>
  <c r="J374" i="13"/>
  <c r="L374" i="13"/>
  <c r="N374" i="13"/>
  <c r="P374" i="13"/>
  <c r="R374" i="13"/>
  <c r="F375" i="13"/>
  <c r="H375" i="13"/>
  <c r="J375" i="13"/>
  <c r="L375" i="13"/>
  <c r="N375" i="13"/>
  <c r="P375" i="13"/>
  <c r="R375" i="13"/>
  <c r="H376" i="13"/>
  <c r="J376" i="13"/>
  <c r="L376" i="13"/>
  <c r="N376" i="13"/>
  <c r="P376" i="13"/>
  <c r="R376" i="13"/>
  <c r="H377" i="13"/>
  <c r="J377" i="13"/>
  <c r="L377" i="13"/>
  <c r="N377" i="13"/>
  <c r="P377" i="13"/>
  <c r="R377" i="13"/>
  <c r="F378" i="13"/>
  <c r="H378" i="13"/>
  <c r="J378" i="13"/>
  <c r="L378" i="13"/>
  <c r="N378" i="13"/>
  <c r="P378" i="13"/>
  <c r="R378" i="13"/>
  <c r="H379" i="13"/>
  <c r="J379" i="13"/>
  <c r="L379" i="13"/>
  <c r="N379" i="13"/>
  <c r="P379" i="13"/>
  <c r="R379" i="13"/>
  <c r="H380" i="13"/>
  <c r="J380" i="13"/>
  <c r="L380" i="13"/>
  <c r="N380" i="13"/>
  <c r="P380" i="13"/>
  <c r="R380" i="13"/>
  <c r="F381" i="13"/>
  <c r="H381" i="13"/>
  <c r="J381" i="13"/>
  <c r="L381" i="13"/>
  <c r="N381" i="13"/>
  <c r="P381" i="13"/>
  <c r="R381" i="13"/>
  <c r="F382" i="13"/>
  <c r="H382" i="13"/>
  <c r="J382" i="13"/>
  <c r="L382" i="13"/>
  <c r="N382" i="13"/>
  <c r="P382" i="13"/>
  <c r="R382" i="13"/>
  <c r="F383" i="13"/>
  <c r="H383" i="13"/>
  <c r="J383" i="13"/>
  <c r="L383" i="13"/>
  <c r="N383" i="13"/>
  <c r="P383" i="13"/>
  <c r="R383" i="13"/>
  <c r="F384" i="13"/>
  <c r="H384" i="13"/>
  <c r="J384" i="13"/>
  <c r="L384" i="13"/>
  <c r="N384" i="13"/>
  <c r="P384" i="13"/>
  <c r="R384" i="13"/>
  <c r="F385" i="13"/>
  <c r="H385" i="13"/>
  <c r="J385" i="13"/>
  <c r="L385" i="13"/>
  <c r="N385" i="13"/>
  <c r="P385" i="13"/>
  <c r="R385" i="13"/>
  <c r="H386" i="13"/>
  <c r="J386" i="13"/>
  <c r="L386" i="13"/>
  <c r="N386" i="13"/>
  <c r="P386" i="13"/>
  <c r="R386" i="13"/>
  <c r="H387" i="13"/>
  <c r="J387" i="13"/>
  <c r="L387" i="13"/>
  <c r="N387" i="13"/>
  <c r="P387" i="13"/>
  <c r="R387" i="13"/>
  <c r="H388" i="13"/>
  <c r="J388" i="13"/>
  <c r="L388" i="13"/>
  <c r="N388" i="13"/>
  <c r="P388" i="13"/>
  <c r="R388" i="13"/>
  <c r="H389" i="13"/>
  <c r="J389" i="13"/>
  <c r="L389" i="13"/>
  <c r="N389" i="13"/>
  <c r="P389" i="13"/>
  <c r="R389" i="13"/>
  <c r="H390" i="13"/>
  <c r="J390" i="13"/>
  <c r="L390" i="13"/>
  <c r="N390" i="13"/>
  <c r="P390" i="13"/>
  <c r="R390" i="13"/>
  <c r="H391" i="13"/>
  <c r="J391" i="13"/>
  <c r="L391" i="13"/>
  <c r="N391" i="13"/>
  <c r="P391" i="13"/>
  <c r="R391" i="13"/>
  <c r="H392" i="13"/>
  <c r="J392" i="13"/>
  <c r="L392" i="13"/>
  <c r="N392" i="13"/>
  <c r="P392" i="13"/>
  <c r="R392" i="13"/>
  <c r="F393" i="13"/>
  <c r="H393" i="13"/>
  <c r="J393" i="13"/>
  <c r="L393" i="13"/>
  <c r="N393" i="13"/>
  <c r="P393" i="13"/>
  <c r="R393" i="13"/>
  <c r="F394" i="13"/>
  <c r="H394" i="13"/>
  <c r="J394" i="13"/>
  <c r="L394" i="13"/>
  <c r="N394" i="13"/>
  <c r="P394" i="13"/>
  <c r="R394" i="13"/>
  <c r="F395" i="13"/>
  <c r="H395" i="13"/>
  <c r="J395" i="13"/>
  <c r="L395" i="13"/>
  <c r="N395" i="13"/>
  <c r="P395" i="13"/>
  <c r="R395" i="13"/>
  <c r="F396" i="13"/>
  <c r="H396" i="13"/>
  <c r="J396" i="13"/>
  <c r="L396" i="13"/>
  <c r="N396" i="13"/>
  <c r="P396" i="13"/>
  <c r="R396" i="13"/>
  <c r="F397" i="13"/>
  <c r="H397" i="13"/>
  <c r="J397" i="13"/>
  <c r="L397" i="13"/>
  <c r="N397" i="13"/>
  <c r="P397" i="13"/>
  <c r="R397" i="13"/>
  <c r="F398" i="13"/>
  <c r="H398" i="13"/>
  <c r="J398" i="13"/>
  <c r="L398" i="13"/>
  <c r="N398" i="13"/>
  <c r="P398" i="13"/>
  <c r="R398" i="13"/>
  <c r="H399" i="13"/>
  <c r="J399" i="13"/>
  <c r="L399" i="13"/>
  <c r="N399" i="13"/>
  <c r="P399" i="13"/>
  <c r="R399" i="13"/>
  <c r="H400" i="13"/>
  <c r="J400" i="13"/>
  <c r="L400" i="13"/>
  <c r="N400" i="13"/>
  <c r="P400" i="13"/>
  <c r="R400" i="13"/>
  <c r="F401" i="13"/>
  <c r="H401" i="13"/>
  <c r="J401" i="13"/>
  <c r="L401" i="13"/>
  <c r="N401" i="13"/>
  <c r="P401" i="13"/>
  <c r="R401" i="13"/>
  <c r="H402" i="13"/>
  <c r="J402" i="13"/>
  <c r="L402" i="13"/>
  <c r="N402" i="13"/>
  <c r="P402" i="13"/>
  <c r="R402" i="13"/>
  <c r="H403" i="13"/>
  <c r="J403" i="13"/>
  <c r="L403" i="13"/>
  <c r="N403" i="13"/>
  <c r="P403" i="13"/>
  <c r="R403" i="13"/>
  <c r="H404" i="13"/>
  <c r="J404" i="13"/>
  <c r="L404" i="13"/>
  <c r="N404" i="13"/>
  <c r="P404" i="13"/>
  <c r="R404" i="13"/>
  <c r="F405" i="13"/>
  <c r="H405" i="13"/>
  <c r="J405" i="13"/>
  <c r="L405" i="13"/>
  <c r="N405" i="13"/>
  <c r="P405" i="13"/>
  <c r="R405" i="13"/>
  <c r="H406" i="13"/>
  <c r="J406" i="13"/>
  <c r="L406" i="13"/>
  <c r="N406" i="13"/>
  <c r="P406" i="13"/>
  <c r="R406" i="13"/>
  <c r="H407" i="13"/>
  <c r="J407" i="13"/>
  <c r="L407" i="13"/>
  <c r="N407" i="13"/>
  <c r="P407" i="13"/>
  <c r="R407" i="13"/>
  <c r="H408" i="13"/>
  <c r="J408" i="13"/>
  <c r="L408" i="13"/>
  <c r="N408" i="13"/>
  <c r="P408" i="13"/>
  <c r="R408" i="13"/>
  <c r="F409" i="13"/>
  <c r="H409" i="13"/>
  <c r="J409" i="13"/>
  <c r="L409" i="13"/>
  <c r="N409" i="13"/>
  <c r="P409" i="13"/>
  <c r="R409" i="13"/>
  <c r="F410" i="13"/>
  <c r="H410" i="13"/>
  <c r="J410" i="13"/>
  <c r="L410" i="13"/>
  <c r="N410" i="13"/>
  <c r="P410" i="13"/>
  <c r="R410" i="13"/>
  <c r="H411" i="13"/>
  <c r="J411" i="13"/>
  <c r="L411" i="13"/>
  <c r="N411" i="13"/>
  <c r="P411" i="13"/>
  <c r="R411" i="13"/>
  <c r="H412" i="13"/>
  <c r="J412" i="13"/>
  <c r="L412" i="13"/>
  <c r="N412" i="13"/>
  <c r="P412" i="13"/>
  <c r="R412" i="13"/>
  <c r="H413" i="13"/>
  <c r="J413" i="13"/>
  <c r="L413" i="13"/>
  <c r="N413" i="13"/>
  <c r="P413" i="13"/>
  <c r="R413" i="13"/>
  <c r="H414" i="13"/>
  <c r="J414" i="13"/>
  <c r="L414" i="13"/>
  <c r="N414" i="13"/>
  <c r="P414" i="13"/>
  <c r="R414" i="13"/>
  <c r="H415" i="13"/>
  <c r="J415" i="13"/>
  <c r="L415" i="13"/>
  <c r="N415" i="13"/>
  <c r="P415" i="13"/>
  <c r="R415" i="13"/>
  <c r="F416" i="13"/>
  <c r="H416" i="13"/>
  <c r="J416" i="13"/>
  <c r="L416" i="13"/>
  <c r="N416" i="13"/>
  <c r="P416" i="13"/>
  <c r="R416" i="13"/>
  <c r="H417" i="13"/>
  <c r="J417" i="13"/>
  <c r="L417" i="13"/>
  <c r="N417" i="13"/>
  <c r="P417" i="13"/>
  <c r="R417" i="13"/>
  <c r="H418" i="13"/>
  <c r="J418" i="13"/>
  <c r="L418" i="13"/>
  <c r="N418" i="13"/>
  <c r="P418" i="13"/>
  <c r="R418" i="13"/>
  <c r="H419" i="13"/>
  <c r="J419" i="13"/>
  <c r="L419" i="13"/>
  <c r="N419" i="13"/>
  <c r="P419" i="13"/>
  <c r="R419" i="13"/>
  <c r="H420" i="13"/>
  <c r="J420" i="13"/>
  <c r="L420" i="13"/>
  <c r="N420" i="13"/>
  <c r="P420" i="13"/>
  <c r="R420" i="13"/>
  <c r="H421" i="13"/>
  <c r="J421" i="13"/>
  <c r="L421" i="13"/>
  <c r="N421" i="13"/>
  <c r="P421" i="13"/>
  <c r="R421" i="13"/>
  <c r="H422" i="13"/>
  <c r="J422" i="13"/>
  <c r="L422" i="13"/>
  <c r="N422" i="13"/>
  <c r="P422" i="13"/>
  <c r="R422" i="13"/>
  <c r="H423" i="13"/>
  <c r="J423" i="13"/>
  <c r="L423" i="13"/>
  <c r="N423" i="13"/>
  <c r="P423" i="13"/>
  <c r="R423" i="13"/>
  <c r="H424" i="13"/>
  <c r="J424" i="13"/>
  <c r="L424" i="13"/>
  <c r="N424" i="13"/>
  <c r="P424" i="13"/>
  <c r="R424" i="13"/>
  <c r="H425" i="13"/>
  <c r="J425" i="13"/>
  <c r="L425" i="13"/>
  <c r="N425" i="13"/>
  <c r="P425" i="13"/>
  <c r="R425" i="13"/>
  <c r="H426" i="13"/>
  <c r="J426" i="13"/>
  <c r="L426" i="13"/>
  <c r="N426" i="13"/>
  <c r="P426" i="13"/>
  <c r="R426" i="13"/>
  <c r="H427" i="13"/>
  <c r="J427" i="13"/>
  <c r="L427" i="13"/>
  <c r="N427" i="13"/>
  <c r="P427" i="13"/>
  <c r="R427" i="13"/>
  <c r="H428" i="13"/>
  <c r="J428" i="13"/>
  <c r="L428" i="13"/>
  <c r="N428" i="13"/>
  <c r="P428" i="13"/>
  <c r="R428" i="13"/>
  <c r="H429" i="13"/>
  <c r="J429" i="13"/>
  <c r="L429" i="13"/>
  <c r="N429" i="13"/>
  <c r="P429" i="13"/>
  <c r="R429" i="13"/>
  <c r="F430" i="13"/>
  <c r="H430" i="13"/>
  <c r="J430" i="13"/>
  <c r="L430" i="13"/>
  <c r="N430" i="13"/>
  <c r="P430" i="13"/>
  <c r="R430" i="13"/>
  <c r="F431" i="13"/>
  <c r="H431" i="13"/>
  <c r="J431" i="13"/>
  <c r="L431" i="13"/>
  <c r="N431" i="13"/>
  <c r="P431" i="13"/>
  <c r="R431" i="13"/>
  <c r="F432" i="13"/>
  <c r="H432" i="13"/>
  <c r="J432" i="13"/>
  <c r="L432" i="13"/>
  <c r="N432" i="13"/>
  <c r="P432" i="13"/>
  <c r="R432" i="13"/>
  <c r="F433" i="13"/>
  <c r="H433" i="13"/>
  <c r="J433" i="13"/>
  <c r="L433" i="13"/>
  <c r="N433" i="13"/>
  <c r="P433" i="13"/>
  <c r="R433" i="13"/>
  <c r="F434" i="13"/>
  <c r="H434" i="13"/>
  <c r="J434" i="13"/>
  <c r="L434" i="13"/>
  <c r="N434" i="13"/>
  <c r="P434" i="13"/>
  <c r="R434" i="13"/>
  <c r="F435" i="13"/>
  <c r="H435" i="13"/>
  <c r="J435" i="13"/>
  <c r="L435" i="13"/>
  <c r="N435" i="13"/>
  <c r="P435" i="13"/>
  <c r="R435" i="13"/>
  <c r="F436" i="13"/>
  <c r="H436" i="13"/>
  <c r="J436" i="13"/>
  <c r="L436" i="13"/>
  <c r="N436" i="13"/>
  <c r="P436" i="13"/>
  <c r="R436" i="13"/>
  <c r="F437" i="13"/>
  <c r="H437" i="13"/>
  <c r="J437" i="13"/>
  <c r="L437" i="13"/>
  <c r="N437" i="13"/>
  <c r="P437" i="13"/>
  <c r="R437" i="13"/>
  <c r="F438" i="13"/>
  <c r="H438" i="13"/>
  <c r="J438" i="13"/>
  <c r="L438" i="13"/>
  <c r="N438" i="13"/>
  <c r="P438" i="13"/>
  <c r="R438" i="13"/>
  <c r="F439" i="13"/>
  <c r="H439" i="13"/>
  <c r="J439" i="13"/>
  <c r="L439" i="13"/>
  <c r="N439" i="13"/>
  <c r="P439" i="13"/>
  <c r="R439" i="13"/>
  <c r="F440" i="13"/>
  <c r="H440" i="13"/>
  <c r="J440" i="13"/>
  <c r="L440" i="13"/>
  <c r="N440" i="13"/>
  <c r="P440" i="13"/>
  <c r="R440" i="13"/>
  <c r="F441" i="13"/>
  <c r="H441" i="13"/>
  <c r="J441" i="13"/>
  <c r="L441" i="13"/>
  <c r="N441" i="13"/>
  <c r="P441" i="13"/>
  <c r="R441" i="13"/>
  <c r="F442" i="13"/>
  <c r="H442" i="13"/>
  <c r="J442" i="13"/>
  <c r="L442" i="13"/>
  <c r="N442" i="13"/>
  <c r="P442" i="13"/>
  <c r="R442" i="13"/>
  <c r="F443" i="13"/>
  <c r="H443" i="13"/>
  <c r="J443" i="13"/>
  <c r="L443" i="13"/>
  <c r="N443" i="13"/>
  <c r="P443" i="13"/>
  <c r="R443" i="13"/>
  <c r="F444" i="13"/>
  <c r="H444" i="13"/>
  <c r="J444" i="13"/>
  <c r="L444" i="13"/>
  <c r="N444" i="13"/>
  <c r="P444" i="13"/>
  <c r="R444" i="13"/>
  <c r="F445" i="13"/>
  <c r="H445" i="13"/>
  <c r="J445" i="13"/>
  <c r="L445" i="13"/>
  <c r="N445" i="13"/>
  <c r="P445" i="13"/>
  <c r="R445" i="13"/>
  <c r="F446" i="13"/>
  <c r="H446" i="13"/>
  <c r="J446" i="13"/>
  <c r="L446" i="13"/>
  <c r="N446" i="13"/>
  <c r="P446" i="13"/>
  <c r="R446" i="13"/>
  <c r="F447" i="13"/>
  <c r="H447" i="13"/>
  <c r="J447" i="13"/>
  <c r="L447" i="13"/>
  <c r="N447" i="13"/>
  <c r="P447" i="13"/>
  <c r="R447" i="13"/>
  <c r="F448" i="13"/>
  <c r="H448" i="13"/>
  <c r="J448" i="13"/>
  <c r="L448" i="13"/>
  <c r="N448" i="13"/>
  <c r="P448" i="13"/>
  <c r="R448" i="13"/>
  <c r="F449" i="13"/>
  <c r="H449" i="13"/>
  <c r="J449" i="13"/>
  <c r="L449" i="13"/>
  <c r="N449" i="13"/>
  <c r="P449" i="13"/>
  <c r="R449" i="13"/>
  <c r="F450" i="13"/>
  <c r="H450" i="13"/>
  <c r="J450" i="13"/>
  <c r="L450" i="13"/>
  <c r="N450" i="13"/>
  <c r="P450" i="13"/>
  <c r="R450" i="13"/>
  <c r="F451" i="13"/>
  <c r="H451" i="13"/>
  <c r="J451" i="13"/>
  <c r="L451" i="13"/>
  <c r="N451" i="13"/>
  <c r="P451" i="13"/>
  <c r="R451" i="13"/>
  <c r="F452" i="13"/>
  <c r="H452" i="13"/>
  <c r="J452" i="13"/>
  <c r="L452" i="13"/>
  <c r="N452" i="13"/>
  <c r="P452" i="13"/>
  <c r="R452" i="13"/>
  <c r="F453" i="13"/>
  <c r="H453" i="13"/>
  <c r="J453" i="13"/>
  <c r="L453" i="13"/>
  <c r="N453" i="13"/>
  <c r="P453" i="13"/>
  <c r="R453" i="13"/>
  <c r="F454" i="13"/>
  <c r="H454" i="13"/>
  <c r="J454" i="13"/>
  <c r="L454" i="13"/>
  <c r="N454" i="13"/>
  <c r="P454" i="13"/>
  <c r="R454" i="13"/>
  <c r="F455" i="13"/>
  <c r="H455" i="13"/>
  <c r="J455" i="13"/>
  <c r="L455" i="13"/>
  <c r="N455" i="13"/>
  <c r="P455" i="13"/>
  <c r="R455" i="13"/>
  <c r="F456" i="13"/>
  <c r="H456" i="13"/>
  <c r="J456" i="13"/>
  <c r="L456" i="13"/>
  <c r="N456" i="13"/>
  <c r="P456" i="13"/>
  <c r="R456" i="13"/>
  <c r="F457" i="13"/>
  <c r="H457" i="13"/>
  <c r="J457" i="13"/>
  <c r="L457" i="13"/>
  <c r="N457" i="13"/>
  <c r="P457" i="13"/>
  <c r="R457" i="13"/>
  <c r="F458" i="13"/>
  <c r="H458" i="13"/>
  <c r="J458" i="13"/>
  <c r="L458" i="13"/>
  <c r="N458" i="13"/>
  <c r="P458" i="13"/>
  <c r="R458" i="13"/>
  <c r="F459" i="13"/>
  <c r="H459" i="13"/>
  <c r="J459" i="13"/>
  <c r="L459" i="13"/>
  <c r="N459" i="13"/>
  <c r="P459" i="13"/>
  <c r="R459" i="13"/>
  <c r="F460" i="13"/>
  <c r="H460" i="13"/>
  <c r="J460" i="13"/>
  <c r="L460" i="13"/>
  <c r="N460" i="13"/>
  <c r="P460" i="13"/>
  <c r="R460" i="13"/>
  <c r="F461" i="13"/>
  <c r="H461" i="13"/>
  <c r="J461" i="13"/>
  <c r="L461" i="13"/>
  <c r="N461" i="13"/>
  <c r="P461" i="13"/>
  <c r="R461" i="13"/>
  <c r="F462" i="13"/>
  <c r="H462" i="13"/>
  <c r="J462" i="13"/>
  <c r="L462" i="13"/>
  <c r="N462" i="13"/>
  <c r="P462" i="13"/>
  <c r="R462" i="13"/>
  <c r="F463" i="13"/>
  <c r="H463" i="13"/>
  <c r="J463" i="13"/>
  <c r="L463" i="13"/>
  <c r="N463" i="13"/>
  <c r="P463" i="13"/>
  <c r="R463" i="13"/>
  <c r="F464" i="13"/>
  <c r="H464" i="13"/>
  <c r="J464" i="13"/>
  <c r="L464" i="13"/>
  <c r="N464" i="13"/>
  <c r="P464" i="13"/>
  <c r="R464" i="13"/>
  <c r="F465" i="13"/>
  <c r="H465" i="13"/>
  <c r="J465" i="13"/>
  <c r="L465" i="13"/>
  <c r="N465" i="13"/>
  <c r="P465" i="13"/>
  <c r="R465" i="13"/>
  <c r="F466" i="13"/>
  <c r="H466" i="13"/>
  <c r="J466" i="13"/>
  <c r="L466" i="13"/>
  <c r="N466" i="13"/>
  <c r="P466" i="13"/>
  <c r="R466" i="13"/>
  <c r="F467" i="13"/>
  <c r="H467" i="13"/>
  <c r="J467" i="13"/>
  <c r="L467" i="13"/>
  <c r="N467" i="13"/>
  <c r="P467" i="13"/>
  <c r="R467" i="13"/>
  <c r="F468" i="13"/>
  <c r="H468" i="13"/>
  <c r="J468" i="13"/>
  <c r="L468" i="13"/>
  <c r="N468" i="13"/>
  <c r="P468" i="13"/>
  <c r="R468" i="13"/>
  <c r="F469" i="13"/>
  <c r="H469" i="13"/>
  <c r="J469" i="13"/>
  <c r="L469" i="13"/>
  <c r="N469" i="13"/>
  <c r="P469" i="13"/>
  <c r="R469" i="13"/>
  <c r="F470" i="13"/>
  <c r="H470" i="13"/>
  <c r="J470" i="13"/>
  <c r="L470" i="13"/>
  <c r="N470" i="13"/>
  <c r="P470" i="13"/>
  <c r="R470" i="13"/>
  <c r="F471" i="13"/>
  <c r="H471" i="13"/>
  <c r="J471" i="13"/>
  <c r="L471" i="13"/>
  <c r="N471" i="13"/>
  <c r="P471" i="13"/>
  <c r="R471" i="13"/>
  <c r="F472" i="13"/>
  <c r="H472" i="13"/>
  <c r="J472" i="13"/>
  <c r="L472" i="13"/>
  <c r="N472" i="13"/>
  <c r="P472" i="13"/>
  <c r="R472" i="13"/>
  <c r="F473" i="13"/>
  <c r="H473" i="13"/>
  <c r="J473" i="13"/>
  <c r="L473" i="13"/>
  <c r="N473" i="13"/>
  <c r="P473" i="13"/>
  <c r="R473" i="13"/>
  <c r="F474" i="13"/>
  <c r="H474" i="13"/>
  <c r="J474" i="13"/>
  <c r="L474" i="13"/>
  <c r="N474" i="13"/>
  <c r="P474" i="13"/>
  <c r="R474" i="13"/>
  <c r="F475" i="13"/>
  <c r="H475" i="13"/>
  <c r="J475" i="13"/>
  <c r="L475" i="13"/>
  <c r="N475" i="13"/>
  <c r="P475" i="13"/>
  <c r="R475" i="13"/>
  <c r="F476" i="13"/>
  <c r="H476" i="13"/>
  <c r="J476" i="13"/>
  <c r="L476" i="13"/>
  <c r="N476" i="13"/>
  <c r="P476" i="13"/>
  <c r="R476" i="13"/>
  <c r="F477" i="13"/>
  <c r="H477" i="13"/>
  <c r="J477" i="13"/>
  <c r="L477" i="13"/>
  <c r="N477" i="13"/>
  <c r="P477" i="13"/>
  <c r="R477" i="13"/>
  <c r="F478" i="13"/>
  <c r="H478" i="13"/>
  <c r="J478" i="13"/>
  <c r="L478" i="13"/>
  <c r="N478" i="13"/>
  <c r="P478" i="13"/>
  <c r="R478" i="13"/>
  <c r="F479" i="13"/>
  <c r="H479" i="13"/>
  <c r="J479" i="13"/>
  <c r="L479" i="13"/>
  <c r="N479" i="13"/>
  <c r="P479" i="13"/>
  <c r="R479" i="13"/>
  <c r="F480" i="13"/>
  <c r="H480" i="13"/>
  <c r="J480" i="13"/>
  <c r="L480" i="13"/>
  <c r="N480" i="13"/>
  <c r="P480" i="13"/>
  <c r="R480" i="13"/>
  <c r="F481" i="13"/>
  <c r="H481" i="13"/>
  <c r="J481" i="13"/>
  <c r="L481" i="13"/>
  <c r="N481" i="13"/>
  <c r="P481" i="13"/>
  <c r="R481" i="13"/>
  <c r="F482" i="13"/>
  <c r="H482" i="13"/>
  <c r="J482" i="13"/>
  <c r="L482" i="13"/>
  <c r="N482" i="13"/>
  <c r="P482" i="13"/>
  <c r="R482" i="13"/>
  <c r="F483" i="13"/>
  <c r="H483" i="13"/>
  <c r="J483" i="13"/>
  <c r="L483" i="13"/>
  <c r="N483" i="13"/>
  <c r="P483" i="13"/>
  <c r="R483" i="13"/>
  <c r="F484" i="13"/>
  <c r="H484" i="13"/>
  <c r="J484" i="13"/>
  <c r="L484" i="13"/>
  <c r="N484" i="13"/>
  <c r="P484" i="13"/>
  <c r="R484" i="13"/>
  <c r="F485" i="13"/>
  <c r="H485" i="13"/>
  <c r="J485" i="13"/>
  <c r="L485" i="13"/>
  <c r="N485" i="13"/>
  <c r="P485" i="13"/>
  <c r="R485" i="13"/>
  <c r="F486" i="13"/>
  <c r="H486" i="13"/>
  <c r="J486" i="13"/>
  <c r="L486" i="13"/>
  <c r="N486" i="13"/>
  <c r="P486" i="13"/>
  <c r="R486" i="13"/>
  <c r="F487" i="13"/>
  <c r="H487" i="13"/>
  <c r="J487" i="13"/>
  <c r="L487" i="13"/>
  <c r="N487" i="13"/>
  <c r="P487" i="13"/>
  <c r="R487" i="13"/>
  <c r="F488" i="13"/>
  <c r="H488" i="13"/>
  <c r="J488" i="13"/>
  <c r="L488" i="13"/>
  <c r="N488" i="13"/>
  <c r="P488" i="13"/>
  <c r="R488" i="13"/>
  <c r="F489" i="13"/>
  <c r="H489" i="13"/>
  <c r="J489" i="13"/>
  <c r="L489" i="13"/>
  <c r="N489" i="13"/>
  <c r="P489" i="13"/>
  <c r="R489" i="13"/>
  <c r="F490" i="13"/>
  <c r="H490" i="13"/>
  <c r="J490" i="13"/>
  <c r="L490" i="13"/>
  <c r="N490" i="13"/>
  <c r="P490" i="13"/>
  <c r="R490" i="13"/>
  <c r="F491" i="13"/>
  <c r="H491" i="13"/>
  <c r="J491" i="13"/>
  <c r="L491" i="13"/>
  <c r="N491" i="13"/>
  <c r="P491" i="13"/>
  <c r="R491" i="13"/>
  <c r="F492" i="13"/>
  <c r="H492" i="13"/>
  <c r="J492" i="13"/>
  <c r="L492" i="13"/>
  <c r="N492" i="13"/>
  <c r="P492" i="13"/>
  <c r="R492" i="13"/>
  <c r="F493" i="13"/>
  <c r="H493" i="13"/>
  <c r="J493" i="13"/>
  <c r="L493" i="13"/>
  <c r="N493" i="13"/>
  <c r="P493" i="13"/>
  <c r="R493" i="13"/>
  <c r="F494" i="13"/>
  <c r="H494" i="13"/>
  <c r="J494" i="13"/>
  <c r="L494" i="13"/>
  <c r="N494" i="13"/>
  <c r="P494" i="13"/>
  <c r="R494" i="13"/>
  <c r="F495" i="13"/>
  <c r="H495" i="13"/>
  <c r="J495" i="13"/>
  <c r="L495" i="13"/>
  <c r="N495" i="13"/>
  <c r="P495" i="13"/>
  <c r="R495" i="13"/>
  <c r="F496" i="13"/>
  <c r="H496" i="13"/>
  <c r="J496" i="13"/>
  <c r="L496" i="13"/>
  <c r="N496" i="13"/>
  <c r="P496" i="13"/>
  <c r="R496" i="13"/>
  <c r="F497" i="13"/>
  <c r="H497" i="13"/>
  <c r="J497" i="13"/>
  <c r="L497" i="13"/>
  <c r="N497" i="13"/>
  <c r="P497" i="13"/>
  <c r="R497" i="13"/>
  <c r="F498" i="13"/>
  <c r="H498" i="13"/>
  <c r="J498" i="13"/>
  <c r="L498" i="13"/>
  <c r="N498" i="13"/>
  <c r="P498" i="13"/>
  <c r="R498" i="13"/>
  <c r="F499" i="13"/>
  <c r="H499" i="13"/>
  <c r="J499" i="13"/>
  <c r="L499" i="13"/>
  <c r="N499" i="13"/>
  <c r="P499" i="13"/>
  <c r="R499" i="13"/>
  <c r="F500" i="13"/>
  <c r="H500" i="13"/>
  <c r="J500" i="13"/>
  <c r="L500" i="13"/>
  <c r="N500" i="13"/>
  <c r="P500" i="13"/>
  <c r="R500" i="13"/>
  <c r="F501" i="13"/>
  <c r="H501" i="13"/>
  <c r="J501" i="13"/>
  <c r="L501" i="13"/>
  <c r="N501" i="13"/>
  <c r="P501" i="13"/>
  <c r="R501" i="13"/>
  <c r="F502" i="13"/>
  <c r="H502" i="13"/>
  <c r="J502" i="13"/>
  <c r="L502" i="13"/>
  <c r="N502" i="13"/>
  <c r="P502" i="13"/>
  <c r="R502" i="13"/>
  <c r="F503" i="13"/>
  <c r="H503" i="13"/>
  <c r="J503" i="13"/>
  <c r="L503" i="13"/>
  <c r="N503" i="13"/>
  <c r="P503" i="13"/>
  <c r="R503" i="13"/>
  <c r="F504" i="13"/>
  <c r="H504" i="13"/>
  <c r="J504" i="13"/>
  <c r="L504" i="13"/>
  <c r="N504" i="13"/>
  <c r="P504" i="13"/>
  <c r="R504" i="13"/>
  <c r="F505" i="13"/>
  <c r="H505" i="13"/>
  <c r="J505" i="13"/>
  <c r="L505" i="13"/>
  <c r="N505" i="13"/>
  <c r="P505" i="13"/>
  <c r="R505" i="13"/>
  <c r="F506" i="13"/>
  <c r="H506" i="13"/>
  <c r="R506" i="13"/>
  <c r="P506" i="13"/>
  <c r="N506" i="13"/>
  <c r="Q506" i="13"/>
  <c r="O506" i="13"/>
  <c r="M506" i="13"/>
  <c r="K506" i="13"/>
  <c r="I506" i="13"/>
  <c r="G354" i="13"/>
  <c r="I354" i="13"/>
  <c r="K354" i="13"/>
  <c r="M354" i="13"/>
  <c r="O354" i="13"/>
  <c r="G355" i="13"/>
  <c r="I355" i="13"/>
  <c r="K355" i="13"/>
  <c r="M355" i="13"/>
  <c r="O355" i="13"/>
  <c r="G356" i="13"/>
  <c r="I356" i="13"/>
  <c r="K356" i="13"/>
  <c r="M356" i="13"/>
  <c r="O356" i="13"/>
  <c r="G357" i="13"/>
  <c r="I357" i="13"/>
  <c r="K357" i="13"/>
  <c r="M357" i="13"/>
  <c r="O357" i="13"/>
  <c r="G358" i="13"/>
  <c r="I358" i="13"/>
  <c r="K358" i="13"/>
  <c r="M358" i="13"/>
  <c r="O358" i="13"/>
  <c r="G359" i="13"/>
  <c r="I359" i="13"/>
  <c r="K359" i="13"/>
  <c r="M359" i="13"/>
  <c r="O359" i="13"/>
  <c r="G360" i="13"/>
  <c r="I360" i="13"/>
  <c r="K360" i="13"/>
  <c r="M360" i="13"/>
  <c r="O360" i="13"/>
  <c r="G361" i="13"/>
  <c r="I361" i="13"/>
  <c r="K361" i="13"/>
  <c r="M361" i="13"/>
  <c r="O361" i="13"/>
  <c r="G362" i="13"/>
  <c r="I362" i="13"/>
  <c r="K362" i="13"/>
  <c r="M362" i="13"/>
  <c r="O362" i="13"/>
  <c r="G363" i="13"/>
  <c r="I363" i="13"/>
  <c r="K363" i="13"/>
  <c r="M363" i="13"/>
  <c r="O363" i="13"/>
  <c r="G364" i="13"/>
  <c r="I364" i="13"/>
  <c r="K364" i="13"/>
  <c r="M364" i="13"/>
  <c r="O364" i="13"/>
  <c r="G365" i="13"/>
  <c r="I365" i="13"/>
  <c r="K365" i="13"/>
  <c r="M365" i="13"/>
  <c r="O365" i="13"/>
  <c r="G366" i="13"/>
  <c r="I366" i="13"/>
  <c r="K366" i="13"/>
  <c r="M366" i="13"/>
  <c r="O366" i="13"/>
  <c r="G367" i="13"/>
  <c r="I367" i="13"/>
  <c r="K367" i="13"/>
  <c r="M367" i="13"/>
  <c r="O367" i="13"/>
  <c r="G368" i="13"/>
  <c r="I368" i="13"/>
  <c r="K368" i="13"/>
  <c r="M368" i="13"/>
  <c r="O368" i="13"/>
  <c r="G369" i="13"/>
  <c r="I369" i="13"/>
  <c r="K369" i="13"/>
  <c r="M369" i="13"/>
  <c r="O369" i="13"/>
  <c r="G370" i="13"/>
  <c r="I370" i="13"/>
  <c r="K370" i="13"/>
  <c r="M370" i="13"/>
  <c r="O370" i="13"/>
  <c r="G371" i="13"/>
  <c r="I371" i="13"/>
  <c r="K371" i="13"/>
  <c r="M371" i="13"/>
  <c r="O371" i="13"/>
  <c r="G372" i="13"/>
  <c r="I372" i="13"/>
  <c r="K372" i="13"/>
  <c r="M372" i="13"/>
  <c r="O372" i="13"/>
  <c r="G373" i="13"/>
  <c r="I373" i="13"/>
  <c r="K373" i="13"/>
  <c r="M373" i="13"/>
  <c r="O373" i="13"/>
  <c r="G374" i="13"/>
  <c r="I374" i="13"/>
  <c r="K374" i="13"/>
  <c r="M374" i="13"/>
  <c r="O374" i="13"/>
  <c r="G375" i="13"/>
  <c r="I375" i="13"/>
  <c r="K375" i="13"/>
  <c r="M375" i="13"/>
  <c r="O375" i="13"/>
  <c r="G376" i="13"/>
  <c r="I376" i="13"/>
  <c r="K376" i="13"/>
  <c r="M376" i="13"/>
  <c r="O376" i="13"/>
  <c r="G377" i="13"/>
  <c r="I377" i="13"/>
  <c r="K377" i="13"/>
  <c r="M377" i="13"/>
  <c r="O377" i="13"/>
  <c r="G378" i="13"/>
  <c r="I378" i="13"/>
  <c r="K378" i="13"/>
  <c r="M378" i="13"/>
  <c r="O378" i="13"/>
  <c r="G379" i="13"/>
  <c r="I379" i="13"/>
  <c r="K379" i="13"/>
  <c r="M379" i="13"/>
  <c r="O379" i="13"/>
  <c r="G380" i="13"/>
  <c r="I380" i="13"/>
  <c r="K380" i="13"/>
  <c r="M380" i="13"/>
  <c r="O380" i="13"/>
  <c r="G381" i="13"/>
  <c r="I381" i="13"/>
  <c r="K381" i="13"/>
  <c r="M381" i="13"/>
  <c r="O381" i="13"/>
  <c r="G382" i="13"/>
  <c r="I382" i="13"/>
  <c r="K382" i="13"/>
  <c r="M382" i="13"/>
  <c r="O382" i="13"/>
  <c r="G383" i="13"/>
  <c r="I383" i="13"/>
  <c r="K383" i="13"/>
  <c r="M383" i="13"/>
  <c r="O383" i="13"/>
  <c r="G384" i="13"/>
  <c r="I384" i="13"/>
  <c r="K384" i="13"/>
  <c r="M384" i="13"/>
  <c r="O384" i="13"/>
  <c r="G385" i="13"/>
  <c r="I385" i="13"/>
  <c r="K385" i="13"/>
  <c r="M385" i="13"/>
  <c r="O385" i="13"/>
  <c r="G386" i="13"/>
  <c r="I386" i="13"/>
  <c r="K386" i="13"/>
  <c r="M386" i="13"/>
  <c r="O386" i="13"/>
  <c r="G387" i="13"/>
  <c r="I387" i="13"/>
  <c r="K387" i="13"/>
  <c r="M387" i="13"/>
  <c r="O387" i="13"/>
  <c r="G388" i="13"/>
  <c r="I388" i="13"/>
  <c r="K388" i="13"/>
  <c r="M388" i="13"/>
  <c r="O388" i="13"/>
  <c r="G389" i="13"/>
  <c r="I389" i="13"/>
  <c r="K389" i="13"/>
  <c r="M389" i="13"/>
  <c r="O389" i="13"/>
  <c r="G390" i="13"/>
  <c r="I390" i="13"/>
  <c r="K390" i="13"/>
  <c r="M390" i="13"/>
  <c r="O390" i="13"/>
  <c r="G391" i="13"/>
  <c r="I391" i="13"/>
  <c r="K391" i="13"/>
  <c r="M391" i="13"/>
  <c r="O391" i="13"/>
  <c r="G392" i="13"/>
  <c r="I392" i="13"/>
  <c r="K392" i="13"/>
  <c r="M392" i="13"/>
  <c r="O392" i="13"/>
  <c r="G393" i="13"/>
  <c r="I393" i="13"/>
  <c r="K393" i="13"/>
  <c r="M393" i="13"/>
  <c r="O393" i="13"/>
  <c r="G394" i="13"/>
  <c r="I394" i="13"/>
  <c r="K394" i="13"/>
  <c r="M394" i="13"/>
  <c r="O394" i="13"/>
  <c r="G395" i="13"/>
  <c r="I395" i="13"/>
  <c r="K395" i="13"/>
  <c r="M395" i="13"/>
  <c r="O395" i="13"/>
  <c r="G396" i="13"/>
  <c r="I396" i="13"/>
  <c r="K396" i="13"/>
  <c r="M396" i="13"/>
  <c r="O396" i="13"/>
  <c r="G397" i="13"/>
  <c r="I397" i="13"/>
  <c r="K397" i="13"/>
  <c r="M397" i="13"/>
  <c r="O397" i="13"/>
  <c r="G398" i="13"/>
  <c r="I398" i="13"/>
  <c r="K398" i="13"/>
  <c r="M398" i="13"/>
  <c r="O398" i="13"/>
  <c r="G399" i="13"/>
  <c r="I399" i="13"/>
  <c r="K399" i="13"/>
  <c r="M399" i="13"/>
  <c r="O399" i="13"/>
  <c r="G400" i="13"/>
  <c r="I400" i="13"/>
  <c r="K400" i="13"/>
  <c r="M400" i="13"/>
  <c r="O400" i="13"/>
  <c r="G401" i="13"/>
  <c r="I401" i="13"/>
  <c r="K401" i="13"/>
  <c r="M401" i="13"/>
  <c r="O401" i="13"/>
  <c r="G402" i="13"/>
  <c r="I402" i="13"/>
  <c r="K402" i="13"/>
  <c r="M402" i="13"/>
  <c r="O402" i="13"/>
  <c r="G403" i="13"/>
  <c r="I403" i="13"/>
  <c r="K403" i="13"/>
  <c r="M403" i="13"/>
  <c r="O403" i="13"/>
  <c r="G404" i="13"/>
  <c r="I404" i="13"/>
  <c r="K404" i="13"/>
  <c r="M404" i="13"/>
  <c r="O404" i="13"/>
  <c r="G405" i="13"/>
  <c r="I405" i="13"/>
  <c r="K405" i="13"/>
  <c r="M405" i="13"/>
  <c r="O405" i="13"/>
  <c r="G406" i="13"/>
  <c r="I406" i="13"/>
  <c r="K406" i="13"/>
  <c r="M406" i="13"/>
  <c r="O406" i="13"/>
  <c r="G407" i="13"/>
  <c r="I407" i="13"/>
  <c r="K407" i="13"/>
  <c r="M407" i="13"/>
  <c r="O407" i="13"/>
  <c r="G408" i="13"/>
  <c r="I408" i="13"/>
  <c r="K408" i="13"/>
  <c r="M408" i="13"/>
  <c r="O408" i="13"/>
  <c r="G409" i="13"/>
  <c r="I409" i="13"/>
  <c r="K409" i="13"/>
  <c r="M409" i="13"/>
  <c r="O409" i="13"/>
  <c r="G410" i="13"/>
  <c r="I410" i="13"/>
  <c r="K410" i="13"/>
  <c r="M410" i="13"/>
  <c r="O410" i="13"/>
  <c r="G411" i="13"/>
  <c r="I411" i="13"/>
  <c r="K411" i="13"/>
  <c r="M411" i="13"/>
  <c r="O411" i="13"/>
  <c r="G412" i="13"/>
  <c r="I412" i="13"/>
  <c r="K412" i="13"/>
  <c r="M412" i="13"/>
  <c r="O412" i="13"/>
  <c r="G413" i="13"/>
  <c r="I413" i="13"/>
  <c r="K413" i="13"/>
  <c r="M413" i="13"/>
  <c r="O413" i="13"/>
  <c r="G414" i="13"/>
  <c r="I414" i="13"/>
  <c r="K414" i="13"/>
  <c r="M414" i="13"/>
  <c r="O414" i="13"/>
  <c r="G415" i="13"/>
  <c r="I415" i="13"/>
  <c r="K415" i="13"/>
  <c r="M415" i="13"/>
  <c r="O415" i="13"/>
  <c r="G416" i="13"/>
  <c r="I416" i="13"/>
  <c r="K416" i="13"/>
  <c r="M416" i="13"/>
  <c r="O416" i="13"/>
  <c r="G417" i="13"/>
  <c r="I417" i="13"/>
  <c r="K417" i="13"/>
  <c r="M417" i="13"/>
  <c r="O417" i="13"/>
  <c r="G418" i="13"/>
  <c r="I418" i="13"/>
  <c r="K418" i="13"/>
  <c r="M418" i="13"/>
  <c r="O418" i="13"/>
  <c r="G419" i="13"/>
  <c r="I419" i="13"/>
  <c r="K419" i="13"/>
  <c r="M419" i="13"/>
  <c r="O419" i="13"/>
  <c r="G420" i="13"/>
  <c r="I420" i="13"/>
  <c r="K420" i="13"/>
  <c r="M420" i="13"/>
  <c r="O420" i="13"/>
  <c r="G421" i="13"/>
  <c r="I421" i="13"/>
  <c r="K421" i="13"/>
  <c r="M421" i="13"/>
  <c r="O421" i="13"/>
  <c r="G422" i="13"/>
  <c r="I422" i="13"/>
  <c r="K422" i="13"/>
  <c r="M422" i="13"/>
  <c r="O422" i="13"/>
  <c r="G423" i="13"/>
  <c r="I423" i="13"/>
  <c r="K423" i="13"/>
  <c r="M423" i="13"/>
  <c r="O423" i="13"/>
  <c r="G424" i="13"/>
  <c r="I424" i="13"/>
  <c r="K424" i="13"/>
  <c r="M424" i="13"/>
  <c r="O424" i="13"/>
  <c r="G425" i="13"/>
  <c r="I425" i="13"/>
  <c r="K425" i="13"/>
  <c r="M425" i="13"/>
  <c r="O425" i="13"/>
  <c r="G426" i="13"/>
  <c r="I426" i="13"/>
  <c r="K426" i="13"/>
  <c r="M426" i="13"/>
  <c r="O426" i="13"/>
  <c r="G427" i="13"/>
  <c r="I427" i="13"/>
  <c r="K427" i="13"/>
  <c r="M427" i="13"/>
  <c r="O427" i="13"/>
  <c r="G428" i="13"/>
  <c r="I428" i="13"/>
  <c r="K428" i="13"/>
  <c r="M428" i="13"/>
  <c r="O428" i="13"/>
  <c r="G429" i="13"/>
  <c r="I429" i="13"/>
  <c r="K429" i="13"/>
  <c r="M429" i="13"/>
  <c r="O429" i="13"/>
  <c r="G430" i="13"/>
  <c r="I430" i="13"/>
  <c r="K430" i="13"/>
  <c r="M430" i="13"/>
  <c r="O430" i="13"/>
  <c r="G431" i="13"/>
  <c r="I431" i="13"/>
  <c r="K431" i="13"/>
  <c r="M431" i="13"/>
  <c r="O431" i="13"/>
  <c r="G432" i="13"/>
  <c r="I432" i="13"/>
  <c r="K432" i="13"/>
  <c r="M432" i="13"/>
  <c r="O432" i="13"/>
  <c r="G433" i="13"/>
  <c r="I433" i="13"/>
  <c r="K433" i="13"/>
  <c r="M433" i="13"/>
  <c r="O433" i="13"/>
  <c r="G434" i="13"/>
  <c r="I434" i="13"/>
  <c r="K434" i="13"/>
  <c r="M434" i="13"/>
  <c r="O434" i="13"/>
  <c r="G435" i="13"/>
  <c r="I435" i="13"/>
  <c r="K435" i="13"/>
  <c r="M435" i="13"/>
  <c r="O435" i="13"/>
  <c r="G436" i="13"/>
  <c r="I436" i="13"/>
  <c r="K436" i="13"/>
  <c r="M436" i="13"/>
  <c r="O436" i="13"/>
  <c r="G437" i="13"/>
  <c r="I437" i="13"/>
  <c r="K437" i="13"/>
  <c r="M437" i="13"/>
  <c r="O437" i="13"/>
  <c r="G438" i="13"/>
  <c r="I438" i="13"/>
  <c r="K438" i="13"/>
  <c r="M438" i="13"/>
  <c r="O438" i="13"/>
  <c r="G439" i="13"/>
  <c r="I439" i="13"/>
  <c r="K439" i="13"/>
  <c r="M439" i="13"/>
  <c r="O439" i="13"/>
  <c r="G440" i="13"/>
  <c r="I440" i="13"/>
  <c r="K440" i="13"/>
  <c r="M440" i="13"/>
  <c r="O440" i="13"/>
  <c r="G441" i="13"/>
  <c r="I441" i="13"/>
  <c r="K441" i="13"/>
  <c r="M441" i="13"/>
  <c r="O441" i="13"/>
  <c r="G442" i="13"/>
  <c r="I442" i="13"/>
  <c r="K442" i="13"/>
  <c r="M442" i="13"/>
  <c r="O442" i="13"/>
  <c r="G443" i="13"/>
  <c r="I443" i="13"/>
  <c r="K443" i="13"/>
  <c r="M443" i="13"/>
  <c r="O443" i="13"/>
  <c r="G444" i="13"/>
  <c r="I444" i="13"/>
  <c r="K444" i="13"/>
  <c r="M444" i="13"/>
  <c r="O444" i="13"/>
  <c r="G445" i="13"/>
  <c r="I445" i="13"/>
  <c r="K445" i="13"/>
  <c r="M445" i="13"/>
  <c r="O445" i="13"/>
  <c r="G446" i="13"/>
  <c r="I446" i="13"/>
  <c r="K446" i="13"/>
  <c r="M446" i="13"/>
  <c r="O446" i="13"/>
  <c r="G447" i="13"/>
  <c r="I447" i="13"/>
  <c r="K447" i="13"/>
  <c r="M447" i="13"/>
  <c r="O447" i="13"/>
  <c r="G448" i="13"/>
  <c r="I448" i="13"/>
  <c r="K448" i="13"/>
  <c r="M448" i="13"/>
  <c r="O448" i="13"/>
  <c r="G449" i="13"/>
  <c r="I449" i="13"/>
  <c r="K449" i="13"/>
  <c r="M449" i="13"/>
  <c r="O449" i="13"/>
  <c r="G450" i="13"/>
  <c r="I450" i="13"/>
  <c r="K450" i="13"/>
  <c r="M450" i="13"/>
  <c r="O450" i="13"/>
  <c r="G451" i="13"/>
  <c r="I451" i="13"/>
  <c r="K451" i="13"/>
  <c r="M451" i="13"/>
  <c r="O451" i="13"/>
  <c r="G452" i="13"/>
  <c r="I452" i="13"/>
  <c r="K452" i="13"/>
  <c r="M452" i="13"/>
  <c r="O452" i="13"/>
  <c r="G453" i="13"/>
  <c r="I453" i="13"/>
  <c r="K453" i="13"/>
  <c r="M453" i="13"/>
  <c r="O453" i="13"/>
  <c r="G454" i="13"/>
  <c r="I454" i="13"/>
  <c r="K454" i="13"/>
  <c r="M454" i="13"/>
  <c r="O454" i="13"/>
  <c r="G455" i="13"/>
  <c r="I455" i="13"/>
  <c r="K455" i="13"/>
  <c r="M455" i="13"/>
  <c r="O455" i="13"/>
  <c r="G456" i="13"/>
  <c r="I456" i="13"/>
  <c r="K456" i="13"/>
  <c r="M456" i="13"/>
  <c r="O456" i="13"/>
  <c r="G457" i="13"/>
  <c r="I457" i="13"/>
  <c r="K457" i="13"/>
  <c r="M457" i="13"/>
  <c r="O457" i="13"/>
  <c r="G458" i="13"/>
  <c r="I458" i="13"/>
  <c r="K458" i="13"/>
  <c r="M458" i="13"/>
  <c r="O458" i="13"/>
  <c r="G459" i="13"/>
  <c r="I459" i="13"/>
  <c r="K459" i="13"/>
  <c r="M459" i="13"/>
  <c r="O459" i="13"/>
  <c r="G460" i="13"/>
  <c r="I460" i="13"/>
  <c r="K460" i="13"/>
  <c r="M460" i="13"/>
  <c r="O460" i="13"/>
  <c r="G461" i="13"/>
  <c r="I461" i="13"/>
  <c r="K461" i="13"/>
  <c r="M461" i="13"/>
  <c r="O461" i="13"/>
  <c r="G462" i="13"/>
  <c r="I462" i="13"/>
  <c r="K462" i="13"/>
  <c r="M462" i="13"/>
  <c r="O462" i="13"/>
  <c r="G463" i="13"/>
  <c r="I463" i="13"/>
  <c r="K463" i="13"/>
  <c r="M463" i="13"/>
  <c r="O463" i="13"/>
  <c r="G464" i="13"/>
  <c r="I464" i="13"/>
  <c r="K464" i="13"/>
  <c r="M464" i="13"/>
  <c r="O464" i="13"/>
  <c r="G465" i="13"/>
  <c r="I465" i="13"/>
  <c r="K465" i="13"/>
  <c r="M465" i="13"/>
  <c r="O465" i="13"/>
  <c r="G466" i="13"/>
  <c r="I466" i="13"/>
  <c r="K466" i="13"/>
  <c r="M466" i="13"/>
  <c r="O466" i="13"/>
  <c r="G467" i="13"/>
  <c r="I467" i="13"/>
  <c r="K467" i="13"/>
  <c r="M467" i="13"/>
  <c r="O467" i="13"/>
  <c r="G468" i="13"/>
  <c r="I468" i="13"/>
  <c r="K468" i="13"/>
  <c r="M468" i="13"/>
  <c r="O468" i="13"/>
  <c r="G469" i="13"/>
  <c r="I469" i="13"/>
  <c r="K469" i="13"/>
  <c r="M469" i="13"/>
  <c r="O469" i="13"/>
  <c r="G470" i="13"/>
  <c r="I470" i="13"/>
  <c r="K470" i="13"/>
  <c r="M470" i="13"/>
  <c r="O470" i="13"/>
  <c r="G471" i="13"/>
  <c r="I471" i="13"/>
  <c r="K471" i="13"/>
  <c r="M471" i="13"/>
  <c r="O471" i="13"/>
  <c r="G472" i="13"/>
  <c r="I472" i="13"/>
  <c r="K472" i="13"/>
  <c r="M472" i="13"/>
  <c r="O472" i="13"/>
  <c r="G473" i="13"/>
  <c r="I473" i="13"/>
  <c r="K473" i="13"/>
  <c r="M473" i="13"/>
  <c r="O473" i="13"/>
  <c r="G474" i="13"/>
  <c r="I474" i="13"/>
  <c r="K474" i="13"/>
  <c r="M474" i="13"/>
  <c r="O474" i="13"/>
  <c r="G475" i="13"/>
  <c r="I475" i="13"/>
  <c r="K475" i="13"/>
  <c r="M475" i="13"/>
  <c r="O475" i="13"/>
  <c r="G476" i="13"/>
  <c r="I476" i="13"/>
  <c r="K476" i="13"/>
  <c r="M476" i="13"/>
  <c r="O476" i="13"/>
  <c r="G477" i="13"/>
  <c r="I477" i="13"/>
  <c r="K477" i="13"/>
  <c r="M477" i="13"/>
  <c r="O477" i="13"/>
  <c r="G478" i="13"/>
  <c r="I478" i="13"/>
  <c r="K478" i="13"/>
  <c r="M478" i="13"/>
  <c r="O478" i="13"/>
  <c r="G479" i="13"/>
  <c r="I479" i="13"/>
  <c r="K479" i="13"/>
  <c r="M479" i="13"/>
  <c r="O479" i="13"/>
  <c r="G480" i="13"/>
  <c r="I480" i="13"/>
  <c r="K480" i="13"/>
  <c r="M480" i="13"/>
  <c r="O480" i="13"/>
  <c r="G481" i="13"/>
  <c r="I481" i="13"/>
  <c r="K481" i="13"/>
  <c r="M481" i="13"/>
  <c r="O481" i="13"/>
  <c r="G482" i="13"/>
  <c r="I482" i="13"/>
  <c r="K482" i="13"/>
  <c r="M482" i="13"/>
  <c r="O482" i="13"/>
  <c r="G483" i="13"/>
  <c r="I483" i="13"/>
  <c r="K483" i="13"/>
  <c r="M483" i="13"/>
  <c r="O483" i="13"/>
  <c r="G484" i="13"/>
  <c r="I484" i="13"/>
  <c r="K484" i="13"/>
  <c r="M484" i="13"/>
  <c r="O484" i="13"/>
  <c r="G485" i="13"/>
  <c r="I485" i="13"/>
  <c r="K485" i="13"/>
  <c r="M485" i="13"/>
  <c r="O485" i="13"/>
  <c r="G486" i="13"/>
  <c r="I486" i="13"/>
  <c r="K486" i="13"/>
  <c r="M486" i="13"/>
  <c r="O486" i="13"/>
  <c r="G487" i="13"/>
  <c r="I487" i="13"/>
  <c r="K487" i="13"/>
  <c r="M487" i="13"/>
  <c r="O487" i="13"/>
  <c r="G488" i="13"/>
  <c r="I488" i="13"/>
  <c r="K488" i="13"/>
  <c r="M488" i="13"/>
  <c r="O488" i="13"/>
  <c r="G489" i="13"/>
  <c r="I489" i="13"/>
  <c r="K489" i="13"/>
  <c r="M489" i="13"/>
  <c r="O489" i="13"/>
  <c r="G490" i="13"/>
  <c r="I490" i="13"/>
  <c r="K490" i="13"/>
  <c r="M490" i="13"/>
  <c r="O490" i="13"/>
  <c r="G491" i="13"/>
  <c r="I491" i="13"/>
  <c r="K491" i="13"/>
  <c r="M491" i="13"/>
  <c r="O491" i="13"/>
  <c r="G492" i="13"/>
  <c r="I492" i="13"/>
  <c r="K492" i="13"/>
  <c r="M492" i="13"/>
  <c r="O492" i="13"/>
  <c r="G493" i="13"/>
  <c r="I493" i="13"/>
  <c r="K493" i="13"/>
  <c r="M493" i="13"/>
  <c r="O493" i="13"/>
  <c r="G494" i="13"/>
  <c r="I494" i="13"/>
  <c r="K494" i="13"/>
  <c r="M494" i="13"/>
  <c r="O494" i="13"/>
  <c r="G495" i="13"/>
  <c r="I495" i="13"/>
  <c r="K495" i="13"/>
  <c r="M495" i="13"/>
  <c r="O495" i="13"/>
  <c r="G496" i="13"/>
  <c r="I496" i="13"/>
  <c r="K496" i="13"/>
  <c r="M496" i="13"/>
  <c r="O496" i="13"/>
  <c r="G497" i="13"/>
  <c r="I497" i="13"/>
  <c r="K497" i="13"/>
  <c r="M497" i="13"/>
  <c r="O497" i="13"/>
  <c r="G498" i="13"/>
  <c r="I498" i="13"/>
  <c r="K498" i="13"/>
  <c r="M498" i="13"/>
  <c r="O498" i="13"/>
  <c r="G499" i="13"/>
  <c r="I499" i="13"/>
  <c r="K499" i="13"/>
  <c r="M499" i="13"/>
  <c r="O499" i="13"/>
  <c r="G500" i="13"/>
  <c r="I500" i="13"/>
  <c r="K500" i="13"/>
  <c r="M500" i="13"/>
  <c r="O500" i="13"/>
  <c r="G501" i="13"/>
  <c r="I501" i="13"/>
  <c r="K501" i="13"/>
  <c r="M501" i="13"/>
  <c r="O501" i="13"/>
  <c r="G502" i="13"/>
  <c r="I502" i="13"/>
  <c r="K502" i="13"/>
  <c r="M502" i="13"/>
  <c r="O502" i="13"/>
  <c r="G503" i="13"/>
  <c r="I503" i="13"/>
  <c r="K503" i="13"/>
  <c r="M503" i="13"/>
  <c r="O503" i="13"/>
  <c r="G504" i="13"/>
  <c r="I504" i="13"/>
  <c r="K504" i="13"/>
  <c r="M504" i="13"/>
  <c r="O504" i="13"/>
  <c r="G505" i="13"/>
  <c r="I505" i="13"/>
  <c r="K505" i="13"/>
  <c r="M505" i="13"/>
  <c r="O505" i="13"/>
  <c r="G506" i="13"/>
  <c r="J506" i="13"/>
  <c r="R671" i="13"/>
  <c r="P671" i="13"/>
  <c r="N671" i="13"/>
  <c r="G507" i="13"/>
  <c r="I507" i="13"/>
  <c r="K507" i="13"/>
  <c r="M507" i="13"/>
  <c r="O507" i="13"/>
  <c r="Q507" i="13"/>
  <c r="G508" i="13"/>
  <c r="I508" i="13"/>
  <c r="K508" i="13"/>
  <c r="M508" i="13"/>
  <c r="O508" i="13"/>
  <c r="Q508" i="13"/>
  <c r="G509" i="13"/>
  <c r="I509" i="13"/>
  <c r="K509" i="13"/>
  <c r="M509" i="13"/>
  <c r="O509" i="13"/>
  <c r="Q509" i="13"/>
  <c r="G510" i="13"/>
  <c r="I510" i="13"/>
  <c r="K510" i="13"/>
  <c r="M510" i="13"/>
  <c r="O510" i="13"/>
  <c r="Q510" i="13"/>
  <c r="G511" i="13"/>
  <c r="I511" i="13"/>
  <c r="K511" i="13"/>
  <c r="M511" i="13"/>
  <c r="O511" i="13"/>
  <c r="Q511" i="13"/>
  <c r="G512" i="13"/>
  <c r="I512" i="13"/>
  <c r="K512" i="13"/>
  <c r="M512" i="13"/>
  <c r="O512" i="13"/>
  <c r="Q512" i="13"/>
  <c r="G513" i="13"/>
  <c r="I513" i="13"/>
  <c r="K513" i="13"/>
  <c r="M513" i="13"/>
  <c r="O513" i="13"/>
  <c r="Q513" i="13"/>
  <c r="G514" i="13"/>
  <c r="I514" i="13"/>
  <c r="K514" i="13"/>
  <c r="M514" i="13"/>
  <c r="O514" i="13"/>
  <c r="Q514" i="13"/>
  <c r="G515" i="13"/>
  <c r="I515" i="13"/>
  <c r="K515" i="13"/>
  <c r="M515" i="13"/>
  <c r="O515" i="13"/>
  <c r="Q515" i="13"/>
  <c r="G516" i="13"/>
  <c r="I516" i="13"/>
  <c r="K516" i="13"/>
  <c r="M516" i="13"/>
  <c r="O516" i="13"/>
  <c r="Q516" i="13"/>
  <c r="G517" i="13"/>
  <c r="I517" i="13"/>
  <c r="K517" i="13"/>
  <c r="M517" i="13"/>
  <c r="O517" i="13"/>
  <c r="Q517" i="13"/>
  <c r="G518" i="13"/>
  <c r="I518" i="13"/>
  <c r="K518" i="13"/>
  <c r="M518" i="13"/>
  <c r="O518" i="13"/>
  <c r="Q518" i="13"/>
  <c r="G519" i="13"/>
  <c r="I519" i="13"/>
  <c r="K519" i="13"/>
  <c r="M519" i="13"/>
  <c r="O519" i="13"/>
  <c r="Q519" i="13"/>
  <c r="G520" i="13"/>
  <c r="I520" i="13"/>
  <c r="K520" i="13"/>
  <c r="M520" i="13"/>
  <c r="O520" i="13"/>
  <c r="Q520" i="13"/>
  <c r="G521" i="13"/>
  <c r="I521" i="13"/>
  <c r="K521" i="13"/>
  <c r="M521" i="13"/>
  <c r="O521" i="13"/>
  <c r="Q521" i="13"/>
  <c r="G522" i="13"/>
  <c r="I522" i="13"/>
  <c r="K522" i="13"/>
  <c r="M522" i="13"/>
  <c r="O522" i="13"/>
  <c r="Q522" i="13"/>
  <c r="G523" i="13"/>
  <c r="I523" i="13"/>
  <c r="K523" i="13"/>
  <c r="M523" i="13"/>
  <c r="O523" i="13"/>
  <c r="Q523" i="13"/>
  <c r="G524" i="13"/>
  <c r="I524" i="13"/>
  <c r="K524" i="13"/>
  <c r="M524" i="13"/>
  <c r="O524" i="13"/>
  <c r="Q524" i="13"/>
  <c r="G525" i="13"/>
  <c r="I525" i="13"/>
  <c r="K525" i="13"/>
  <c r="M525" i="13"/>
  <c r="O525" i="13"/>
  <c r="Q525" i="13"/>
  <c r="G526" i="13"/>
  <c r="I526" i="13"/>
  <c r="K526" i="13"/>
  <c r="M526" i="13"/>
  <c r="O526" i="13"/>
  <c r="Q526" i="13"/>
  <c r="G527" i="13"/>
  <c r="I527" i="13"/>
  <c r="K527" i="13"/>
  <c r="M527" i="13"/>
  <c r="O527" i="13"/>
  <c r="Q527" i="13"/>
  <c r="G528" i="13"/>
  <c r="I528" i="13"/>
  <c r="K528" i="13"/>
  <c r="M528" i="13"/>
  <c r="O528" i="13"/>
  <c r="Q528" i="13"/>
  <c r="G529" i="13"/>
  <c r="I529" i="13"/>
  <c r="K529" i="13"/>
  <c r="M529" i="13"/>
  <c r="O529" i="13"/>
  <c r="Q529" i="13"/>
  <c r="G530" i="13"/>
  <c r="I530" i="13"/>
  <c r="K530" i="13"/>
  <c r="M530" i="13"/>
  <c r="O530" i="13"/>
  <c r="Q530" i="13"/>
  <c r="G531" i="13"/>
  <c r="I531" i="13"/>
  <c r="K531" i="13"/>
  <c r="M531" i="13"/>
  <c r="O531" i="13"/>
  <c r="Q531" i="13"/>
  <c r="G532" i="13"/>
  <c r="I532" i="13"/>
  <c r="K532" i="13"/>
  <c r="M532" i="13"/>
  <c r="O532" i="13"/>
  <c r="Q532" i="13"/>
  <c r="G533" i="13"/>
  <c r="I533" i="13"/>
  <c r="K533" i="13"/>
  <c r="M533" i="13"/>
  <c r="O533" i="13"/>
  <c r="Q533" i="13"/>
  <c r="G534" i="13"/>
  <c r="I534" i="13"/>
  <c r="K534" i="13"/>
  <c r="M534" i="13"/>
  <c r="O534" i="13"/>
  <c r="Q534" i="13"/>
  <c r="G535" i="13"/>
  <c r="I535" i="13"/>
  <c r="K535" i="13"/>
  <c r="M535" i="13"/>
  <c r="O535" i="13"/>
  <c r="Q535" i="13"/>
  <c r="G536" i="13"/>
  <c r="I536" i="13"/>
  <c r="K536" i="13"/>
  <c r="M536" i="13"/>
  <c r="O536" i="13"/>
  <c r="Q536" i="13"/>
  <c r="G537" i="13"/>
  <c r="I537" i="13"/>
  <c r="K537" i="13"/>
  <c r="M537" i="13"/>
  <c r="O537" i="13"/>
  <c r="Q537" i="13"/>
  <c r="G538" i="13"/>
  <c r="I538" i="13"/>
  <c r="K538" i="13"/>
  <c r="M538" i="13"/>
  <c r="O538" i="13"/>
  <c r="Q538" i="13"/>
  <c r="G539" i="13"/>
  <c r="I539" i="13"/>
  <c r="K539" i="13"/>
  <c r="M539" i="13"/>
  <c r="O539" i="13"/>
  <c r="Q539" i="13"/>
  <c r="G540" i="13"/>
  <c r="I540" i="13"/>
  <c r="K540" i="13"/>
  <c r="M540" i="13"/>
  <c r="O540" i="13"/>
  <c r="Q540" i="13"/>
  <c r="G541" i="13"/>
  <c r="I541" i="13"/>
  <c r="K541" i="13"/>
  <c r="M541" i="13"/>
  <c r="O541" i="13"/>
  <c r="Q541" i="13"/>
  <c r="G542" i="13"/>
  <c r="I542" i="13"/>
  <c r="K542" i="13"/>
  <c r="M542" i="13"/>
  <c r="O542" i="13"/>
  <c r="Q542" i="13"/>
  <c r="G543" i="13"/>
  <c r="I543" i="13"/>
  <c r="K543" i="13"/>
  <c r="M543" i="13"/>
  <c r="O543" i="13"/>
  <c r="Q543" i="13"/>
  <c r="G544" i="13"/>
  <c r="I544" i="13"/>
  <c r="K544" i="13"/>
  <c r="M544" i="13"/>
  <c r="O544" i="13"/>
  <c r="Q544" i="13"/>
  <c r="G545" i="13"/>
  <c r="I545" i="13"/>
  <c r="K545" i="13"/>
  <c r="M545" i="13"/>
  <c r="O545" i="13"/>
  <c r="Q545" i="13"/>
  <c r="G546" i="13"/>
  <c r="I546" i="13"/>
  <c r="K546" i="13"/>
  <c r="M546" i="13"/>
  <c r="O546" i="13"/>
  <c r="Q546" i="13"/>
  <c r="G547" i="13"/>
  <c r="I547" i="13"/>
  <c r="K547" i="13"/>
  <c r="M547" i="13"/>
  <c r="O547" i="13"/>
  <c r="Q547" i="13"/>
  <c r="G548" i="13"/>
  <c r="I548" i="13"/>
  <c r="K548" i="13"/>
  <c r="M548" i="13"/>
  <c r="O548" i="13"/>
  <c r="Q548" i="13"/>
  <c r="G549" i="13"/>
  <c r="I549" i="13"/>
  <c r="K549" i="13"/>
  <c r="M549" i="13"/>
  <c r="O549" i="13"/>
  <c r="Q549" i="13"/>
  <c r="G550" i="13"/>
  <c r="I550" i="13"/>
  <c r="K550" i="13"/>
  <c r="M550" i="13"/>
  <c r="O550" i="13"/>
  <c r="Q550" i="13"/>
  <c r="G551" i="13"/>
  <c r="I551" i="13"/>
  <c r="K551" i="13"/>
  <c r="M551" i="13"/>
  <c r="O551" i="13"/>
  <c r="Q551" i="13"/>
  <c r="G552" i="13"/>
  <c r="I552" i="13"/>
  <c r="K552" i="13"/>
  <c r="M552" i="13"/>
  <c r="O552" i="13"/>
  <c r="Q552" i="13"/>
  <c r="G553" i="13"/>
  <c r="I553" i="13"/>
  <c r="K553" i="13"/>
  <c r="M553" i="13"/>
  <c r="O553" i="13"/>
  <c r="Q553" i="13"/>
  <c r="G554" i="13"/>
  <c r="I554" i="13"/>
  <c r="K554" i="13"/>
  <c r="M554" i="13"/>
  <c r="O554" i="13"/>
  <c r="Q554" i="13"/>
  <c r="G555" i="13"/>
  <c r="I555" i="13"/>
  <c r="K555" i="13"/>
  <c r="M555" i="13"/>
  <c r="O555" i="13"/>
  <c r="Q555" i="13"/>
  <c r="G556" i="13"/>
  <c r="I556" i="13"/>
  <c r="K556" i="13"/>
  <c r="M556" i="13"/>
  <c r="O556" i="13"/>
  <c r="Q556" i="13"/>
  <c r="G557" i="13"/>
  <c r="I557" i="13"/>
  <c r="K557" i="13"/>
  <c r="M557" i="13"/>
  <c r="O557" i="13"/>
  <c r="Q557" i="13"/>
  <c r="G558" i="13"/>
  <c r="I558" i="13"/>
  <c r="K558" i="13"/>
  <c r="M558" i="13"/>
  <c r="O558" i="13"/>
  <c r="Q558" i="13"/>
  <c r="G559" i="13"/>
  <c r="I559" i="13"/>
  <c r="K559" i="13"/>
  <c r="M559" i="13"/>
  <c r="O559" i="13"/>
  <c r="Q559" i="13"/>
  <c r="G560" i="13"/>
  <c r="I560" i="13"/>
  <c r="K560" i="13"/>
  <c r="M560" i="13"/>
  <c r="O560" i="13"/>
  <c r="Q560" i="13"/>
  <c r="G561" i="13"/>
  <c r="I561" i="13"/>
  <c r="K561" i="13"/>
  <c r="M561" i="13"/>
  <c r="O561" i="13"/>
  <c r="Q561" i="13"/>
  <c r="G562" i="13"/>
  <c r="I562" i="13"/>
  <c r="K562" i="13"/>
  <c r="M562" i="13"/>
  <c r="O562" i="13"/>
  <c r="Q562" i="13"/>
  <c r="G563" i="13"/>
  <c r="I563" i="13"/>
  <c r="K563" i="13"/>
  <c r="M563" i="13"/>
  <c r="O563" i="13"/>
  <c r="Q563" i="13"/>
  <c r="G564" i="13"/>
  <c r="I564" i="13"/>
  <c r="K564" i="13"/>
  <c r="M564" i="13"/>
  <c r="O564" i="13"/>
  <c r="Q564" i="13"/>
  <c r="G565" i="13"/>
  <c r="I565" i="13"/>
  <c r="K565" i="13"/>
  <c r="M565" i="13"/>
  <c r="O565" i="13"/>
  <c r="Q565" i="13"/>
  <c r="G566" i="13"/>
  <c r="I566" i="13"/>
  <c r="K566" i="13"/>
  <c r="M566" i="13"/>
  <c r="O566" i="13"/>
  <c r="Q566" i="13"/>
  <c r="G567" i="13"/>
  <c r="I567" i="13"/>
  <c r="K567" i="13"/>
  <c r="M567" i="13"/>
  <c r="O567" i="13"/>
  <c r="Q567" i="13"/>
  <c r="G568" i="13"/>
  <c r="I568" i="13"/>
  <c r="K568" i="13"/>
  <c r="M568" i="13"/>
  <c r="O568" i="13"/>
  <c r="Q568" i="13"/>
  <c r="G569" i="13"/>
  <c r="I569" i="13"/>
  <c r="K569" i="13"/>
  <c r="M569" i="13"/>
  <c r="O569" i="13"/>
  <c r="Q569" i="13"/>
  <c r="G570" i="13"/>
  <c r="I570" i="13"/>
  <c r="K570" i="13"/>
  <c r="M570" i="13"/>
  <c r="O570" i="13"/>
  <c r="Q570" i="13"/>
  <c r="G571" i="13"/>
  <c r="I571" i="13"/>
  <c r="K571" i="13"/>
  <c r="M571" i="13"/>
  <c r="O571" i="13"/>
  <c r="Q571" i="13"/>
  <c r="G572" i="13"/>
  <c r="I572" i="13"/>
  <c r="K572" i="13"/>
  <c r="M572" i="13"/>
  <c r="O572" i="13"/>
  <c r="Q572" i="13"/>
  <c r="G573" i="13"/>
  <c r="I573" i="13"/>
  <c r="K573" i="13"/>
  <c r="M573" i="13"/>
  <c r="O573" i="13"/>
  <c r="Q573" i="13"/>
  <c r="G574" i="13"/>
  <c r="I574" i="13"/>
  <c r="K574" i="13"/>
  <c r="M574" i="13"/>
  <c r="O574" i="13"/>
  <c r="Q574" i="13"/>
  <c r="G575" i="13"/>
  <c r="I575" i="13"/>
  <c r="K575" i="13"/>
  <c r="M575" i="13"/>
  <c r="O575" i="13"/>
  <c r="Q575" i="13"/>
  <c r="G576" i="13"/>
  <c r="I576" i="13"/>
  <c r="K576" i="13"/>
  <c r="M576" i="13"/>
  <c r="O576" i="13"/>
  <c r="Q576" i="13"/>
  <c r="G577" i="13"/>
  <c r="I577" i="13"/>
  <c r="K577" i="13"/>
  <c r="M577" i="13"/>
  <c r="O577" i="13"/>
  <c r="Q577" i="13"/>
  <c r="G578" i="13"/>
  <c r="I578" i="13"/>
  <c r="K578" i="13"/>
  <c r="M578" i="13"/>
  <c r="O578" i="13"/>
  <c r="Q578" i="13"/>
  <c r="G579" i="13"/>
  <c r="I579" i="13"/>
  <c r="K579" i="13"/>
  <c r="M579" i="13"/>
  <c r="O579" i="13"/>
  <c r="Q579" i="13"/>
  <c r="G580" i="13"/>
  <c r="I580" i="13"/>
  <c r="K580" i="13"/>
  <c r="M580" i="13"/>
  <c r="O580" i="13"/>
  <c r="Q580" i="13"/>
  <c r="G581" i="13"/>
  <c r="I581" i="13"/>
  <c r="K581" i="13"/>
  <c r="M581" i="13"/>
  <c r="O581" i="13"/>
  <c r="Q581" i="13"/>
  <c r="G582" i="13"/>
  <c r="I582" i="13"/>
  <c r="K582" i="13"/>
  <c r="M582" i="13"/>
  <c r="O582" i="13"/>
  <c r="Q582" i="13"/>
  <c r="G583" i="13"/>
  <c r="I583" i="13"/>
  <c r="K583" i="13"/>
  <c r="M583" i="13"/>
  <c r="O583" i="13"/>
  <c r="Q583" i="13"/>
  <c r="G584" i="13"/>
  <c r="I584" i="13"/>
  <c r="K584" i="13"/>
  <c r="M584" i="13"/>
  <c r="O584" i="13"/>
  <c r="Q584" i="13"/>
  <c r="G585" i="13"/>
  <c r="I585" i="13"/>
  <c r="K585" i="13"/>
  <c r="M585" i="13"/>
  <c r="O585" i="13"/>
  <c r="Q585" i="13"/>
  <c r="G586" i="13"/>
  <c r="I586" i="13"/>
  <c r="K586" i="13"/>
  <c r="M586" i="13"/>
  <c r="O586" i="13"/>
  <c r="Q586" i="13"/>
  <c r="G587" i="13"/>
  <c r="I587" i="13"/>
  <c r="K587" i="13"/>
  <c r="M587" i="13"/>
  <c r="O587" i="13"/>
  <c r="Q587" i="13"/>
  <c r="G588" i="13"/>
  <c r="I588" i="13"/>
  <c r="K588" i="13"/>
  <c r="M588" i="13"/>
  <c r="O588" i="13"/>
  <c r="Q588" i="13"/>
  <c r="G589" i="13"/>
  <c r="I589" i="13"/>
  <c r="K589" i="13"/>
  <c r="M589" i="13"/>
  <c r="O589" i="13"/>
  <c r="Q589" i="13"/>
  <c r="G590" i="13"/>
  <c r="I590" i="13"/>
  <c r="K590" i="13"/>
  <c r="M590" i="13"/>
  <c r="O590" i="13"/>
  <c r="Q590" i="13"/>
  <c r="G591" i="13"/>
  <c r="I591" i="13"/>
  <c r="K591" i="13"/>
  <c r="M591" i="13"/>
  <c r="O591" i="13"/>
  <c r="Q591" i="13"/>
  <c r="G592" i="13"/>
  <c r="I592" i="13"/>
  <c r="K592" i="13"/>
  <c r="M592" i="13"/>
  <c r="O592" i="13"/>
  <c r="Q592" i="13"/>
  <c r="G593" i="13"/>
  <c r="I593" i="13"/>
  <c r="K593" i="13"/>
  <c r="M593" i="13"/>
  <c r="O593" i="13"/>
  <c r="Q593" i="13"/>
  <c r="G594" i="13"/>
  <c r="I594" i="13"/>
  <c r="K594" i="13"/>
  <c r="M594" i="13"/>
  <c r="O594" i="13"/>
  <c r="Q594" i="13"/>
  <c r="G595" i="13"/>
  <c r="I595" i="13"/>
  <c r="K595" i="13"/>
  <c r="M595" i="13"/>
  <c r="O595" i="13"/>
  <c r="Q595" i="13"/>
  <c r="G596" i="13"/>
  <c r="I596" i="13"/>
  <c r="K596" i="13"/>
  <c r="M596" i="13"/>
  <c r="O596" i="13"/>
  <c r="Q596" i="13"/>
  <c r="G597" i="13"/>
  <c r="I597" i="13"/>
  <c r="K597" i="13"/>
  <c r="M597" i="13"/>
  <c r="O597" i="13"/>
  <c r="Q597" i="13"/>
  <c r="G598" i="13"/>
  <c r="I598" i="13"/>
  <c r="K598" i="13"/>
  <c r="M598" i="13"/>
  <c r="O598" i="13"/>
  <c r="Q598" i="13"/>
  <c r="G599" i="13"/>
  <c r="I599" i="13"/>
  <c r="K599" i="13"/>
  <c r="M599" i="13"/>
  <c r="O599" i="13"/>
  <c r="Q599" i="13"/>
  <c r="G600" i="13"/>
  <c r="I600" i="13"/>
  <c r="K600" i="13"/>
  <c r="M600" i="13"/>
  <c r="O600" i="13"/>
  <c r="Q600" i="13"/>
  <c r="G601" i="13"/>
  <c r="I601" i="13"/>
  <c r="K601" i="13"/>
  <c r="M601" i="13"/>
  <c r="O601" i="13"/>
  <c r="Q601" i="13"/>
  <c r="G602" i="13"/>
  <c r="I602" i="13"/>
  <c r="K602" i="13"/>
  <c r="M602" i="13"/>
  <c r="O602" i="13"/>
  <c r="Q602" i="13"/>
  <c r="G603" i="13"/>
  <c r="I603" i="13"/>
  <c r="K603" i="13"/>
  <c r="M603" i="13"/>
  <c r="O603" i="13"/>
  <c r="Q603" i="13"/>
  <c r="G604" i="13"/>
  <c r="I604" i="13"/>
  <c r="K604" i="13"/>
  <c r="M604" i="13"/>
  <c r="O604" i="13"/>
  <c r="Q604" i="13"/>
  <c r="G605" i="13"/>
  <c r="I605" i="13"/>
  <c r="K605" i="13"/>
  <c r="M605" i="13"/>
  <c r="O605" i="13"/>
  <c r="Q605" i="13"/>
  <c r="G606" i="13"/>
  <c r="I606" i="13"/>
  <c r="K606" i="13"/>
  <c r="M606" i="13"/>
  <c r="O606" i="13"/>
  <c r="Q606" i="13"/>
  <c r="G607" i="13"/>
  <c r="I607" i="13"/>
  <c r="K607" i="13"/>
  <c r="M607" i="13"/>
  <c r="O607" i="13"/>
  <c r="Q607" i="13"/>
  <c r="G608" i="13"/>
  <c r="I608" i="13"/>
  <c r="K608" i="13"/>
  <c r="M608" i="13"/>
  <c r="O608" i="13"/>
  <c r="Q608" i="13"/>
  <c r="G609" i="13"/>
  <c r="I609" i="13"/>
  <c r="K609" i="13"/>
  <c r="M609" i="13"/>
  <c r="O609" i="13"/>
  <c r="Q609" i="13"/>
  <c r="G610" i="13"/>
  <c r="I610" i="13"/>
  <c r="K610" i="13"/>
  <c r="M610" i="13"/>
  <c r="O610" i="13"/>
  <c r="Q610" i="13"/>
  <c r="G611" i="13"/>
  <c r="I611" i="13"/>
  <c r="K611" i="13"/>
  <c r="M611" i="13"/>
  <c r="O611" i="13"/>
  <c r="Q611" i="13"/>
  <c r="G612" i="13"/>
  <c r="I612" i="13"/>
  <c r="K612" i="13"/>
  <c r="M612" i="13"/>
  <c r="O612" i="13"/>
  <c r="Q612" i="13"/>
  <c r="G613" i="13"/>
  <c r="I613" i="13"/>
  <c r="K613" i="13"/>
  <c r="M613" i="13"/>
  <c r="O613" i="13"/>
  <c r="Q613" i="13"/>
  <c r="G614" i="13"/>
  <c r="I614" i="13"/>
  <c r="K614" i="13"/>
  <c r="M614" i="13"/>
  <c r="O614" i="13"/>
  <c r="Q614" i="13"/>
  <c r="G615" i="13"/>
  <c r="I615" i="13"/>
  <c r="K615" i="13"/>
  <c r="M615" i="13"/>
  <c r="O615" i="13"/>
  <c r="Q615" i="13"/>
  <c r="G616" i="13"/>
  <c r="I616" i="13"/>
  <c r="K616" i="13"/>
  <c r="M616" i="13"/>
  <c r="O616" i="13"/>
  <c r="Q616" i="13"/>
  <c r="G617" i="13"/>
  <c r="I617" i="13"/>
  <c r="K617" i="13"/>
  <c r="M617" i="13"/>
  <c r="O617" i="13"/>
  <c r="Q617" i="13"/>
  <c r="G618" i="13"/>
  <c r="I618" i="13"/>
  <c r="K618" i="13"/>
  <c r="M618" i="13"/>
  <c r="O618" i="13"/>
  <c r="Q618" i="13"/>
  <c r="G619" i="13"/>
  <c r="I619" i="13"/>
  <c r="K619" i="13"/>
  <c r="M619" i="13"/>
  <c r="O619" i="13"/>
  <c r="Q619" i="13"/>
  <c r="G620" i="13"/>
  <c r="I620" i="13"/>
  <c r="K620" i="13"/>
  <c r="M620" i="13"/>
  <c r="O620" i="13"/>
  <c r="Q620" i="13"/>
  <c r="G621" i="13"/>
  <c r="I621" i="13"/>
  <c r="K621" i="13"/>
  <c r="M621" i="13"/>
  <c r="O621" i="13"/>
  <c r="Q621" i="13"/>
  <c r="G622" i="13"/>
  <c r="I622" i="13"/>
  <c r="K622" i="13"/>
  <c r="M622" i="13"/>
  <c r="O622" i="13"/>
  <c r="Q622" i="13"/>
  <c r="G623" i="13"/>
  <c r="I623" i="13"/>
  <c r="K623" i="13"/>
  <c r="M623" i="13"/>
  <c r="O623" i="13"/>
  <c r="Q623" i="13"/>
  <c r="G624" i="13"/>
  <c r="I624" i="13"/>
  <c r="K624" i="13"/>
  <c r="M624" i="13"/>
  <c r="O624" i="13"/>
  <c r="Q624" i="13"/>
  <c r="G625" i="13"/>
  <c r="I625" i="13"/>
  <c r="K625" i="13"/>
  <c r="M625" i="13"/>
  <c r="O625" i="13"/>
  <c r="Q625" i="13"/>
  <c r="G626" i="13"/>
  <c r="I626" i="13"/>
  <c r="K626" i="13"/>
  <c r="M626" i="13"/>
  <c r="O626" i="13"/>
  <c r="Q626" i="13"/>
  <c r="G627" i="13"/>
  <c r="I627" i="13"/>
  <c r="K627" i="13"/>
  <c r="M627" i="13"/>
  <c r="O627" i="13"/>
  <c r="Q627" i="13"/>
  <c r="G628" i="13"/>
  <c r="I628" i="13"/>
  <c r="K628" i="13"/>
  <c r="M628" i="13"/>
  <c r="O628" i="13"/>
  <c r="Q628" i="13"/>
  <c r="G629" i="13"/>
  <c r="I629" i="13"/>
  <c r="K629" i="13"/>
  <c r="M629" i="13"/>
  <c r="O629" i="13"/>
  <c r="Q629" i="13"/>
  <c r="G630" i="13"/>
  <c r="I630" i="13"/>
  <c r="K630" i="13"/>
  <c r="M630" i="13"/>
  <c r="O630" i="13"/>
  <c r="Q630" i="13"/>
  <c r="G631" i="13"/>
  <c r="I631" i="13"/>
  <c r="K631" i="13"/>
  <c r="M631" i="13"/>
  <c r="O631" i="13"/>
  <c r="Q631" i="13"/>
  <c r="G632" i="13"/>
  <c r="I632" i="13"/>
  <c r="K632" i="13"/>
  <c r="M632" i="13"/>
  <c r="O632" i="13"/>
  <c r="Q632" i="13"/>
  <c r="G633" i="13"/>
  <c r="I633" i="13"/>
  <c r="K633" i="13"/>
  <c r="M633" i="13"/>
  <c r="O633" i="13"/>
  <c r="Q633" i="13"/>
  <c r="G634" i="13"/>
  <c r="I634" i="13"/>
  <c r="K634" i="13"/>
  <c r="M634" i="13"/>
  <c r="O634" i="13"/>
  <c r="Q634" i="13"/>
  <c r="G635" i="13"/>
  <c r="I635" i="13"/>
  <c r="K635" i="13"/>
  <c r="M635" i="13"/>
  <c r="O635" i="13"/>
  <c r="Q635" i="13"/>
  <c r="G636" i="13"/>
  <c r="I636" i="13"/>
  <c r="K636" i="13"/>
  <c r="M636" i="13"/>
  <c r="O636" i="13"/>
  <c r="Q636" i="13"/>
  <c r="G637" i="13"/>
  <c r="I637" i="13"/>
  <c r="K637" i="13"/>
  <c r="M637" i="13"/>
  <c r="O637" i="13"/>
  <c r="Q637" i="13"/>
  <c r="G638" i="13"/>
  <c r="I638" i="13"/>
  <c r="K638" i="13"/>
  <c r="M638" i="13"/>
  <c r="O638" i="13"/>
  <c r="Q638" i="13"/>
  <c r="G639" i="13"/>
  <c r="I639" i="13"/>
  <c r="K639" i="13"/>
  <c r="M639" i="13"/>
  <c r="O639" i="13"/>
  <c r="Q639" i="13"/>
  <c r="G640" i="13"/>
  <c r="I640" i="13"/>
  <c r="K640" i="13"/>
  <c r="M640" i="13"/>
  <c r="O640" i="13"/>
  <c r="Q640" i="13"/>
  <c r="G641" i="13"/>
  <c r="I641" i="13"/>
  <c r="K641" i="13"/>
  <c r="M641" i="13"/>
  <c r="O641" i="13"/>
  <c r="Q641" i="13"/>
  <c r="G642" i="13"/>
  <c r="I642" i="13"/>
  <c r="K642" i="13"/>
  <c r="M642" i="13"/>
  <c r="O642" i="13"/>
  <c r="Q642" i="13"/>
  <c r="G643" i="13"/>
  <c r="I643" i="13"/>
  <c r="K643" i="13"/>
  <c r="M643" i="13"/>
  <c r="O643" i="13"/>
  <c r="Q643" i="13"/>
  <c r="G644" i="13"/>
  <c r="I644" i="13"/>
  <c r="K644" i="13"/>
  <c r="M644" i="13"/>
  <c r="O644" i="13"/>
  <c r="Q644" i="13"/>
  <c r="G645" i="13"/>
  <c r="I645" i="13"/>
  <c r="K645" i="13"/>
  <c r="M645" i="13"/>
  <c r="O645" i="13"/>
  <c r="Q645" i="13"/>
  <c r="G646" i="13"/>
  <c r="I646" i="13"/>
  <c r="K646" i="13"/>
  <c r="M646" i="13"/>
  <c r="O646" i="13"/>
  <c r="Q646" i="13"/>
  <c r="G647" i="13"/>
  <c r="I647" i="13"/>
  <c r="K647" i="13"/>
  <c r="M647" i="13"/>
  <c r="O647" i="13"/>
  <c r="Q647" i="13"/>
  <c r="G648" i="13"/>
  <c r="I648" i="13"/>
  <c r="K648" i="13"/>
  <c r="M648" i="13"/>
  <c r="O648" i="13"/>
  <c r="Q648" i="13"/>
  <c r="G649" i="13"/>
  <c r="I649" i="13"/>
  <c r="K649" i="13"/>
  <c r="M649" i="13"/>
  <c r="O649" i="13"/>
  <c r="Q649" i="13"/>
  <c r="G650" i="13"/>
  <c r="I650" i="13"/>
  <c r="K650" i="13"/>
  <c r="M650" i="13"/>
  <c r="O650" i="13"/>
  <c r="Q650" i="13"/>
  <c r="G651" i="13"/>
  <c r="I651" i="13"/>
  <c r="K651" i="13"/>
  <c r="M651" i="13"/>
  <c r="O651" i="13"/>
  <c r="Q651" i="13"/>
  <c r="G652" i="13"/>
  <c r="I652" i="13"/>
  <c r="K652" i="13"/>
  <c r="M652" i="13"/>
  <c r="O652" i="13"/>
  <c r="Q652" i="13"/>
  <c r="G653" i="13"/>
  <c r="I653" i="13"/>
  <c r="K653" i="13"/>
  <c r="M653" i="13"/>
  <c r="O653" i="13"/>
  <c r="Q653" i="13"/>
  <c r="G654" i="13"/>
  <c r="I654" i="13"/>
  <c r="K654" i="13"/>
  <c r="M654" i="13"/>
  <c r="O654" i="13"/>
  <c r="Q654" i="13"/>
  <c r="G655" i="13"/>
  <c r="I655" i="13"/>
  <c r="K655" i="13"/>
  <c r="M655" i="13"/>
  <c r="O655" i="13"/>
  <c r="Q655" i="13"/>
  <c r="G656" i="13"/>
  <c r="I656" i="13"/>
  <c r="K656" i="13"/>
  <c r="M656" i="13"/>
  <c r="O656" i="13"/>
  <c r="Q656" i="13"/>
  <c r="G657" i="13"/>
  <c r="I657" i="13"/>
  <c r="K657" i="13"/>
  <c r="M657" i="13"/>
  <c r="O657" i="13"/>
  <c r="Q657" i="13"/>
  <c r="G658" i="13"/>
  <c r="I658" i="13"/>
  <c r="K658" i="13"/>
  <c r="M658" i="13"/>
  <c r="O658" i="13"/>
  <c r="Q658" i="13"/>
  <c r="G659" i="13"/>
  <c r="I659" i="13"/>
  <c r="K659" i="13"/>
  <c r="M659" i="13"/>
  <c r="O659" i="13"/>
  <c r="Q659" i="13"/>
  <c r="G660" i="13"/>
  <c r="I660" i="13"/>
  <c r="K660" i="13"/>
  <c r="M660" i="13"/>
  <c r="O660" i="13"/>
  <c r="Q660" i="13"/>
  <c r="G661" i="13"/>
  <c r="I661" i="13"/>
  <c r="K661" i="13"/>
  <c r="M661" i="13"/>
  <c r="O661" i="13"/>
  <c r="Q661" i="13"/>
  <c r="G662" i="13"/>
  <c r="I662" i="13"/>
  <c r="K662" i="13"/>
  <c r="M662" i="13"/>
  <c r="O662" i="13"/>
  <c r="Q662" i="13"/>
  <c r="G663" i="13"/>
  <c r="I663" i="13"/>
  <c r="K663" i="13"/>
  <c r="M663" i="13"/>
  <c r="O663" i="13"/>
  <c r="Q663" i="13"/>
  <c r="G664" i="13"/>
  <c r="I664" i="13"/>
  <c r="K664" i="13"/>
  <c r="M664" i="13"/>
  <c r="O664" i="13"/>
  <c r="Q664" i="13"/>
  <c r="G665" i="13"/>
  <c r="I665" i="13"/>
  <c r="K665" i="13"/>
  <c r="M665" i="13"/>
  <c r="O665" i="13"/>
  <c r="Q665" i="13"/>
  <c r="G666" i="13"/>
  <c r="I666" i="13"/>
  <c r="K666" i="13"/>
  <c r="M666" i="13"/>
  <c r="O666" i="13"/>
  <c r="Q666" i="13"/>
  <c r="G667" i="13"/>
  <c r="I667" i="13"/>
  <c r="K667" i="13"/>
  <c r="M667" i="13"/>
  <c r="O667" i="13"/>
  <c r="Q667" i="13"/>
  <c r="G668" i="13"/>
  <c r="I668" i="13"/>
  <c r="K668" i="13"/>
  <c r="M668" i="13"/>
  <c r="O668" i="13"/>
  <c r="Q668" i="13"/>
  <c r="G669" i="13"/>
  <c r="I669" i="13"/>
  <c r="K669" i="13"/>
  <c r="M669" i="13"/>
  <c r="O669" i="13"/>
  <c r="G670" i="13"/>
  <c r="I670" i="13"/>
  <c r="K670" i="13"/>
  <c r="M670" i="13"/>
  <c r="O670" i="13"/>
  <c r="G671" i="13"/>
  <c r="I671" i="13"/>
  <c r="K671" i="13"/>
  <c r="M671" i="13"/>
  <c r="Q671" i="13"/>
  <c r="G672" i="13"/>
  <c r="K672" i="13"/>
  <c r="R672" i="13"/>
  <c r="P672" i="13"/>
  <c r="N672" i="13"/>
  <c r="L672" i="13"/>
  <c r="J672" i="13"/>
  <c r="H672" i="13"/>
  <c r="F672" i="13"/>
  <c r="J507" i="13"/>
  <c r="L507" i="13"/>
  <c r="N507" i="13"/>
  <c r="P507" i="13"/>
  <c r="H508" i="13"/>
  <c r="J508" i="13"/>
  <c r="L508" i="13"/>
  <c r="N508" i="13"/>
  <c r="P508" i="13"/>
  <c r="H509" i="13"/>
  <c r="J509" i="13"/>
  <c r="L509" i="13"/>
  <c r="N509" i="13"/>
  <c r="P509" i="13"/>
  <c r="H510" i="13"/>
  <c r="J510" i="13"/>
  <c r="L510" i="13"/>
  <c r="N510" i="13"/>
  <c r="P510" i="13"/>
  <c r="H511" i="13"/>
  <c r="J511" i="13"/>
  <c r="L511" i="13"/>
  <c r="N511" i="13"/>
  <c r="P511" i="13"/>
  <c r="H512" i="13"/>
  <c r="J512" i="13"/>
  <c r="L512" i="13"/>
  <c r="N512" i="13"/>
  <c r="P512" i="13"/>
  <c r="H513" i="13"/>
  <c r="J513" i="13"/>
  <c r="L513" i="13"/>
  <c r="N513" i="13"/>
  <c r="P513" i="13"/>
  <c r="H514" i="13"/>
  <c r="J514" i="13"/>
  <c r="L514" i="13"/>
  <c r="N514" i="13"/>
  <c r="P514" i="13"/>
  <c r="H515" i="13"/>
  <c r="J515" i="13"/>
  <c r="L515" i="13"/>
  <c r="N515" i="13"/>
  <c r="P515" i="13"/>
  <c r="H516" i="13"/>
  <c r="J516" i="13"/>
  <c r="L516" i="13"/>
  <c r="N516" i="13"/>
  <c r="P516" i="13"/>
  <c r="H517" i="13"/>
  <c r="J517" i="13"/>
  <c r="L517" i="13"/>
  <c r="N517" i="13"/>
  <c r="P517" i="13"/>
  <c r="H518" i="13"/>
  <c r="J518" i="13"/>
  <c r="L518" i="13"/>
  <c r="N518" i="13"/>
  <c r="P518" i="13"/>
  <c r="H519" i="13"/>
  <c r="J519" i="13"/>
  <c r="L519" i="13"/>
  <c r="N519" i="13"/>
  <c r="P519" i="13"/>
  <c r="F520" i="13"/>
  <c r="H520" i="13"/>
  <c r="J520" i="13"/>
  <c r="L520" i="13"/>
  <c r="N520" i="13"/>
  <c r="P520" i="13"/>
  <c r="H521" i="13"/>
  <c r="J521" i="13"/>
  <c r="L521" i="13"/>
  <c r="N521" i="13"/>
  <c r="P521" i="13"/>
  <c r="H522" i="13"/>
  <c r="J522" i="13"/>
  <c r="L522" i="13"/>
  <c r="N522" i="13"/>
  <c r="P522" i="13"/>
  <c r="H523" i="13"/>
  <c r="J523" i="13"/>
  <c r="L523" i="13"/>
  <c r="N523" i="13"/>
  <c r="P523" i="13"/>
  <c r="F524" i="13"/>
  <c r="H524" i="13"/>
  <c r="J524" i="13"/>
  <c r="L524" i="13"/>
  <c r="N524" i="13"/>
  <c r="P524" i="13"/>
  <c r="H525" i="13"/>
  <c r="J525" i="13"/>
  <c r="L525" i="13"/>
  <c r="N525" i="13"/>
  <c r="P525" i="13"/>
  <c r="H526" i="13"/>
  <c r="J526" i="13"/>
  <c r="L526" i="13"/>
  <c r="N526" i="13"/>
  <c r="P526" i="13"/>
  <c r="F527" i="13"/>
  <c r="H527" i="13"/>
  <c r="J527" i="13"/>
  <c r="L527" i="13"/>
  <c r="N527" i="13"/>
  <c r="P527" i="13"/>
  <c r="H528" i="13"/>
  <c r="J528" i="13"/>
  <c r="L528" i="13"/>
  <c r="N528" i="13"/>
  <c r="P528" i="13"/>
  <c r="H529" i="13"/>
  <c r="J529" i="13"/>
  <c r="L529" i="13"/>
  <c r="N529" i="13"/>
  <c r="P529" i="13"/>
  <c r="F530" i="13"/>
  <c r="H530" i="13"/>
  <c r="J530" i="13"/>
  <c r="L530" i="13"/>
  <c r="N530" i="13"/>
  <c r="P530" i="13"/>
  <c r="H531" i="13"/>
  <c r="J531" i="13"/>
  <c r="L531" i="13"/>
  <c r="N531" i="13"/>
  <c r="P531" i="13"/>
  <c r="H532" i="13"/>
  <c r="J532" i="13"/>
  <c r="L532" i="13"/>
  <c r="N532" i="13"/>
  <c r="P532" i="13"/>
  <c r="H533" i="13"/>
  <c r="J533" i="13"/>
  <c r="L533" i="13"/>
  <c r="N533" i="13"/>
  <c r="P533" i="13"/>
  <c r="H534" i="13"/>
  <c r="J534" i="13"/>
  <c r="L534" i="13"/>
  <c r="N534" i="13"/>
  <c r="P534" i="13"/>
  <c r="H535" i="13"/>
  <c r="J535" i="13"/>
  <c r="L535" i="13"/>
  <c r="N535" i="13"/>
  <c r="P535" i="13"/>
  <c r="H536" i="13"/>
  <c r="J536" i="13"/>
  <c r="L536" i="13"/>
  <c r="N536" i="13"/>
  <c r="P536" i="13"/>
  <c r="H537" i="13"/>
  <c r="J537" i="13"/>
  <c r="L537" i="13"/>
  <c r="N537" i="13"/>
  <c r="P537" i="13"/>
  <c r="H538" i="13"/>
  <c r="J538" i="13"/>
  <c r="L538" i="13"/>
  <c r="N538" i="13"/>
  <c r="P538" i="13"/>
  <c r="H539" i="13"/>
  <c r="J539" i="13"/>
  <c r="L539" i="13"/>
  <c r="N539" i="13"/>
  <c r="P539" i="13"/>
  <c r="F540" i="13"/>
  <c r="H540" i="13"/>
  <c r="J540" i="13"/>
  <c r="L540" i="13"/>
  <c r="N540" i="13"/>
  <c r="P540" i="13"/>
  <c r="F541" i="13"/>
  <c r="H541" i="13"/>
  <c r="J541" i="13"/>
  <c r="L541" i="13"/>
  <c r="N541" i="13"/>
  <c r="P541" i="13"/>
  <c r="F542" i="13"/>
  <c r="H542" i="13"/>
  <c r="J542" i="13"/>
  <c r="L542" i="13"/>
  <c r="N542" i="13"/>
  <c r="P542" i="13"/>
  <c r="H543" i="13"/>
  <c r="J543" i="13"/>
  <c r="L543" i="13"/>
  <c r="N543" i="13"/>
  <c r="P543" i="13"/>
  <c r="H544" i="13"/>
  <c r="J544" i="13"/>
  <c r="L544" i="13"/>
  <c r="N544" i="13"/>
  <c r="P544" i="13"/>
  <c r="H545" i="13"/>
  <c r="J545" i="13"/>
  <c r="L545" i="13"/>
  <c r="N545" i="13"/>
  <c r="P545" i="13"/>
  <c r="F546" i="13"/>
  <c r="H546" i="13"/>
  <c r="J546" i="13"/>
  <c r="L546" i="13"/>
  <c r="N546" i="13"/>
  <c r="P546" i="13"/>
  <c r="H547" i="13"/>
  <c r="J547" i="13"/>
  <c r="L547" i="13"/>
  <c r="N547" i="13"/>
  <c r="P547" i="13"/>
  <c r="F548" i="13"/>
  <c r="H548" i="13"/>
  <c r="J548" i="13"/>
  <c r="L548" i="13"/>
  <c r="N548" i="13"/>
  <c r="P548" i="13"/>
  <c r="F549" i="13"/>
  <c r="H549" i="13"/>
  <c r="J549" i="13"/>
  <c r="L549" i="13"/>
  <c r="N549" i="13"/>
  <c r="P549" i="13"/>
  <c r="H550" i="13"/>
  <c r="J550" i="13"/>
  <c r="L550" i="13"/>
  <c r="N550" i="13"/>
  <c r="P550" i="13"/>
  <c r="F551" i="13"/>
  <c r="H551" i="13"/>
  <c r="J551" i="13"/>
  <c r="L551" i="13"/>
  <c r="N551" i="13"/>
  <c r="P551" i="13"/>
  <c r="F552" i="13"/>
  <c r="H552" i="13"/>
  <c r="J552" i="13"/>
  <c r="L552" i="13"/>
  <c r="N552" i="13"/>
  <c r="P552" i="13"/>
  <c r="F553" i="13"/>
  <c r="H553" i="13"/>
  <c r="J553" i="13"/>
  <c r="L553" i="13"/>
  <c r="N553" i="13"/>
  <c r="P553" i="13"/>
  <c r="H554" i="13"/>
  <c r="J554" i="13"/>
  <c r="L554" i="13"/>
  <c r="N554" i="13"/>
  <c r="P554" i="13"/>
  <c r="F555" i="13"/>
  <c r="H555" i="13"/>
  <c r="J555" i="13"/>
  <c r="L555" i="13"/>
  <c r="N555" i="13"/>
  <c r="P555" i="13"/>
  <c r="H556" i="13"/>
  <c r="J556" i="13"/>
  <c r="L556" i="13"/>
  <c r="N556" i="13"/>
  <c r="P556" i="13"/>
  <c r="H557" i="13"/>
  <c r="J557" i="13"/>
  <c r="L557" i="13"/>
  <c r="N557" i="13"/>
  <c r="P557" i="13"/>
  <c r="F558" i="13"/>
  <c r="H558" i="13"/>
  <c r="J558" i="13"/>
  <c r="L558" i="13"/>
  <c r="N558" i="13"/>
  <c r="P558" i="13"/>
  <c r="H559" i="13"/>
  <c r="J559" i="13"/>
  <c r="L559" i="13"/>
  <c r="N559" i="13"/>
  <c r="P559" i="13"/>
  <c r="F560" i="13"/>
  <c r="H560" i="13"/>
  <c r="J560" i="13"/>
  <c r="L560" i="13"/>
  <c r="N560" i="13"/>
  <c r="P560" i="13"/>
  <c r="H561" i="13"/>
  <c r="J561" i="13"/>
  <c r="L561" i="13"/>
  <c r="N561" i="13"/>
  <c r="P561" i="13"/>
  <c r="H562" i="13"/>
  <c r="J562" i="13"/>
  <c r="L562" i="13"/>
  <c r="N562" i="13"/>
  <c r="P562" i="13"/>
  <c r="F563" i="13"/>
  <c r="H563" i="13"/>
  <c r="J563" i="13"/>
  <c r="L563" i="13"/>
  <c r="N563" i="13"/>
  <c r="P563" i="13"/>
  <c r="H564" i="13"/>
  <c r="J564" i="13"/>
  <c r="L564" i="13"/>
  <c r="N564" i="13"/>
  <c r="P564" i="13"/>
  <c r="H565" i="13"/>
  <c r="J565" i="13"/>
  <c r="L565" i="13"/>
  <c r="N565" i="13"/>
  <c r="P565" i="13"/>
  <c r="H566" i="13"/>
  <c r="J566" i="13"/>
  <c r="L566" i="13"/>
  <c r="N566" i="13"/>
  <c r="P566" i="13"/>
  <c r="H567" i="13"/>
  <c r="J567" i="13"/>
  <c r="L567" i="13"/>
  <c r="N567" i="13"/>
  <c r="P567" i="13"/>
  <c r="F568" i="13"/>
  <c r="H568" i="13"/>
  <c r="J568" i="13"/>
  <c r="L568" i="13"/>
  <c r="N568" i="13"/>
  <c r="P568" i="13"/>
  <c r="H569" i="13"/>
  <c r="J569" i="13"/>
  <c r="L569" i="13"/>
  <c r="N569" i="13"/>
  <c r="P569" i="13"/>
  <c r="J570" i="13"/>
  <c r="L570" i="13"/>
  <c r="N570" i="13"/>
  <c r="P570" i="13"/>
  <c r="H571" i="13"/>
  <c r="J571" i="13"/>
  <c r="L571" i="13"/>
  <c r="N571" i="13"/>
  <c r="P571" i="13"/>
  <c r="H572" i="13"/>
  <c r="J572" i="13"/>
  <c r="L572" i="13"/>
  <c r="N572" i="13"/>
  <c r="P572" i="13"/>
  <c r="H573" i="13"/>
  <c r="J573" i="13"/>
  <c r="L573" i="13"/>
  <c r="N573" i="13"/>
  <c r="P573" i="13"/>
  <c r="F574" i="13"/>
  <c r="H574" i="13"/>
  <c r="J574" i="13"/>
  <c r="L574" i="13"/>
  <c r="N574" i="13"/>
  <c r="P574" i="13"/>
  <c r="H575" i="13"/>
  <c r="J575" i="13"/>
  <c r="L575" i="13"/>
  <c r="N575" i="13"/>
  <c r="P575" i="13"/>
  <c r="F576" i="13"/>
  <c r="H576" i="13"/>
  <c r="J576" i="13"/>
  <c r="L576" i="13"/>
  <c r="N576" i="13"/>
  <c r="P576" i="13"/>
  <c r="F577" i="13"/>
  <c r="H577" i="13"/>
  <c r="J577" i="13"/>
  <c r="L577" i="13"/>
  <c r="N577" i="13"/>
  <c r="P577" i="13"/>
  <c r="H578" i="13"/>
  <c r="J578" i="13"/>
  <c r="L578" i="13"/>
  <c r="N578" i="13"/>
  <c r="P578" i="13"/>
  <c r="F579" i="13"/>
  <c r="H579" i="13"/>
  <c r="J579" i="13"/>
  <c r="L579" i="13"/>
  <c r="N579" i="13"/>
  <c r="P579" i="13"/>
  <c r="H580" i="13"/>
  <c r="J580" i="13"/>
  <c r="L580" i="13"/>
  <c r="N580" i="13"/>
  <c r="P580" i="13"/>
  <c r="H581" i="13"/>
  <c r="J581" i="13"/>
  <c r="L581" i="13"/>
  <c r="N581" i="13"/>
  <c r="P581" i="13"/>
  <c r="H582" i="13"/>
  <c r="J582" i="13"/>
  <c r="L582" i="13"/>
  <c r="N582" i="13"/>
  <c r="P582" i="13"/>
  <c r="H583" i="13"/>
  <c r="J583" i="13"/>
  <c r="L583" i="13"/>
  <c r="N583" i="13"/>
  <c r="P583" i="13"/>
  <c r="H584" i="13"/>
  <c r="J584" i="13"/>
  <c r="L584" i="13"/>
  <c r="N584" i="13"/>
  <c r="P584" i="13"/>
  <c r="F585" i="13"/>
  <c r="H585" i="13"/>
  <c r="J585" i="13"/>
  <c r="L585" i="13"/>
  <c r="N585" i="13"/>
  <c r="P585" i="13"/>
  <c r="H586" i="13"/>
  <c r="J586" i="13"/>
  <c r="L586" i="13"/>
  <c r="N586" i="13"/>
  <c r="P586" i="13"/>
  <c r="F587" i="13"/>
  <c r="H587" i="13"/>
  <c r="J587" i="13"/>
  <c r="L587" i="13"/>
  <c r="N587" i="13"/>
  <c r="P587" i="13"/>
  <c r="H588" i="13"/>
  <c r="J588" i="13"/>
  <c r="L588" i="13"/>
  <c r="N588" i="13"/>
  <c r="P588" i="13"/>
  <c r="H589" i="13"/>
  <c r="J589" i="13"/>
  <c r="L589" i="13"/>
  <c r="N589" i="13"/>
  <c r="P589" i="13"/>
  <c r="H590" i="13"/>
  <c r="J590" i="13"/>
  <c r="L590" i="13"/>
  <c r="N590" i="13"/>
  <c r="P590" i="13"/>
  <c r="F591" i="13"/>
  <c r="H591" i="13"/>
  <c r="J591" i="13"/>
  <c r="L591" i="13"/>
  <c r="N591" i="13"/>
  <c r="P591" i="13"/>
  <c r="H592" i="13"/>
  <c r="J592" i="13"/>
  <c r="L592" i="13"/>
  <c r="N592" i="13"/>
  <c r="P592" i="13"/>
  <c r="H593" i="13"/>
  <c r="J593" i="13"/>
  <c r="L593" i="13"/>
  <c r="N593" i="13"/>
  <c r="P593" i="13"/>
  <c r="H594" i="13"/>
  <c r="J594" i="13"/>
  <c r="L594" i="13"/>
  <c r="N594" i="13"/>
  <c r="P594" i="13"/>
  <c r="H595" i="13"/>
  <c r="J595" i="13"/>
  <c r="L595" i="13"/>
  <c r="N595" i="13"/>
  <c r="P595" i="13"/>
  <c r="F596" i="13"/>
  <c r="H596" i="13"/>
  <c r="J596" i="13"/>
  <c r="L596" i="13"/>
  <c r="N596" i="13"/>
  <c r="P596" i="13"/>
  <c r="F597" i="13"/>
  <c r="H597" i="13"/>
  <c r="J597" i="13"/>
  <c r="L597" i="13"/>
  <c r="N597" i="13"/>
  <c r="P597" i="13"/>
  <c r="F598" i="13"/>
  <c r="H598" i="13"/>
  <c r="J598" i="13"/>
  <c r="L598" i="13"/>
  <c r="N598" i="13"/>
  <c r="P598" i="13"/>
  <c r="F599" i="13"/>
  <c r="H599" i="13"/>
  <c r="J599" i="13"/>
  <c r="L599" i="13"/>
  <c r="N599" i="13"/>
  <c r="P599" i="13"/>
  <c r="F600" i="13"/>
  <c r="H600" i="13"/>
  <c r="J600" i="13"/>
  <c r="L600" i="13"/>
  <c r="N600" i="13"/>
  <c r="P600" i="13"/>
  <c r="H601" i="13"/>
  <c r="J601" i="13"/>
  <c r="L601" i="13"/>
  <c r="N601" i="13"/>
  <c r="P601" i="13"/>
  <c r="H602" i="13"/>
  <c r="J602" i="13"/>
  <c r="L602" i="13"/>
  <c r="N602" i="13"/>
  <c r="P602" i="13"/>
  <c r="H603" i="13"/>
  <c r="J603" i="13"/>
  <c r="L603" i="13"/>
  <c r="N603" i="13"/>
  <c r="P603" i="13"/>
  <c r="F604" i="13"/>
  <c r="H604" i="13"/>
  <c r="J604" i="13"/>
  <c r="L604" i="13"/>
  <c r="N604" i="13"/>
  <c r="P604" i="13"/>
  <c r="F605" i="13"/>
  <c r="H605" i="13"/>
  <c r="J605" i="13"/>
  <c r="L605" i="13"/>
  <c r="N605" i="13"/>
  <c r="P605" i="13"/>
  <c r="F606" i="13"/>
  <c r="H606" i="13"/>
  <c r="J606" i="13"/>
  <c r="L606" i="13"/>
  <c r="N606" i="13"/>
  <c r="P606" i="13"/>
  <c r="H607" i="13"/>
  <c r="J607" i="13"/>
  <c r="L607" i="13"/>
  <c r="N607" i="13"/>
  <c r="P607" i="13"/>
  <c r="H608" i="13"/>
  <c r="J608" i="13"/>
  <c r="L608" i="13"/>
  <c r="N608" i="13"/>
  <c r="P608" i="13"/>
  <c r="H609" i="13"/>
  <c r="J609" i="13"/>
  <c r="L609" i="13"/>
  <c r="N609" i="13"/>
  <c r="P609" i="13"/>
  <c r="H610" i="13"/>
  <c r="J610" i="13"/>
  <c r="L610" i="13"/>
  <c r="N610" i="13"/>
  <c r="P610" i="13"/>
  <c r="H611" i="13"/>
  <c r="J611" i="13"/>
  <c r="L611" i="13"/>
  <c r="N611" i="13"/>
  <c r="P611" i="13"/>
  <c r="F612" i="13"/>
  <c r="H612" i="13"/>
  <c r="J612" i="13"/>
  <c r="L612" i="13"/>
  <c r="N612" i="13"/>
  <c r="P612" i="13"/>
  <c r="F613" i="13"/>
  <c r="H613" i="13"/>
  <c r="J613" i="13"/>
  <c r="L613" i="13"/>
  <c r="N613" i="13"/>
  <c r="P613" i="13"/>
  <c r="F614" i="13"/>
  <c r="H614" i="13"/>
  <c r="J614" i="13"/>
  <c r="L614" i="13"/>
  <c r="N614" i="13"/>
  <c r="P614" i="13"/>
  <c r="H615" i="13"/>
  <c r="J615" i="13"/>
  <c r="L615" i="13"/>
  <c r="N615" i="13"/>
  <c r="P615" i="13"/>
  <c r="F616" i="13"/>
  <c r="H616" i="13"/>
  <c r="J616" i="13"/>
  <c r="L616" i="13"/>
  <c r="N616" i="13"/>
  <c r="P616" i="13"/>
  <c r="F617" i="13"/>
  <c r="H617" i="13"/>
  <c r="J617" i="13"/>
  <c r="L617" i="13"/>
  <c r="N617" i="13"/>
  <c r="P617" i="13"/>
  <c r="F618" i="13"/>
  <c r="H618" i="13"/>
  <c r="J618" i="13"/>
  <c r="L618" i="13"/>
  <c r="N618" i="13"/>
  <c r="P618" i="13"/>
  <c r="F619" i="13"/>
  <c r="H619" i="13"/>
  <c r="J619" i="13"/>
  <c r="L619" i="13"/>
  <c r="N619" i="13"/>
  <c r="P619" i="13"/>
  <c r="F620" i="13"/>
  <c r="H620" i="13"/>
  <c r="J620" i="13"/>
  <c r="L620" i="13"/>
  <c r="N620" i="13"/>
  <c r="P620" i="13"/>
  <c r="F621" i="13"/>
  <c r="H621" i="13"/>
  <c r="J621" i="13"/>
  <c r="L621" i="13"/>
  <c r="N621" i="13"/>
  <c r="P621" i="13"/>
  <c r="H622" i="13"/>
  <c r="J622" i="13"/>
  <c r="L622" i="13"/>
  <c r="N622" i="13"/>
  <c r="P622" i="13"/>
  <c r="F623" i="13"/>
  <c r="H623" i="13"/>
  <c r="J623" i="13"/>
  <c r="L623" i="13"/>
  <c r="N623" i="13"/>
  <c r="P623" i="13"/>
  <c r="F624" i="13"/>
  <c r="H624" i="13"/>
  <c r="J624" i="13"/>
  <c r="L624" i="13"/>
  <c r="N624" i="13"/>
  <c r="P624" i="13"/>
  <c r="H625" i="13"/>
  <c r="J625" i="13"/>
  <c r="L625" i="13"/>
  <c r="N625" i="13"/>
  <c r="P625" i="13"/>
  <c r="H626" i="13"/>
  <c r="J626" i="13"/>
  <c r="L626" i="13"/>
  <c r="N626" i="13"/>
  <c r="P626" i="13"/>
  <c r="F627" i="13"/>
  <c r="H627" i="13"/>
  <c r="J627" i="13"/>
  <c r="L627" i="13"/>
  <c r="N627" i="13"/>
  <c r="P627" i="13"/>
  <c r="H628" i="13"/>
  <c r="J628" i="13"/>
  <c r="L628" i="13"/>
  <c r="N628" i="13"/>
  <c r="P628" i="13"/>
  <c r="F629" i="13"/>
  <c r="H629" i="13"/>
  <c r="J629" i="13"/>
  <c r="L629" i="13"/>
  <c r="N629" i="13"/>
  <c r="P629" i="13"/>
  <c r="H630" i="13"/>
  <c r="J630" i="13"/>
  <c r="L630" i="13"/>
  <c r="N630" i="13"/>
  <c r="P630" i="13"/>
  <c r="F631" i="13"/>
  <c r="H631" i="13"/>
  <c r="J631" i="13"/>
  <c r="L631" i="13"/>
  <c r="N631" i="13"/>
  <c r="P631" i="13"/>
  <c r="F632" i="13"/>
  <c r="H632" i="13"/>
  <c r="J632" i="13"/>
  <c r="L632" i="13"/>
  <c r="N632" i="13"/>
  <c r="P632" i="13"/>
  <c r="H633" i="13"/>
  <c r="J633" i="13"/>
  <c r="L633" i="13"/>
  <c r="N633" i="13"/>
  <c r="P633" i="13"/>
  <c r="H634" i="13"/>
  <c r="J634" i="13"/>
  <c r="L634" i="13"/>
  <c r="N634" i="13"/>
  <c r="P634" i="13"/>
  <c r="H635" i="13"/>
  <c r="J635" i="13"/>
  <c r="L635" i="13"/>
  <c r="N635" i="13"/>
  <c r="P635" i="13"/>
  <c r="F636" i="13"/>
  <c r="H636" i="13"/>
  <c r="J636" i="13"/>
  <c r="L636" i="13"/>
  <c r="N636" i="13"/>
  <c r="P636" i="13"/>
  <c r="H637" i="13"/>
  <c r="J637" i="13"/>
  <c r="L637" i="13"/>
  <c r="N637" i="13"/>
  <c r="P637" i="13"/>
  <c r="F638" i="13"/>
  <c r="H638" i="13"/>
  <c r="J638" i="13"/>
  <c r="L638" i="13"/>
  <c r="N638" i="13"/>
  <c r="P638" i="13"/>
  <c r="H639" i="13"/>
  <c r="J639" i="13"/>
  <c r="L639" i="13"/>
  <c r="N639" i="13"/>
  <c r="P639" i="13"/>
  <c r="F640" i="13"/>
  <c r="H640" i="13"/>
  <c r="J640" i="13"/>
  <c r="L640" i="13"/>
  <c r="N640" i="13"/>
  <c r="P640" i="13"/>
  <c r="F641" i="13"/>
  <c r="H641" i="13"/>
  <c r="J641" i="13"/>
  <c r="L641" i="13"/>
  <c r="N641" i="13"/>
  <c r="P641" i="13"/>
  <c r="H642" i="13"/>
  <c r="J642" i="13"/>
  <c r="L642" i="13"/>
  <c r="N642" i="13"/>
  <c r="P642" i="13"/>
  <c r="H643" i="13"/>
  <c r="J643" i="13"/>
  <c r="L643" i="13"/>
  <c r="N643" i="13"/>
  <c r="P643" i="13"/>
  <c r="H644" i="13"/>
  <c r="J644" i="13"/>
  <c r="L644" i="13"/>
  <c r="N644" i="13"/>
  <c r="P644" i="13"/>
  <c r="F645" i="13"/>
  <c r="H645" i="13"/>
  <c r="J645" i="13"/>
  <c r="L645" i="13"/>
  <c r="N645" i="13"/>
  <c r="P645" i="13"/>
  <c r="F646" i="13"/>
  <c r="H646" i="13"/>
  <c r="J646" i="13"/>
  <c r="L646" i="13"/>
  <c r="N646" i="13"/>
  <c r="P646" i="13"/>
  <c r="H647" i="13"/>
  <c r="J647" i="13"/>
  <c r="L647" i="13"/>
  <c r="N647" i="13"/>
  <c r="P647" i="13"/>
  <c r="F648" i="13"/>
  <c r="H648" i="13"/>
  <c r="J648" i="13"/>
  <c r="L648" i="13"/>
  <c r="N648" i="13"/>
  <c r="P648" i="13"/>
  <c r="H649" i="13"/>
  <c r="J649" i="13"/>
  <c r="L649" i="13"/>
  <c r="N649" i="13"/>
  <c r="P649" i="13"/>
  <c r="H650" i="13"/>
  <c r="J650" i="13"/>
  <c r="L650" i="13"/>
  <c r="N650" i="13"/>
  <c r="P650" i="13"/>
  <c r="H651" i="13"/>
  <c r="J651" i="13"/>
  <c r="L651" i="13"/>
  <c r="N651" i="13"/>
  <c r="P651" i="13"/>
  <c r="F652" i="13"/>
  <c r="H652" i="13"/>
  <c r="J652" i="13"/>
  <c r="L652" i="13"/>
  <c r="N652" i="13"/>
  <c r="P652" i="13"/>
  <c r="F653" i="13"/>
  <c r="H653" i="13"/>
  <c r="J653" i="13"/>
  <c r="L653" i="13"/>
  <c r="N653" i="13"/>
  <c r="P653" i="13"/>
  <c r="F654" i="13"/>
  <c r="H654" i="13"/>
  <c r="J654" i="13"/>
  <c r="L654" i="13"/>
  <c r="N654" i="13"/>
  <c r="P654" i="13"/>
  <c r="F655" i="13"/>
  <c r="H655" i="13"/>
  <c r="J655" i="13"/>
  <c r="L655" i="13"/>
  <c r="N655" i="13"/>
  <c r="P655" i="13"/>
  <c r="H656" i="13"/>
  <c r="J656" i="13"/>
  <c r="L656" i="13"/>
  <c r="N656" i="13"/>
  <c r="P656" i="13"/>
  <c r="H657" i="13"/>
  <c r="J657" i="13"/>
  <c r="L657" i="13"/>
  <c r="N657" i="13"/>
  <c r="P657" i="13"/>
  <c r="F658" i="13"/>
  <c r="H658" i="13"/>
  <c r="J658" i="13"/>
  <c r="L658" i="13"/>
  <c r="N658" i="13"/>
  <c r="P658" i="13"/>
  <c r="F659" i="13"/>
  <c r="H659" i="13"/>
  <c r="J659" i="13"/>
  <c r="L659" i="13"/>
  <c r="N659" i="13"/>
  <c r="P659" i="13"/>
  <c r="F660" i="13"/>
  <c r="H660" i="13"/>
  <c r="J660" i="13"/>
  <c r="L660" i="13"/>
  <c r="N660" i="13"/>
  <c r="P660" i="13"/>
  <c r="H661" i="13"/>
  <c r="J661" i="13"/>
  <c r="L661" i="13"/>
  <c r="N661" i="13"/>
  <c r="P661" i="13"/>
  <c r="F662" i="13"/>
  <c r="H662" i="13"/>
  <c r="J662" i="13"/>
  <c r="L662" i="13"/>
  <c r="N662" i="13"/>
  <c r="P662" i="13"/>
  <c r="H663" i="13"/>
  <c r="J663" i="13"/>
  <c r="L663" i="13"/>
  <c r="N663" i="13"/>
  <c r="P663" i="13"/>
  <c r="J664" i="13"/>
  <c r="L664" i="13"/>
  <c r="N664" i="13"/>
  <c r="P664" i="13"/>
  <c r="L665" i="13"/>
  <c r="N665" i="13"/>
  <c r="P665" i="13"/>
  <c r="N666" i="13"/>
  <c r="P666" i="13"/>
  <c r="P667" i="13"/>
  <c r="I672" i="13"/>
  <c r="M672" i="13"/>
  <c r="Q672" i="13"/>
  <c r="F673" i="13"/>
  <c r="H673" i="13"/>
  <c r="J673" i="13"/>
  <c r="L673" i="13"/>
  <c r="N673" i="13"/>
  <c r="P673" i="13"/>
  <c r="R673" i="13"/>
  <c r="F674" i="13"/>
  <c r="H674" i="13"/>
  <c r="J674" i="13"/>
  <c r="L674" i="13"/>
  <c r="N674" i="13"/>
  <c r="P674" i="13"/>
  <c r="R674" i="13"/>
  <c r="F675" i="13"/>
  <c r="H675" i="13"/>
  <c r="J675" i="13"/>
  <c r="L675" i="13"/>
  <c r="N675" i="13"/>
  <c r="P675" i="13"/>
  <c r="R675" i="13"/>
  <c r="F676" i="13"/>
  <c r="H676" i="13"/>
  <c r="J676" i="13"/>
  <c r="L676" i="13"/>
  <c r="N676" i="13"/>
  <c r="P676" i="13"/>
  <c r="R676" i="13"/>
  <c r="F677" i="13"/>
  <c r="H677" i="13"/>
  <c r="J677" i="13"/>
  <c r="L677" i="13"/>
  <c r="N677" i="13"/>
  <c r="P677" i="13"/>
  <c r="R677" i="13"/>
  <c r="F678" i="13"/>
  <c r="H678" i="13"/>
  <c r="J678" i="13"/>
  <c r="L678" i="13"/>
  <c r="N678" i="13"/>
  <c r="P678" i="13"/>
  <c r="R678" i="13"/>
  <c r="F679" i="13"/>
  <c r="H679" i="13"/>
  <c r="J679" i="13"/>
  <c r="L679" i="13"/>
  <c r="N679" i="13"/>
  <c r="P679" i="13"/>
  <c r="R679" i="13"/>
  <c r="F680" i="13"/>
  <c r="H680" i="13"/>
  <c r="J680" i="13"/>
  <c r="L680" i="13"/>
  <c r="N680" i="13"/>
  <c r="P680" i="13"/>
  <c r="R680" i="13"/>
  <c r="F681" i="13"/>
  <c r="H681" i="13"/>
  <c r="J681" i="13"/>
  <c r="L681" i="13"/>
  <c r="N681" i="13"/>
  <c r="P681" i="13"/>
  <c r="R681" i="13"/>
  <c r="F682" i="13"/>
  <c r="H682" i="13"/>
  <c r="J682" i="13"/>
  <c r="L682" i="13"/>
  <c r="N682" i="13"/>
  <c r="P682" i="13"/>
  <c r="R682" i="13"/>
  <c r="F683" i="13"/>
  <c r="H683" i="13"/>
  <c r="J683" i="13"/>
  <c r="L683" i="13"/>
  <c r="N683" i="13"/>
  <c r="P683" i="13"/>
  <c r="R683" i="13"/>
  <c r="F684" i="13"/>
  <c r="H684" i="13"/>
  <c r="J684" i="13"/>
  <c r="L684" i="13"/>
  <c r="N684" i="13"/>
  <c r="P684" i="13"/>
  <c r="R684" i="13"/>
  <c r="F685" i="13"/>
  <c r="H685" i="13"/>
  <c r="J685" i="13"/>
  <c r="L685" i="13"/>
  <c r="N685" i="13"/>
  <c r="P685" i="13"/>
  <c r="R685" i="13"/>
  <c r="F686" i="13"/>
  <c r="H686" i="13"/>
  <c r="J686" i="13"/>
  <c r="L686" i="13"/>
  <c r="N686" i="13"/>
  <c r="P686" i="13"/>
  <c r="R686" i="13"/>
  <c r="F687" i="13"/>
  <c r="H687" i="13"/>
  <c r="J687" i="13"/>
  <c r="L687" i="13"/>
  <c r="N687" i="13"/>
  <c r="P687" i="13"/>
  <c r="R687" i="13"/>
  <c r="F688" i="13"/>
  <c r="H688" i="13"/>
  <c r="J688" i="13"/>
  <c r="L688" i="13"/>
  <c r="N688" i="13"/>
  <c r="P688" i="13"/>
  <c r="R688" i="13"/>
  <c r="F689" i="13"/>
  <c r="H689" i="13"/>
  <c r="J689" i="13"/>
  <c r="L689" i="13"/>
  <c r="N689" i="13"/>
  <c r="P689" i="13"/>
  <c r="R689" i="13"/>
  <c r="F690" i="13"/>
  <c r="H690" i="13"/>
  <c r="J690" i="13"/>
  <c r="L690" i="13"/>
  <c r="N690" i="13"/>
  <c r="P690" i="13"/>
  <c r="R690" i="13"/>
  <c r="F691" i="13"/>
  <c r="H691" i="13"/>
  <c r="J691" i="13"/>
  <c r="L691" i="13"/>
  <c r="N691" i="13"/>
  <c r="P691" i="13"/>
  <c r="R691" i="13"/>
  <c r="F692" i="13"/>
  <c r="H692" i="13"/>
  <c r="J692" i="13"/>
  <c r="L692" i="13"/>
  <c r="N692" i="13"/>
  <c r="P692" i="13"/>
  <c r="R692" i="13"/>
  <c r="F693" i="13"/>
  <c r="H693" i="13"/>
  <c r="J693" i="13"/>
  <c r="L693" i="13"/>
  <c r="N693" i="13"/>
  <c r="P693" i="13"/>
  <c r="R693" i="13"/>
  <c r="F694" i="13"/>
  <c r="H694" i="13"/>
  <c r="J694" i="13"/>
  <c r="L694" i="13"/>
  <c r="N694" i="13"/>
  <c r="P694" i="13"/>
  <c r="R694" i="13"/>
  <c r="F695" i="13"/>
  <c r="H695" i="13"/>
  <c r="J695" i="13"/>
  <c r="L695" i="13"/>
  <c r="N695" i="13"/>
  <c r="P695" i="13"/>
  <c r="R695" i="13"/>
  <c r="F696" i="13"/>
  <c r="H696" i="13"/>
  <c r="J696" i="13"/>
  <c r="L696" i="13"/>
  <c r="N696" i="13"/>
  <c r="P696" i="13"/>
  <c r="R696" i="13"/>
  <c r="F697" i="13"/>
  <c r="H697" i="13"/>
  <c r="J697" i="13"/>
  <c r="L697" i="13"/>
  <c r="N697" i="13"/>
  <c r="P697" i="13"/>
  <c r="R697" i="13"/>
  <c r="F698" i="13"/>
  <c r="H698" i="13"/>
  <c r="J698" i="13"/>
  <c r="L698" i="13"/>
  <c r="N698" i="13"/>
  <c r="P698" i="13"/>
  <c r="R698" i="13"/>
  <c r="F699" i="13"/>
  <c r="H699" i="13"/>
  <c r="J699" i="13"/>
  <c r="L699" i="13"/>
  <c r="N699" i="13"/>
  <c r="P699" i="13"/>
  <c r="R699" i="13"/>
  <c r="F700" i="13"/>
  <c r="H700" i="13"/>
  <c r="J700" i="13"/>
  <c r="L700" i="13"/>
  <c r="N700" i="13"/>
  <c r="P700" i="13"/>
  <c r="R700" i="13"/>
  <c r="F701" i="13"/>
  <c r="H701" i="13"/>
  <c r="J701" i="13"/>
  <c r="L701" i="13"/>
  <c r="N701" i="13"/>
  <c r="P701" i="13"/>
  <c r="R701" i="13"/>
  <c r="F702" i="13"/>
  <c r="H702" i="13"/>
  <c r="J702" i="13"/>
  <c r="L702" i="13"/>
  <c r="N702" i="13"/>
  <c r="P702" i="13"/>
  <c r="R702" i="13"/>
  <c r="F703" i="13"/>
  <c r="H703" i="13"/>
  <c r="J703" i="13"/>
  <c r="L703" i="13"/>
  <c r="N703" i="13"/>
  <c r="P703" i="13"/>
  <c r="R703" i="13"/>
  <c r="F704" i="13"/>
  <c r="H704" i="13"/>
  <c r="J704" i="13"/>
  <c r="L704" i="13"/>
  <c r="N704" i="13"/>
  <c r="P704" i="13"/>
  <c r="R704" i="13"/>
  <c r="F705" i="13"/>
  <c r="H705" i="13"/>
  <c r="J705" i="13"/>
  <c r="L705" i="13"/>
  <c r="N705" i="13"/>
  <c r="P705" i="13"/>
  <c r="R705" i="13"/>
  <c r="F706" i="13"/>
  <c r="H706" i="13"/>
  <c r="J706" i="13"/>
  <c r="L706" i="13"/>
  <c r="N706" i="13"/>
  <c r="P706" i="13"/>
  <c r="R706" i="13"/>
  <c r="F707" i="13"/>
  <c r="H707" i="13"/>
  <c r="J707" i="13"/>
  <c r="L707" i="13"/>
  <c r="N707" i="13"/>
  <c r="P707" i="13"/>
  <c r="R707" i="13"/>
  <c r="F708" i="13"/>
  <c r="H708" i="13"/>
  <c r="J708" i="13"/>
  <c r="L708" i="13"/>
  <c r="N708" i="13"/>
  <c r="P708" i="13"/>
  <c r="R708" i="13"/>
  <c r="F709" i="13"/>
  <c r="H709" i="13"/>
  <c r="J709" i="13"/>
  <c r="L709" i="13"/>
  <c r="N709" i="13"/>
  <c r="P709" i="13"/>
  <c r="R709" i="13"/>
  <c r="F710" i="13"/>
  <c r="H710" i="13"/>
  <c r="J710" i="13"/>
  <c r="L710" i="13"/>
  <c r="N710" i="13"/>
  <c r="P710" i="13"/>
  <c r="R710" i="13"/>
  <c r="F711" i="13"/>
  <c r="H711" i="13"/>
  <c r="J711" i="13"/>
  <c r="L711" i="13"/>
  <c r="N711" i="13"/>
  <c r="P711" i="13"/>
  <c r="R711" i="13"/>
  <c r="F712" i="13"/>
  <c r="H712" i="13"/>
  <c r="J712" i="13"/>
  <c r="L712" i="13"/>
  <c r="N712" i="13"/>
  <c r="P712" i="13"/>
  <c r="R712" i="13"/>
  <c r="F713" i="13"/>
  <c r="H713" i="13"/>
  <c r="J713" i="13"/>
  <c r="L713" i="13"/>
  <c r="N713" i="13"/>
  <c r="P713" i="13"/>
  <c r="R713" i="13"/>
  <c r="F714" i="13"/>
  <c r="H714" i="13"/>
  <c r="J714" i="13"/>
  <c r="L714" i="13"/>
  <c r="N714" i="13"/>
  <c r="P714" i="13"/>
  <c r="R714" i="13"/>
  <c r="F715" i="13"/>
  <c r="H715" i="13"/>
  <c r="J715" i="13"/>
  <c r="L715" i="13"/>
  <c r="N715" i="13"/>
  <c r="P715" i="13"/>
  <c r="R715" i="13"/>
  <c r="F716" i="13"/>
  <c r="H716" i="13"/>
  <c r="J716" i="13"/>
  <c r="L716" i="13"/>
  <c r="N716" i="13"/>
  <c r="P716" i="13"/>
  <c r="R716" i="13"/>
  <c r="F717" i="13"/>
  <c r="H717" i="13"/>
  <c r="J717" i="13"/>
  <c r="L717" i="13"/>
  <c r="N717" i="13"/>
  <c r="P717" i="13"/>
  <c r="R717" i="13"/>
  <c r="F718" i="13"/>
  <c r="H718" i="13"/>
  <c r="J718" i="13"/>
  <c r="L718" i="13"/>
  <c r="N718" i="13"/>
  <c r="P718" i="13"/>
  <c r="R718" i="13"/>
  <c r="F719" i="13"/>
  <c r="H719" i="13"/>
  <c r="J719" i="13"/>
  <c r="L719" i="13"/>
  <c r="N719" i="13"/>
  <c r="P719" i="13"/>
  <c r="R719" i="13"/>
  <c r="F720" i="13"/>
  <c r="H720" i="13"/>
  <c r="J720" i="13"/>
  <c r="L720" i="13"/>
  <c r="N720" i="13"/>
  <c r="P720" i="13"/>
  <c r="R720" i="13"/>
  <c r="F721" i="13"/>
  <c r="H721" i="13"/>
  <c r="J721" i="13"/>
  <c r="L721" i="13"/>
  <c r="N721" i="13"/>
  <c r="P721" i="13"/>
  <c r="R721" i="13"/>
  <c r="F722" i="13"/>
  <c r="H722" i="13"/>
  <c r="J722" i="13"/>
  <c r="L722" i="13"/>
  <c r="N722" i="13"/>
  <c r="P722" i="13"/>
  <c r="R722" i="13"/>
  <c r="F723" i="13"/>
  <c r="H723" i="13"/>
  <c r="J723" i="13"/>
  <c r="L723" i="13"/>
  <c r="N723" i="13"/>
  <c r="P723" i="13"/>
  <c r="R723" i="13"/>
  <c r="F724" i="13"/>
  <c r="H724" i="13"/>
  <c r="J724" i="13"/>
  <c r="L724" i="13"/>
  <c r="N724" i="13"/>
  <c r="P724" i="13"/>
  <c r="R724" i="13"/>
  <c r="F725" i="13"/>
  <c r="H725" i="13"/>
  <c r="J725" i="13"/>
  <c r="L725" i="13"/>
  <c r="N725" i="13"/>
  <c r="P725" i="13"/>
  <c r="R725" i="13"/>
  <c r="F726" i="13"/>
  <c r="H726" i="13"/>
  <c r="J726" i="13"/>
  <c r="L726" i="13"/>
  <c r="N726" i="13"/>
  <c r="P726" i="13"/>
  <c r="R726" i="13"/>
  <c r="F727" i="13"/>
  <c r="H727" i="13"/>
  <c r="J727" i="13"/>
  <c r="L727" i="13"/>
  <c r="N727" i="13"/>
  <c r="P727" i="13"/>
  <c r="R727" i="13"/>
  <c r="F728" i="13"/>
  <c r="H728" i="13"/>
  <c r="J728" i="13"/>
  <c r="L728" i="13"/>
  <c r="N728" i="13"/>
  <c r="P728" i="13"/>
  <c r="R728" i="13"/>
  <c r="F729" i="13"/>
  <c r="H729" i="13"/>
  <c r="J729" i="13"/>
  <c r="L729" i="13"/>
  <c r="N729" i="13"/>
  <c r="P729" i="13"/>
  <c r="R729" i="13"/>
  <c r="F730" i="13"/>
  <c r="H730" i="13"/>
  <c r="J730" i="13"/>
  <c r="L730" i="13"/>
  <c r="N730" i="13"/>
  <c r="P730" i="13"/>
  <c r="R730" i="13"/>
  <c r="F731" i="13"/>
  <c r="H731" i="13"/>
  <c r="J731" i="13"/>
  <c r="L731" i="13"/>
  <c r="N731" i="13"/>
  <c r="P731" i="13"/>
  <c r="R731" i="13"/>
  <c r="F732" i="13"/>
  <c r="H732" i="13"/>
  <c r="J732" i="13"/>
  <c r="L732" i="13"/>
  <c r="N732" i="13"/>
  <c r="P732" i="13"/>
  <c r="R732" i="13"/>
  <c r="F733" i="13"/>
  <c r="H733" i="13"/>
  <c r="J733" i="13"/>
  <c r="L733" i="13"/>
  <c r="N733" i="13"/>
  <c r="P733" i="13"/>
  <c r="R733" i="13"/>
  <c r="F734" i="13"/>
  <c r="H734" i="13"/>
  <c r="J734" i="13"/>
  <c r="L734" i="13"/>
  <c r="N734" i="13"/>
  <c r="P734" i="13"/>
  <c r="R734" i="13"/>
  <c r="F735" i="13"/>
  <c r="H735" i="13"/>
  <c r="J735" i="13"/>
  <c r="L735" i="13"/>
  <c r="N735" i="13"/>
  <c r="P735" i="13"/>
  <c r="R735" i="13"/>
  <c r="F736" i="13"/>
  <c r="H736" i="13"/>
  <c r="J736" i="13"/>
  <c r="L736" i="13"/>
  <c r="N736" i="13"/>
  <c r="P736" i="13"/>
  <c r="R736" i="13"/>
  <c r="F737" i="13"/>
  <c r="H737" i="13"/>
  <c r="J737" i="13"/>
  <c r="L737" i="13"/>
  <c r="N737" i="13"/>
  <c r="P737" i="13"/>
  <c r="R737" i="13"/>
  <c r="F738" i="13"/>
  <c r="H738" i="13"/>
  <c r="J738" i="13"/>
  <c r="L738" i="13"/>
  <c r="N738" i="13"/>
  <c r="P738" i="13"/>
  <c r="R738" i="13"/>
  <c r="F739" i="13"/>
  <c r="H739" i="13"/>
  <c r="J739" i="13"/>
  <c r="L739" i="13"/>
  <c r="N739" i="13"/>
  <c r="P739" i="13"/>
  <c r="R739" i="13"/>
  <c r="F740" i="13"/>
  <c r="H740" i="13"/>
  <c r="J740" i="13"/>
  <c r="L740" i="13"/>
  <c r="N740" i="13"/>
  <c r="P740" i="13"/>
  <c r="R740" i="13"/>
  <c r="F741" i="13"/>
  <c r="H741" i="13"/>
  <c r="J741" i="13"/>
  <c r="L741" i="13"/>
  <c r="N741" i="13"/>
  <c r="P741" i="13"/>
  <c r="R741" i="13"/>
  <c r="F742" i="13"/>
  <c r="H742" i="13"/>
  <c r="J742" i="13"/>
  <c r="L742" i="13"/>
  <c r="N742" i="13"/>
  <c r="P742" i="13"/>
  <c r="R742" i="13"/>
  <c r="F743" i="13"/>
  <c r="H743" i="13"/>
  <c r="J743" i="13"/>
  <c r="L743" i="13"/>
  <c r="N743" i="13"/>
  <c r="P743" i="13"/>
  <c r="R743" i="13"/>
  <c r="F744" i="13"/>
  <c r="H744" i="13"/>
  <c r="J744" i="13"/>
  <c r="L744" i="13"/>
  <c r="R744" i="13"/>
  <c r="Q744" i="13"/>
  <c r="O744" i="13"/>
  <c r="G673" i="13"/>
  <c r="I673" i="13"/>
  <c r="K673" i="13"/>
  <c r="M673" i="13"/>
  <c r="O673" i="13"/>
  <c r="G674" i="13"/>
  <c r="I674" i="13"/>
  <c r="K674" i="13"/>
  <c r="M674" i="13"/>
  <c r="O674" i="13"/>
  <c r="G675" i="13"/>
  <c r="I675" i="13"/>
  <c r="K675" i="13"/>
  <c r="M675" i="13"/>
  <c r="O675" i="13"/>
  <c r="G676" i="13"/>
  <c r="I676" i="13"/>
  <c r="K676" i="13"/>
  <c r="M676" i="13"/>
  <c r="O676" i="13"/>
  <c r="G677" i="13"/>
  <c r="I677" i="13"/>
  <c r="K677" i="13"/>
  <c r="M677" i="13"/>
  <c r="O677" i="13"/>
  <c r="G678" i="13"/>
  <c r="I678" i="13"/>
  <c r="K678" i="13"/>
  <c r="M678" i="13"/>
  <c r="O678" i="13"/>
  <c r="G679" i="13"/>
  <c r="I679" i="13"/>
  <c r="K679" i="13"/>
  <c r="M679" i="13"/>
  <c r="O679" i="13"/>
  <c r="G680" i="13"/>
  <c r="I680" i="13"/>
  <c r="K680" i="13"/>
  <c r="M680" i="13"/>
  <c r="O680" i="13"/>
  <c r="G681" i="13"/>
  <c r="I681" i="13"/>
  <c r="K681" i="13"/>
  <c r="M681" i="13"/>
  <c r="O681" i="13"/>
  <c r="G682" i="13"/>
  <c r="I682" i="13"/>
  <c r="K682" i="13"/>
  <c r="M682" i="13"/>
  <c r="O682" i="13"/>
  <c r="G683" i="13"/>
  <c r="I683" i="13"/>
  <c r="K683" i="13"/>
  <c r="M683" i="13"/>
  <c r="O683" i="13"/>
  <c r="G684" i="13"/>
  <c r="I684" i="13"/>
  <c r="K684" i="13"/>
  <c r="M684" i="13"/>
  <c r="O684" i="13"/>
  <c r="G685" i="13"/>
  <c r="I685" i="13"/>
  <c r="K685" i="13"/>
  <c r="M685" i="13"/>
  <c r="O685" i="13"/>
  <c r="G686" i="13"/>
  <c r="I686" i="13"/>
  <c r="K686" i="13"/>
  <c r="M686" i="13"/>
  <c r="O686" i="13"/>
  <c r="G687" i="13"/>
  <c r="I687" i="13"/>
  <c r="K687" i="13"/>
  <c r="M687" i="13"/>
  <c r="O687" i="13"/>
  <c r="G688" i="13"/>
  <c r="I688" i="13"/>
  <c r="K688" i="13"/>
  <c r="M688" i="13"/>
  <c r="O688" i="13"/>
  <c r="G689" i="13"/>
  <c r="I689" i="13"/>
  <c r="K689" i="13"/>
  <c r="M689" i="13"/>
  <c r="O689" i="13"/>
  <c r="G690" i="13"/>
  <c r="I690" i="13"/>
  <c r="K690" i="13"/>
  <c r="M690" i="13"/>
  <c r="O690" i="13"/>
  <c r="G691" i="13"/>
  <c r="I691" i="13"/>
  <c r="K691" i="13"/>
  <c r="M691" i="13"/>
  <c r="O691" i="13"/>
  <c r="G692" i="13"/>
  <c r="I692" i="13"/>
  <c r="K692" i="13"/>
  <c r="M692" i="13"/>
  <c r="O692" i="13"/>
  <c r="G693" i="13"/>
  <c r="I693" i="13"/>
  <c r="K693" i="13"/>
  <c r="M693" i="13"/>
  <c r="O693" i="13"/>
  <c r="G694" i="13"/>
  <c r="I694" i="13"/>
  <c r="K694" i="13"/>
  <c r="M694" i="13"/>
  <c r="O694" i="13"/>
  <c r="G695" i="13"/>
  <c r="I695" i="13"/>
  <c r="K695" i="13"/>
  <c r="M695" i="13"/>
  <c r="O695" i="13"/>
  <c r="G696" i="13"/>
  <c r="I696" i="13"/>
  <c r="K696" i="13"/>
  <c r="M696" i="13"/>
  <c r="O696" i="13"/>
  <c r="G697" i="13"/>
  <c r="I697" i="13"/>
  <c r="K697" i="13"/>
  <c r="M697" i="13"/>
  <c r="O697" i="13"/>
  <c r="G698" i="13"/>
  <c r="I698" i="13"/>
  <c r="K698" i="13"/>
  <c r="M698" i="13"/>
  <c r="O698" i="13"/>
  <c r="G699" i="13"/>
  <c r="I699" i="13"/>
  <c r="K699" i="13"/>
  <c r="M699" i="13"/>
  <c r="O699" i="13"/>
  <c r="G700" i="13"/>
  <c r="I700" i="13"/>
  <c r="K700" i="13"/>
  <c r="M700" i="13"/>
  <c r="O700" i="13"/>
  <c r="G701" i="13"/>
  <c r="I701" i="13"/>
  <c r="K701" i="13"/>
  <c r="M701" i="13"/>
  <c r="O701" i="13"/>
  <c r="G702" i="13"/>
  <c r="I702" i="13"/>
  <c r="K702" i="13"/>
  <c r="M702" i="13"/>
  <c r="O702" i="13"/>
  <c r="G703" i="13"/>
  <c r="I703" i="13"/>
  <c r="K703" i="13"/>
  <c r="M703" i="13"/>
  <c r="O703" i="13"/>
  <c r="G704" i="13"/>
  <c r="I704" i="13"/>
  <c r="K704" i="13"/>
  <c r="M704" i="13"/>
  <c r="O704" i="13"/>
  <c r="G705" i="13"/>
  <c r="I705" i="13"/>
  <c r="K705" i="13"/>
  <c r="M705" i="13"/>
  <c r="O705" i="13"/>
  <c r="G706" i="13"/>
  <c r="I706" i="13"/>
  <c r="K706" i="13"/>
  <c r="M706" i="13"/>
  <c r="O706" i="13"/>
  <c r="G707" i="13"/>
  <c r="I707" i="13"/>
  <c r="K707" i="13"/>
  <c r="M707" i="13"/>
  <c r="O707" i="13"/>
  <c r="G708" i="13"/>
  <c r="I708" i="13"/>
  <c r="K708" i="13"/>
  <c r="M708" i="13"/>
  <c r="O708" i="13"/>
  <c r="G709" i="13"/>
  <c r="I709" i="13"/>
  <c r="K709" i="13"/>
  <c r="M709" i="13"/>
  <c r="O709" i="13"/>
  <c r="G710" i="13"/>
  <c r="I710" i="13"/>
  <c r="K710" i="13"/>
  <c r="M710" i="13"/>
  <c r="O710" i="13"/>
  <c r="G711" i="13"/>
  <c r="I711" i="13"/>
  <c r="K711" i="13"/>
  <c r="M711" i="13"/>
  <c r="O711" i="13"/>
  <c r="G712" i="13"/>
  <c r="I712" i="13"/>
  <c r="K712" i="13"/>
  <c r="M712" i="13"/>
  <c r="O712" i="13"/>
  <c r="G713" i="13"/>
  <c r="I713" i="13"/>
  <c r="K713" i="13"/>
  <c r="M713" i="13"/>
  <c r="O713" i="13"/>
  <c r="G714" i="13"/>
  <c r="I714" i="13"/>
  <c r="K714" i="13"/>
  <c r="M714" i="13"/>
  <c r="O714" i="13"/>
  <c r="G715" i="13"/>
  <c r="I715" i="13"/>
  <c r="K715" i="13"/>
  <c r="M715" i="13"/>
  <c r="O715" i="13"/>
  <c r="G716" i="13"/>
  <c r="I716" i="13"/>
  <c r="K716" i="13"/>
  <c r="M716" i="13"/>
  <c r="O716" i="13"/>
  <c r="G717" i="13"/>
  <c r="I717" i="13"/>
  <c r="K717" i="13"/>
  <c r="M717" i="13"/>
  <c r="O717" i="13"/>
  <c r="G718" i="13"/>
  <c r="I718" i="13"/>
  <c r="K718" i="13"/>
  <c r="M718" i="13"/>
  <c r="O718" i="13"/>
  <c r="G719" i="13"/>
  <c r="I719" i="13"/>
  <c r="K719" i="13"/>
  <c r="M719" i="13"/>
  <c r="O719" i="13"/>
  <c r="G720" i="13"/>
  <c r="I720" i="13"/>
  <c r="K720" i="13"/>
  <c r="M720" i="13"/>
  <c r="O720" i="13"/>
  <c r="G721" i="13"/>
  <c r="I721" i="13"/>
  <c r="K721" i="13"/>
  <c r="M721" i="13"/>
  <c r="O721" i="13"/>
  <c r="G722" i="13"/>
  <c r="I722" i="13"/>
  <c r="K722" i="13"/>
  <c r="M722" i="13"/>
  <c r="O722" i="13"/>
  <c r="G723" i="13"/>
  <c r="I723" i="13"/>
  <c r="K723" i="13"/>
  <c r="M723" i="13"/>
  <c r="O723" i="13"/>
  <c r="G724" i="13"/>
  <c r="I724" i="13"/>
  <c r="K724" i="13"/>
  <c r="M724" i="13"/>
  <c r="O724" i="13"/>
  <c r="G725" i="13"/>
  <c r="I725" i="13"/>
  <c r="K725" i="13"/>
  <c r="M725" i="13"/>
  <c r="O725" i="13"/>
  <c r="G726" i="13"/>
  <c r="I726" i="13"/>
  <c r="K726" i="13"/>
  <c r="M726" i="13"/>
  <c r="O726" i="13"/>
  <c r="G727" i="13"/>
  <c r="I727" i="13"/>
  <c r="K727" i="13"/>
  <c r="M727" i="13"/>
  <c r="O727" i="13"/>
  <c r="G728" i="13"/>
  <c r="I728" i="13"/>
  <c r="K728" i="13"/>
  <c r="M728" i="13"/>
  <c r="O728" i="13"/>
  <c r="G729" i="13"/>
  <c r="I729" i="13"/>
  <c r="K729" i="13"/>
  <c r="M729" i="13"/>
  <c r="O729" i="13"/>
  <c r="G730" i="13"/>
  <c r="I730" i="13"/>
  <c r="K730" i="13"/>
  <c r="M730" i="13"/>
  <c r="O730" i="13"/>
  <c r="G731" i="13"/>
  <c r="I731" i="13"/>
  <c r="K731" i="13"/>
  <c r="M731" i="13"/>
  <c r="O731" i="13"/>
  <c r="G732" i="13"/>
  <c r="I732" i="13"/>
  <c r="K732" i="13"/>
  <c r="M732" i="13"/>
  <c r="O732" i="13"/>
  <c r="G733" i="13"/>
  <c r="I733" i="13"/>
  <c r="K733" i="13"/>
  <c r="M733" i="13"/>
  <c r="O733" i="13"/>
  <c r="G734" i="13"/>
  <c r="I734" i="13"/>
  <c r="K734" i="13"/>
  <c r="M734" i="13"/>
  <c r="O734" i="13"/>
  <c r="G735" i="13"/>
  <c r="I735" i="13"/>
  <c r="K735" i="13"/>
  <c r="M735" i="13"/>
  <c r="O735" i="13"/>
  <c r="G736" i="13"/>
  <c r="I736" i="13"/>
  <c r="K736" i="13"/>
  <c r="M736" i="13"/>
  <c r="O736" i="13"/>
  <c r="G737" i="13"/>
  <c r="I737" i="13"/>
  <c r="K737" i="13"/>
  <c r="M737" i="13"/>
  <c r="O737" i="13"/>
  <c r="G738" i="13"/>
  <c r="I738" i="13"/>
  <c r="K738" i="13"/>
  <c r="M738" i="13"/>
  <c r="O738" i="13"/>
  <c r="G739" i="13"/>
  <c r="I739" i="13"/>
  <c r="K739" i="13"/>
  <c r="M739" i="13"/>
  <c r="O739" i="13"/>
  <c r="G740" i="13"/>
  <c r="I740" i="13"/>
  <c r="K740" i="13"/>
  <c r="M740" i="13"/>
  <c r="O740" i="13"/>
  <c r="G741" i="13"/>
  <c r="I741" i="13"/>
  <c r="K741" i="13"/>
  <c r="M741" i="13"/>
  <c r="O741" i="13"/>
  <c r="G742" i="13"/>
  <c r="I742" i="13"/>
  <c r="K742" i="13"/>
  <c r="M742" i="13"/>
  <c r="O742" i="13"/>
  <c r="G743" i="13"/>
  <c r="I743" i="13"/>
  <c r="K743" i="13"/>
  <c r="M743" i="13"/>
  <c r="O743" i="13"/>
  <c r="G744" i="13"/>
  <c r="I744" i="13"/>
  <c r="K744" i="13"/>
  <c r="M744" i="13"/>
  <c r="P744" i="13"/>
  <c r="R827" i="13"/>
  <c r="Q827" i="13"/>
  <c r="O827" i="13"/>
  <c r="G745" i="13"/>
  <c r="I745" i="13"/>
  <c r="K745" i="13"/>
  <c r="M745" i="13"/>
  <c r="O745" i="13"/>
  <c r="Q745" i="13"/>
  <c r="G746" i="13"/>
  <c r="I746" i="13"/>
  <c r="K746" i="13"/>
  <c r="M746" i="13"/>
  <c r="O746" i="13"/>
  <c r="Q746" i="13"/>
  <c r="G747" i="13"/>
  <c r="I747" i="13"/>
  <c r="K747" i="13"/>
  <c r="M747" i="13"/>
  <c r="O747" i="13"/>
  <c r="Q747" i="13"/>
  <c r="G748" i="13"/>
  <c r="I748" i="13"/>
  <c r="K748" i="13"/>
  <c r="M748" i="13"/>
  <c r="O748" i="13"/>
  <c r="Q748" i="13"/>
  <c r="G749" i="13"/>
  <c r="I749" i="13"/>
  <c r="K749" i="13"/>
  <c r="M749" i="13"/>
  <c r="O749" i="13"/>
  <c r="Q749" i="13"/>
  <c r="G750" i="13"/>
  <c r="I750" i="13"/>
  <c r="K750" i="13"/>
  <c r="M750" i="13"/>
  <c r="O750" i="13"/>
  <c r="Q750" i="13"/>
  <c r="G751" i="13"/>
  <c r="I751" i="13"/>
  <c r="K751" i="13"/>
  <c r="M751" i="13"/>
  <c r="O751" i="13"/>
  <c r="Q751" i="13"/>
  <c r="G752" i="13"/>
  <c r="I752" i="13"/>
  <c r="K752" i="13"/>
  <c r="M752" i="13"/>
  <c r="O752" i="13"/>
  <c r="Q752" i="13"/>
  <c r="G753" i="13"/>
  <c r="I753" i="13"/>
  <c r="K753" i="13"/>
  <c r="M753" i="13"/>
  <c r="O753" i="13"/>
  <c r="Q753" i="13"/>
  <c r="G754" i="13"/>
  <c r="I754" i="13"/>
  <c r="K754" i="13"/>
  <c r="M754" i="13"/>
  <c r="O754" i="13"/>
  <c r="Q754" i="13"/>
  <c r="G755" i="13"/>
  <c r="I755" i="13"/>
  <c r="K755" i="13"/>
  <c r="M755" i="13"/>
  <c r="O755" i="13"/>
  <c r="Q755" i="13"/>
  <c r="G756" i="13"/>
  <c r="I756" i="13"/>
  <c r="K756" i="13"/>
  <c r="M756" i="13"/>
  <c r="O756" i="13"/>
  <c r="Q756" i="13"/>
  <c r="G757" i="13"/>
  <c r="I757" i="13"/>
  <c r="K757" i="13"/>
  <c r="M757" i="13"/>
  <c r="O757" i="13"/>
  <c r="Q757" i="13"/>
  <c r="G758" i="13"/>
  <c r="I758" i="13"/>
  <c r="K758" i="13"/>
  <c r="M758" i="13"/>
  <c r="O758" i="13"/>
  <c r="Q758" i="13"/>
  <c r="G759" i="13"/>
  <c r="I759" i="13"/>
  <c r="K759" i="13"/>
  <c r="M759" i="13"/>
  <c r="O759" i="13"/>
  <c r="Q759" i="13"/>
  <c r="G760" i="13"/>
  <c r="I760" i="13"/>
  <c r="K760" i="13"/>
  <c r="M760" i="13"/>
  <c r="O760" i="13"/>
  <c r="Q760" i="13"/>
  <c r="G761" i="13"/>
  <c r="I761" i="13"/>
  <c r="K761" i="13"/>
  <c r="M761" i="13"/>
  <c r="O761" i="13"/>
  <c r="Q761" i="13"/>
  <c r="G762" i="13"/>
  <c r="I762" i="13"/>
  <c r="K762" i="13"/>
  <c r="M762" i="13"/>
  <c r="O762" i="13"/>
  <c r="Q762" i="13"/>
  <c r="G763" i="13"/>
  <c r="I763" i="13"/>
  <c r="K763" i="13"/>
  <c r="M763" i="13"/>
  <c r="O763" i="13"/>
  <c r="Q763" i="13"/>
  <c r="G764" i="13"/>
  <c r="I764" i="13"/>
  <c r="K764" i="13"/>
  <c r="M764" i="13"/>
  <c r="O764" i="13"/>
  <c r="Q764" i="13"/>
  <c r="G765" i="13"/>
  <c r="I765" i="13"/>
  <c r="K765" i="13"/>
  <c r="M765" i="13"/>
  <c r="O765" i="13"/>
  <c r="Q765" i="13"/>
  <c r="G766" i="13"/>
  <c r="I766" i="13"/>
  <c r="K766" i="13"/>
  <c r="M766" i="13"/>
  <c r="O766" i="13"/>
  <c r="Q766" i="13"/>
  <c r="G767" i="13"/>
  <c r="I767" i="13"/>
  <c r="K767" i="13"/>
  <c r="M767" i="13"/>
  <c r="O767" i="13"/>
  <c r="Q767" i="13"/>
  <c r="G768" i="13"/>
  <c r="I768" i="13"/>
  <c r="K768" i="13"/>
  <c r="M768" i="13"/>
  <c r="O768" i="13"/>
  <c r="Q768" i="13"/>
  <c r="G769" i="13"/>
  <c r="I769" i="13"/>
  <c r="K769" i="13"/>
  <c r="M769" i="13"/>
  <c r="O769" i="13"/>
  <c r="Q769" i="13"/>
  <c r="G770" i="13"/>
  <c r="I770" i="13"/>
  <c r="K770" i="13"/>
  <c r="M770" i="13"/>
  <c r="O770" i="13"/>
  <c r="Q770" i="13"/>
  <c r="G771" i="13"/>
  <c r="I771" i="13"/>
  <c r="K771" i="13"/>
  <c r="M771" i="13"/>
  <c r="O771" i="13"/>
  <c r="Q771" i="13"/>
  <c r="G772" i="13"/>
  <c r="I772" i="13"/>
  <c r="K772" i="13"/>
  <c r="M772" i="13"/>
  <c r="O772" i="13"/>
  <c r="Q772" i="13"/>
  <c r="G773" i="13"/>
  <c r="I773" i="13"/>
  <c r="K773" i="13"/>
  <c r="M773" i="13"/>
  <c r="O773" i="13"/>
  <c r="Q773" i="13"/>
  <c r="G774" i="13"/>
  <c r="I774" i="13"/>
  <c r="K774" i="13"/>
  <c r="M774" i="13"/>
  <c r="O774" i="13"/>
  <c r="Q774" i="13"/>
  <c r="G775" i="13"/>
  <c r="I775" i="13"/>
  <c r="K775" i="13"/>
  <c r="M775" i="13"/>
  <c r="O775" i="13"/>
  <c r="Q775" i="13"/>
  <c r="G776" i="13"/>
  <c r="I776" i="13"/>
  <c r="K776" i="13"/>
  <c r="M776" i="13"/>
  <c r="O776" i="13"/>
  <c r="Q776" i="13"/>
  <c r="G777" i="13"/>
  <c r="I777" i="13"/>
  <c r="K777" i="13"/>
  <c r="M777" i="13"/>
  <c r="O777" i="13"/>
  <c r="Q777" i="13"/>
  <c r="G778" i="13"/>
  <c r="I778" i="13"/>
  <c r="K778" i="13"/>
  <c r="M778" i="13"/>
  <c r="O778" i="13"/>
  <c r="Q778" i="13"/>
  <c r="G779" i="13"/>
  <c r="I779" i="13"/>
  <c r="K779" i="13"/>
  <c r="M779" i="13"/>
  <c r="O779" i="13"/>
  <c r="Q779" i="13"/>
  <c r="G780" i="13"/>
  <c r="I780" i="13"/>
  <c r="K780" i="13"/>
  <c r="M780" i="13"/>
  <c r="O780" i="13"/>
  <c r="Q780" i="13"/>
  <c r="G781" i="13"/>
  <c r="I781" i="13"/>
  <c r="K781" i="13"/>
  <c r="M781" i="13"/>
  <c r="O781" i="13"/>
  <c r="Q781" i="13"/>
  <c r="G782" i="13"/>
  <c r="I782" i="13"/>
  <c r="K782" i="13"/>
  <c r="M782" i="13"/>
  <c r="O782" i="13"/>
  <c r="Q782" i="13"/>
  <c r="G783" i="13"/>
  <c r="I783" i="13"/>
  <c r="K783" i="13"/>
  <c r="M783" i="13"/>
  <c r="O783" i="13"/>
  <c r="Q783" i="13"/>
  <c r="G784" i="13"/>
  <c r="I784" i="13"/>
  <c r="K784" i="13"/>
  <c r="M784" i="13"/>
  <c r="O784" i="13"/>
  <c r="Q784" i="13"/>
  <c r="G785" i="13"/>
  <c r="I785" i="13"/>
  <c r="K785" i="13"/>
  <c r="M785" i="13"/>
  <c r="O785" i="13"/>
  <c r="Q785" i="13"/>
  <c r="G786" i="13"/>
  <c r="I786" i="13"/>
  <c r="K786" i="13"/>
  <c r="M786" i="13"/>
  <c r="O786" i="13"/>
  <c r="Q786" i="13"/>
  <c r="G787" i="13"/>
  <c r="I787" i="13"/>
  <c r="K787" i="13"/>
  <c r="M787" i="13"/>
  <c r="O787" i="13"/>
  <c r="Q787" i="13"/>
  <c r="G788" i="13"/>
  <c r="I788" i="13"/>
  <c r="K788" i="13"/>
  <c r="M788" i="13"/>
  <c r="O788" i="13"/>
  <c r="Q788" i="13"/>
  <c r="G789" i="13"/>
  <c r="I789" i="13"/>
  <c r="K789" i="13"/>
  <c r="M789" i="13"/>
  <c r="O789" i="13"/>
  <c r="Q789" i="13"/>
  <c r="G790" i="13"/>
  <c r="I790" i="13"/>
  <c r="K790" i="13"/>
  <c r="M790" i="13"/>
  <c r="O790" i="13"/>
  <c r="Q790" i="13"/>
  <c r="G791" i="13"/>
  <c r="I791" i="13"/>
  <c r="K791" i="13"/>
  <c r="M791" i="13"/>
  <c r="O791" i="13"/>
  <c r="Q791" i="13"/>
  <c r="G792" i="13"/>
  <c r="I792" i="13"/>
  <c r="K792" i="13"/>
  <c r="M792" i="13"/>
  <c r="O792" i="13"/>
  <c r="Q792" i="13"/>
  <c r="G793" i="13"/>
  <c r="I793" i="13"/>
  <c r="K793" i="13"/>
  <c r="M793" i="13"/>
  <c r="O793" i="13"/>
  <c r="Q793" i="13"/>
  <c r="G794" i="13"/>
  <c r="I794" i="13"/>
  <c r="K794" i="13"/>
  <c r="M794" i="13"/>
  <c r="O794" i="13"/>
  <c r="Q794" i="13"/>
  <c r="G795" i="13"/>
  <c r="I795" i="13"/>
  <c r="K795" i="13"/>
  <c r="M795" i="13"/>
  <c r="O795" i="13"/>
  <c r="Q795" i="13"/>
  <c r="G796" i="13"/>
  <c r="I796" i="13"/>
  <c r="K796" i="13"/>
  <c r="M796" i="13"/>
  <c r="O796" i="13"/>
  <c r="Q796" i="13"/>
  <c r="G797" i="13"/>
  <c r="I797" i="13"/>
  <c r="K797" i="13"/>
  <c r="M797" i="13"/>
  <c r="O797" i="13"/>
  <c r="Q797" i="13"/>
  <c r="G798" i="13"/>
  <c r="I798" i="13"/>
  <c r="K798" i="13"/>
  <c r="M798" i="13"/>
  <c r="O798" i="13"/>
  <c r="Q798" i="13"/>
  <c r="G799" i="13"/>
  <c r="I799" i="13"/>
  <c r="K799" i="13"/>
  <c r="M799" i="13"/>
  <c r="O799" i="13"/>
  <c r="Q799" i="13"/>
  <c r="G800" i="13"/>
  <c r="I800" i="13"/>
  <c r="K800" i="13"/>
  <c r="M800" i="13"/>
  <c r="O800" i="13"/>
  <c r="Q800" i="13"/>
  <c r="G801" i="13"/>
  <c r="I801" i="13"/>
  <c r="K801" i="13"/>
  <c r="M801" i="13"/>
  <c r="O801" i="13"/>
  <c r="Q801" i="13"/>
  <c r="G802" i="13"/>
  <c r="I802" i="13"/>
  <c r="K802" i="13"/>
  <c r="M802" i="13"/>
  <c r="O802" i="13"/>
  <c r="Q802" i="13"/>
  <c r="G803" i="13"/>
  <c r="I803" i="13"/>
  <c r="K803" i="13"/>
  <c r="M803" i="13"/>
  <c r="O803" i="13"/>
  <c r="Q803" i="13"/>
  <c r="G804" i="13"/>
  <c r="I804" i="13"/>
  <c r="K804" i="13"/>
  <c r="M804" i="13"/>
  <c r="O804" i="13"/>
  <c r="Q804" i="13"/>
  <c r="G805" i="13"/>
  <c r="I805" i="13"/>
  <c r="K805" i="13"/>
  <c r="M805" i="13"/>
  <c r="O805" i="13"/>
  <c r="Q805" i="13"/>
  <c r="G806" i="13"/>
  <c r="I806" i="13"/>
  <c r="K806" i="13"/>
  <c r="M806" i="13"/>
  <c r="O806" i="13"/>
  <c r="Q806" i="13"/>
  <c r="G807" i="13"/>
  <c r="I807" i="13"/>
  <c r="K807" i="13"/>
  <c r="M807" i="13"/>
  <c r="O807" i="13"/>
  <c r="Q807" i="13"/>
  <c r="G808" i="13"/>
  <c r="I808" i="13"/>
  <c r="K808" i="13"/>
  <c r="M808" i="13"/>
  <c r="O808" i="13"/>
  <c r="Q808" i="13"/>
  <c r="G809" i="13"/>
  <c r="I809" i="13"/>
  <c r="K809" i="13"/>
  <c r="M809" i="13"/>
  <c r="O809" i="13"/>
  <c r="Q809" i="13"/>
  <c r="G810" i="13"/>
  <c r="I810" i="13"/>
  <c r="K810" i="13"/>
  <c r="M810" i="13"/>
  <c r="O810" i="13"/>
  <c r="Q810" i="13"/>
  <c r="G811" i="13"/>
  <c r="I811" i="13"/>
  <c r="K811" i="13"/>
  <c r="M811" i="13"/>
  <c r="O811" i="13"/>
  <c r="Q811" i="13"/>
  <c r="G812" i="13"/>
  <c r="I812" i="13"/>
  <c r="K812" i="13"/>
  <c r="M812" i="13"/>
  <c r="O812" i="13"/>
  <c r="Q812" i="13"/>
  <c r="G813" i="13"/>
  <c r="I813" i="13"/>
  <c r="K813" i="13"/>
  <c r="M813" i="13"/>
  <c r="O813" i="13"/>
  <c r="Q813" i="13"/>
  <c r="G814" i="13"/>
  <c r="I814" i="13"/>
  <c r="K814" i="13"/>
  <c r="M814" i="13"/>
  <c r="O814" i="13"/>
  <c r="Q814" i="13"/>
  <c r="G815" i="13"/>
  <c r="I815" i="13"/>
  <c r="K815" i="13"/>
  <c r="M815" i="13"/>
  <c r="O815" i="13"/>
  <c r="Q815" i="13"/>
  <c r="G816" i="13"/>
  <c r="I816" i="13"/>
  <c r="K816" i="13"/>
  <c r="M816" i="13"/>
  <c r="O816" i="13"/>
  <c r="Q816" i="13"/>
  <c r="G817" i="13"/>
  <c r="I817" i="13"/>
  <c r="K817" i="13"/>
  <c r="M817" i="13"/>
  <c r="O817" i="13"/>
  <c r="Q817" i="13"/>
  <c r="G818" i="13"/>
  <c r="I818" i="13"/>
  <c r="K818" i="13"/>
  <c r="M818" i="13"/>
  <c r="O818" i="13"/>
  <c r="Q818" i="13"/>
  <c r="G819" i="13"/>
  <c r="I819" i="13"/>
  <c r="K819" i="13"/>
  <c r="M819" i="13"/>
  <c r="O819" i="13"/>
  <c r="Q819" i="13"/>
  <c r="G820" i="13"/>
  <c r="I820" i="13"/>
  <c r="K820" i="13"/>
  <c r="M820" i="13"/>
  <c r="O820" i="13"/>
  <c r="Q820" i="13"/>
  <c r="G821" i="13"/>
  <c r="I821" i="13"/>
  <c r="K821" i="13"/>
  <c r="M821" i="13"/>
  <c r="O821" i="13"/>
  <c r="Q821" i="13"/>
  <c r="G822" i="13"/>
  <c r="I822" i="13"/>
  <c r="K822" i="13"/>
  <c r="M822" i="13"/>
  <c r="O822" i="13"/>
  <c r="Q822" i="13"/>
  <c r="G823" i="13"/>
  <c r="I823" i="13"/>
  <c r="K823" i="13"/>
  <c r="M823" i="13"/>
  <c r="O823" i="13"/>
  <c r="Q823" i="13"/>
  <c r="G824" i="13"/>
  <c r="I824" i="13"/>
  <c r="K824" i="13"/>
  <c r="M824" i="13"/>
  <c r="O824" i="13"/>
  <c r="G825" i="13"/>
  <c r="I825" i="13"/>
  <c r="K825" i="13"/>
  <c r="M825" i="13"/>
  <c r="O825" i="13"/>
  <c r="G826" i="13"/>
  <c r="I826" i="13"/>
  <c r="K826" i="13"/>
  <c r="M826" i="13"/>
  <c r="O826" i="13"/>
  <c r="G827" i="13"/>
  <c r="I827" i="13"/>
  <c r="K827" i="13"/>
  <c r="M827" i="13"/>
  <c r="P827" i="13"/>
  <c r="H745" i="13"/>
  <c r="J745" i="13"/>
  <c r="L745" i="13"/>
  <c r="N745" i="13"/>
  <c r="P745" i="13"/>
  <c r="F746" i="13"/>
  <c r="H746" i="13"/>
  <c r="J746" i="13"/>
  <c r="L746" i="13"/>
  <c r="N746" i="13"/>
  <c r="P746" i="13"/>
  <c r="H747" i="13"/>
  <c r="J747" i="13"/>
  <c r="L747" i="13"/>
  <c r="N747" i="13"/>
  <c r="P747" i="13"/>
  <c r="H748" i="13"/>
  <c r="J748" i="13"/>
  <c r="L748" i="13"/>
  <c r="N748" i="13"/>
  <c r="P748" i="13"/>
  <c r="F749" i="13"/>
  <c r="H749" i="13"/>
  <c r="J749" i="13"/>
  <c r="L749" i="13"/>
  <c r="N749" i="13"/>
  <c r="P749" i="13"/>
  <c r="F750" i="13"/>
  <c r="H750" i="13"/>
  <c r="J750" i="13"/>
  <c r="L750" i="13"/>
  <c r="N750" i="13"/>
  <c r="P750" i="13"/>
  <c r="F751" i="13"/>
  <c r="H751" i="13"/>
  <c r="J751" i="13"/>
  <c r="L751" i="13"/>
  <c r="N751" i="13"/>
  <c r="P751" i="13"/>
  <c r="F752" i="13"/>
  <c r="H752" i="13"/>
  <c r="J752" i="13"/>
  <c r="L752" i="13"/>
  <c r="N752" i="13"/>
  <c r="P752" i="13"/>
  <c r="F753" i="13"/>
  <c r="H753" i="13"/>
  <c r="J753" i="13"/>
  <c r="L753" i="13"/>
  <c r="N753" i="13"/>
  <c r="P753" i="13"/>
  <c r="H754" i="13"/>
  <c r="J754" i="13"/>
  <c r="L754" i="13"/>
  <c r="N754" i="13"/>
  <c r="P754" i="13"/>
  <c r="F755" i="13"/>
  <c r="H755" i="13"/>
  <c r="J755" i="13"/>
  <c r="L755" i="13"/>
  <c r="N755" i="13"/>
  <c r="P755" i="13"/>
  <c r="F756" i="13"/>
  <c r="H756" i="13"/>
  <c r="J756" i="13"/>
  <c r="L756" i="13"/>
  <c r="N756" i="13"/>
  <c r="P756" i="13"/>
  <c r="F757" i="13"/>
  <c r="H757" i="13"/>
  <c r="J757" i="13"/>
  <c r="L757" i="13"/>
  <c r="N757" i="13"/>
  <c r="P757" i="13"/>
  <c r="F758" i="13"/>
  <c r="H758" i="13"/>
  <c r="J758" i="13"/>
  <c r="L758" i="13"/>
  <c r="N758" i="13"/>
  <c r="P758" i="13"/>
  <c r="H759" i="13"/>
  <c r="J759" i="13"/>
  <c r="L759" i="13"/>
  <c r="N759" i="13"/>
  <c r="P759" i="13"/>
  <c r="H760" i="13"/>
  <c r="J760" i="13"/>
  <c r="L760" i="13"/>
  <c r="N760" i="13"/>
  <c r="P760" i="13"/>
  <c r="F761" i="13"/>
  <c r="H761" i="13"/>
  <c r="J761" i="13"/>
  <c r="L761" i="13"/>
  <c r="N761" i="13"/>
  <c r="P761" i="13"/>
  <c r="F762" i="13"/>
  <c r="H762" i="13"/>
  <c r="J762" i="13"/>
  <c r="L762" i="13"/>
  <c r="N762" i="13"/>
  <c r="P762" i="13"/>
  <c r="F763" i="13"/>
  <c r="H763" i="13"/>
  <c r="J763" i="13"/>
  <c r="L763" i="13"/>
  <c r="N763" i="13"/>
  <c r="P763" i="13"/>
  <c r="F764" i="13"/>
  <c r="H764" i="13"/>
  <c r="J764" i="13"/>
  <c r="L764" i="13"/>
  <c r="N764" i="13"/>
  <c r="P764" i="13"/>
  <c r="F765" i="13"/>
  <c r="H765" i="13"/>
  <c r="J765" i="13"/>
  <c r="L765" i="13"/>
  <c r="N765" i="13"/>
  <c r="P765" i="13"/>
  <c r="F766" i="13"/>
  <c r="H766" i="13"/>
  <c r="J766" i="13"/>
  <c r="L766" i="13"/>
  <c r="N766" i="13"/>
  <c r="P766" i="13"/>
  <c r="F767" i="13"/>
  <c r="H767" i="13"/>
  <c r="J767" i="13"/>
  <c r="L767" i="13"/>
  <c r="N767" i="13"/>
  <c r="P767" i="13"/>
  <c r="F768" i="13"/>
  <c r="H768" i="13"/>
  <c r="J768" i="13"/>
  <c r="L768" i="13"/>
  <c r="N768" i="13"/>
  <c r="P768" i="13"/>
  <c r="H769" i="13"/>
  <c r="J769" i="13"/>
  <c r="L769" i="13"/>
  <c r="N769" i="13"/>
  <c r="P769" i="13"/>
  <c r="F770" i="13"/>
  <c r="H770" i="13"/>
  <c r="J770" i="13"/>
  <c r="L770" i="13"/>
  <c r="N770" i="13"/>
  <c r="P770" i="13"/>
  <c r="F771" i="13"/>
  <c r="H771" i="13"/>
  <c r="J771" i="13"/>
  <c r="L771" i="13"/>
  <c r="N771" i="13"/>
  <c r="P771" i="13"/>
  <c r="H772" i="13"/>
  <c r="J772" i="13"/>
  <c r="L772" i="13"/>
  <c r="N772" i="13"/>
  <c r="P772" i="13"/>
  <c r="F773" i="13"/>
  <c r="H773" i="13"/>
  <c r="J773" i="13"/>
  <c r="L773" i="13"/>
  <c r="N773" i="13"/>
  <c r="P773" i="13"/>
  <c r="H774" i="13"/>
  <c r="J774" i="13"/>
  <c r="L774" i="13"/>
  <c r="N774" i="13"/>
  <c r="P774" i="13"/>
  <c r="F775" i="13"/>
  <c r="H775" i="13"/>
  <c r="J775" i="13"/>
  <c r="L775" i="13"/>
  <c r="N775" i="13"/>
  <c r="P775" i="13"/>
  <c r="F776" i="13"/>
  <c r="H776" i="13"/>
  <c r="J776" i="13"/>
  <c r="L776" i="13"/>
  <c r="N776" i="13"/>
  <c r="P776" i="13"/>
  <c r="F777" i="13"/>
  <c r="H777" i="13"/>
  <c r="J777" i="13"/>
  <c r="L777" i="13"/>
  <c r="N777" i="13"/>
  <c r="P777" i="13"/>
  <c r="F778" i="13"/>
  <c r="H778" i="13"/>
  <c r="J778" i="13"/>
  <c r="L778" i="13"/>
  <c r="N778" i="13"/>
  <c r="P778" i="13"/>
  <c r="F779" i="13"/>
  <c r="H779" i="13"/>
  <c r="J779" i="13"/>
  <c r="L779" i="13"/>
  <c r="N779" i="13"/>
  <c r="P779" i="13"/>
  <c r="F780" i="13"/>
  <c r="H780" i="13"/>
  <c r="J780" i="13"/>
  <c r="L780" i="13"/>
  <c r="N780" i="13"/>
  <c r="P780" i="13"/>
  <c r="F781" i="13"/>
  <c r="H781" i="13"/>
  <c r="J781" i="13"/>
  <c r="L781" i="13"/>
  <c r="N781" i="13"/>
  <c r="P781" i="13"/>
  <c r="F782" i="13"/>
  <c r="H782" i="13"/>
  <c r="J782" i="13"/>
  <c r="L782" i="13"/>
  <c r="N782" i="13"/>
  <c r="P782" i="13"/>
  <c r="H783" i="13"/>
  <c r="J783" i="13"/>
  <c r="L783" i="13"/>
  <c r="N783" i="13"/>
  <c r="P783" i="13"/>
  <c r="F784" i="13"/>
  <c r="H784" i="13"/>
  <c r="J784" i="13"/>
  <c r="L784" i="13"/>
  <c r="N784" i="13"/>
  <c r="P784" i="13"/>
  <c r="F785" i="13"/>
  <c r="H785" i="13"/>
  <c r="J785" i="13"/>
  <c r="L785" i="13"/>
  <c r="N785" i="13"/>
  <c r="P785" i="13"/>
  <c r="F786" i="13"/>
  <c r="H786" i="13"/>
  <c r="J786" i="13"/>
  <c r="L786" i="13"/>
  <c r="N786" i="13"/>
  <c r="P786" i="13"/>
  <c r="F787" i="13"/>
  <c r="H787" i="13"/>
  <c r="J787" i="13"/>
  <c r="L787" i="13"/>
  <c r="N787" i="13"/>
  <c r="P787" i="13"/>
  <c r="H788" i="13"/>
  <c r="J788" i="13"/>
  <c r="L788" i="13"/>
  <c r="N788" i="13"/>
  <c r="P788" i="13"/>
  <c r="F789" i="13"/>
  <c r="H789" i="13"/>
  <c r="J789" i="13"/>
  <c r="L789" i="13"/>
  <c r="N789" i="13"/>
  <c r="P789" i="13"/>
  <c r="F790" i="13"/>
  <c r="H790" i="13"/>
  <c r="J790" i="13"/>
  <c r="L790" i="13"/>
  <c r="N790" i="13"/>
  <c r="P790" i="13"/>
  <c r="F791" i="13"/>
  <c r="H791" i="13"/>
  <c r="J791" i="13"/>
  <c r="L791" i="13"/>
  <c r="N791" i="13"/>
  <c r="P791" i="13"/>
  <c r="F792" i="13"/>
  <c r="H792" i="13"/>
  <c r="J792" i="13"/>
  <c r="L792" i="13"/>
  <c r="N792" i="13"/>
  <c r="P792" i="13"/>
  <c r="F793" i="13"/>
  <c r="H793" i="13"/>
  <c r="J793" i="13"/>
  <c r="L793" i="13"/>
  <c r="N793" i="13"/>
  <c r="P793" i="13"/>
  <c r="F794" i="13"/>
  <c r="H794" i="13"/>
  <c r="J794" i="13"/>
  <c r="L794" i="13"/>
  <c r="N794" i="13"/>
  <c r="P794" i="13"/>
  <c r="F795" i="13"/>
  <c r="H795" i="13"/>
  <c r="J795" i="13"/>
  <c r="L795" i="13"/>
  <c r="N795" i="13"/>
  <c r="P795" i="13"/>
  <c r="F796" i="13"/>
  <c r="H796" i="13"/>
  <c r="J796" i="13"/>
  <c r="L796" i="13"/>
  <c r="N796" i="13"/>
  <c r="P796" i="13"/>
  <c r="F797" i="13"/>
  <c r="H797" i="13"/>
  <c r="J797" i="13"/>
  <c r="L797" i="13"/>
  <c r="N797" i="13"/>
  <c r="P797" i="13"/>
  <c r="H798" i="13"/>
  <c r="J798" i="13"/>
  <c r="L798" i="13"/>
  <c r="N798" i="13"/>
  <c r="P798" i="13"/>
  <c r="F799" i="13"/>
  <c r="H799" i="13"/>
  <c r="J799" i="13"/>
  <c r="L799" i="13"/>
  <c r="N799" i="13"/>
  <c r="P799" i="13"/>
  <c r="H800" i="13"/>
  <c r="J800" i="13"/>
  <c r="L800" i="13"/>
  <c r="N800" i="13"/>
  <c r="P800" i="13"/>
  <c r="H801" i="13"/>
  <c r="J801" i="13"/>
  <c r="L801" i="13"/>
  <c r="N801" i="13"/>
  <c r="P801" i="13"/>
  <c r="F802" i="13"/>
  <c r="H802" i="13"/>
  <c r="J802" i="13"/>
  <c r="L802" i="13"/>
  <c r="N802" i="13"/>
  <c r="P802" i="13"/>
  <c r="F803" i="13"/>
  <c r="H803" i="13"/>
  <c r="J803" i="13"/>
  <c r="L803" i="13"/>
  <c r="N803" i="13"/>
  <c r="P803" i="13"/>
  <c r="F804" i="13"/>
  <c r="H804" i="13"/>
  <c r="J804" i="13"/>
  <c r="L804" i="13"/>
  <c r="N804" i="13"/>
  <c r="P804" i="13"/>
  <c r="H805" i="13"/>
  <c r="J805" i="13"/>
  <c r="L805" i="13"/>
  <c r="N805" i="13"/>
  <c r="P805" i="13"/>
  <c r="F806" i="13"/>
  <c r="H806" i="13"/>
  <c r="J806" i="13"/>
  <c r="L806" i="13"/>
  <c r="N806" i="13"/>
  <c r="P806" i="13"/>
  <c r="F807" i="13"/>
  <c r="H807" i="13"/>
  <c r="J807" i="13"/>
  <c r="L807" i="13"/>
  <c r="N807" i="13"/>
  <c r="P807" i="13"/>
  <c r="H808" i="13"/>
  <c r="J808" i="13"/>
  <c r="L808" i="13"/>
  <c r="N808" i="13"/>
  <c r="P808" i="13"/>
  <c r="F809" i="13"/>
  <c r="H809" i="13"/>
  <c r="J809" i="13"/>
  <c r="L809" i="13"/>
  <c r="N809" i="13"/>
  <c r="P809" i="13"/>
  <c r="H810" i="13"/>
  <c r="J810" i="13"/>
  <c r="L810" i="13"/>
  <c r="N810" i="13"/>
  <c r="P810" i="13"/>
  <c r="F811" i="13"/>
  <c r="H811" i="13"/>
  <c r="J811" i="13"/>
  <c r="L811" i="13"/>
  <c r="N811" i="13"/>
  <c r="P811" i="13"/>
  <c r="F812" i="13"/>
  <c r="H812" i="13"/>
  <c r="J812" i="13"/>
  <c r="L812" i="13"/>
  <c r="N812" i="13"/>
  <c r="P812" i="13"/>
  <c r="H813" i="13"/>
  <c r="J813" i="13"/>
  <c r="L813" i="13"/>
  <c r="N813" i="13"/>
  <c r="P813" i="13"/>
  <c r="H814" i="13"/>
  <c r="J814" i="13"/>
  <c r="L814" i="13"/>
  <c r="N814" i="13"/>
  <c r="P814" i="13"/>
  <c r="H815" i="13"/>
  <c r="J815" i="13"/>
  <c r="L815" i="13"/>
  <c r="N815" i="13"/>
  <c r="P815" i="13"/>
  <c r="H816" i="13"/>
  <c r="J816" i="13"/>
  <c r="L816" i="13"/>
  <c r="N816" i="13"/>
  <c r="P816" i="13"/>
  <c r="F817" i="13"/>
  <c r="H817" i="13"/>
  <c r="J817" i="13"/>
  <c r="L817" i="13"/>
  <c r="N817" i="13"/>
  <c r="P817" i="13"/>
  <c r="H818" i="13"/>
  <c r="J818" i="13"/>
  <c r="L818" i="13"/>
  <c r="N818" i="13"/>
  <c r="P818" i="13"/>
  <c r="J819" i="13"/>
  <c r="L819" i="13"/>
  <c r="N819" i="13"/>
  <c r="P819" i="13"/>
  <c r="L820" i="13"/>
  <c r="N820" i="13"/>
  <c r="P820" i="13"/>
  <c r="N821" i="13"/>
  <c r="P821" i="13"/>
  <c r="P822" i="13"/>
  <c r="G828" i="13"/>
  <c r="I828" i="13"/>
  <c r="K828" i="13"/>
  <c r="M828" i="13"/>
  <c r="O828" i="13"/>
  <c r="Q828" i="13"/>
  <c r="G829" i="13"/>
  <c r="I829" i="13"/>
  <c r="K829" i="13"/>
  <c r="M829" i="13"/>
  <c r="O829" i="13"/>
  <c r="Q829" i="13"/>
  <c r="G830" i="13"/>
  <c r="I830" i="13"/>
  <c r="K830" i="13"/>
  <c r="M830" i="13"/>
  <c r="O830" i="13"/>
  <c r="Q830" i="13"/>
  <c r="G831" i="13"/>
  <c r="I831" i="13"/>
  <c r="K831" i="13"/>
  <c r="M831" i="13"/>
  <c r="O831" i="13"/>
  <c r="Q831" i="13"/>
  <c r="G832" i="13"/>
  <c r="I832" i="13"/>
  <c r="K832" i="13"/>
  <c r="M832" i="13"/>
  <c r="O832" i="13"/>
  <c r="Q832" i="13"/>
  <c r="G833" i="13"/>
  <c r="I833" i="13"/>
  <c r="K833" i="13"/>
  <c r="M833" i="13"/>
  <c r="O833" i="13"/>
  <c r="Q833" i="13"/>
  <c r="G834" i="13"/>
  <c r="I834" i="13"/>
  <c r="K834" i="13"/>
  <c r="M834" i="13"/>
  <c r="O834" i="13"/>
  <c r="Q834" i="13"/>
  <c r="G835" i="13"/>
  <c r="I835" i="13"/>
  <c r="K835" i="13"/>
  <c r="M835" i="13"/>
  <c r="O835" i="13"/>
  <c r="Q835" i="13"/>
  <c r="G836" i="13"/>
  <c r="I836" i="13"/>
  <c r="K836" i="13"/>
  <c r="M836" i="13"/>
  <c r="O836" i="13"/>
  <c r="Q836" i="13"/>
  <c r="G837" i="13"/>
  <c r="I837" i="13"/>
  <c r="K837" i="13"/>
  <c r="M837" i="13"/>
  <c r="O837" i="13"/>
  <c r="Q837" i="13"/>
  <c r="G838" i="13"/>
  <c r="I838" i="13"/>
  <c r="K838" i="13"/>
  <c r="M838" i="13"/>
  <c r="O838" i="13"/>
  <c r="Q838" i="13"/>
  <c r="G839" i="13"/>
  <c r="I839" i="13"/>
  <c r="K839" i="13"/>
  <c r="M839" i="13"/>
  <c r="O839" i="13"/>
  <c r="Q839" i="13"/>
  <c r="G840" i="13"/>
  <c r="I840" i="13"/>
  <c r="K840" i="13"/>
  <c r="M840" i="13"/>
  <c r="O840" i="13"/>
  <c r="Q840" i="13"/>
  <c r="G841" i="13"/>
  <c r="I841" i="13"/>
  <c r="K841" i="13"/>
  <c r="M841" i="13"/>
  <c r="O841" i="13"/>
  <c r="Q841" i="13"/>
  <c r="G842" i="13"/>
  <c r="I842" i="13"/>
  <c r="K842" i="13"/>
  <c r="M842" i="13"/>
  <c r="O842" i="13"/>
  <c r="Q842" i="13"/>
  <c r="G843" i="13"/>
  <c r="I843" i="13"/>
  <c r="K843" i="13"/>
  <c r="M843" i="13"/>
  <c r="O843" i="13"/>
  <c r="Q843" i="13"/>
  <c r="G844" i="13"/>
  <c r="I844" i="13"/>
  <c r="K844" i="13"/>
  <c r="M844" i="13"/>
  <c r="O844" i="13"/>
  <c r="Q844" i="13"/>
  <c r="G845" i="13"/>
  <c r="I845" i="13"/>
  <c r="K845" i="13"/>
  <c r="M845" i="13"/>
  <c r="O845" i="13"/>
  <c r="Q845" i="13"/>
  <c r="G846" i="13"/>
  <c r="I846" i="13"/>
  <c r="K846" i="13"/>
  <c r="M846" i="13"/>
  <c r="O846" i="13"/>
  <c r="Q846" i="13"/>
  <c r="G847" i="13"/>
  <c r="I847" i="13"/>
  <c r="K847" i="13"/>
  <c r="M847" i="13"/>
  <c r="O847" i="13"/>
  <c r="Q847" i="13"/>
  <c r="G848" i="13"/>
  <c r="I848" i="13"/>
  <c r="K848" i="13"/>
  <c r="M848" i="13"/>
  <c r="O848" i="13"/>
  <c r="Q848" i="13"/>
  <c r="G849" i="13"/>
  <c r="I849" i="13"/>
  <c r="K849" i="13"/>
  <c r="M849" i="13"/>
  <c r="O849" i="13"/>
  <c r="Q849" i="13"/>
  <c r="G850" i="13"/>
  <c r="I850" i="13"/>
  <c r="K850" i="13"/>
  <c r="M850" i="13"/>
  <c r="O850" i="13"/>
  <c r="Q850" i="13"/>
  <c r="G851" i="13"/>
  <c r="I851" i="13"/>
  <c r="K851" i="13"/>
  <c r="M851" i="13"/>
  <c r="O851" i="13"/>
  <c r="Q851" i="13"/>
  <c r="G852" i="13"/>
  <c r="I852" i="13"/>
  <c r="K852" i="13"/>
  <c r="M852" i="13"/>
  <c r="O852" i="13"/>
  <c r="Q852" i="13"/>
  <c r="G853" i="13"/>
  <c r="I853" i="13"/>
  <c r="K853" i="13"/>
  <c r="M853" i="13"/>
  <c r="O853" i="13"/>
  <c r="Q853" i="13"/>
  <c r="G854" i="13"/>
  <c r="I854" i="13"/>
  <c r="K854" i="13"/>
  <c r="M854" i="13"/>
  <c r="O854" i="13"/>
  <c r="Q854" i="13"/>
  <c r="G855" i="13"/>
  <c r="I855" i="13"/>
  <c r="K855" i="13"/>
  <c r="M855" i="13"/>
  <c r="O855" i="13"/>
  <c r="Q855" i="13"/>
  <c r="G856" i="13"/>
  <c r="I856" i="13"/>
  <c r="K856" i="13"/>
  <c r="M856" i="13"/>
  <c r="O856" i="13"/>
  <c r="Q856" i="13"/>
  <c r="G857" i="13"/>
  <c r="I857" i="13"/>
  <c r="K857" i="13"/>
  <c r="M857" i="13"/>
  <c r="O857" i="13"/>
  <c r="Q857" i="13"/>
  <c r="G858" i="13"/>
  <c r="I858" i="13"/>
  <c r="K858" i="13"/>
  <c r="M858" i="13"/>
  <c r="O858" i="13"/>
  <c r="Q858" i="13"/>
  <c r="G859" i="13"/>
  <c r="I859" i="13"/>
  <c r="K859" i="13"/>
  <c r="M859" i="13"/>
  <c r="O859" i="13"/>
  <c r="Q859" i="13"/>
  <c r="G860" i="13"/>
  <c r="I860" i="13"/>
  <c r="K860" i="13"/>
  <c r="M860" i="13"/>
  <c r="O860" i="13"/>
  <c r="Q860" i="13"/>
  <c r="G861" i="13"/>
  <c r="I861" i="13"/>
  <c r="K861" i="13"/>
  <c r="M861" i="13"/>
  <c r="O861" i="13"/>
  <c r="Q861" i="13"/>
  <c r="G862" i="13"/>
  <c r="I862" i="13"/>
  <c r="K862" i="13"/>
  <c r="M862" i="13"/>
  <c r="O862" i="13"/>
  <c r="Q862" i="13"/>
  <c r="G863" i="13"/>
  <c r="I863" i="13"/>
  <c r="K863" i="13"/>
  <c r="M863" i="13"/>
  <c r="O863" i="13"/>
  <c r="Q863" i="13"/>
  <c r="G864" i="13"/>
  <c r="I864" i="13"/>
  <c r="K864" i="13"/>
  <c r="M864" i="13"/>
  <c r="O864" i="13"/>
  <c r="Q864" i="13"/>
  <c r="G865" i="13"/>
  <c r="I865" i="13"/>
  <c r="K865" i="13"/>
  <c r="M865" i="13"/>
  <c r="O865" i="13"/>
  <c r="Q865" i="13"/>
  <c r="G866" i="13"/>
  <c r="I866" i="13"/>
  <c r="K866" i="13"/>
  <c r="M866" i="13"/>
  <c r="O866" i="13"/>
  <c r="Q866" i="13"/>
  <c r="G867" i="13"/>
  <c r="I867" i="13"/>
  <c r="K867" i="13"/>
  <c r="M867" i="13"/>
  <c r="O867" i="13"/>
  <c r="G868" i="13"/>
  <c r="I868" i="13"/>
  <c r="K868" i="13"/>
  <c r="M868" i="13"/>
  <c r="O868" i="13"/>
  <c r="G869" i="13"/>
  <c r="I869" i="13"/>
  <c r="K869" i="13"/>
  <c r="M869" i="13"/>
  <c r="O869" i="13"/>
  <c r="G870" i="13"/>
  <c r="I870" i="13"/>
  <c r="K870" i="13"/>
  <c r="M870" i="13"/>
  <c r="O870" i="13"/>
  <c r="R870" i="13"/>
  <c r="F828" i="13"/>
  <c r="H828" i="13"/>
  <c r="J828" i="13"/>
  <c r="L828" i="13"/>
  <c r="N828" i="13"/>
  <c r="P828" i="13"/>
  <c r="F829" i="13"/>
  <c r="H829" i="13"/>
  <c r="J829" i="13"/>
  <c r="L829" i="13"/>
  <c r="N829" i="13"/>
  <c r="P829" i="13"/>
  <c r="F830" i="13"/>
  <c r="H830" i="13"/>
  <c r="J830" i="13"/>
  <c r="L830" i="13"/>
  <c r="N830" i="13"/>
  <c r="P830" i="13"/>
  <c r="F831" i="13"/>
  <c r="H831" i="13"/>
  <c r="J831" i="13"/>
  <c r="L831" i="13"/>
  <c r="N831" i="13"/>
  <c r="P831" i="13"/>
  <c r="F832" i="13"/>
  <c r="H832" i="13"/>
  <c r="J832" i="13"/>
  <c r="L832" i="13"/>
  <c r="N832" i="13"/>
  <c r="P832" i="13"/>
  <c r="F833" i="13"/>
  <c r="H833" i="13"/>
  <c r="J833" i="13"/>
  <c r="L833" i="13"/>
  <c r="N833" i="13"/>
  <c r="P833" i="13"/>
  <c r="F834" i="13"/>
  <c r="H834" i="13"/>
  <c r="J834" i="13"/>
  <c r="L834" i="13"/>
  <c r="N834" i="13"/>
  <c r="P834" i="13"/>
  <c r="F835" i="13"/>
  <c r="H835" i="13"/>
  <c r="J835" i="13"/>
  <c r="L835" i="13"/>
  <c r="N835" i="13"/>
  <c r="P835" i="13"/>
  <c r="F836" i="13"/>
  <c r="H836" i="13"/>
  <c r="J836" i="13"/>
  <c r="L836" i="13"/>
  <c r="N836" i="13"/>
  <c r="P836" i="13"/>
  <c r="F837" i="13"/>
  <c r="H837" i="13"/>
  <c r="J837" i="13"/>
  <c r="L837" i="13"/>
  <c r="N837" i="13"/>
  <c r="P837" i="13"/>
  <c r="F838" i="13"/>
  <c r="H838" i="13"/>
  <c r="J838" i="13"/>
  <c r="L838" i="13"/>
  <c r="N838" i="13"/>
  <c r="P838" i="13"/>
  <c r="F839" i="13"/>
  <c r="H839" i="13"/>
  <c r="J839" i="13"/>
  <c r="L839" i="13"/>
  <c r="N839" i="13"/>
  <c r="P839" i="13"/>
  <c r="F840" i="13"/>
  <c r="H840" i="13"/>
  <c r="J840" i="13"/>
  <c r="L840" i="13"/>
  <c r="N840" i="13"/>
  <c r="P840" i="13"/>
  <c r="H841" i="13"/>
  <c r="J841" i="13"/>
  <c r="L841" i="13"/>
  <c r="N841" i="13"/>
  <c r="P841" i="13"/>
  <c r="F842" i="13"/>
  <c r="H842" i="13"/>
  <c r="J842" i="13"/>
  <c r="L842" i="13"/>
  <c r="N842" i="13"/>
  <c r="P842" i="13"/>
  <c r="F843" i="13"/>
  <c r="H843" i="13"/>
  <c r="J843" i="13"/>
  <c r="L843" i="13"/>
  <c r="N843" i="13"/>
  <c r="P843" i="13"/>
  <c r="F844" i="13"/>
  <c r="H844" i="13"/>
  <c r="J844" i="13"/>
  <c r="L844" i="13"/>
  <c r="N844" i="13"/>
  <c r="P844" i="13"/>
  <c r="F845" i="13"/>
  <c r="H845" i="13"/>
  <c r="J845" i="13"/>
  <c r="L845" i="13"/>
  <c r="N845" i="13"/>
  <c r="P845" i="13"/>
  <c r="F846" i="13"/>
  <c r="H846" i="13"/>
  <c r="J846" i="13"/>
  <c r="L846" i="13"/>
  <c r="N846" i="13"/>
  <c r="P846" i="13"/>
  <c r="F847" i="13"/>
  <c r="H847" i="13"/>
  <c r="J847" i="13"/>
  <c r="L847" i="13"/>
  <c r="N847" i="13"/>
  <c r="P847" i="13"/>
  <c r="F848" i="13"/>
  <c r="H848" i="13"/>
  <c r="J848" i="13"/>
  <c r="L848" i="13"/>
  <c r="N848" i="13"/>
  <c r="P848" i="13"/>
  <c r="H849" i="13"/>
  <c r="J849" i="13"/>
  <c r="L849" i="13"/>
  <c r="N849" i="13"/>
  <c r="P849" i="13"/>
  <c r="H850" i="13"/>
  <c r="J850" i="13"/>
  <c r="L850" i="13"/>
  <c r="N850" i="13"/>
  <c r="P850" i="13"/>
  <c r="H851" i="13"/>
  <c r="J851" i="13"/>
  <c r="L851" i="13"/>
  <c r="N851" i="13"/>
  <c r="P851" i="13"/>
  <c r="H852" i="13"/>
  <c r="J852" i="13"/>
  <c r="L852" i="13"/>
  <c r="N852" i="13"/>
  <c r="P852" i="13"/>
  <c r="F853" i="13"/>
  <c r="H853" i="13"/>
  <c r="J853" i="13"/>
  <c r="L853" i="13"/>
  <c r="N853" i="13"/>
  <c r="P853" i="13"/>
  <c r="F854" i="13"/>
  <c r="H854" i="13"/>
  <c r="J854" i="13"/>
  <c r="L854" i="13"/>
  <c r="N854" i="13"/>
  <c r="P854" i="13"/>
  <c r="F855" i="13"/>
  <c r="H855" i="13"/>
  <c r="J855" i="13"/>
  <c r="L855" i="13"/>
  <c r="N855" i="13"/>
  <c r="P855" i="13"/>
  <c r="F856" i="13"/>
  <c r="H856" i="13"/>
  <c r="J856" i="13"/>
  <c r="L856" i="13"/>
  <c r="N856" i="13"/>
  <c r="P856" i="13"/>
  <c r="F857" i="13"/>
  <c r="H857" i="13"/>
  <c r="J857" i="13"/>
  <c r="L857" i="13"/>
  <c r="N857" i="13"/>
  <c r="P857" i="13"/>
  <c r="H858" i="13"/>
  <c r="J858" i="13"/>
  <c r="L858" i="13"/>
  <c r="N858" i="13"/>
  <c r="P858" i="13"/>
  <c r="H859" i="13"/>
  <c r="J859" i="13"/>
  <c r="L859" i="13"/>
  <c r="N859" i="13"/>
  <c r="P859" i="13"/>
  <c r="F860" i="13"/>
  <c r="H860" i="13"/>
  <c r="J860" i="13"/>
  <c r="L860" i="13"/>
  <c r="N860" i="13"/>
  <c r="P860" i="13"/>
  <c r="F861" i="13"/>
  <c r="H861" i="13"/>
  <c r="J861" i="13"/>
  <c r="L861" i="13"/>
  <c r="N861" i="13"/>
  <c r="P861" i="13"/>
  <c r="F862" i="13"/>
  <c r="H862" i="13"/>
  <c r="J862" i="13"/>
  <c r="L862" i="13"/>
  <c r="N862" i="13"/>
  <c r="P862" i="13"/>
  <c r="H863" i="13"/>
  <c r="J863" i="13"/>
  <c r="L863" i="13"/>
  <c r="N863" i="13"/>
  <c r="P863" i="13"/>
  <c r="J864" i="13"/>
  <c r="L864" i="13"/>
  <c r="N864" i="13"/>
  <c r="P864" i="13"/>
  <c r="L865" i="13"/>
  <c r="N865" i="13"/>
  <c r="P865" i="13"/>
  <c r="P866" i="13"/>
  <c r="F871" i="13"/>
  <c r="H871" i="13"/>
  <c r="J871" i="13"/>
  <c r="L871" i="13"/>
  <c r="N871" i="13"/>
  <c r="P871" i="13"/>
  <c r="R871" i="13"/>
  <c r="F872" i="13"/>
  <c r="H872" i="13"/>
  <c r="J872" i="13"/>
  <c r="L872" i="13"/>
  <c r="N872" i="13"/>
  <c r="P872" i="13"/>
  <c r="R872" i="13"/>
  <c r="F873" i="13"/>
  <c r="H873" i="13"/>
  <c r="J873" i="13"/>
  <c r="L873" i="13"/>
  <c r="N873" i="13"/>
  <c r="P873" i="13"/>
  <c r="R873" i="13"/>
  <c r="F874" i="13"/>
  <c r="H874" i="13"/>
  <c r="J874" i="13"/>
  <c r="L874" i="13"/>
  <c r="N874" i="13"/>
  <c r="P874" i="13"/>
  <c r="R874" i="13"/>
  <c r="F875" i="13"/>
  <c r="H875" i="13"/>
  <c r="J875" i="13"/>
  <c r="L875" i="13"/>
  <c r="N875" i="13"/>
  <c r="P875" i="13"/>
  <c r="R875" i="13"/>
  <c r="F876" i="13"/>
  <c r="H876" i="13"/>
  <c r="J876" i="13"/>
  <c r="L876" i="13"/>
  <c r="N876" i="13"/>
  <c r="P876" i="13"/>
  <c r="R876" i="13"/>
  <c r="F877" i="13"/>
  <c r="H877" i="13"/>
  <c r="J877" i="13"/>
  <c r="L877" i="13"/>
  <c r="N877" i="13"/>
  <c r="P877" i="13"/>
  <c r="R877" i="13"/>
  <c r="F878" i="13"/>
  <c r="H878" i="13"/>
  <c r="J878" i="13"/>
  <c r="L878" i="13"/>
  <c r="N878" i="13"/>
  <c r="P878" i="13"/>
  <c r="R878" i="13"/>
  <c r="F879" i="13"/>
  <c r="H879" i="13"/>
  <c r="J879" i="13"/>
  <c r="L879" i="13"/>
  <c r="N879" i="13"/>
  <c r="P879" i="13"/>
  <c r="R879" i="13"/>
  <c r="F880" i="13"/>
  <c r="H880" i="13"/>
  <c r="J880" i="13"/>
  <c r="L880" i="13"/>
  <c r="N880" i="13"/>
  <c r="P880" i="13"/>
  <c r="R880" i="13"/>
  <c r="F881" i="13"/>
  <c r="H881" i="13"/>
  <c r="J881" i="13"/>
  <c r="L881" i="13"/>
  <c r="N881" i="13"/>
  <c r="P881" i="13"/>
  <c r="R881" i="13"/>
  <c r="F882" i="13"/>
  <c r="H882" i="13"/>
  <c r="J882" i="13"/>
  <c r="L882" i="13"/>
  <c r="N882" i="13"/>
  <c r="P882" i="13"/>
  <c r="R882" i="13"/>
  <c r="F883" i="13"/>
  <c r="H883" i="13"/>
  <c r="J883" i="13"/>
  <c r="L883" i="13"/>
  <c r="N883" i="13"/>
  <c r="P883" i="13"/>
  <c r="R883" i="13"/>
  <c r="F884" i="13"/>
  <c r="H884" i="13"/>
  <c r="J884" i="13"/>
  <c r="L884" i="13"/>
  <c r="N884" i="13"/>
  <c r="P884" i="13"/>
  <c r="R884" i="13"/>
  <c r="F885" i="13"/>
  <c r="H885" i="13"/>
  <c r="J885" i="13"/>
  <c r="L885" i="13"/>
  <c r="N885" i="13"/>
  <c r="P885" i="13"/>
  <c r="R885" i="13"/>
  <c r="F886" i="13"/>
  <c r="H886" i="13"/>
  <c r="J886" i="13"/>
  <c r="L886" i="13"/>
  <c r="N886" i="13"/>
  <c r="P886" i="13"/>
  <c r="R886" i="13"/>
  <c r="H887" i="13"/>
  <c r="J887" i="13"/>
  <c r="L887" i="13"/>
  <c r="N887" i="13"/>
  <c r="P887" i="13"/>
  <c r="R887" i="13"/>
  <c r="F888" i="13"/>
  <c r="H888" i="13"/>
  <c r="J888" i="13"/>
  <c r="L888" i="13"/>
  <c r="N888" i="13"/>
  <c r="P888" i="13"/>
  <c r="R888" i="13"/>
  <c r="F889" i="13"/>
  <c r="H889" i="13"/>
  <c r="J889" i="13"/>
  <c r="L889" i="13"/>
  <c r="N889" i="13"/>
  <c r="P889" i="13"/>
  <c r="R889" i="13"/>
  <c r="F890" i="13"/>
  <c r="H890" i="13"/>
  <c r="J890" i="13"/>
  <c r="L890" i="13"/>
  <c r="N890" i="13"/>
  <c r="P890" i="13"/>
  <c r="R890" i="13"/>
  <c r="F891" i="13"/>
  <c r="H891" i="13"/>
  <c r="J891" i="13"/>
  <c r="L891" i="13"/>
  <c r="N891" i="13"/>
  <c r="P891" i="13"/>
  <c r="R891" i="13"/>
  <c r="F892" i="13"/>
  <c r="H892" i="13"/>
  <c r="J892" i="13"/>
  <c r="L892" i="13"/>
  <c r="N892" i="13"/>
  <c r="P892" i="13"/>
  <c r="R892" i="13"/>
  <c r="F893" i="13"/>
  <c r="H893" i="13"/>
  <c r="J893" i="13"/>
  <c r="L893" i="13"/>
  <c r="N893" i="13"/>
  <c r="P893" i="13"/>
  <c r="R893" i="13"/>
  <c r="F894" i="13"/>
  <c r="H894" i="13"/>
  <c r="J894" i="13"/>
  <c r="L894" i="13"/>
  <c r="N894" i="13"/>
  <c r="P894" i="13"/>
  <c r="R894" i="13"/>
  <c r="F895" i="13"/>
  <c r="H895" i="13"/>
  <c r="J895" i="13"/>
  <c r="L895" i="13"/>
  <c r="N895" i="13"/>
  <c r="P895" i="13"/>
  <c r="R895" i="13"/>
  <c r="F896" i="13"/>
  <c r="H896" i="13"/>
  <c r="J896" i="13"/>
  <c r="L896" i="13"/>
  <c r="N896" i="13"/>
  <c r="P896" i="13"/>
  <c r="R896" i="13"/>
  <c r="F897" i="13"/>
  <c r="H897" i="13"/>
  <c r="J897" i="13"/>
  <c r="L897" i="13"/>
  <c r="N897" i="13"/>
  <c r="P897" i="13"/>
  <c r="R897" i="13"/>
  <c r="F898" i="13"/>
  <c r="H898" i="13"/>
  <c r="J898" i="13"/>
  <c r="L898" i="13"/>
  <c r="N898" i="13"/>
  <c r="P898" i="13"/>
  <c r="R898" i="13"/>
  <c r="F899" i="13"/>
  <c r="H899" i="13"/>
  <c r="J899" i="13"/>
  <c r="L899" i="13"/>
  <c r="N899" i="13"/>
  <c r="P899" i="13"/>
  <c r="R899" i="13"/>
  <c r="F900" i="13"/>
  <c r="H900" i="13"/>
  <c r="J900" i="13"/>
  <c r="L900" i="13"/>
  <c r="N900" i="13"/>
  <c r="P900" i="13"/>
  <c r="R900" i="13"/>
  <c r="F901" i="13"/>
  <c r="H901" i="13"/>
  <c r="J901" i="13"/>
  <c r="L901" i="13"/>
  <c r="N901" i="13"/>
  <c r="P901" i="13"/>
  <c r="R901" i="13"/>
  <c r="F902" i="13"/>
  <c r="H902" i="13"/>
  <c r="J902" i="13"/>
  <c r="L902" i="13"/>
  <c r="N902" i="13"/>
  <c r="P902" i="13"/>
  <c r="R902" i="13"/>
  <c r="F903" i="13"/>
  <c r="J903" i="13"/>
  <c r="L903" i="13"/>
  <c r="N903" i="13"/>
  <c r="P903" i="13"/>
  <c r="R903" i="13"/>
  <c r="F904" i="13"/>
  <c r="H904" i="13"/>
  <c r="J904" i="13"/>
  <c r="L904" i="13"/>
  <c r="N904" i="13"/>
  <c r="P904" i="13"/>
  <c r="R904" i="13"/>
  <c r="F905" i="13"/>
  <c r="H905" i="13"/>
  <c r="J905" i="13"/>
  <c r="L905" i="13"/>
  <c r="N905" i="13"/>
  <c r="P905" i="13"/>
  <c r="R905" i="13"/>
  <c r="H906" i="13"/>
  <c r="J906" i="13"/>
  <c r="L906" i="13"/>
  <c r="N906" i="13"/>
  <c r="P906" i="13"/>
  <c r="R906" i="13"/>
  <c r="H907" i="13"/>
  <c r="J907" i="13"/>
  <c r="L907" i="13"/>
  <c r="N907" i="13"/>
  <c r="P907" i="13"/>
  <c r="R907" i="13"/>
  <c r="G871" i="13"/>
  <c r="I871" i="13"/>
  <c r="K871" i="13"/>
  <c r="M871" i="13"/>
  <c r="O871" i="13"/>
  <c r="G872" i="13"/>
  <c r="I872" i="13"/>
  <c r="K872" i="13"/>
  <c r="M872" i="13"/>
  <c r="O872" i="13"/>
  <c r="G873" i="13"/>
  <c r="I873" i="13"/>
  <c r="K873" i="13"/>
  <c r="M873" i="13"/>
  <c r="O873" i="13"/>
  <c r="G874" i="13"/>
  <c r="I874" i="13"/>
  <c r="K874" i="13"/>
  <c r="M874" i="13"/>
  <c r="O874" i="13"/>
  <c r="G875" i="13"/>
  <c r="I875" i="13"/>
  <c r="K875" i="13"/>
  <c r="M875" i="13"/>
  <c r="O875" i="13"/>
  <c r="G876" i="13"/>
  <c r="I876" i="13"/>
  <c r="K876" i="13"/>
  <c r="M876" i="13"/>
  <c r="O876" i="13"/>
  <c r="G877" i="13"/>
  <c r="I877" i="13"/>
  <c r="K877" i="13"/>
  <c r="M877" i="13"/>
  <c r="O877" i="13"/>
  <c r="G878" i="13"/>
  <c r="I878" i="13"/>
  <c r="K878" i="13"/>
  <c r="M878" i="13"/>
  <c r="O878" i="13"/>
  <c r="G879" i="13"/>
  <c r="I879" i="13"/>
  <c r="K879" i="13"/>
  <c r="M879" i="13"/>
  <c r="O879" i="13"/>
  <c r="G880" i="13"/>
  <c r="I880" i="13"/>
  <c r="K880" i="13"/>
  <c r="M880" i="13"/>
  <c r="O880" i="13"/>
  <c r="G881" i="13"/>
  <c r="I881" i="13"/>
  <c r="K881" i="13"/>
  <c r="M881" i="13"/>
  <c r="O881" i="13"/>
  <c r="G882" i="13"/>
  <c r="I882" i="13"/>
  <c r="K882" i="13"/>
  <c r="M882" i="13"/>
  <c r="O882" i="13"/>
  <c r="G883" i="13"/>
  <c r="I883" i="13"/>
  <c r="K883" i="13"/>
  <c r="M883" i="13"/>
  <c r="O883" i="13"/>
  <c r="G884" i="13"/>
  <c r="I884" i="13"/>
  <c r="K884" i="13"/>
  <c r="M884" i="13"/>
  <c r="O884" i="13"/>
  <c r="G885" i="13"/>
  <c r="I885" i="13"/>
  <c r="K885" i="13"/>
  <c r="M885" i="13"/>
  <c r="O885" i="13"/>
  <c r="G886" i="13"/>
  <c r="I886" i="13"/>
  <c r="K886" i="13"/>
  <c r="M886" i="13"/>
  <c r="O886" i="13"/>
  <c r="G887" i="13"/>
  <c r="I887" i="13"/>
  <c r="K887" i="13"/>
  <c r="M887" i="13"/>
  <c r="O887" i="13"/>
  <c r="G888" i="13"/>
  <c r="I888" i="13"/>
  <c r="K888" i="13"/>
  <c r="M888" i="13"/>
  <c r="O888" i="13"/>
  <c r="G889" i="13"/>
  <c r="I889" i="13"/>
  <c r="K889" i="13"/>
  <c r="M889" i="13"/>
  <c r="O889" i="13"/>
  <c r="G890" i="13"/>
  <c r="I890" i="13"/>
  <c r="K890" i="13"/>
  <c r="M890" i="13"/>
  <c r="O890" i="13"/>
  <c r="G891" i="13"/>
  <c r="I891" i="13"/>
  <c r="K891" i="13"/>
  <c r="M891" i="13"/>
  <c r="O891" i="13"/>
  <c r="G892" i="13"/>
  <c r="I892" i="13"/>
  <c r="K892" i="13"/>
  <c r="M892" i="13"/>
  <c r="O892" i="13"/>
  <c r="G893" i="13"/>
  <c r="I893" i="13"/>
  <c r="K893" i="13"/>
  <c r="M893" i="13"/>
  <c r="O893" i="13"/>
  <c r="G894" i="13"/>
  <c r="I894" i="13"/>
  <c r="K894" i="13"/>
  <c r="M894" i="13"/>
  <c r="O894" i="13"/>
  <c r="G895" i="13"/>
  <c r="I895" i="13"/>
  <c r="K895" i="13"/>
  <c r="M895" i="13"/>
  <c r="O895" i="13"/>
  <c r="G896" i="13"/>
  <c r="I896" i="13"/>
  <c r="K896" i="13"/>
  <c r="M896" i="13"/>
  <c r="O896" i="13"/>
  <c r="G897" i="13"/>
  <c r="I897" i="13"/>
  <c r="K897" i="13"/>
  <c r="M897" i="13"/>
  <c r="O897" i="13"/>
  <c r="G898" i="13"/>
  <c r="I898" i="13"/>
  <c r="K898" i="13"/>
  <c r="M898" i="13"/>
  <c r="O898" i="13"/>
  <c r="G899" i="13"/>
  <c r="I899" i="13"/>
  <c r="K899" i="13"/>
  <c r="M899" i="13"/>
  <c r="O899" i="13"/>
  <c r="G900" i="13"/>
  <c r="I900" i="13"/>
  <c r="K900" i="13"/>
  <c r="M900" i="13"/>
  <c r="O900" i="13"/>
  <c r="G901" i="13"/>
  <c r="I901" i="13"/>
  <c r="K901" i="13"/>
  <c r="M901" i="13"/>
  <c r="O901" i="13"/>
  <c r="G902" i="13"/>
  <c r="I902" i="13"/>
  <c r="K902" i="13"/>
  <c r="M902" i="13"/>
  <c r="O902" i="13"/>
  <c r="G903" i="13"/>
  <c r="I903" i="13"/>
  <c r="K903" i="13"/>
  <c r="M903" i="13"/>
  <c r="O903" i="13"/>
  <c r="G904" i="13"/>
  <c r="I904" i="13"/>
  <c r="K904" i="13"/>
  <c r="M904" i="13"/>
  <c r="O904" i="13"/>
  <c r="G905" i="13"/>
  <c r="I905" i="13"/>
  <c r="K905" i="13"/>
  <c r="M905" i="13"/>
  <c r="O905" i="13"/>
  <c r="G906" i="13"/>
  <c r="I906" i="13"/>
  <c r="K906" i="13"/>
  <c r="M906" i="13"/>
  <c r="O906" i="13"/>
  <c r="G907" i="13"/>
  <c r="I907" i="13"/>
  <c r="K907" i="13"/>
  <c r="M907" i="13"/>
  <c r="O907" i="13"/>
  <c r="G18" i="11"/>
  <c r="I18" i="11"/>
  <c r="K18" i="11"/>
  <c r="M18" i="11"/>
  <c r="O18" i="11"/>
  <c r="Q18" i="11"/>
  <c r="F18" i="11"/>
  <c r="H18" i="11"/>
  <c r="J18" i="11"/>
  <c r="L18" i="11"/>
  <c r="N18" i="11"/>
  <c r="P18" i="11"/>
  <c r="R18" i="11"/>
  <c r="H21" i="11"/>
  <c r="J21" i="11"/>
  <c r="L21" i="11"/>
  <c r="N21" i="11"/>
  <c r="P21" i="11"/>
  <c r="R21" i="11"/>
  <c r="G21" i="11"/>
  <c r="I21" i="11"/>
  <c r="K21" i="11"/>
  <c r="M21" i="11"/>
  <c r="O21" i="11"/>
  <c r="Q21" i="11"/>
  <c r="F21" i="11"/>
  <c r="H25" i="11"/>
  <c r="J25" i="11"/>
  <c r="L25" i="11"/>
  <c r="N25" i="11"/>
  <c r="P25" i="11"/>
  <c r="R25" i="11"/>
  <c r="G25" i="11"/>
  <c r="I25" i="11"/>
  <c r="K25" i="11"/>
  <c r="M25" i="11"/>
  <c r="O25" i="11"/>
  <c r="Q25" i="11"/>
  <c r="F25" i="11"/>
  <c r="R28" i="11"/>
  <c r="P28" i="11"/>
  <c r="N28" i="11"/>
  <c r="L28" i="11"/>
  <c r="J28" i="11"/>
  <c r="H28" i="11"/>
  <c r="F28" i="11"/>
  <c r="Q28" i="11"/>
  <c r="O28" i="11"/>
  <c r="M28" i="11"/>
  <c r="K28" i="11"/>
  <c r="I28" i="11"/>
  <c r="G28" i="11"/>
  <c r="R30" i="11"/>
  <c r="P30" i="11"/>
  <c r="N30" i="11"/>
  <c r="L30" i="11"/>
  <c r="J30" i="11"/>
  <c r="H30" i="11"/>
  <c r="F30" i="11"/>
  <c r="Q30" i="11"/>
  <c r="O30" i="11"/>
  <c r="M30" i="11"/>
  <c r="K30" i="11"/>
  <c r="I30" i="11"/>
  <c r="G30" i="11"/>
  <c r="R34" i="11"/>
  <c r="P34" i="11"/>
  <c r="N34" i="11"/>
  <c r="L34" i="11"/>
  <c r="J34" i="11"/>
  <c r="H34" i="11"/>
  <c r="F34" i="11"/>
  <c r="Q34" i="11"/>
  <c r="O34" i="11"/>
  <c r="M34" i="11"/>
  <c r="K34" i="11"/>
  <c r="I34" i="11"/>
  <c r="G34" i="11"/>
  <c r="F36" i="11"/>
  <c r="H36" i="11"/>
  <c r="J36" i="11"/>
  <c r="L36" i="11"/>
  <c r="N36" i="11"/>
  <c r="P36" i="11"/>
  <c r="R36" i="11"/>
  <c r="G36" i="11"/>
  <c r="I36" i="11"/>
  <c r="K36" i="11"/>
  <c r="M36" i="11"/>
  <c r="O36" i="11"/>
  <c r="Q36" i="11"/>
  <c r="F40" i="11"/>
  <c r="H40" i="11"/>
  <c r="J40" i="11"/>
  <c r="L40" i="11"/>
  <c r="N40" i="11"/>
  <c r="P40" i="11"/>
  <c r="R40" i="11"/>
  <c r="G40" i="11"/>
  <c r="I40" i="11"/>
  <c r="K40" i="11"/>
  <c r="M40" i="11"/>
  <c r="O40" i="11"/>
  <c r="Q40" i="11"/>
  <c r="F46" i="11"/>
  <c r="H46" i="11"/>
  <c r="J46" i="11"/>
  <c r="L46" i="11"/>
  <c r="N46" i="11"/>
  <c r="P46" i="11"/>
  <c r="R46" i="11"/>
  <c r="G46" i="11"/>
  <c r="I46" i="11"/>
  <c r="K46" i="11"/>
  <c r="M46" i="11"/>
  <c r="O46" i="11"/>
  <c r="Q46" i="11"/>
  <c r="F64" i="11"/>
  <c r="H64" i="11"/>
  <c r="J64" i="11"/>
  <c r="L64" i="11"/>
  <c r="N64" i="11"/>
  <c r="P64" i="11"/>
  <c r="R64" i="11"/>
  <c r="G64" i="11"/>
  <c r="I64" i="11"/>
  <c r="K64" i="11"/>
  <c r="M64" i="11"/>
  <c r="O64" i="11"/>
  <c r="Q64" i="11"/>
  <c r="H17" i="11"/>
  <c r="J17" i="11"/>
  <c r="L17" i="11"/>
  <c r="N17" i="11"/>
  <c r="P17" i="11"/>
  <c r="R17" i="11"/>
  <c r="G17" i="11"/>
  <c r="I17" i="11"/>
  <c r="K17" i="11"/>
  <c r="M17" i="11"/>
  <c r="O17" i="11"/>
  <c r="Q17" i="11"/>
  <c r="F17" i="11"/>
  <c r="H19" i="11"/>
  <c r="J19" i="11"/>
  <c r="L19" i="11"/>
  <c r="N19" i="11"/>
  <c r="P19" i="11"/>
  <c r="R19" i="11"/>
  <c r="G19" i="11"/>
  <c r="I19" i="11"/>
  <c r="K19" i="11"/>
  <c r="M19" i="11"/>
  <c r="O19" i="11"/>
  <c r="Q19" i="11"/>
  <c r="F19" i="11"/>
  <c r="G22" i="11"/>
  <c r="I22" i="11"/>
  <c r="K22" i="11"/>
  <c r="M22" i="11"/>
  <c r="O22" i="11"/>
  <c r="Q22" i="11"/>
  <c r="F22" i="11"/>
  <c r="H22" i="11"/>
  <c r="J22" i="11"/>
  <c r="L22" i="11"/>
  <c r="N22" i="11"/>
  <c r="P22" i="11"/>
  <c r="R22" i="11"/>
  <c r="G24" i="11"/>
  <c r="I24" i="11"/>
  <c r="K24" i="11"/>
  <c r="M24" i="11"/>
  <c r="O24" i="11"/>
  <c r="Q24" i="11"/>
  <c r="F24" i="11"/>
  <c r="H24" i="11"/>
  <c r="J24" i="11"/>
  <c r="L24" i="11"/>
  <c r="N24" i="11"/>
  <c r="P24" i="11"/>
  <c r="R24" i="11"/>
  <c r="G20" i="11"/>
  <c r="I20" i="11"/>
  <c r="K20" i="11"/>
  <c r="M20" i="11"/>
  <c r="O20" i="11"/>
  <c r="Q20" i="11"/>
  <c r="F20" i="11"/>
  <c r="H20" i="11"/>
  <c r="J20" i="11"/>
  <c r="L20" i="11"/>
  <c r="N20" i="11"/>
  <c r="P20" i="11"/>
  <c r="R20" i="11"/>
  <c r="Q27" i="11"/>
  <c r="O27" i="11"/>
  <c r="M27" i="11"/>
  <c r="K27" i="11"/>
  <c r="I27" i="11"/>
  <c r="G27" i="11"/>
  <c r="R27" i="11"/>
  <c r="P27" i="11"/>
  <c r="N27" i="11"/>
  <c r="L27" i="11"/>
  <c r="J27" i="11"/>
  <c r="H27" i="11"/>
  <c r="F27" i="11"/>
  <c r="Q29" i="11"/>
  <c r="O29" i="11"/>
  <c r="M29" i="11"/>
  <c r="K29" i="11"/>
  <c r="I29" i="11"/>
  <c r="G29" i="11"/>
  <c r="R29" i="11"/>
  <c r="P29" i="11"/>
  <c r="N29" i="11"/>
  <c r="L29" i="11"/>
  <c r="J29" i="11"/>
  <c r="H29" i="11"/>
  <c r="F29" i="11"/>
  <c r="Q31" i="11"/>
  <c r="O31" i="11"/>
  <c r="M31" i="11"/>
  <c r="K31" i="11"/>
  <c r="I31" i="11"/>
  <c r="G31" i="11"/>
  <c r="R31" i="11"/>
  <c r="P31" i="11"/>
  <c r="N31" i="11"/>
  <c r="L31" i="11"/>
  <c r="J31" i="11"/>
  <c r="H31" i="11"/>
  <c r="F31" i="11"/>
  <c r="Q33" i="11"/>
  <c r="O33" i="11"/>
  <c r="M33" i="11"/>
  <c r="K33" i="11"/>
  <c r="I33" i="11"/>
  <c r="G33" i="11"/>
  <c r="R33" i="11"/>
  <c r="P33" i="11"/>
  <c r="N33" i="11"/>
  <c r="L33" i="11"/>
  <c r="J33" i="11"/>
  <c r="H33" i="11"/>
  <c r="F33" i="11"/>
  <c r="G35" i="11"/>
  <c r="I35" i="11"/>
  <c r="K35" i="11"/>
  <c r="M35" i="11"/>
  <c r="O35" i="11"/>
  <c r="Q35" i="11"/>
  <c r="F35" i="11"/>
  <c r="H35" i="11"/>
  <c r="J35" i="11"/>
  <c r="L35" i="11"/>
  <c r="N35" i="11"/>
  <c r="P35" i="11"/>
  <c r="R35" i="11"/>
  <c r="G37" i="11"/>
  <c r="I37" i="11"/>
  <c r="K37" i="11"/>
  <c r="M37" i="11"/>
  <c r="O37" i="11"/>
  <c r="Q37" i="11"/>
  <c r="F37" i="11"/>
  <c r="H37" i="11"/>
  <c r="J37" i="11"/>
  <c r="L37" i="11"/>
  <c r="N37" i="11"/>
  <c r="P37" i="11"/>
  <c r="R37" i="11"/>
  <c r="G39" i="11"/>
  <c r="I39" i="11"/>
  <c r="K39" i="11"/>
  <c r="M39" i="11"/>
  <c r="O39" i="11"/>
  <c r="Q39" i="11"/>
  <c r="F39" i="11"/>
  <c r="H39" i="11"/>
  <c r="J39" i="11"/>
  <c r="L39" i="11"/>
  <c r="N39" i="11"/>
  <c r="P39" i="11"/>
  <c r="R39" i="11"/>
  <c r="G41" i="11"/>
  <c r="I41" i="11"/>
  <c r="K41" i="11"/>
  <c r="M41" i="11"/>
  <c r="O41" i="11"/>
  <c r="Q41" i="11"/>
  <c r="F41" i="11"/>
  <c r="H41" i="11"/>
  <c r="J41" i="11"/>
  <c r="L41" i="11"/>
  <c r="N41" i="11"/>
  <c r="P41" i="11"/>
  <c r="R41" i="11"/>
  <c r="G43" i="11"/>
  <c r="I43" i="11"/>
  <c r="K43" i="11"/>
  <c r="M43" i="11"/>
  <c r="O43" i="11"/>
  <c r="Q43" i="11"/>
  <c r="F43" i="11"/>
  <c r="H43" i="11"/>
  <c r="J43" i="11"/>
  <c r="L43" i="11"/>
  <c r="N43" i="11"/>
  <c r="P43" i="11"/>
  <c r="R43" i="11"/>
  <c r="G45" i="11"/>
  <c r="I45" i="11"/>
  <c r="K45" i="11"/>
  <c r="M45" i="11"/>
  <c r="O45" i="11"/>
  <c r="Q45" i="11"/>
  <c r="F45" i="11"/>
  <c r="H45" i="11"/>
  <c r="J45" i="11"/>
  <c r="L45" i="11"/>
  <c r="N45" i="11"/>
  <c r="P45" i="11"/>
  <c r="R45" i="11"/>
  <c r="G47" i="11"/>
  <c r="I47" i="11"/>
  <c r="K47" i="11"/>
  <c r="M47" i="11"/>
  <c r="O47" i="11"/>
  <c r="Q47" i="11"/>
  <c r="F47" i="11"/>
  <c r="H47" i="11"/>
  <c r="J47" i="11"/>
  <c r="L47" i="11"/>
  <c r="N47" i="11"/>
  <c r="P47" i="11"/>
  <c r="R47" i="11"/>
  <c r="G49" i="11"/>
  <c r="I49" i="11"/>
  <c r="K49" i="11"/>
  <c r="M49" i="11"/>
  <c r="O49" i="11"/>
  <c r="Q49" i="11"/>
  <c r="F49" i="11"/>
  <c r="H49" i="11"/>
  <c r="J49" i="11"/>
  <c r="L49" i="11"/>
  <c r="N49" i="11"/>
  <c r="P49" i="11"/>
  <c r="R49" i="11"/>
  <c r="G51" i="11"/>
  <c r="I51" i="11"/>
  <c r="K51" i="11"/>
  <c r="M51" i="11"/>
  <c r="O51" i="11"/>
  <c r="Q51" i="11"/>
  <c r="F51" i="11"/>
  <c r="H51" i="11"/>
  <c r="J51" i="11"/>
  <c r="L51" i="11"/>
  <c r="N51" i="11"/>
  <c r="P51" i="11"/>
  <c r="R51" i="11"/>
  <c r="G53" i="11"/>
  <c r="I53" i="11"/>
  <c r="K53" i="11"/>
  <c r="M53" i="11"/>
  <c r="O53" i="11"/>
  <c r="Q53" i="11"/>
  <c r="F53" i="11"/>
  <c r="H53" i="11"/>
  <c r="J53" i="11"/>
  <c r="L53" i="11"/>
  <c r="N53" i="11"/>
  <c r="P53" i="11"/>
  <c r="R53" i="11"/>
  <c r="G55" i="11"/>
  <c r="I55" i="11"/>
  <c r="K55" i="11"/>
  <c r="M55" i="11"/>
  <c r="O55" i="11"/>
  <c r="Q55" i="11"/>
  <c r="F55" i="11"/>
  <c r="H55" i="11"/>
  <c r="J55" i="11"/>
  <c r="L55" i="11"/>
  <c r="N55" i="11"/>
  <c r="P55" i="11"/>
  <c r="R55" i="11"/>
  <c r="G57" i="11"/>
  <c r="I57" i="11"/>
  <c r="K57" i="11"/>
  <c r="M57" i="11"/>
  <c r="O57" i="11"/>
  <c r="Q57" i="11"/>
  <c r="F57" i="11"/>
  <c r="H57" i="11"/>
  <c r="J57" i="11"/>
  <c r="L57" i="11"/>
  <c r="N57" i="11"/>
  <c r="P57" i="11"/>
  <c r="R57" i="11"/>
  <c r="G59" i="11"/>
  <c r="I59" i="11"/>
  <c r="K59" i="11"/>
  <c r="M59" i="11"/>
  <c r="O59" i="11"/>
  <c r="Q59" i="11"/>
  <c r="F59" i="11"/>
  <c r="H59" i="11"/>
  <c r="J59" i="11"/>
  <c r="L59" i="11"/>
  <c r="N59" i="11"/>
  <c r="P59" i="11"/>
  <c r="R59" i="11"/>
  <c r="G61" i="11"/>
  <c r="I61" i="11"/>
  <c r="K61" i="11"/>
  <c r="M61" i="11"/>
  <c r="O61" i="11"/>
  <c r="Q61" i="11"/>
  <c r="F61" i="11"/>
  <c r="H61" i="11"/>
  <c r="J61" i="11"/>
  <c r="L61" i="11"/>
  <c r="N61" i="11"/>
  <c r="P61" i="11"/>
  <c r="R61" i="11"/>
  <c r="G69" i="11"/>
  <c r="I69" i="11"/>
  <c r="K69" i="11"/>
  <c r="M69" i="11"/>
  <c r="O69" i="11"/>
  <c r="Q69" i="11"/>
  <c r="F69" i="11"/>
  <c r="H69" i="11"/>
  <c r="J69" i="11"/>
  <c r="L69" i="11"/>
  <c r="N69" i="11"/>
  <c r="P69" i="11"/>
  <c r="R69" i="11"/>
  <c r="G67" i="11"/>
  <c r="I67" i="11"/>
  <c r="K67" i="11"/>
  <c r="M67" i="11"/>
  <c r="O67" i="11"/>
  <c r="Q67" i="11"/>
  <c r="F67" i="11"/>
  <c r="H67" i="11"/>
  <c r="J67" i="11"/>
  <c r="L67" i="11"/>
  <c r="N67" i="11"/>
  <c r="P67" i="11"/>
  <c r="R67" i="11"/>
  <c r="G65" i="11"/>
  <c r="I65" i="11"/>
  <c r="K65" i="11"/>
  <c r="M65" i="11"/>
  <c r="O65" i="11"/>
  <c r="Q65" i="11"/>
  <c r="F65" i="11"/>
  <c r="H65" i="11"/>
  <c r="J65" i="11"/>
  <c r="L65" i="11"/>
  <c r="N65" i="11"/>
  <c r="P65" i="11"/>
  <c r="R65" i="11"/>
  <c r="G63" i="11"/>
  <c r="I63" i="11"/>
  <c r="K63" i="11"/>
  <c r="M63" i="11"/>
  <c r="O63" i="11"/>
  <c r="Q63" i="11"/>
  <c r="F63" i="11"/>
  <c r="H63" i="11"/>
  <c r="J63" i="11"/>
  <c r="L63" i="11"/>
  <c r="N63" i="11"/>
  <c r="P63" i="11"/>
  <c r="R63" i="11"/>
  <c r="G79" i="11"/>
  <c r="I79" i="11"/>
  <c r="K79" i="11"/>
  <c r="M79" i="11"/>
  <c r="O79" i="11"/>
  <c r="Q79" i="11"/>
  <c r="F79" i="11"/>
  <c r="H79" i="11"/>
  <c r="J79" i="11"/>
  <c r="L79" i="11"/>
  <c r="N79" i="11"/>
  <c r="P79" i="11"/>
  <c r="R79" i="11"/>
  <c r="G77" i="11"/>
  <c r="I77" i="11"/>
  <c r="K77" i="11"/>
  <c r="M77" i="11"/>
  <c r="O77" i="11"/>
  <c r="Q77" i="11"/>
  <c r="F77" i="11"/>
  <c r="H77" i="11"/>
  <c r="J77" i="11"/>
  <c r="L77" i="11"/>
  <c r="N77" i="11"/>
  <c r="P77" i="11"/>
  <c r="R77" i="11"/>
  <c r="G75" i="11"/>
  <c r="I75" i="11"/>
  <c r="K75" i="11"/>
  <c r="M75" i="11"/>
  <c r="O75" i="11"/>
  <c r="Q75" i="11"/>
  <c r="F75" i="11"/>
  <c r="H75" i="11"/>
  <c r="J75" i="11"/>
  <c r="L75" i="11"/>
  <c r="N75" i="11"/>
  <c r="P75" i="11"/>
  <c r="R75" i="11"/>
  <c r="G73" i="11"/>
  <c r="I73" i="11"/>
  <c r="K73" i="11"/>
  <c r="M73" i="11"/>
  <c r="O73" i="11"/>
  <c r="Q73" i="11"/>
  <c r="F73" i="11"/>
  <c r="H73" i="11"/>
  <c r="J73" i="11"/>
  <c r="L73" i="11"/>
  <c r="N73" i="11"/>
  <c r="P73" i="11"/>
  <c r="R73" i="11"/>
  <c r="G71" i="11"/>
  <c r="I71" i="11"/>
  <c r="K71" i="11"/>
  <c r="M71" i="11"/>
  <c r="O71" i="11"/>
  <c r="Q71" i="11"/>
  <c r="F71" i="11"/>
  <c r="H71" i="11"/>
  <c r="J71" i="11"/>
  <c r="L71" i="11"/>
  <c r="N71" i="11"/>
  <c r="P71" i="11"/>
  <c r="R71" i="11"/>
  <c r="F114" i="11"/>
  <c r="H114" i="11"/>
  <c r="J114" i="11"/>
  <c r="L114" i="11"/>
  <c r="N114" i="11"/>
  <c r="P114" i="11"/>
  <c r="R114" i="11"/>
  <c r="G114" i="11"/>
  <c r="I114" i="11"/>
  <c r="K114" i="11"/>
  <c r="M114" i="11"/>
  <c r="O114" i="11"/>
  <c r="Q114" i="11"/>
  <c r="F112" i="11"/>
  <c r="H112" i="11"/>
  <c r="J112" i="11"/>
  <c r="L112" i="11"/>
  <c r="N112" i="11"/>
  <c r="P112" i="11"/>
  <c r="R112" i="11"/>
  <c r="G112" i="11"/>
  <c r="I112" i="11"/>
  <c r="K112" i="11"/>
  <c r="M112" i="11"/>
  <c r="O112" i="11"/>
  <c r="Q112" i="11"/>
  <c r="F110" i="11"/>
  <c r="H110" i="11"/>
  <c r="J110" i="11"/>
  <c r="L110" i="11"/>
  <c r="N110" i="11"/>
  <c r="P110" i="11"/>
  <c r="R110" i="11"/>
  <c r="G110" i="11"/>
  <c r="I110" i="11"/>
  <c r="K110" i="11"/>
  <c r="M110" i="11"/>
  <c r="O110" i="11"/>
  <c r="Q110" i="11"/>
  <c r="F108" i="11"/>
  <c r="H108" i="11"/>
  <c r="J108" i="11"/>
  <c r="L108" i="11"/>
  <c r="N108" i="11"/>
  <c r="P108" i="11"/>
  <c r="R108" i="11"/>
  <c r="G108" i="11"/>
  <c r="I108" i="11"/>
  <c r="K108" i="11"/>
  <c r="M108" i="11"/>
  <c r="O108" i="11"/>
  <c r="Q108" i="11"/>
  <c r="F106" i="11"/>
  <c r="H106" i="11"/>
  <c r="J106" i="11"/>
  <c r="L106" i="11"/>
  <c r="N106" i="11"/>
  <c r="P106" i="11"/>
  <c r="R106" i="11"/>
  <c r="G106" i="11"/>
  <c r="I106" i="11"/>
  <c r="K106" i="11"/>
  <c r="M106" i="11"/>
  <c r="O106" i="11"/>
  <c r="Q106" i="11"/>
  <c r="F104" i="11"/>
  <c r="H104" i="11"/>
  <c r="J104" i="11"/>
  <c r="L104" i="11"/>
  <c r="N104" i="11"/>
  <c r="P104" i="11"/>
  <c r="R104" i="11"/>
  <c r="G104" i="11"/>
  <c r="I104" i="11"/>
  <c r="K104" i="11"/>
  <c r="M104" i="11"/>
  <c r="O104" i="11"/>
  <c r="Q104" i="11"/>
  <c r="F102" i="11"/>
  <c r="H102" i="11"/>
  <c r="J102" i="11"/>
  <c r="L102" i="11"/>
  <c r="N102" i="11"/>
  <c r="P102" i="11"/>
  <c r="R102" i="11"/>
  <c r="G102" i="11"/>
  <c r="I102" i="11"/>
  <c r="K102" i="11"/>
  <c r="M102" i="11"/>
  <c r="O102" i="11"/>
  <c r="Q102" i="11"/>
  <c r="F100" i="11"/>
  <c r="H100" i="11"/>
  <c r="J100" i="11"/>
  <c r="L100" i="11"/>
  <c r="N100" i="11"/>
  <c r="P100" i="11"/>
  <c r="R100" i="11"/>
  <c r="G100" i="11"/>
  <c r="I100" i="11"/>
  <c r="K100" i="11"/>
  <c r="M100" i="11"/>
  <c r="O100" i="11"/>
  <c r="Q100" i="11"/>
  <c r="F98" i="11"/>
  <c r="H98" i="11"/>
  <c r="J98" i="11"/>
  <c r="L98" i="11"/>
  <c r="N98" i="11"/>
  <c r="P98" i="11"/>
  <c r="R98" i="11"/>
  <c r="G98" i="11"/>
  <c r="I98" i="11"/>
  <c r="K98" i="11"/>
  <c r="M98" i="11"/>
  <c r="O98" i="11"/>
  <c r="Q98" i="11"/>
  <c r="F96" i="11"/>
  <c r="H96" i="11"/>
  <c r="J96" i="11"/>
  <c r="L96" i="11"/>
  <c r="N96" i="11"/>
  <c r="P96" i="11"/>
  <c r="R96" i="11"/>
  <c r="G96" i="11"/>
  <c r="I96" i="11"/>
  <c r="K96" i="11"/>
  <c r="M96" i="11"/>
  <c r="O96" i="11"/>
  <c r="Q96" i="11"/>
  <c r="F94" i="11"/>
  <c r="H94" i="11"/>
  <c r="J94" i="11"/>
  <c r="L94" i="11"/>
  <c r="N94" i="11"/>
  <c r="P94" i="11"/>
  <c r="R94" i="11"/>
  <c r="G94" i="11"/>
  <c r="I94" i="11"/>
  <c r="K94" i="11"/>
  <c r="M94" i="11"/>
  <c r="O94" i="11"/>
  <c r="Q94" i="11"/>
  <c r="F92" i="11"/>
  <c r="H92" i="11"/>
  <c r="J92" i="11"/>
  <c r="L92" i="11"/>
  <c r="N92" i="11"/>
  <c r="P92" i="11"/>
  <c r="R92" i="11"/>
  <c r="G92" i="11"/>
  <c r="I92" i="11"/>
  <c r="K92" i="11"/>
  <c r="M92" i="11"/>
  <c r="O92" i="11"/>
  <c r="Q92" i="11"/>
  <c r="F90" i="11"/>
  <c r="H90" i="11"/>
  <c r="J90" i="11"/>
  <c r="L90" i="11"/>
  <c r="N90" i="11"/>
  <c r="P90" i="11"/>
  <c r="R90" i="11"/>
  <c r="G90" i="11"/>
  <c r="I90" i="11"/>
  <c r="K90" i="11"/>
  <c r="M90" i="11"/>
  <c r="O90" i="11"/>
  <c r="Q90" i="11"/>
  <c r="F88" i="11"/>
  <c r="H88" i="11"/>
  <c r="J88" i="11"/>
  <c r="L88" i="11"/>
  <c r="N88" i="11"/>
  <c r="P88" i="11"/>
  <c r="R88" i="11"/>
  <c r="G88" i="11"/>
  <c r="I88" i="11"/>
  <c r="K88" i="11"/>
  <c r="M88" i="11"/>
  <c r="O88" i="11"/>
  <c r="Q88" i="11"/>
  <c r="F86" i="11"/>
  <c r="H86" i="11"/>
  <c r="J86" i="11"/>
  <c r="L86" i="11"/>
  <c r="N86" i="11"/>
  <c r="P86" i="11"/>
  <c r="R86" i="11"/>
  <c r="G86" i="11"/>
  <c r="I86" i="11"/>
  <c r="K86" i="11"/>
  <c r="M86" i="11"/>
  <c r="O86" i="11"/>
  <c r="Q86" i="11"/>
  <c r="F84" i="11"/>
  <c r="H84" i="11"/>
  <c r="J84" i="11"/>
  <c r="L84" i="11"/>
  <c r="N84" i="11"/>
  <c r="P84" i="11"/>
  <c r="R84" i="11"/>
  <c r="G84" i="11"/>
  <c r="I84" i="11"/>
  <c r="K84" i="11"/>
  <c r="M84" i="11"/>
  <c r="O84" i="11"/>
  <c r="Q84" i="11"/>
  <c r="F82" i="11"/>
  <c r="H82" i="11"/>
  <c r="J82" i="11"/>
  <c r="L82" i="11"/>
  <c r="N82" i="11"/>
  <c r="P82" i="11"/>
  <c r="R82" i="11"/>
  <c r="G82" i="11"/>
  <c r="I82" i="11"/>
  <c r="M82" i="11"/>
  <c r="Q82" i="11"/>
  <c r="K82" i="11"/>
  <c r="O82" i="11"/>
  <c r="F80" i="11"/>
  <c r="H80" i="11"/>
  <c r="J80" i="11"/>
  <c r="L80" i="11"/>
  <c r="N80" i="11"/>
  <c r="P80" i="11"/>
  <c r="R80" i="11"/>
  <c r="G80" i="11"/>
  <c r="I80" i="11"/>
  <c r="K80" i="11"/>
  <c r="M80" i="11"/>
  <c r="O80" i="11"/>
  <c r="Q80" i="11"/>
  <c r="F906" i="11"/>
  <c r="H906" i="11"/>
  <c r="J906" i="11"/>
  <c r="L906" i="11"/>
  <c r="N906" i="11"/>
  <c r="P906" i="11"/>
  <c r="R906" i="11"/>
  <c r="G906" i="11"/>
  <c r="I906" i="11"/>
  <c r="K906" i="11"/>
  <c r="M906" i="11"/>
  <c r="O906" i="11"/>
  <c r="Q906" i="11"/>
  <c r="F904" i="11"/>
  <c r="H904" i="11"/>
  <c r="J904" i="11"/>
  <c r="L904" i="11"/>
  <c r="N904" i="11"/>
  <c r="P904" i="11"/>
  <c r="R904" i="11"/>
  <c r="G904" i="11"/>
  <c r="I904" i="11"/>
  <c r="K904" i="11"/>
  <c r="M904" i="11"/>
  <c r="O904" i="11"/>
  <c r="Q904" i="11"/>
  <c r="F902" i="11"/>
  <c r="H902" i="11"/>
  <c r="J902" i="11"/>
  <c r="L902" i="11"/>
  <c r="N902" i="11"/>
  <c r="P902" i="11"/>
  <c r="R902" i="11"/>
  <c r="G902" i="11"/>
  <c r="I902" i="11"/>
  <c r="K902" i="11"/>
  <c r="M902" i="11"/>
  <c r="O902" i="11"/>
  <c r="Q902" i="11"/>
  <c r="F900" i="11"/>
  <c r="H900" i="11"/>
  <c r="J900" i="11"/>
  <c r="L900" i="11"/>
  <c r="N900" i="11"/>
  <c r="P900" i="11"/>
  <c r="R900" i="11"/>
  <c r="G900" i="11"/>
  <c r="I900" i="11"/>
  <c r="K900" i="11"/>
  <c r="M900" i="11"/>
  <c r="O900" i="11"/>
  <c r="Q900" i="11"/>
  <c r="F898" i="11"/>
  <c r="H898" i="11"/>
  <c r="J898" i="11"/>
  <c r="L898" i="11"/>
  <c r="N898" i="11"/>
  <c r="P898" i="11"/>
  <c r="R898" i="11"/>
  <c r="G898" i="11"/>
  <c r="I898" i="11"/>
  <c r="K898" i="11"/>
  <c r="M898" i="11"/>
  <c r="O898" i="11"/>
  <c r="Q898" i="11"/>
  <c r="F896" i="11"/>
  <c r="H896" i="11"/>
  <c r="J896" i="11"/>
  <c r="L896" i="11"/>
  <c r="N896" i="11"/>
  <c r="P896" i="11"/>
  <c r="R896" i="11"/>
  <c r="G896" i="11"/>
  <c r="I896" i="11"/>
  <c r="K896" i="11"/>
  <c r="M896" i="11"/>
  <c r="O896" i="11"/>
  <c r="Q896" i="11"/>
  <c r="F894" i="11"/>
  <c r="H894" i="11"/>
  <c r="J894" i="11"/>
  <c r="L894" i="11"/>
  <c r="N894" i="11"/>
  <c r="P894" i="11"/>
  <c r="R894" i="11"/>
  <c r="G894" i="11"/>
  <c r="I894" i="11"/>
  <c r="K894" i="11"/>
  <c r="M894" i="11"/>
  <c r="O894" i="11"/>
  <c r="Q894" i="11"/>
  <c r="F892" i="11"/>
  <c r="H892" i="11"/>
  <c r="J892" i="11"/>
  <c r="L892" i="11"/>
  <c r="N892" i="11"/>
  <c r="P892" i="11"/>
  <c r="R892" i="11"/>
  <c r="G892" i="11"/>
  <c r="I892" i="11"/>
  <c r="K892" i="11"/>
  <c r="M892" i="11"/>
  <c r="O892" i="11"/>
  <c r="Q892" i="11"/>
  <c r="F890" i="11"/>
  <c r="H890" i="11"/>
  <c r="J890" i="11"/>
  <c r="L890" i="11"/>
  <c r="N890" i="11"/>
  <c r="P890" i="11"/>
  <c r="R890" i="11"/>
  <c r="G890" i="11"/>
  <c r="I890" i="11"/>
  <c r="K890" i="11"/>
  <c r="M890" i="11"/>
  <c r="O890" i="11"/>
  <c r="Q890" i="11"/>
  <c r="F888" i="11"/>
  <c r="H888" i="11"/>
  <c r="J888" i="11"/>
  <c r="L888" i="11"/>
  <c r="N888" i="11"/>
  <c r="P888" i="11"/>
  <c r="R888" i="11"/>
  <c r="G888" i="11"/>
  <c r="I888" i="11"/>
  <c r="K888" i="11"/>
  <c r="M888" i="11"/>
  <c r="O888" i="11"/>
  <c r="Q888" i="11"/>
  <c r="F886" i="11"/>
  <c r="H886" i="11"/>
  <c r="J886" i="11"/>
  <c r="L886" i="11"/>
  <c r="N886" i="11"/>
  <c r="P886" i="11"/>
  <c r="R886" i="11"/>
  <c r="G886" i="11"/>
  <c r="I886" i="11"/>
  <c r="K886" i="11"/>
  <c r="M886" i="11"/>
  <c r="O886" i="11"/>
  <c r="Q886" i="11"/>
  <c r="F884" i="11"/>
  <c r="H884" i="11"/>
  <c r="J884" i="11"/>
  <c r="L884" i="11"/>
  <c r="N884" i="11"/>
  <c r="P884" i="11"/>
  <c r="R884" i="11"/>
  <c r="G884" i="11"/>
  <c r="I884" i="11"/>
  <c r="K884" i="11"/>
  <c r="M884" i="11"/>
  <c r="O884" i="11"/>
  <c r="Q884" i="11"/>
  <c r="F882" i="11"/>
  <c r="H882" i="11"/>
  <c r="J882" i="11"/>
  <c r="L882" i="11"/>
  <c r="N882" i="11"/>
  <c r="P882" i="11"/>
  <c r="R882" i="11"/>
  <c r="G882" i="11"/>
  <c r="I882" i="11"/>
  <c r="K882" i="11"/>
  <c r="M882" i="11"/>
  <c r="O882" i="11"/>
  <c r="Q882" i="11"/>
  <c r="F880" i="11"/>
  <c r="H880" i="11"/>
  <c r="J880" i="11"/>
  <c r="L880" i="11"/>
  <c r="N880" i="11"/>
  <c r="P880" i="11"/>
  <c r="R880" i="11"/>
  <c r="G880" i="11"/>
  <c r="I880" i="11"/>
  <c r="K880" i="11"/>
  <c r="M880" i="11"/>
  <c r="O880" i="11"/>
  <c r="Q880" i="11"/>
  <c r="F878" i="11"/>
  <c r="H878" i="11"/>
  <c r="J878" i="11"/>
  <c r="L878" i="11"/>
  <c r="N878" i="11"/>
  <c r="P878" i="11"/>
  <c r="R878" i="11"/>
  <c r="G878" i="11"/>
  <c r="I878" i="11"/>
  <c r="K878" i="11"/>
  <c r="M878" i="11"/>
  <c r="O878" i="11"/>
  <c r="Q878" i="11"/>
  <c r="F876" i="11"/>
  <c r="H876" i="11"/>
  <c r="J876" i="11"/>
  <c r="L876" i="11"/>
  <c r="N876" i="11"/>
  <c r="P876" i="11"/>
  <c r="R876" i="11"/>
  <c r="G876" i="11"/>
  <c r="I876" i="11"/>
  <c r="K876" i="11"/>
  <c r="M876" i="11"/>
  <c r="O876" i="11"/>
  <c r="Q876" i="11"/>
  <c r="F874" i="11"/>
  <c r="H874" i="11"/>
  <c r="J874" i="11"/>
  <c r="L874" i="11"/>
  <c r="N874" i="11"/>
  <c r="P874" i="11"/>
  <c r="R874" i="11"/>
  <c r="G874" i="11"/>
  <c r="I874" i="11"/>
  <c r="K874" i="11"/>
  <c r="M874" i="11"/>
  <c r="O874" i="11"/>
  <c r="Q874" i="11"/>
  <c r="F872" i="11"/>
  <c r="H872" i="11"/>
  <c r="J872" i="11"/>
  <c r="L872" i="11"/>
  <c r="N872" i="11"/>
  <c r="P872" i="11"/>
  <c r="R872" i="11"/>
  <c r="G872" i="11"/>
  <c r="I872" i="11"/>
  <c r="K872" i="11"/>
  <c r="M872" i="11"/>
  <c r="O872" i="11"/>
  <c r="Q872" i="11"/>
  <c r="F870" i="11"/>
  <c r="H870" i="11"/>
  <c r="J870" i="11"/>
  <c r="L870" i="11"/>
  <c r="N870" i="11"/>
  <c r="P870" i="11"/>
  <c r="R870" i="11"/>
  <c r="G870" i="11"/>
  <c r="I870" i="11"/>
  <c r="K870" i="11"/>
  <c r="M870" i="11"/>
  <c r="O870" i="11"/>
  <c r="Q870" i="11"/>
  <c r="F868" i="11"/>
  <c r="H868" i="11"/>
  <c r="J868" i="11"/>
  <c r="L868" i="11"/>
  <c r="N868" i="11"/>
  <c r="P868" i="11"/>
  <c r="R868" i="11"/>
  <c r="G868" i="11"/>
  <c r="I868" i="11"/>
  <c r="K868" i="11"/>
  <c r="M868" i="11"/>
  <c r="O868" i="11"/>
  <c r="Q868" i="11"/>
  <c r="F866" i="11"/>
  <c r="H866" i="11"/>
  <c r="J866" i="11"/>
  <c r="L866" i="11"/>
  <c r="N866" i="11"/>
  <c r="P866" i="11"/>
  <c r="R866" i="11"/>
  <c r="G866" i="11"/>
  <c r="I866" i="11"/>
  <c r="K866" i="11"/>
  <c r="M866" i="11"/>
  <c r="O866" i="11"/>
  <c r="Q866" i="11"/>
  <c r="F864" i="11"/>
  <c r="H864" i="11"/>
  <c r="J864" i="11"/>
  <c r="L864" i="11"/>
  <c r="N864" i="11"/>
  <c r="P864" i="11"/>
  <c r="R864" i="11"/>
  <c r="G864" i="11"/>
  <c r="I864" i="11"/>
  <c r="K864" i="11"/>
  <c r="M864" i="11"/>
  <c r="O864" i="11"/>
  <c r="Q864" i="11"/>
  <c r="F862" i="11"/>
  <c r="H862" i="11"/>
  <c r="J862" i="11"/>
  <c r="L862" i="11"/>
  <c r="N862" i="11"/>
  <c r="P862" i="11"/>
  <c r="R862" i="11"/>
  <c r="G862" i="11"/>
  <c r="I862" i="11"/>
  <c r="K862" i="11"/>
  <c r="M862" i="11"/>
  <c r="O862" i="11"/>
  <c r="Q862" i="11"/>
  <c r="F860" i="11"/>
  <c r="H860" i="11"/>
  <c r="J860" i="11"/>
  <c r="L860" i="11"/>
  <c r="N860" i="11"/>
  <c r="P860" i="11"/>
  <c r="R860" i="11"/>
  <c r="G860" i="11"/>
  <c r="I860" i="11"/>
  <c r="K860" i="11"/>
  <c r="M860" i="11"/>
  <c r="O860" i="11"/>
  <c r="Q860" i="11"/>
  <c r="F858" i="11"/>
  <c r="H858" i="11"/>
  <c r="J858" i="11"/>
  <c r="L858" i="11"/>
  <c r="N858" i="11"/>
  <c r="P858" i="11"/>
  <c r="R858" i="11"/>
  <c r="G858" i="11"/>
  <c r="I858" i="11"/>
  <c r="K858" i="11"/>
  <c r="M858" i="11"/>
  <c r="O858" i="11"/>
  <c r="Q858" i="11"/>
  <c r="F856" i="11"/>
  <c r="H856" i="11"/>
  <c r="J856" i="11"/>
  <c r="L856" i="11"/>
  <c r="N856" i="11"/>
  <c r="P856" i="11"/>
  <c r="R856" i="11"/>
  <c r="G856" i="11"/>
  <c r="I856" i="11"/>
  <c r="K856" i="11"/>
  <c r="M856" i="11"/>
  <c r="O856" i="11"/>
  <c r="Q856" i="11"/>
  <c r="F854" i="11"/>
  <c r="H854" i="11"/>
  <c r="J854" i="11"/>
  <c r="L854" i="11"/>
  <c r="N854" i="11"/>
  <c r="P854" i="11"/>
  <c r="R854" i="11"/>
  <c r="G854" i="11"/>
  <c r="I854" i="11"/>
  <c r="K854" i="11"/>
  <c r="M854" i="11"/>
  <c r="O854" i="11"/>
  <c r="Q854" i="11"/>
  <c r="F852" i="11"/>
  <c r="H852" i="11"/>
  <c r="J852" i="11"/>
  <c r="L852" i="11"/>
  <c r="N852" i="11"/>
  <c r="P852" i="11"/>
  <c r="R852" i="11"/>
  <c r="G852" i="11"/>
  <c r="I852" i="11"/>
  <c r="K852" i="11"/>
  <c r="M852" i="11"/>
  <c r="O852" i="11"/>
  <c r="Q852" i="11"/>
  <c r="F850" i="11"/>
  <c r="H850" i="11"/>
  <c r="J850" i="11"/>
  <c r="L850" i="11"/>
  <c r="N850" i="11"/>
  <c r="P850" i="11"/>
  <c r="R850" i="11"/>
  <c r="G850" i="11"/>
  <c r="I850" i="11"/>
  <c r="K850" i="11"/>
  <c r="M850" i="11"/>
  <c r="O850" i="11"/>
  <c r="Q850" i="11"/>
  <c r="F848" i="11"/>
  <c r="H848" i="11"/>
  <c r="J848" i="11"/>
  <c r="L848" i="11"/>
  <c r="N848" i="11"/>
  <c r="P848" i="11"/>
  <c r="R848" i="11"/>
  <c r="G848" i="11"/>
  <c r="I848" i="11"/>
  <c r="K848" i="11"/>
  <c r="M848" i="11"/>
  <c r="O848" i="11"/>
  <c r="Q848" i="11"/>
  <c r="F846" i="11"/>
  <c r="H846" i="11"/>
  <c r="J846" i="11"/>
  <c r="L846" i="11"/>
  <c r="N846" i="11"/>
  <c r="P846" i="11"/>
  <c r="R846" i="11"/>
  <c r="G846" i="11"/>
  <c r="I846" i="11"/>
  <c r="K846" i="11"/>
  <c r="M846" i="11"/>
  <c r="O846" i="11"/>
  <c r="Q846" i="11"/>
  <c r="F844" i="11"/>
  <c r="H844" i="11"/>
  <c r="J844" i="11"/>
  <c r="L844" i="11"/>
  <c r="N844" i="11"/>
  <c r="P844" i="11"/>
  <c r="R844" i="11"/>
  <c r="G844" i="11"/>
  <c r="I844" i="11"/>
  <c r="K844" i="11"/>
  <c r="M844" i="11"/>
  <c r="O844" i="11"/>
  <c r="Q844" i="11"/>
  <c r="F842" i="11"/>
  <c r="H842" i="11"/>
  <c r="J842" i="11"/>
  <c r="L842" i="11"/>
  <c r="N842" i="11"/>
  <c r="P842" i="11"/>
  <c r="R842" i="11"/>
  <c r="G842" i="11"/>
  <c r="I842" i="11"/>
  <c r="K842" i="11"/>
  <c r="M842" i="11"/>
  <c r="O842" i="11"/>
  <c r="Q842" i="11"/>
  <c r="F840" i="11"/>
  <c r="H840" i="11"/>
  <c r="J840" i="11"/>
  <c r="L840" i="11"/>
  <c r="N840" i="11"/>
  <c r="P840" i="11"/>
  <c r="R840" i="11"/>
  <c r="G840" i="11"/>
  <c r="I840" i="11"/>
  <c r="K840" i="11"/>
  <c r="M840" i="11"/>
  <c r="O840" i="11"/>
  <c r="Q840" i="11"/>
  <c r="F838" i="11"/>
  <c r="H838" i="11"/>
  <c r="J838" i="11"/>
  <c r="L838" i="11"/>
  <c r="N838" i="11"/>
  <c r="P838" i="11"/>
  <c r="R838" i="11"/>
  <c r="G838" i="11"/>
  <c r="I838" i="11"/>
  <c r="K838" i="11"/>
  <c r="M838" i="11"/>
  <c r="O838" i="11"/>
  <c r="Q838" i="11"/>
  <c r="F836" i="11"/>
  <c r="H836" i="11"/>
  <c r="J836" i="11"/>
  <c r="L836" i="11"/>
  <c r="N836" i="11"/>
  <c r="P836" i="11"/>
  <c r="R836" i="11"/>
  <c r="G836" i="11"/>
  <c r="I836" i="11"/>
  <c r="K836" i="11"/>
  <c r="M836" i="11"/>
  <c r="O836" i="11"/>
  <c r="Q836" i="11"/>
  <c r="F834" i="11"/>
  <c r="H834" i="11"/>
  <c r="J834" i="11"/>
  <c r="L834" i="11"/>
  <c r="N834" i="11"/>
  <c r="P834" i="11"/>
  <c r="R834" i="11"/>
  <c r="G834" i="11"/>
  <c r="I834" i="11"/>
  <c r="K834" i="11"/>
  <c r="M834" i="11"/>
  <c r="O834" i="11"/>
  <c r="Q834" i="11"/>
  <c r="F832" i="11"/>
  <c r="H832" i="11"/>
  <c r="J832" i="11"/>
  <c r="L832" i="11"/>
  <c r="N832" i="11"/>
  <c r="P832" i="11"/>
  <c r="R832" i="11"/>
  <c r="G832" i="11"/>
  <c r="I832" i="11"/>
  <c r="K832" i="11"/>
  <c r="M832" i="11"/>
  <c r="O832" i="11"/>
  <c r="Q832" i="11"/>
  <c r="F830" i="11"/>
  <c r="H830" i="11"/>
  <c r="J830" i="11"/>
  <c r="L830" i="11"/>
  <c r="N830" i="11"/>
  <c r="P830" i="11"/>
  <c r="R830" i="11"/>
  <c r="G830" i="11"/>
  <c r="I830" i="11"/>
  <c r="K830" i="11"/>
  <c r="M830" i="11"/>
  <c r="O830" i="11"/>
  <c r="Q830" i="11"/>
  <c r="F828" i="11"/>
  <c r="H828" i="11"/>
  <c r="J828" i="11"/>
  <c r="L828" i="11"/>
  <c r="N828" i="11"/>
  <c r="P828" i="11"/>
  <c r="R828" i="11"/>
  <c r="G828" i="11"/>
  <c r="I828" i="11"/>
  <c r="K828" i="11"/>
  <c r="M828" i="11"/>
  <c r="O828" i="11"/>
  <c r="Q828" i="11"/>
  <c r="F826" i="11"/>
  <c r="H826" i="11"/>
  <c r="J826" i="11"/>
  <c r="L826" i="11"/>
  <c r="N826" i="11"/>
  <c r="P826" i="11"/>
  <c r="R826" i="11"/>
  <c r="G826" i="11"/>
  <c r="I826" i="11"/>
  <c r="K826" i="11"/>
  <c r="M826" i="11"/>
  <c r="O826" i="11"/>
  <c r="Q826" i="11"/>
  <c r="F824" i="11"/>
  <c r="H824" i="11"/>
  <c r="J824" i="11"/>
  <c r="L824" i="11"/>
  <c r="N824" i="11"/>
  <c r="P824" i="11"/>
  <c r="R824" i="11"/>
  <c r="G824" i="11"/>
  <c r="I824" i="11"/>
  <c r="K824" i="11"/>
  <c r="M824" i="11"/>
  <c r="O824" i="11"/>
  <c r="Q824" i="11"/>
  <c r="F822" i="11"/>
  <c r="H822" i="11"/>
  <c r="J822" i="11"/>
  <c r="L822" i="11"/>
  <c r="N822" i="11"/>
  <c r="P822" i="11"/>
  <c r="R822" i="11"/>
  <c r="G822" i="11"/>
  <c r="I822" i="11"/>
  <c r="K822" i="11"/>
  <c r="M822" i="11"/>
  <c r="O822" i="11"/>
  <c r="Q822" i="11"/>
  <c r="F820" i="11"/>
  <c r="H820" i="11"/>
  <c r="J820" i="11"/>
  <c r="L820" i="11"/>
  <c r="N820" i="11"/>
  <c r="P820" i="11"/>
  <c r="R820" i="11"/>
  <c r="G820" i="11"/>
  <c r="I820" i="11"/>
  <c r="K820" i="11"/>
  <c r="M820" i="11"/>
  <c r="O820" i="11"/>
  <c r="Q820" i="11"/>
  <c r="F818" i="11"/>
  <c r="H818" i="11"/>
  <c r="J818" i="11"/>
  <c r="L818" i="11"/>
  <c r="N818" i="11"/>
  <c r="P818" i="11"/>
  <c r="R818" i="11"/>
  <c r="G818" i="11"/>
  <c r="I818" i="11"/>
  <c r="K818" i="11"/>
  <c r="M818" i="11"/>
  <c r="O818" i="11"/>
  <c r="Q818" i="11"/>
  <c r="F816" i="11"/>
  <c r="H816" i="11"/>
  <c r="J816" i="11"/>
  <c r="L816" i="11"/>
  <c r="N816" i="11"/>
  <c r="P816" i="11"/>
  <c r="R816" i="11"/>
  <c r="G816" i="11"/>
  <c r="I816" i="11"/>
  <c r="K816" i="11"/>
  <c r="M816" i="11"/>
  <c r="O816" i="11"/>
  <c r="Q816" i="11"/>
  <c r="F814" i="11"/>
  <c r="H814" i="11"/>
  <c r="J814" i="11"/>
  <c r="L814" i="11"/>
  <c r="N814" i="11"/>
  <c r="P814" i="11"/>
  <c r="R814" i="11"/>
  <c r="G814" i="11"/>
  <c r="I814" i="11"/>
  <c r="K814" i="11"/>
  <c r="M814" i="11"/>
  <c r="O814" i="11"/>
  <c r="Q814" i="11"/>
  <c r="F812" i="11"/>
  <c r="H812" i="11"/>
  <c r="J812" i="11"/>
  <c r="L812" i="11"/>
  <c r="N812" i="11"/>
  <c r="P812" i="11"/>
  <c r="R812" i="11"/>
  <c r="G812" i="11"/>
  <c r="I812" i="11"/>
  <c r="K812" i="11"/>
  <c r="M812" i="11"/>
  <c r="O812" i="11"/>
  <c r="Q812" i="11"/>
  <c r="F810" i="11"/>
  <c r="H810" i="11"/>
  <c r="J810" i="11"/>
  <c r="L810" i="11"/>
  <c r="N810" i="11"/>
  <c r="P810" i="11"/>
  <c r="R810" i="11"/>
  <c r="G810" i="11"/>
  <c r="I810" i="11"/>
  <c r="K810" i="11"/>
  <c r="M810" i="11"/>
  <c r="O810" i="11"/>
  <c r="Q810" i="11"/>
  <c r="F808" i="11"/>
  <c r="H808" i="11"/>
  <c r="J808" i="11"/>
  <c r="L808" i="11"/>
  <c r="N808" i="11"/>
  <c r="P808" i="11"/>
  <c r="R808" i="11"/>
  <c r="G808" i="11"/>
  <c r="I808" i="11"/>
  <c r="K808" i="11"/>
  <c r="M808" i="11"/>
  <c r="O808" i="11"/>
  <c r="Q808" i="11"/>
  <c r="F806" i="11"/>
  <c r="H806" i="11"/>
  <c r="J806" i="11"/>
  <c r="L806" i="11"/>
  <c r="N806" i="11"/>
  <c r="P806" i="11"/>
  <c r="R806" i="11"/>
  <c r="G806" i="11"/>
  <c r="I806" i="11"/>
  <c r="K806" i="11"/>
  <c r="M806" i="11"/>
  <c r="O806" i="11"/>
  <c r="Q806" i="11"/>
  <c r="F804" i="11"/>
  <c r="H804" i="11"/>
  <c r="J804" i="11"/>
  <c r="L804" i="11"/>
  <c r="N804" i="11"/>
  <c r="P804" i="11"/>
  <c r="R804" i="11"/>
  <c r="G804" i="11"/>
  <c r="I804" i="11"/>
  <c r="K804" i="11"/>
  <c r="M804" i="11"/>
  <c r="O804" i="11"/>
  <c r="Q804" i="11"/>
  <c r="F802" i="11"/>
  <c r="H802" i="11"/>
  <c r="J802" i="11"/>
  <c r="L802" i="11"/>
  <c r="N802" i="11"/>
  <c r="P802" i="11"/>
  <c r="R802" i="11"/>
  <c r="G802" i="11"/>
  <c r="I802" i="11"/>
  <c r="K802" i="11"/>
  <c r="M802" i="11"/>
  <c r="O802" i="11"/>
  <c r="Q802" i="11"/>
  <c r="F800" i="11"/>
  <c r="H800" i="11"/>
  <c r="J800" i="11"/>
  <c r="L800" i="11"/>
  <c r="N800" i="11"/>
  <c r="P800" i="11"/>
  <c r="R800" i="11"/>
  <c r="G800" i="11"/>
  <c r="I800" i="11"/>
  <c r="K800" i="11"/>
  <c r="M800" i="11"/>
  <c r="O800" i="11"/>
  <c r="Q800" i="11"/>
  <c r="F798" i="11"/>
  <c r="H798" i="11"/>
  <c r="J798" i="11"/>
  <c r="L798" i="11"/>
  <c r="N798" i="11"/>
  <c r="P798" i="11"/>
  <c r="R798" i="11"/>
  <c r="G798" i="11"/>
  <c r="I798" i="11"/>
  <c r="K798" i="11"/>
  <c r="M798" i="11"/>
  <c r="O798" i="11"/>
  <c r="Q798" i="11"/>
  <c r="F796" i="11"/>
  <c r="H796" i="11"/>
  <c r="J796" i="11"/>
  <c r="L796" i="11"/>
  <c r="N796" i="11"/>
  <c r="P796" i="11"/>
  <c r="R796" i="11"/>
  <c r="G796" i="11"/>
  <c r="I796" i="11"/>
  <c r="K796" i="11"/>
  <c r="M796" i="11"/>
  <c r="O796" i="11"/>
  <c r="Q796" i="11"/>
  <c r="F794" i="11"/>
  <c r="H794" i="11"/>
  <c r="J794" i="11"/>
  <c r="L794" i="11"/>
  <c r="N794" i="11"/>
  <c r="P794" i="11"/>
  <c r="R794" i="11"/>
  <c r="G794" i="11"/>
  <c r="I794" i="11"/>
  <c r="K794" i="11"/>
  <c r="M794" i="11"/>
  <c r="O794" i="11"/>
  <c r="Q794" i="11"/>
  <c r="F792" i="11"/>
  <c r="H792" i="11"/>
  <c r="J792" i="11"/>
  <c r="L792" i="11"/>
  <c r="N792" i="11"/>
  <c r="P792" i="11"/>
  <c r="R792" i="11"/>
  <c r="G792" i="11"/>
  <c r="I792" i="11"/>
  <c r="K792" i="11"/>
  <c r="M792" i="11"/>
  <c r="O792" i="11"/>
  <c r="Q792" i="11"/>
  <c r="F790" i="11"/>
  <c r="H790" i="11"/>
  <c r="J790" i="11"/>
  <c r="L790" i="11"/>
  <c r="N790" i="11"/>
  <c r="P790" i="11"/>
  <c r="R790" i="11"/>
  <c r="G790" i="11"/>
  <c r="I790" i="11"/>
  <c r="K790" i="11"/>
  <c r="M790" i="11"/>
  <c r="O790" i="11"/>
  <c r="Q790" i="11"/>
  <c r="F788" i="11"/>
  <c r="H788" i="11"/>
  <c r="J788" i="11"/>
  <c r="L788" i="11"/>
  <c r="N788" i="11"/>
  <c r="P788" i="11"/>
  <c r="R788" i="11"/>
  <c r="G788" i="11"/>
  <c r="I788" i="11"/>
  <c r="K788" i="11"/>
  <c r="M788" i="11"/>
  <c r="O788" i="11"/>
  <c r="Q788" i="11"/>
  <c r="F786" i="11"/>
  <c r="H786" i="11"/>
  <c r="J786" i="11"/>
  <c r="L786" i="11"/>
  <c r="N786" i="11"/>
  <c r="P786" i="11"/>
  <c r="R786" i="11"/>
  <c r="G786" i="11"/>
  <c r="I786" i="11"/>
  <c r="K786" i="11"/>
  <c r="M786" i="11"/>
  <c r="O786" i="11"/>
  <c r="Q786" i="11"/>
  <c r="F784" i="11"/>
  <c r="H784" i="11"/>
  <c r="J784" i="11"/>
  <c r="L784" i="11"/>
  <c r="N784" i="11"/>
  <c r="P784" i="11"/>
  <c r="R784" i="11"/>
  <c r="G784" i="11"/>
  <c r="I784" i="11"/>
  <c r="K784" i="11"/>
  <c r="M784" i="11"/>
  <c r="O784" i="11"/>
  <c r="Q784" i="11"/>
  <c r="F782" i="11"/>
  <c r="H782" i="11"/>
  <c r="J782" i="11"/>
  <c r="L782" i="11"/>
  <c r="N782" i="11"/>
  <c r="P782" i="11"/>
  <c r="R782" i="11"/>
  <c r="G782" i="11"/>
  <c r="I782" i="11"/>
  <c r="K782" i="11"/>
  <c r="M782" i="11"/>
  <c r="O782" i="11"/>
  <c r="Q782" i="11"/>
  <c r="F780" i="11"/>
  <c r="H780" i="11"/>
  <c r="J780" i="11"/>
  <c r="L780" i="11"/>
  <c r="N780" i="11"/>
  <c r="P780" i="11"/>
  <c r="R780" i="11"/>
  <c r="G780" i="11"/>
  <c r="I780" i="11"/>
  <c r="K780" i="11"/>
  <c r="M780" i="11"/>
  <c r="O780" i="11"/>
  <c r="Q780" i="11"/>
  <c r="F778" i="11"/>
  <c r="H778" i="11"/>
  <c r="J778" i="11"/>
  <c r="L778" i="11"/>
  <c r="N778" i="11"/>
  <c r="P778" i="11"/>
  <c r="R778" i="11"/>
  <c r="G778" i="11"/>
  <c r="I778" i="11"/>
  <c r="K778" i="11"/>
  <c r="M778" i="11"/>
  <c r="O778" i="11"/>
  <c r="Q778" i="11"/>
  <c r="F776" i="11"/>
  <c r="H776" i="11"/>
  <c r="J776" i="11"/>
  <c r="L776" i="11"/>
  <c r="N776" i="11"/>
  <c r="P776" i="11"/>
  <c r="R776" i="11"/>
  <c r="G776" i="11"/>
  <c r="I776" i="11"/>
  <c r="K776" i="11"/>
  <c r="M776" i="11"/>
  <c r="O776" i="11"/>
  <c r="Q776" i="11"/>
  <c r="F774" i="11"/>
  <c r="H774" i="11"/>
  <c r="J774" i="11"/>
  <c r="L774" i="11"/>
  <c r="N774" i="11"/>
  <c r="P774" i="11"/>
  <c r="R774" i="11"/>
  <c r="G774" i="11"/>
  <c r="I774" i="11"/>
  <c r="K774" i="11"/>
  <c r="M774" i="11"/>
  <c r="O774" i="11"/>
  <c r="Q774" i="11"/>
  <c r="F772" i="11"/>
  <c r="H772" i="11"/>
  <c r="J772" i="11"/>
  <c r="L772" i="11"/>
  <c r="N772" i="11"/>
  <c r="P772" i="11"/>
  <c r="R772" i="11"/>
  <c r="G772" i="11"/>
  <c r="I772" i="11"/>
  <c r="K772" i="11"/>
  <c r="M772" i="11"/>
  <c r="O772" i="11"/>
  <c r="Q772" i="11"/>
  <c r="F770" i="11"/>
  <c r="H770" i="11"/>
  <c r="J770" i="11"/>
  <c r="L770" i="11"/>
  <c r="N770" i="11"/>
  <c r="P770" i="11"/>
  <c r="R770" i="11"/>
  <c r="G770" i="11"/>
  <c r="I770" i="11"/>
  <c r="K770" i="11"/>
  <c r="M770" i="11"/>
  <c r="O770" i="11"/>
  <c r="Q770" i="11"/>
  <c r="F768" i="11"/>
  <c r="H768" i="11"/>
  <c r="J768" i="11"/>
  <c r="L768" i="11"/>
  <c r="N768" i="11"/>
  <c r="P768" i="11"/>
  <c r="R768" i="11"/>
  <c r="G768" i="11"/>
  <c r="I768" i="11"/>
  <c r="K768" i="11"/>
  <c r="M768" i="11"/>
  <c r="O768" i="11"/>
  <c r="Q768" i="11"/>
  <c r="F766" i="11"/>
  <c r="H766" i="11"/>
  <c r="J766" i="11"/>
  <c r="L766" i="11"/>
  <c r="N766" i="11"/>
  <c r="P766" i="11"/>
  <c r="R766" i="11"/>
  <c r="G766" i="11"/>
  <c r="I766" i="11"/>
  <c r="K766" i="11"/>
  <c r="M766" i="11"/>
  <c r="O766" i="11"/>
  <c r="Q766" i="11"/>
  <c r="F764" i="11"/>
  <c r="H764" i="11"/>
  <c r="J764" i="11"/>
  <c r="L764" i="11"/>
  <c r="N764" i="11"/>
  <c r="P764" i="11"/>
  <c r="R764" i="11"/>
  <c r="G764" i="11"/>
  <c r="I764" i="11"/>
  <c r="K764" i="11"/>
  <c r="M764" i="11"/>
  <c r="O764" i="11"/>
  <c r="Q764" i="11"/>
  <c r="F762" i="11"/>
  <c r="H762" i="11"/>
  <c r="J762" i="11"/>
  <c r="L762" i="11"/>
  <c r="N762" i="11"/>
  <c r="P762" i="11"/>
  <c r="R762" i="11"/>
  <c r="G762" i="11"/>
  <c r="I762" i="11"/>
  <c r="K762" i="11"/>
  <c r="M762" i="11"/>
  <c r="O762" i="11"/>
  <c r="Q762" i="11"/>
  <c r="F760" i="11"/>
  <c r="H760" i="11"/>
  <c r="J760" i="11"/>
  <c r="L760" i="11"/>
  <c r="N760" i="11"/>
  <c r="P760" i="11"/>
  <c r="R760" i="11"/>
  <c r="G760" i="11"/>
  <c r="I760" i="11"/>
  <c r="K760" i="11"/>
  <c r="M760" i="11"/>
  <c r="O760" i="11"/>
  <c r="Q760" i="11"/>
  <c r="F758" i="11"/>
  <c r="H758" i="11"/>
  <c r="J758" i="11"/>
  <c r="L758" i="11"/>
  <c r="N758" i="11"/>
  <c r="P758" i="11"/>
  <c r="R758" i="11"/>
  <c r="G758" i="11"/>
  <c r="I758" i="11"/>
  <c r="K758" i="11"/>
  <c r="M758" i="11"/>
  <c r="O758" i="11"/>
  <c r="Q758" i="11"/>
  <c r="F756" i="11"/>
  <c r="H756" i="11"/>
  <c r="J756" i="11"/>
  <c r="L756" i="11"/>
  <c r="N756" i="11"/>
  <c r="P756" i="11"/>
  <c r="R756" i="11"/>
  <c r="G756" i="11"/>
  <c r="I756" i="11"/>
  <c r="K756" i="11"/>
  <c r="M756" i="11"/>
  <c r="O756" i="11"/>
  <c r="Q756" i="11"/>
  <c r="F754" i="11"/>
  <c r="H754" i="11"/>
  <c r="J754" i="11"/>
  <c r="L754" i="11"/>
  <c r="N754" i="11"/>
  <c r="P754" i="11"/>
  <c r="R754" i="11"/>
  <c r="G754" i="11"/>
  <c r="I754" i="11"/>
  <c r="K754" i="11"/>
  <c r="M754" i="11"/>
  <c r="O754" i="11"/>
  <c r="Q754" i="11"/>
  <c r="F752" i="11"/>
  <c r="H752" i="11"/>
  <c r="J752" i="11"/>
  <c r="L752" i="11"/>
  <c r="N752" i="11"/>
  <c r="P752" i="11"/>
  <c r="R752" i="11"/>
  <c r="G752" i="11"/>
  <c r="I752" i="11"/>
  <c r="K752" i="11"/>
  <c r="M752" i="11"/>
  <c r="O752" i="11"/>
  <c r="Q752" i="11"/>
  <c r="F750" i="11"/>
  <c r="H750" i="11"/>
  <c r="J750" i="11"/>
  <c r="L750" i="11"/>
  <c r="N750" i="11"/>
  <c r="P750" i="11"/>
  <c r="R750" i="11"/>
  <c r="G750" i="11"/>
  <c r="I750" i="11"/>
  <c r="K750" i="11"/>
  <c r="M750" i="11"/>
  <c r="O750" i="11"/>
  <c r="Q750" i="11"/>
  <c r="F748" i="11"/>
  <c r="H748" i="11"/>
  <c r="J748" i="11"/>
  <c r="L748" i="11"/>
  <c r="N748" i="11"/>
  <c r="P748" i="11"/>
  <c r="R748" i="11"/>
  <c r="G748" i="11"/>
  <c r="I748" i="11"/>
  <c r="K748" i="11"/>
  <c r="M748" i="11"/>
  <c r="O748" i="11"/>
  <c r="Q748" i="11"/>
  <c r="F746" i="11"/>
  <c r="H746" i="11"/>
  <c r="J746" i="11"/>
  <c r="L746" i="11"/>
  <c r="N746" i="11"/>
  <c r="P746" i="11"/>
  <c r="R746" i="11"/>
  <c r="G746" i="11"/>
  <c r="I746" i="11"/>
  <c r="K746" i="11"/>
  <c r="M746" i="11"/>
  <c r="O746" i="11"/>
  <c r="Q746" i="11"/>
  <c r="F744" i="11"/>
  <c r="H744" i="11"/>
  <c r="J744" i="11"/>
  <c r="L744" i="11"/>
  <c r="N744" i="11"/>
  <c r="P744" i="11"/>
  <c r="R744" i="11"/>
  <c r="G744" i="11"/>
  <c r="I744" i="11"/>
  <c r="K744" i="11"/>
  <c r="M744" i="11"/>
  <c r="O744" i="11"/>
  <c r="Q744" i="11"/>
  <c r="F742" i="11"/>
  <c r="H742" i="11"/>
  <c r="J742" i="11"/>
  <c r="L742" i="11"/>
  <c r="N742" i="11"/>
  <c r="P742" i="11"/>
  <c r="R742" i="11"/>
  <c r="G742" i="11"/>
  <c r="I742" i="11"/>
  <c r="K742" i="11"/>
  <c r="M742" i="11"/>
  <c r="O742" i="11"/>
  <c r="Q742" i="11"/>
  <c r="F740" i="11"/>
  <c r="H740" i="11"/>
  <c r="J740" i="11"/>
  <c r="L740" i="11"/>
  <c r="N740" i="11"/>
  <c r="P740" i="11"/>
  <c r="R740" i="11"/>
  <c r="G740" i="11"/>
  <c r="I740" i="11"/>
  <c r="K740" i="11"/>
  <c r="M740" i="11"/>
  <c r="O740" i="11"/>
  <c r="Q740" i="11"/>
  <c r="F738" i="11"/>
  <c r="H738" i="11"/>
  <c r="J738" i="11"/>
  <c r="L738" i="11"/>
  <c r="N738" i="11"/>
  <c r="P738" i="11"/>
  <c r="R738" i="11"/>
  <c r="G738" i="11"/>
  <c r="I738" i="11"/>
  <c r="K738" i="11"/>
  <c r="M738" i="11"/>
  <c r="O738" i="11"/>
  <c r="Q738" i="11"/>
  <c r="F736" i="11"/>
  <c r="H736" i="11"/>
  <c r="J736" i="11"/>
  <c r="L736" i="11"/>
  <c r="N736" i="11"/>
  <c r="P736" i="11"/>
  <c r="R736" i="11"/>
  <c r="G736" i="11"/>
  <c r="I736" i="11"/>
  <c r="K736" i="11"/>
  <c r="M736" i="11"/>
  <c r="O736" i="11"/>
  <c r="Q736" i="11"/>
  <c r="F734" i="11"/>
  <c r="H734" i="11"/>
  <c r="J734" i="11"/>
  <c r="L734" i="11"/>
  <c r="N734" i="11"/>
  <c r="P734" i="11"/>
  <c r="R734" i="11"/>
  <c r="G734" i="11"/>
  <c r="I734" i="11"/>
  <c r="K734" i="11"/>
  <c r="M734" i="11"/>
  <c r="O734" i="11"/>
  <c r="Q734" i="11"/>
  <c r="F732" i="11"/>
  <c r="H732" i="11"/>
  <c r="J732" i="11"/>
  <c r="L732" i="11"/>
  <c r="N732" i="11"/>
  <c r="P732" i="11"/>
  <c r="R732" i="11"/>
  <c r="G732" i="11"/>
  <c r="I732" i="11"/>
  <c r="K732" i="11"/>
  <c r="M732" i="11"/>
  <c r="O732" i="11"/>
  <c r="Q732" i="11"/>
  <c r="F730" i="11"/>
  <c r="H730" i="11"/>
  <c r="J730" i="11"/>
  <c r="L730" i="11"/>
  <c r="N730" i="11"/>
  <c r="P730" i="11"/>
  <c r="R730" i="11"/>
  <c r="G730" i="11"/>
  <c r="I730" i="11"/>
  <c r="K730" i="11"/>
  <c r="M730" i="11"/>
  <c r="O730" i="11"/>
  <c r="Q730" i="11"/>
  <c r="F728" i="11"/>
  <c r="H728" i="11"/>
  <c r="J728" i="11"/>
  <c r="L728" i="11"/>
  <c r="N728" i="11"/>
  <c r="P728" i="11"/>
  <c r="R728" i="11"/>
  <c r="G728" i="11"/>
  <c r="I728" i="11"/>
  <c r="K728" i="11"/>
  <c r="M728" i="11"/>
  <c r="O728" i="11"/>
  <c r="Q728" i="11"/>
  <c r="F726" i="11"/>
  <c r="H726" i="11"/>
  <c r="J726" i="11"/>
  <c r="L726" i="11"/>
  <c r="N726" i="11"/>
  <c r="P726" i="11"/>
  <c r="R726" i="11"/>
  <c r="G726" i="11"/>
  <c r="I726" i="11"/>
  <c r="K726" i="11"/>
  <c r="M726" i="11"/>
  <c r="O726" i="11"/>
  <c r="Q726" i="11"/>
  <c r="F724" i="11"/>
  <c r="H724" i="11"/>
  <c r="J724" i="11"/>
  <c r="L724" i="11"/>
  <c r="N724" i="11"/>
  <c r="P724" i="11"/>
  <c r="R724" i="11"/>
  <c r="G724" i="11"/>
  <c r="I724" i="11"/>
  <c r="K724" i="11"/>
  <c r="M724" i="11"/>
  <c r="O724" i="11"/>
  <c r="Q724" i="11"/>
  <c r="F722" i="11"/>
  <c r="H722" i="11"/>
  <c r="J722" i="11"/>
  <c r="L722" i="11"/>
  <c r="N722" i="11"/>
  <c r="P722" i="11"/>
  <c r="R722" i="11"/>
  <c r="G722" i="11"/>
  <c r="I722" i="11"/>
  <c r="K722" i="11"/>
  <c r="M722" i="11"/>
  <c r="O722" i="11"/>
  <c r="Q722" i="11"/>
  <c r="F720" i="11"/>
  <c r="H720" i="11"/>
  <c r="J720" i="11"/>
  <c r="L720" i="11"/>
  <c r="N720" i="11"/>
  <c r="P720" i="11"/>
  <c r="R720" i="11"/>
  <c r="G720" i="11"/>
  <c r="I720" i="11"/>
  <c r="K720" i="11"/>
  <c r="M720" i="11"/>
  <c r="O720" i="11"/>
  <c r="Q720" i="11"/>
  <c r="F718" i="11"/>
  <c r="H718" i="11"/>
  <c r="J718" i="11"/>
  <c r="L718" i="11"/>
  <c r="N718" i="11"/>
  <c r="P718" i="11"/>
  <c r="R718" i="11"/>
  <c r="G718" i="11"/>
  <c r="I718" i="11"/>
  <c r="K718" i="11"/>
  <c r="M718" i="11"/>
  <c r="O718" i="11"/>
  <c r="Q718" i="11"/>
  <c r="F716" i="11"/>
  <c r="H716" i="11"/>
  <c r="J716" i="11"/>
  <c r="L716" i="11"/>
  <c r="N716" i="11"/>
  <c r="P716" i="11"/>
  <c r="R716" i="11"/>
  <c r="G716" i="11"/>
  <c r="I716" i="11"/>
  <c r="K716" i="11"/>
  <c r="M716" i="11"/>
  <c r="O716" i="11"/>
  <c r="Q716" i="11"/>
  <c r="F714" i="11"/>
  <c r="H714" i="11"/>
  <c r="J714" i="11"/>
  <c r="L714" i="11"/>
  <c r="N714" i="11"/>
  <c r="P714" i="11"/>
  <c r="R714" i="11"/>
  <c r="G714" i="11"/>
  <c r="I714" i="11"/>
  <c r="K714" i="11"/>
  <c r="M714" i="11"/>
  <c r="O714" i="11"/>
  <c r="Q714" i="11"/>
  <c r="F712" i="11"/>
  <c r="H712" i="11"/>
  <c r="J712" i="11"/>
  <c r="L712" i="11"/>
  <c r="N712" i="11"/>
  <c r="P712" i="11"/>
  <c r="R712" i="11"/>
  <c r="G712" i="11"/>
  <c r="I712" i="11"/>
  <c r="K712" i="11"/>
  <c r="M712" i="11"/>
  <c r="O712" i="11"/>
  <c r="Q712" i="11"/>
  <c r="F710" i="11"/>
  <c r="H710" i="11"/>
  <c r="J710" i="11"/>
  <c r="L710" i="11"/>
  <c r="N710" i="11"/>
  <c r="P710" i="11"/>
  <c r="R710" i="11"/>
  <c r="G710" i="11"/>
  <c r="I710" i="11"/>
  <c r="K710" i="11"/>
  <c r="M710" i="11"/>
  <c r="O710" i="11"/>
  <c r="Q710" i="11"/>
  <c r="F708" i="11"/>
  <c r="H708" i="11"/>
  <c r="J708" i="11"/>
  <c r="L708" i="11"/>
  <c r="N708" i="11"/>
  <c r="P708" i="11"/>
  <c r="R708" i="11"/>
  <c r="G708" i="11"/>
  <c r="I708" i="11"/>
  <c r="K708" i="11"/>
  <c r="M708" i="11"/>
  <c r="O708" i="11"/>
  <c r="Q708" i="11"/>
  <c r="F706" i="11"/>
  <c r="H706" i="11"/>
  <c r="J706" i="11"/>
  <c r="L706" i="11"/>
  <c r="N706" i="11"/>
  <c r="P706" i="11"/>
  <c r="R706" i="11"/>
  <c r="G706" i="11"/>
  <c r="I706" i="11"/>
  <c r="K706" i="11"/>
  <c r="M706" i="11"/>
  <c r="O706" i="11"/>
  <c r="Q706" i="11"/>
  <c r="F704" i="11"/>
  <c r="H704" i="11"/>
  <c r="J704" i="11"/>
  <c r="L704" i="11"/>
  <c r="N704" i="11"/>
  <c r="P704" i="11"/>
  <c r="R704" i="11"/>
  <c r="G704" i="11"/>
  <c r="I704" i="11"/>
  <c r="K704" i="11"/>
  <c r="M704" i="11"/>
  <c r="O704" i="11"/>
  <c r="Q704" i="11"/>
  <c r="F702" i="11"/>
  <c r="H702" i="11"/>
  <c r="J702" i="11"/>
  <c r="L702" i="11"/>
  <c r="N702" i="11"/>
  <c r="P702" i="11"/>
  <c r="R702" i="11"/>
  <c r="G702" i="11"/>
  <c r="I702" i="11"/>
  <c r="K702" i="11"/>
  <c r="M702" i="11"/>
  <c r="O702" i="11"/>
  <c r="Q702" i="11"/>
  <c r="F700" i="11"/>
  <c r="H700" i="11"/>
  <c r="J700" i="11"/>
  <c r="L700" i="11"/>
  <c r="N700" i="11"/>
  <c r="P700" i="11"/>
  <c r="R700" i="11"/>
  <c r="G700" i="11"/>
  <c r="I700" i="11"/>
  <c r="K700" i="11"/>
  <c r="M700" i="11"/>
  <c r="O700" i="11"/>
  <c r="Q700" i="11"/>
  <c r="F698" i="11"/>
  <c r="H698" i="11"/>
  <c r="J698" i="11"/>
  <c r="L698" i="11"/>
  <c r="N698" i="11"/>
  <c r="P698" i="11"/>
  <c r="R698" i="11"/>
  <c r="G698" i="11"/>
  <c r="I698" i="11"/>
  <c r="K698" i="11"/>
  <c r="M698" i="11"/>
  <c r="O698" i="11"/>
  <c r="Q698" i="11"/>
  <c r="F696" i="11"/>
  <c r="H696" i="11"/>
  <c r="J696" i="11"/>
  <c r="L696" i="11"/>
  <c r="N696" i="11"/>
  <c r="P696" i="11"/>
  <c r="R696" i="11"/>
  <c r="G696" i="11"/>
  <c r="I696" i="11"/>
  <c r="K696" i="11"/>
  <c r="M696" i="11"/>
  <c r="O696" i="11"/>
  <c r="Q696" i="11"/>
  <c r="F694" i="11"/>
  <c r="H694" i="11"/>
  <c r="J694" i="11"/>
  <c r="L694" i="11"/>
  <c r="N694" i="11"/>
  <c r="P694" i="11"/>
  <c r="R694" i="11"/>
  <c r="G694" i="11"/>
  <c r="I694" i="11"/>
  <c r="K694" i="11"/>
  <c r="M694" i="11"/>
  <c r="O694" i="11"/>
  <c r="Q694" i="11"/>
  <c r="F692" i="11"/>
  <c r="H692" i="11"/>
  <c r="J692" i="11"/>
  <c r="L692" i="11"/>
  <c r="N692" i="11"/>
  <c r="P692" i="11"/>
  <c r="R692" i="11"/>
  <c r="G692" i="11"/>
  <c r="I692" i="11"/>
  <c r="K692" i="11"/>
  <c r="M692" i="11"/>
  <c r="O692" i="11"/>
  <c r="Q692" i="11"/>
  <c r="F690" i="11"/>
  <c r="H690" i="11"/>
  <c r="J690" i="11"/>
  <c r="L690" i="11"/>
  <c r="N690" i="11"/>
  <c r="P690" i="11"/>
  <c r="R690" i="11"/>
  <c r="G690" i="11"/>
  <c r="I690" i="11"/>
  <c r="K690" i="11"/>
  <c r="M690" i="11"/>
  <c r="O690" i="11"/>
  <c r="Q690" i="11"/>
  <c r="F688" i="11"/>
  <c r="H688" i="11"/>
  <c r="J688" i="11"/>
  <c r="L688" i="11"/>
  <c r="N688" i="11"/>
  <c r="P688" i="11"/>
  <c r="R688" i="11"/>
  <c r="G688" i="11"/>
  <c r="I688" i="11"/>
  <c r="K688" i="11"/>
  <c r="M688" i="11"/>
  <c r="O688" i="11"/>
  <c r="Q688" i="11"/>
  <c r="F686" i="11"/>
  <c r="H686" i="11"/>
  <c r="J686" i="11"/>
  <c r="L686" i="11"/>
  <c r="N686" i="11"/>
  <c r="P686" i="11"/>
  <c r="R686" i="11"/>
  <c r="G686" i="11"/>
  <c r="I686" i="11"/>
  <c r="K686" i="11"/>
  <c r="M686" i="11"/>
  <c r="O686" i="11"/>
  <c r="Q686" i="11"/>
  <c r="F684" i="11"/>
  <c r="H684" i="11"/>
  <c r="J684" i="11"/>
  <c r="L684" i="11"/>
  <c r="N684" i="11"/>
  <c r="P684" i="11"/>
  <c r="R684" i="11"/>
  <c r="G684" i="11"/>
  <c r="I684" i="11"/>
  <c r="K684" i="11"/>
  <c r="M684" i="11"/>
  <c r="O684" i="11"/>
  <c r="Q684" i="11"/>
  <c r="F682" i="11"/>
  <c r="H682" i="11"/>
  <c r="J682" i="11"/>
  <c r="L682" i="11"/>
  <c r="N682" i="11"/>
  <c r="P682" i="11"/>
  <c r="R682" i="11"/>
  <c r="G682" i="11"/>
  <c r="I682" i="11"/>
  <c r="K682" i="11"/>
  <c r="M682" i="11"/>
  <c r="O682" i="11"/>
  <c r="Q682" i="11"/>
  <c r="F680" i="11"/>
  <c r="H680" i="11"/>
  <c r="J680" i="11"/>
  <c r="L680" i="11"/>
  <c r="N680" i="11"/>
  <c r="P680" i="11"/>
  <c r="R680" i="11"/>
  <c r="G680" i="11"/>
  <c r="I680" i="11"/>
  <c r="K680" i="11"/>
  <c r="M680" i="11"/>
  <c r="O680" i="11"/>
  <c r="Q680" i="11"/>
  <c r="F678" i="11"/>
  <c r="H678" i="11"/>
  <c r="J678" i="11"/>
  <c r="L678" i="11"/>
  <c r="N678" i="11"/>
  <c r="P678" i="11"/>
  <c r="R678" i="11"/>
  <c r="G678" i="11"/>
  <c r="I678" i="11"/>
  <c r="K678" i="11"/>
  <c r="M678" i="11"/>
  <c r="O678" i="11"/>
  <c r="Q678" i="11"/>
  <c r="F676" i="11"/>
  <c r="H676" i="11"/>
  <c r="J676" i="11"/>
  <c r="L676" i="11"/>
  <c r="N676" i="11"/>
  <c r="P676" i="11"/>
  <c r="R676" i="11"/>
  <c r="G676" i="11"/>
  <c r="I676" i="11"/>
  <c r="K676" i="11"/>
  <c r="M676" i="11"/>
  <c r="O676" i="11"/>
  <c r="Q676" i="11"/>
  <c r="F674" i="11"/>
  <c r="H674" i="11"/>
  <c r="J674" i="11"/>
  <c r="L674" i="11"/>
  <c r="N674" i="11"/>
  <c r="P674" i="11"/>
  <c r="R674" i="11"/>
  <c r="G674" i="11"/>
  <c r="I674" i="11"/>
  <c r="K674" i="11"/>
  <c r="M674" i="11"/>
  <c r="O674" i="11"/>
  <c r="Q674" i="11"/>
  <c r="F672" i="11"/>
  <c r="H672" i="11"/>
  <c r="J672" i="11"/>
  <c r="L672" i="11"/>
  <c r="N672" i="11"/>
  <c r="P672" i="11"/>
  <c r="R672" i="11"/>
  <c r="G672" i="11"/>
  <c r="I672" i="11"/>
  <c r="K672" i="11"/>
  <c r="M672" i="11"/>
  <c r="O672" i="11"/>
  <c r="Q672" i="11"/>
  <c r="F670" i="11"/>
  <c r="H670" i="11"/>
  <c r="J670" i="11"/>
  <c r="L670" i="11"/>
  <c r="N670" i="11"/>
  <c r="P670" i="11"/>
  <c r="R670" i="11"/>
  <c r="G670" i="11"/>
  <c r="I670" i="11"/>
  <c r="K670" i="11"/>
  <c r="M670" i="11"/>
  <c r="O670" i="11"/>
  <c r="Q670" i="11"/>
  <c r="F668" i="11"/>
  <c r="H668" i="11"/>
  <c r="J668" i="11"/>
  <c r="L668" i="11"/>
  <c r="N668" i="11"/>
  <c r="P668" i="11"/>
  <c r="R668" i="11"/>
  <c r="G668" i="11"/>
  <c r="I668" i="11"/>
  <c r="K668" i="11"/>
  <c r="M668" i="11"/>
  <c r="O668" i="11"/>
  <c r="Q668" i="11"/>
  <c r="F666" i="11"/>
  <c r="H666" i="11"/>
  <c r="J666" i="11"/>
  <c r="L666" i="11"/>
  <c r="N666" i="11"/>
  <c r="P666" i="11"/>
  <c r="R666" i="11"/>
  <c r="G666" i="11"/>
  <c r="I666" i="11"/>
  <c r="K666" i="11"/>
  <c r="M666" i="11"/>
  <c r="O666" i="11"/>
  <c r="Q666" i="11"/>
  <c r="F664" i="11"/>
  <c r="H664" i="11"/>
  <c r="J664" i="11"/>
  <c r="L664" i="11"/>
  <c r="N664" i="11"/>
  <c r="P664" i="11"/>
  <c r="R664" i="11"/>
  <c r="G664" i="11"/>
  <c r="I664" i="11"/>
  <c r="K664" i="11"/>
  <c r="M664" i="11"/>
  <c r="O664" i="11"/>
  <c r="Q664" i="11"/>
  <c r="F662" i="11"/>
  <c r="H662" i="11"/>
  <c r="J662" i="11"/>
  <c r="L662" i="11"/>
  <c r="N662" i="11"/>
  <c r="P662" i="11"/>
  <c r="R662" i="11"/>
  <c r="G662" i="11"/>
  <c r="I662" i="11"/>
  <c r="K662" i="11"/>
  <c r="M662" i="11"/>
  <c r="O662" i="11"/>
  <c r="Q662" i="11"/>
  <c r="F660" i="11"/>
  <c r="H660" i="11"/>
  <c r="J660" i="11"/>
  <c r="L660" i="11"/>
  <c r="N660" i="11"/>
  <c r="P660" i="11"/>
  <c r="R660" i="11"/>
  <c r="G660" i="11"/>
  <c r="I660" i="11"/>
  <c r="K660" i="11"/>
  <c r="M660" i="11"/>
  <c r="O660" i="11"/>
  <c r="Q660" i="11"/>
  <c r="F658" i="11"/>
  <c r="H658" i="11"/>
  <c r="J658" i="11"/>
  <c r="L658" i="11"/>
  <c r="N658" i="11"/>
  <c r="P658" i="11"/>
  <c r="R658" i="11"/>
  <c r="G658" i="11"/>
  <c r="I658" i="11"/>
  <c r="K658" i="11"/>
  <c r="M658" i="11"/>
  <c r="O658" i="11"/>
  <c r="Q658" i="11"/>
  <c r="F656" i="11"/>
  <c r="H656" i="11"/>
  <c r="J656" i="11"/>
  <c r="L656" i="11"/>
  <c r="N656" i="11"/>
  <c r="P656" i="11"/>
  <c r="R656" i="11"/>
  <c r="G656" i="11"/>
  <c r="I656" i="11"/>
  <c r="K656" i="11"/>
  <c r="M656" i="11"/>
  <c r="O656" i="11"/>
  <c r="Q656" i="11"/>
  <c r="F654" i="11"/>
  <c r="H654" i="11"/>
  <c r="J654" i="11"/>
  <c r="L654" i="11"/>
  <c r="N654" i="11"/>
  <c r="P654" i="11"/>
  <c r="R654" i="11"/>
  <c r="G654" i="11"/>
  <c r="I654" i="11"/>
  <c r="K654" i="11"/>
  <c r="M654" i="11"/>
  <c r="O654" i="11"/>
  <c r="Q654" i="11"/>
  <c r="F652" i="11"/>
  <c r="H652" i="11"/>
  <c r="J652" i="11"/>
  <c r="L652" i="11"/>
  <c r="N652" i="11"/>
  <c r="P652" i="11"/>
  <c r="R652" i="11"/>
  <c r="G652" i="11"/>
  <c r="I652" i="11"/>
  <c r="K652" i="11"/>
  <c r="M652" i="11"/>
  <c r="O652" i="11"/>
  <c r="Q652" i="11"/>
  <c r="F650" i="11"/>
  <c r="H650" i="11"/>
  <c r="J650" i="11"/>
  <c r="L650" i="11"/>
  <c r="N650" i="11"/>
  <c r="P650" i="11"/>
  <c r="R650" i="11"/>
  <c r="G650" i="11"/>
  <c r="I650" i="11"/>
  <c r="K650" i="11"/>
  <c r="M650" i="11"/>
  <c r="O650" i="11"/>
  <c r="Q650" i="11"/>
  <c r="F648" i="11"/>
  <c r="H648" i="11"/>
  <c r="J648" i="11"/>
  <c r="L648" i="11"/>
  <c r="N648" i="11"/>
  <c r="P648" i="11"/>
  <c r="R648" i="11"/>
  <c r="G648" i="11"/>
  <c r="I648" i="11"/>
  <c r="K648" i="11"/>
  <c r="M648" i="11"/>
  <c r="O648" i="11"/>
  <c r="Q648" i="11"/>
  <c r="F646" i="11"/>
  <c r="H646" i="11"/>
  <c r="J646" i="11"/>
  <c r="L646" i="11"/>
  <c r="N646" i="11"/>
  <c r="P646" i="11"/>
  <c r="R646" i="11"/>
  <c r="G646" i="11"/>
  <c r="I646" i="11"/>
  <c r="K646" i="11"/>
  <c r="M646" i="11"/>
  <c r="O646" i="11"/>
  <c r="Q646" i="11"/>
  <c r="F644" i="11"/>
  <c r="H644" i="11"/>
  <c r="J644" i="11"/>
  <c r="L644" i="11"/>
  <c r="N644" i="11"/>
  <c r="P644" i="11"/>
  <c r="R644" i="11"/>
  <c r="G644" i="11"/>
  <c r="I644" i="11"/>
  <c r="K644" i="11"/>
  <c r="M644" i="11"/>
  <c r="O644" i="11"/>
  <c r="Q644" i="11"/>
  <c r="F642" i="11"/>
  <c r="H642" i="11"/>
  <c r="J642" i="11"/>
  <c r="L642" i="11"/>
  <c r="N642" i="11"/>
  <c r="P642" i="11"/>
  <c r="R642" i="11"/>
  <c r="G642" i="11"/>
  <c r="I642" i="11"/>
  <c r="K642" i="11"/>
  <c r="M642" i="11"/>
  <c r="O642" i="11"/>
  <c r="Q642" i="11"/>
  <c r="F640" i="11"/>
  <c r="H640" i="11"/>
  <c r="J640" i="11"/>
  <c r="L640" i="11"/>
  <c r="N640" i="11"/>
  <c r="P640" i="11"/>
  <c r="R640" i="11"/>
  <c r="G640" i="11"/>
  <c r="I640" i="11"/>
  <c r="K640" i="11"/>
  <c r="M640" i="11"/>
  <c r="O640" i="11"/>
  <c r="Q640" i="11"/>
  <c r="F638" i="11"/>
  <c r="H638" i="11"/>
  <c r="J638" i="11"/>
  <c r="L638" i="11"/>
  <c r="N638" i="11"/>
  <c r="P638" i="11"/>
  <c r="R638" i="11"/>
  <c r="G638" i="11"/>
  <c r="I638" i="11"/>
  <c r="K638" i="11"/>
  <c r="M638" i="11"/>
  <c r="O638" i="11"/>
  <c r="Q638" i="11"/>
  <c r="F636" i="11"/>
  <c r="H636" i="11"/>
  <c r="J636" i="11"/>
  <c r="L636" i="11"/>
  <c r="N636" i="11"/>
  <c r="P636" i="11"/>
  <c r="R636" i="11"/>
  <c r="G636" i="11"/>
  <c r="I636" i="11"/>
  <c r="K636" i="11"/>
  <c r="M636" i="11"/>
  <c r="O636" i="11"/>
  <c r="Q636" i="11"/>
  <c r="F634" i="11"/>
  <c r="H634" i="11"/>
  <c r="J634" i="11"/>
  <c r="L634" i="11"/>
  <c r="N634" i="11"/>
  <c r="P634" i="11"/>
  <c r="R634" i="11"/>
  <c r="G634" i="11"/>
  <c r="I634" i="11"/>
  <c r="K634" i="11"/>
  <c r="M634" i="11"/>
  <c r="O634" i="11"/>
  <c r="Q634" i="11"/>
  <c r="F632" i="11"/>
  <c r="H632" i="11"/>
  <c r="J632" i="11"/>
  <c r="L632" i="11"/>
  <c r="N632" i="11"/>
  <c r="P632" i="11"/>
  <c r="R632" i="11"/>
  <c r="G632" i="11"/>
  <c r="I632" i="11"/>
  <c r="K632" i="11"/>
  <c r="M632" i="11"/>
  <c r="O632" i="11"/>
  <c r="Q632" i="11"/>
  <c r="F630" i="11"/>
  <c r="H630" i="11"/>
  <c r="J630" i="11"/>
  <c r="L630" i="11"/>
  <c r="N630" i="11"/>
  <c r="P630" i="11"/>
  <c r="R630" i="11"/>
  <c r="G630" i="11"/>
  <c r="I630" i="11"/>
  <c r="K630" i="11"/>
  <c r="M630" i="11"/>
  <c r="O630" i="11"/>
  <c r="Q630" i="11"/>
  <c r="F628" i="11"/>
  <c r="H628" i="11"/>
  <c r="J628" i="11"/>
  <c r="L628" i="11"/>
  <c r="N628" i="11"/>
  <c r="P628" i="11"/>
  <c r="R628" i="11"/>
  <c r="G628" i="11"/>
  <c r="I628" i="11"/>
  <c r="K628" i="11"/>
  <c r="M628" i="11"/>
  <c r="O628" i="11"/>
  <c r="Q628" i="11"/>
  <c r="H23" i="11"/>
  <c r="J23" i="11"/>
  <c r="L23" i="11"/>
  <c r="N23" i="11"/>
  <c r="P23" i="11"/>
  <c r="R23" i="11"/>
  <c r="G23" i="11"/>
  <c r="I23" i="11"/>
  <c r="K23" i="11"/>
  <c r="M23" i="11"/>
  <c r="O23" i="11"/>
  <c r="Q23" i="11"/>
  <c r="F23" i="11"/>
  <c r="R26" i="11"/>
  <c r="P26" i="11"/>
  <c r="N26" i="11"/>
  <c r="L26" i="11"/>
  <c r="J26" i="11"/>
  <c r="H26" i="11"/>
  <c r="F26" i="11"/>
  <c r="Q26" i="11"/>
  <c r="O26" i="11"/>
  <c r="M26" i="11"/>
  <c r="K26" i="11"/>
  <c r="I26" i="11"/>
  <c r="G26" i="11"/>
  <c r="R32" i="11"/>
  <c r="P32" i="11"/>
  <c r="N32" i="11"/>
  <c r="L32" i="11"/>
  <c r="J32" i="11"/>
  <c r="H32" i="11"/>
  <c r="F32" i="11"/>
  <c r="Q32" i="11"/>
  <c r="O32" i="11"/>
  <c r="M32" i="11"/>
  <c r="K32" i="11"/>
  <c r="I32" i="11"/>
  <c r="G32" i="11"/>
  <c r="F38" i="11"/>
  <c r="H38" i="11"/>
  <c r="J38" i="11"/>
  <c r="L38" i="11"/>
  <c r="N38" i="11"/>
  <c r="P38" i="11"/>
  <c r="R38" i="11"/>
  <c r="G38" i="11"/>
  <c r="I38" i="11"/>
  <c r="K38" i="11"/>
  <c r="M38" i="11"/>
  <c r="O38" i="11"/>
  <c r="Q38" i="11"/>
  <c r="F42" i="11"/>
  <c r="H42" i="11"/>
  <c r="J42" i="11"/>
  <c r="L42" i="11"/>
  <c r="N42" i="11"/>
  <c r="P42" i="11"/>
  <c r="R42" i="11"/>
  <c r="G42" i="11"/>
  <c r="I42" i="11"/>
  <c r="K42" i="11"/>
  <c r="M42" i="11"/>
  <c r="O42" i="11"/>
  <c r="Q42" i="11"/>
  <c r="F44" i="11"/>
  <c r="H44" i="11"/>
  <c r="J44" i="11"/>
  <c r="L44" i="11"/>
  <c r="N44" i="11"/>
  <c r="P44" i="11"/>
  <c r="R44" i="11"/>
  <c r="G44" i="11"/>
  <c r="I44" i="11"/>
  <c r="K44" i="11"/>
  <c r="M44" i="11"/>
  <c r="O44" i="11"/>
  <c r="Q44" i="11"/>
  <c r="F48" i="11"/>
  <c r="H48" i="11"/>
  <c r="J48" i="11"/>
  <c r="L48" i="11"/>
  <c r="N48" i="11"/>
  <c r="P48" i="11"/>
  <c r="R48" i="11"/>
  <c r="G48" i="11"/>
  <c r="I48" i="11"/>
  <c r="K48" i="11"/>
  <c r="M48" i="11"/>
  <c r="O48" i="11"/>
  <c r="Q48" i="11"/>
  <c r="F50" i="11"/>
  <c r="H50" i="11"/>
  <c r="J50" i="11"/>
  <c r="L50" i="11"/>
  <c r="N50" i="11"/>
  <c r="P50" i="11"/>
  <c r="R50" i="11"/>
  <c r="G50" i="11"/>
  <c r="I50" i="11"/>
  <c r="K50" i="11"/>
  <c r="M50" i="11"/>
  <c r="O50" i="11"/>
  <c r="Q50" i="11"/>
  <c r="F52" i="11"/>
  <c r="H52" i="11"/>
  <c r="J52" i="11"/>
  <c r="L52" i="11"/>
  <c r="N52" i="11"/>
  <c r="P52" i="11"/>
  <c r="R52" i="11"/>
  <c r="G52" i="11"/>
  <c r="I52" i="11"/>
  <c r="K52" i="11"/>
  <c r="M52" i="11"/>
  <c r="O52" i="11"/>
  <c r="Q52" i="11"/>
  <c r="F54" i="11"/>
  <c r="H54" i="11"/>
  <c r="J54" i="11"/>
  <c r="L54" i="11"/>
  <c r="N54" i="11"/>
  <c r="P54" i="11"/>
  <c r="R54" i="11"/>
  <c r="G54" i="11"/>
  <c r="I54" i="11"/>
  <c r="K54" i="11"/>
  <c r="M54" i="11"/>
  <c r="O54" i="11"/>
  <c r="Q54" i="11"/>
  <c r="F56" i="11"/>
  <c r="H56" i="11"/>
  <c r="J56" i="11"/>
  <c r="L56" i="11"/>
  <c r="N56" i="11"/>
  <c r="P56" i="11"/>
  <c r="R56" i="11"/>
  <c r="G56" i="11"/>
  <c r="I56" i="11"/>
  <c r="K56" i="11"/>
  <c r="M56" i="11"/>
  <c r="O56" i="11"/>
  <c r="Q56" i="11"/>
  <c r="F58" i="11"/>
  <c r="H58" i="11"/>
  <c r="J58" i="11"/>
  <c r="L58" i="11"/>
  <c r="N58" i="11"/>
  <c r="P58" i="11"/>
  <c r="R58" i="11"/>
  <c r="G58" i="11"/>
  <c r="I58" i="11"/>
  <c r="K58" i="11"/>
  <c r="M58" i="11"/>
  <c r="O58" i="11"/>
  <c r="Q58" i="11"/>
  <c r="F60" i="11"/>
  <c r="H60" i="11"/>
  <c r="J60" i="11"/>
  <c r="L60" i="11"/>
  <c r="N60" i="11"/>
  <c r="P60" i="11"/>
  <c r="R60" i="11"/>
  <c r="G60" i="11"/>
  <c r="I60" i="11"/>
  <c r="K60" i="11"/>
  <c r="M60" i="11"/>
  <c r="O60" i="11"/>
  <c r="Q60" i="11"/>
  <c r="F70" i="11"/>
  <c r="H70" i="11"/>
  <c r="J70" i="11"/>
  <c r="L70" i="11"/>
  <c r="N70" i="11"/>
  <c r="P70" i="11"/>
  <c r="R70" i="11"/>
  <c r="G70" i="11"/>
  <c r="I70" i="11"/>
  <c r="K70" i="11"/>
  <c r="M70" i="11"/>
  <c r="O70" i="11"/>
  <c r="Q70" i="11"/>
  <c r="F68" i="11"/>
  <c r="H68" i="11"/>
  <c r="J68" i="11"/>
  <c r="L68" i="11"/>
  <c r="N68" i="11"/>
  <c r="P68" i="11"/>
  <c r="R68" i="11"/>
  <c r="G68" i="11"/>
  <c r="I68" i="11"/>
  <c r="K68" i="11"/>
  <c r="M68" i="11"/>
  <c r="O68" i="11"/>
  <c r="Q68" i="11"/>
  <c r="F66" i="11"/>
  <c r="H66" i="11"/>
  <c r="J66" i="11"/>
  <c r="L66" i="11"/>
  <c r="N66" i="11"/>
  <c r="P66" i="11"/>
  <c r="R66" i="11"/>
  <c r="G66" i="11"/>
  <c r="I66" i="11"/>
  <c r="K66" i="11"/>
  <c r="M66" i="11"/>
  <c r="O66" i="11"/>
  <c r="Q66" i="11"/>
  <c r="F62" i="11"/>
  <c r="H62" i="11"/>
  <c r="J62" i="11"/>
  <c r="L62" i="11"/>
  <c r="N62" i="11"/>
  <c r="P62" i="11"/>
  <c r="R62" i="11"/>
  <c r="G62" i="11"/>
  <c r="I62" i="11"/>
  <c r="K62" i="11"/>
  <c r="M62" i="11"/>
  <c r="O62" i="11"/>
  <c r="Q62" i="11"/>
  <c r="F78" i="11"/>
  <c r="H78" i="11"/>
  <c r="J78" i="11"/>
  <c r="L78" i="11"/>
  <c r="N78" i="11"/>
  <c r="P78" i="11"/>
  <c r="R78" i="11"/>
  <c r="G78" i="11"/>
  <c r="I78" i="11"/>
  <c r="K78" i="11"/>
  <c r="M78" i="11"/>
  <c r="O78" i="11"/>
  <c r="Q78" i="11"/>
  <c r="F76" i="11"/>
  <c r="H76" i="11"/>
  <c r="J76" i="11"/>
  <c r="L76" i="11"/>
  <c r="N76" i="11"/>
  <c r="P76" i="11"/>
  <c r="R76" i="11"/>
  <c r="G76" i="11"/>
  <c r="I76" i="11"/>
  <c r="K76" i="11"/>
  <c r="M76" i="11"/>
  <c r="O76" i="11"/>
  <c r="Q76" i="11"/>
  <c r="F74" i="11"/>
  <c r="H74" i="11"/>
  <c r="J74" i="11"/>
  <c r="L74" i="11"/>
  <c r="N74" i="11"/>
  <c r="P74" i="11"/>
  <c r="R74" i="11"/>
  <c r="G74" i="11"/>
  <c r="I74" i="11"/>
  <c r="K74" i="11"/>
  <c r="M74" i="11"/>
  <c r="O74" i="11"/>
  <c r="Q74" i="11"/>
  <c r="F72" i="11"/>
  <c r="H72" i="11"/>
  <c r="J72" i="11"/>
  <c r="L72" i="11"/>
  <c r="N72" i="11"/>
  <c r="P72" i="11"/>
  <c r="R72" i="11"/>
  <c r="G72" i="11"/>
  <c r="I72" i="11"/>
  <c r="K72" i="11"/>
  <c r="M72" i="11"/>
  <c r="O72" i="11"/>
  <c r="Q72" i="11"/>
  <c r="G115" i="11"/>
  <c r="I115" i="11"/>
  <c r="K115" i="11"/>
  <c r="M115" i="11"/>
  <c r="O115" i="11"/>
  <c r="Q115" i="11"/>
  <c r="F115" i="11"/>
  <c r="H115" i="11"/>
  <c r="J115" i="11"/>
  <c r="L115" i="11"/>
  <c r="N115" i="11"/>
  <c r="P115" i="11"/>
  <c r="R115" i="11"/>
  <c r="G113" i="11"/>
  <c r="I113" i="11"/>
  <c r="K113" i="11"/>
  <c r="M113" i="11"/>
  <c r="O113" i="11"/>
  <c r="Q113" i="11"/>
  <c r="F113" i="11"/>
  <c r="H113" i="11"/>
  <c r="J113" i="11"/>
  <c r="L113" i="11"/>
  <c r="N113" i="11"/>
  <c r="P113" i="11"/>
  <c r="R113" i="11"/>
  <c r="G111" i="11"/>
  <c r="I111" i="11"/>
  <c r="K111" i="11"/>
  <c r="M111" i="11"/>
  <c r="O111" i="11"/>
  <c r="Q111" i="11"/>
  <c r="F111" i="11"/>
  <c r="H111" i="11"/>
  <c r="J111" i="11"/>
  <c r="L111" i="11"/>
  <c r="N111" i="11"/>
  <c r="P111" i="11"/>
  <c r="R111" i="11"/>
  <c r="G109" i="11"/>
  <c r="I109" i="11"/>
  <c r="K109" i="11"/>
  <c r="M109" i="11"/>
  <c r="O109" i="11"/>
  <c r="Q109" i="11"/>
  <c r="F109" i="11"/>
  <c r="H109" i="11"/>
  <c r="J109" i="11"/>
  <c r="L109" i="11"/>
  <c r="N109" i="11"/>
  <c r="P109" i="11"/>
  <c r="R109" i="11"/>
  <c r="G107" i="11"/>
  <c r="I107" i="11"/>
  <c r="K107" i="11"/>
  <c r="M107" i="11"/>
  <c r="O107" i="11"/>
  <c r="Q107" i="11"/>
  <c r="F107" i="11"/>
  <c r="H107" i="11"/>
  <c r="J107" i="11"/>
  <c r="L107" i="11"/>
  <c r="N107" i="11"/>
  <c r="P107" i="11"/>
  <c r="R107" i="11"/>
  <c r="G105" i="11"/>
  <c r="I105" i="11"/>
  <c r="K105" i="11"/>
  <c r="M105" i="11"/>
  <c r="O105" i="11"/>
  <c r="Q105" i="11"/>
  <c r="F105" i="11"/>
  <c r="H105" i="11"/>
  <c r="J105" i="11"/>
  <c r="L105" i="11"/>
  <c r="N105" i="11"/>
  <c r="P105" i="11"/>
  <c r="R105" i="11"/>
  <c r="G103" i="11"/>
  <c r="I103" i="11"/>
  <c r="K103" i="11"/>
  <c r="M103" i="11"/>
  <c r="O103" i="11"/>
  <c r="Q103" i="11"/>
  <c r="F103" i="11"/>
  <c r="H103" i="11"/>
  <c r="J103" i="11"/>
  <c r="L103" i="11"/>
  <c r="N103" i="11"/>
  <c r="P103" i="11"/>
  <c r="R103" i="11"/>
  <c r="G101" i="11"/>
  <c r="I101" i="11"/>
  <c r="K101" i="11"/>
  <c r="M101" i="11"/>
  <c r="O101" i="11"/>
  <c r="Q101" i="11"/>
  <c r="F101" i="11"/>
  <c r="H101" i="11"/>
  <c r="J101" i="11"/>
  <c r="L101" i="11"/>
  <c r="N101" i="11"/>
  <c r="P101" i="11"/>
  <c r="R101" i="11"/>
  <c r="G99" i="11"/>
  <c r="I99" i="11"/>
  <c r="K99" i="11"/>
  <c r="M99" i="11"/>
  <c r="O99" i="11"/>
  <c r="Q99" i="11"/>
  <c r="F99" i="11"/>
  <c r="H99" i="11"/>
  <c r="J99" i="11"/>
  <c r="L99" i="11"/>
  <c r="N99" i="11"/>
  <c r="P99" i="11"/>
  <c r="R99" i="11"/>
  <c r="G97" i="11"/>
  <c r="I97" i="11"/>
  <c r="K97" i="11"/>
  <c r="M97" i="11"/>
  <c r="O97" i="11"/>
  <c r="Q97" i="11"/>
  <c r="F97" i="11"/>
  <c r="H97" i="11"/>
  <c r="J97" i="11"/>
  <c r="L97" i="11"/>
  <c r="N97" i="11"/>
  <c r="P97" i="11"/>
  <c r="R97" i="11"/>
  <c r="G95" i="11"/>
  <c r="I95" i="11"/>
  <c r="K95" i="11"/>
  <c r="M95" i="11"/>
  <c r="O95" i="11"/>
  <c r="Q95" i="11"/>
  <c r="F95" i="11"/>
  <c r="H95" i="11"/>
  <c r="J95" i="11"/>
  <c r="L95" i="11"/>
  <c r="N95" i="11"/>
  <c r="P95" i="11"/>
  <c r="R95" i="11"/>
  <c r="G93" i="11"/>
  <c r="I93" i="11"/>
  <c r="K93" i="11"/>
  <c r="M93" i="11"/>
  <c r="O93" i="11"/>
  <c r="Q93" i="11"/>
  <c r="F93" i="11"/>
  <c r="H93" i="11"/>
  <c r="J93" i="11"/>
  <c r="L93" i="11"/>
  <c r="N93" i="11"/>
  <c r="P93" i="11"/>
  <c r="R93" i="11"/>
  <c r="G91" i="11"/>
  <c r="I91" i="11"/>
  <c r="K91" i="11"/>
  <c r="M91" i="11"/>
  <c r="O91" i="11"/>
  <c r="Q91" i="11"/>
  <c r="F91" i="11"/>
  <c r="H91" i="11"/>
  <c r="J91" i="11"/>
  <c r="L91" i="11"/>
  <c r="N91" i="11"/>
  <c r="P91" i="11"/>
  <c r="R91" i="11"/>
  <c r="G89" i="11"/>
  <c r="I89" i="11"/>
  <c r="K89" i="11"/>
  <c r="M89" i="11"/>
  <c r="O89" i="11"/>
  <c r="Q89" i="11"/>
  <c r="F89" i="11"/>
  <c r="H89" i="11"/>
  <c r="J89" i="11"/>
  <c r="L89" i="11"/>
  <c r="N89" i="11"/>
  <c r="P89" i="11"/>
  <c r="R89" i="11"/>
  <c r="G87" i="11"/>
  <c r="I87" i="11"/>
  <c r="K87" i="11"/>
  <c r="M87" i="11"/>
  <c r="O87" i="11"/>
  <c r="Q87" i="11"/>
  <c r="F87" i="11"/>
  <c r="H87" i="11"/>
  <c r="J87" i="11"/>
  <c r="L87" i="11"/>
  <c r="N87" i="11"/>
  <c r="P87" i="11"/>
  <c r="R87" i="11"/>
  <c r="G85" i="11"/>
  <c r="I85" i="11"/>
  <c r="K85" i="11"/>
  <c r="M85" i="11"/>
  <c r="O85" i="11"/>
  <c r="Q85" i="11"/>
  <c r="F85" i="11"/>
  <c r="H85" i="11"/>
  <c r="J85" i="11"/>
  <c r="L85" i="11"/>
  <c r="N85" i="11"/>
  <c r="P85" i="11"/>
  <c r="R85" i="11"/>
  <c r="G83" i="11"/>
  <c r="I83" i="11"/>
  <c r="H83" i="11"/>
  <c r="K83" i="11"/>
  <c r="M83" i="11"/>
  <c r="O83" i="11"/>
  <c r="Q83" i="11"/>
  <c r="F83" i="11"/>
  <c r="J83" i="11"/>
  <c r="L83" i="11"/>
  <c r="N83" i="11"/>
  <c r="P83" i="11"/>
  <c r="R83" i="11"/>
  <c r="G81" i="11"/>
  <c r="I81" i="11"/>
  <c r="K81" i="11"/>
  <c r="M81" i="11"/>
  <c r="O81" i="11"/>
  <c r="Q81" i="11"/>
  <c r="F81" i="11"/>
  <c r="H81" i="11"/>
  <c r="J81" i="11"/>
  <c r="L81" i="11"/>
  <c r="N81" i="11"/>
  <c r="P81" i="11"/>
  <c r="R81" i="11"/>
  <c r="F907" i="11"/>
  <c r="H907" i="11"/>
  <c r="J907" i="11"/>
  <c r="L907" i="11"/>
  <c r="N907" i="11"/>
  <c r="P907" i="11"/>
  <c r="R907" i="11"/>
  <c r="G907" i="11"/>
  <c r="I907" i="11"/>
  <c r="K907" i="11"/>
  <c r="M907" i="11"/>
  <c r="O907" i="11"/>
  <c r="Q907" i="11"/>
  <c r="G905" i="11"/>
  <c r="I905" i="11"/>
  <c r="F905" i="11"/>
  <c r="H905" i="11"/>
  <c r="K905" i="11"/>
  <c r="M905" i="11"/>
  <c r="O905" i="11"/>
  <c r="Q905" i="11"/>
  <c r="J905" i="11"/>
  <c r="L905" i="11"/>
  <c r="N905" i="11"/>
  <c r="P905" i="11"/>
  <c r="R905" i="11"/>
  <c r="G903" i="11"/>
  <c r="I903" i="11"/>
  <c r="K903" i="11"/>
  <c r="M903" i="11"/>
  <c r="O903" i="11"/>
  <c r="Q903" i="11"/>
  <c r="F903" i="11"/>
  <c r="H903" i="11"/>
  <c r="J903" i="11"/>
  <c r="L903" i="11"/>
  <c r="N903" i="11"/>
  <c r="P903" i="11"/>
  <c r="R903" i="11"/>
  <c r="G901" i="11"/>
  <c r="I901" i="11"/>
  <c r="K901" i="11"/>
  <c r="M901" i="11"/>
  <c r="O901" i="11"/>
  <c r="Q901" i="11"/>
  <c r="F901" i="11"/>
  <c r="H901" i="11"/>
  <c r="J901" i="11"/>
  <c r="L901" i="11"/>
  <c r="N901" i="11"/>
  <c r="P901" i="11"/>
  <c r="R901" i="11"/>
  <c r="G899" i="11"/>
  <c r="I899" i="11"/>
  <c r="K899" i="11"/>
  <c r="M899" i="11"/>
  <c r="O899" i="11"/>
  <c r="Q899" i="11"/>
  <c r="F899" i="11"/>
  <c r="H899" i="11"/>
  <c r="J899" i="11"/>
  <c r="L899" i="11"/>
  <c r="N899" i="11"/>
  <c r="P899" i="11"/>
  <c r="R899" i="11"/>
  <c r="G897" i="11"/>
  <c r="I897" i="11"/>
  <c r="K897" i="11"/>
  <c r="M897" i="11"/>
  <c r="O897" i="11"/>
  <c r="Q897" i="11"/>
  <c r="F897" i="11"/>
  <c r="H897" i="11"/>
  <c r="J897" i="11"/>
  <c r="L897" i="11"/>
  <c r="N897" i="11"/>
  <c r="P897" i="11"/>
  <c r="R897" i="11"/>
  <c r="G895" i="11"/>
  <c r="I895" i="11"/>
  <c r="K895" i="11"/>
  <c r="M895" i="11"/>
  <c r="O895" i="11"/>
  <c r="Q895" i="11"/>
  <c r="F895" i="11"/>
  <c r="H895" i="11"/>
  <c r="J895" i="11"/>
  <c r="L895" i="11"/>
  <c r="N895" i="11"/>
  <c r="P895" i="11"/>
  <c r="R895" i="11"/>
  <c r="G893" i="11"/>
  <c r="I893" i="11"/>
  <c r="K893" i="11"/>
  <c r="M893" i="11"/>
  <c r="O893" i="11"/>
  <c r="Q893" i="11"/>
  <c r="F893" i="11"/>
  <c r="H893" i="11"/>
  <c r="J893" i="11"/>
  <c r="L893" i="11"/>
  <c r="N893" i="11"/>
  <c r="P893" i="11"/>
  <c r="R893" i="11"/>
  <c r="G891" i="11"/>
  <c r="I891" i="11"/>
  <c r="K891" i="11"/>
  <c r="M891" i="11"/>
  <c r="O891" i="11"/>
  <c r="Q891" i="11"/>
  <c r="F891" i="11"/>
  <c r="H891" i="11"/>
  <c r="J891" i="11"/>
  <c r="L891" i="11"/>
  <c r="N891" i="11"/>
  <c r="P891" i="11"/>
  <c r="R891" i="11"/>
  <c r="G889" i="11"/>
  <c r="I889" i="11"/>
  <c r="K889" i="11"/>
  <c r="M889" i="11"/>
  <c r="O889" i="11"/>
  <c r="Q889" i="11"/>
  <c r="F889" i="11"/>
  <c r="H889" i="11"/>
  <c r="J889" i="11"/>
  <c r="L889" i="11"/>
  <c r="N889" i="11"/>
  <c r="P889" i="11"/>
  <c r="R889" i="11"/>
  <c r="G887" i="11"/>
  <c r="I887" i="11"/>
  <c r="K887" i="11"/>
  <c r="M887" i="11"/>
  <c r="O887" i="11"/>
  <c r="Q887" i="11"/>
  <c r="F887" i="11"/>
  <c r="H887" i="11"/>
  <c r="J887" i="11"/>
  <c r="L887" i="11"/>
  <c r="N887" i="11"/>
  <c r="P887" i="11"/>
  <c r="R887" i="11"/>
  <c r="G885" i="11"/>
  <c r="I885" i="11"/>
  <c r="K885" i="11"/>
  <c r="M885" i="11"/>
  <c r="O885" i="11"/>
  <c r="Q885" i="11"/>
  <c r="F885" i="11"/>
  <c r="H885" i="11"/>
  <c r="J885" i="11"/>
  <c r="L885" i="11"/>
  <c r="N885" i="11"/>
  <c r="P885" i="11"/>
  <c r="R885" i="11"/>
  <c r="G883" i="11"/>
  <c r="I883" i="11"/>
  <c r="K883" i="11"/>
  <c r="M883" i="11"/>
  <c r="O883" i="11"/>
  <c r="Q883" i="11"/>
  <c r="F883" i="11"/>
  <c r="H883" i="11"/>
  <c r="J883" i="11"/>
  <c r="L883" i="11"/>
  <c r="N883" i="11"/>
  <c r="P883" i="11"/>
  <c r="R883" i="11"/>
  <c r="G881" i="11"/>
  <c r="I881" i="11"/>
  <c r="K881" i="11"/>
  <c r="M881" i="11"/>
  <c r="O881" i="11"/>
  <c r="Q881" i="11"/>
  <c r="F881" i="11"/>
  <c r="H881" i="11"/>
  <c r="J881" i="11"/>
  <c r="L881" i="11"/>
  <c r="N881" i="11"/>
  <c r="P881" i="11"/>
  <c r="R881" i="11"/>
  <c r="G879" i="11"/>
  <c r="I879" i="11"/>
  <c r="K879" i="11"/>
  <c r="M879" i="11"/>
  <c r="O879" i="11"/>
  <c r="Q879" i="11"/>
  <c r="F879" i="11"/>
  <c r="H879" i="11"/>
  <c r="J879" i="11"/>
  <c r="L879" i="11"/>
  <c r="N879" i="11"/>
  <c r="P879" i="11"/>
  <c r="R879" i="11"/>
  <c r="G877" i="11"/>
  <c r="I877" i="11"/>
  <c r="K877" i="11"/>
  <c r="M877" i="11"/>
  <c r="O877" i="11"/>
  <c r="Q877" i="11"/>
  <c r="F877" i="11"/>
  <c r="H877" i="11"/>
  <c r="J877" i="11"/>
  <c r="L877" i="11"/>
  <c r="N877" i="11"/>
  <c r="P877" i="11"/>
  <c r="R877" i="11"/>
  <c r="G875" i="11"/>
  <c r="I875" i="11"/>
  <c r="K875" i="11"/>
  <c r="M875" i="11"/>
  <c r="O875" i="11"/>
  <c r="Q875" i="11"/>
  <c r="F875" i="11"/>
  <c r="H875" i="11"/>
  <c r="J875" i="11"/>
  <c r="L875" i="11"/>
  <c r="N875" i="11"/>
  <c r="P875" i="11"/>
  <c r="R875" i="11"/>
  <c r="G873" i="11"/>
  <c r="I873" i="11"/>
  <c r="K873" i="11"/>
  <c r="M873" i="11"/>
  <c r="O873" i="11"/>
  <c r="Q873" i="11"/>
  <c r="F873" i="11"/>
  <c r="H873" i="11"/>
  <c r="J873" i="11"/>
  <c r="L873" i="11"/>
  <c r="N873" i="11"/>
  <c r="P873" i="11"/>
  <c r="R873" i="11"/>
  <c r="G871" i="11"/>
  <c r="I871" i="11"/>
  <c r="K871" i="11"/>
  <c r="M871" i="11"/>
  <c r="O871" i="11"/>
  <c r="Q871" i="11"/>
  <c r="F871" i="11"/>
  <c r="H871" i="11"/>
  <c r="J871" i="11"/>
  <c r="L871" i="11"/>
  <c r="N871" i="11"/>
  <c r="P871" i="11"/>
  <c r="R871" i="11"/>
  <c r="G869" i="11"/>
  <c r="I869" i="11"/>
  <c r="K869" i="11"/>
  <c r="M869" i="11"/>
  <c r="O869" i="11"/>
  <c r="Q869" i="11"/>
  <c r="F869" i="11"/>
  <c r="H869" i="11"/>
  <c r="J869" i="11"/>
  <c r="L869" i="11"/>
  <c r="N869" i="11"/>
  <c r="P869" i="11"/>
  <c r="R869" i="11"/>
  <c r="G867" i="11"/>
  <c r="I867" i="11"/>
  <c r="K867" i="11"/>
  <c r="M867" i="11"/>
  <c r="O867" i="11"/>
  <c r="Q867" i="11"/>
  <c r="F867" i="11"/>
  <c r="H867" i="11"/>
  <c r="J867" i="11"/>
  <c r="L867" i="11"/>
  <c r="N867" i="11"/>
  <c r="P867" i="11"/>
  <c r="R867" i="11"/>
  <c r="G865" i="11"/>
  <c r="I865" i="11"/>
  <c r="K865" i="11"/>
  <c r="M865" i="11"/>
  <c r="O865" i="11"/>
  <c r="Q865" i="11"/>
  <c r="F865" i="11"/>
  <c r="H865" i="11"/>
  <c r="J865" i="11"/>
  <c r="L865" i="11"/>
  <c r="N865" i="11"/>
  <c r="P865" i="11"/>
  <c r="R865" i="11"/>
  <c r="G863" i="11"/>
  <c r="I863" i="11"/>
  <c r="K863" i="11"/>
  <c r="M863" i="11"/>
  <c r="O863" i="11"/>
  <c r="Q863" i="11"/>
  <c r="F863" i="11"/>
  <c r="H863" i="11"/>
  <c r="J863" i="11"/>
  <c r="L863" i="11"/>
  <c r="N863" i="11"/>
  <c r="P863" i="11"/>
  <c r="R863" i="11"/>
  <c r="G861" i="11"/>
  <c r="I861" i="11"/>
  <c r="K861" i="11"/>
  <c r="M861" i="11"/>
  <c r="O861" i="11"/>
  <c r="Q861" i="11"/>
  <c r="F861" i="11"/>
  <c r="H861" i="11"/>
  <c r="J861" i="11"/>
  <c r="L861" i="11"/>
  <c r="N861" i="11"/>
  <c r="P861" i="11"/>
  <c r="R861" i="11"/>
  <c r="G859" i="11"/>
  <c r="I859" i="11"/>
  <c r="K859" i="11"/>
  <c r="M859" i="11"/>
  <c r="O859" i="11"/>
  <c r="Q859" i="11"/>
  <c r="F859" i="11"/>
  <c r="H859" i="11"/>
  <c r="J859" i="11"/>
  <c r="L859" i="11"/>
  <c r="N859" i="11"/>
  <c r="P859" i="11"/>
  <c r="R859" i="11"/>
  <c r="G857" i="11"/>
  <c r="I857" i="11"/>
  <c r="K857" i="11"/>
  <c r="M857" i="11"/>
  <c r="O857" i="11"/>
  <c r="Q857" i="11"/>
  <c r="F857" i="11"/>
  <c r="H857" i="11"/>
  <c r="J857" i="11"/>
  <c r="L857" i="11"/>
  <c r="N857" i="11"/>
  <c r="P857" i="11"/>
  <c r="R857" i="11"/>
  <c r="G855" i="11"/>
  <c r="I855" i="11"/>
  <c r="K855" i="11"/>
  <c r="M855" i="11"/>
  <c r="O855" i="11"/>
  <c r="Q855" i="11"/>
  <c r="F855" i="11"/>
  <c r="H855" i="11"/>
  <c r="J855" i="11"/>
  <c r="L855" i="11"/>
  <c r="N855" i="11"/>
  <c r="P855" i="11"/>
  <c r="R855" i="11"/>
  <c r="G853" i="11"/>
  <c r="I853" i="11"/>
  <c r="K853" i="11"/>
  <c r="M853" i="11"/>
  <c r="O853" i="11"/>
  <c r="Q853" i="11"/>
  <c r="F853" i="11"/>
  <c r="H853" i="11"/>
  <c r="J853" i="11"/>
  <c r="L853" i="11"/>
  <c r="N853" i="11"/>
  <c r="P853" i="11"/>
  <c r="R853" i="11"/>
  <c r="G851" i="11"/>
  <c r="I851" i="11"/>
  <c r="K851" i="11"/>
  <c r="M851" i="11"/>
  <c r="O851" i="11"/>
  <c r="Q851" i="11"/>
  <c r="F851" i="11"/>
  <c r="H851" i="11"/>
  <c r="J851" i="11"/>
  <c r="L851" i="11"/>
  <c r="N851" i="11"/>
  <c r="P851" i="11"/>
  <c r="R851" i="11"/>
  <c r="G849" i="11"/>
  <c r="I849" i="11"/>
  <c r="K849" i="11"/>
  <c r="M849" i="11"/>
  <c r="O849" i="11"/>
  <c r="Q849" i="11"/>
  <c r="F849" i="11"/>
  <c r="H849" i="11"/>
  <c r="J849" i="11"/>
  <c r="L849" i="11"/>
  <c r="N849" i="11"/>
  <c r="P849" i="11"/>
  <c r="R849" i="11"/>
  <c r="G847" i="11"/>
  <c r="I847" i="11"/>
  <c r="K847" i="11"/>
  <c r="M847" i="11"/>
  <c r="O847" i="11"/>
  <c r="Q847" i="11"/>
  <c r="F847" i="11"/>
  <c r="H847" i="11"/>
  <c r="J847" i="11"/>
  <c r="L847" i="11"/>
  <c r="N847" i="11"/>
  <c r="P847" i="11"/>
  <c r="R847" i="11"/>
  <c r="G845" i="11"/>
  <c r="I845" i="11"/>
  <c r="K845" i="11"/>
  <c r="M845" i="11"/>
  <c r="O845" i="11"/>
  <c r="Q845" i="11"/>
  <c r="F845" i="11"/>
  <c r="H845" i="11"/>
  <c r="J845" i="11"/>
  <c r="L845" i="11"/>
  <c r="N845" i="11"/>
  <c r="P845" i="11"/>
  <c r="R845" i="11"/>
  <c r="G843" i="11"/>
  <c r="I843" i="11"/>
  <c r="K843" i="11"/>
  <c r="M843" i="11"/>
  <c r="O843" i="11"/>
  <c r="Q843" i="11"/>
  <c r="F843" i="11"/>
  <c r="H843" i="11"/>
  <c r="J843" i="11"/>
  <c r="L843" i="11"/>
  <c r="N843" i="11"/>
  <c r="P843" i="11"/>
  <c r="R843" i="11"/>
  <c r="G841" i="11"/>
  <c r="I841" i="11"/>
  <c r="K841" i="11"/>
  <c r="M841" i="11"/>
  <c r="O841" i="11"/>
  <c r="Q841" i="11"/>
  <c r="F841" i="11"/>
  <c r="H841" i="11"/>
  <c r="J841" i="11"/>
  <c r="L841" i="11"/>
  <c r="N841" i="11"/>
  <c r="P841" i="11"/>
  <c r="R841" i="11"/>
  <c r="G839" i="11"/>
  <c r="I839" i="11"/>
  <c r="K839" i="11"/>
  <c r="M839" i="11"/>
  <c r="O839" i="11"/>
  <c r="Q839" i="11"/>
  <c r="F839" i="11"/>
  <c r="H839" i="11"/>
  <c r="J839" i="11"/>
  <c r="L839" i="11"/>
  <c r="N839" i="11"/>
  <c r="P839" i="11"/>
  <c r="R839" i="11"/>
  <c r="G837" i="11"/>
  <c r="I837" i="11"/>
  <c r="K837" i="11"/>
  <c r="M837" i="11"/>
  <c r="O837" i="11"/>
  <c r="Q837" i="11"/>
  <c r="F837" i="11"/>
  <c r="H837" i="11"/>
  <c r="J837" i="11"/>
  <c r="L837" i="11"/>
  <c r="N837" i="11"/>
  <c r="P837" i="11"/>
  <c r="R837" i="11"/>
  <c r="G835" i="11"/>
  <c r="I835" i="11"/>
  <c r="K835" i="11"/>
  <c r="M835" i="11"/>
  <c r="O835" i="11"/>
  <c r="Q835" i="11"/>
  <c r="F835" i="11"/>
  <c r="H835" i="11"/>
  <c r="J835" i="11"/>
  <c r="L835" i="11"/>
  <c r="N835" i="11"/>
  <c r="P835" i="11"/>
  <c r="R835" i="11"/>
  <c r="G833" i="11"/>
  <c r="I833" i="11"/>
  <c r="K833" i="11"/>
  <c r="M833" i="11"/>
  <c r="O833" i="11"/>
  <c r="Q833" i="11"/>
  <c r="F833" i="11"/>
  <c r="H833" i="11"/>
  <c r="J833" i="11"/>
  <c r="L833" i="11"/>
  <c r="N833" i="11"/>
  <c r="P833" i="11"/>
  <c r="R833" i="11"/>
  <c r="G831" i="11"/>
  <c r="I831" i="11"/>
  <c r="K831" i="11"/>
  <c r="M831" i="11"/>
  <c r="O831" i="11"/>
  <c r="Q831" i="11"/>
  <c r="F831" i="11"/>
  <c r="H831" i="11"/>
  <c r="J831" i="11"/>
  <c r="L831" i="11"/>
  <c r="N831" i="11"/>
  <c r="P831" i="11"/>
  <c r="R831" i="11"/>
  <c r="G829" i="11"/>
  <c r="I829" i="11"/>
  <c r="K829" i="11"/>
  <c r="M829" i="11"/>
  <c r="O829" i="11"/>
  <c r="Q829" i="11"/>
  <c r="F829" i="11"/>
  <c r="H829" i="11"/>
  <c r="J829" i="11"/>
  <c r="L829" i="11"/>
  <c r="N829" i="11"/>
  <c r="P829" i="11"/>
  <c r="R829" i="11"/>
  <c r="G827" i="11"/>
  <c r="I827" i="11"/>
  <c r="K827" i="11"/>
  <c r="M827" i="11"/>
  <c r="O827" i="11"/>
  <c r="Q827" i="11"/>
  <c r="F827" i="11"/>
  <c r="H827" i="11"/>
  <c r="J827" i="11"/>
  <c r="L827" i="11"/>
  <c r="N827" i="11"/>
  <c r="P827" i="11"/>
  <c r="R827" i="11"/>
  <c r="G825" i="11"/>
  <c r="I825" i="11"/>
  <c r="K825" i="11"/>
  <c r="M825" i="11"/>
  <c r="O825" i="11"/>
  <c r="Q825" i="11"/>
  <c r="F825" i="11"/>
  <c r="H825" i="11"/>
  <c r="J825" i="11"/>
  <c r="L825" i="11"/>
  <c r="N825" i="11"/>
  <c r="P825" i="11"/>
  <c r="R825" i="11"/>
  <c r="G823" i="11"/>
  <c r="I823" i="11"/>
  <c r="K823" i="11"/>
  <c r="M823" i="11"/>
  <c r="O823" i="11"/>
  <c r="Q823" i="11"/>
  <c r="F823" i="11"/>
  <c r="H823" i="11"/>
  <c r="J823" i="11"/>
  <c r="L823" i="11"/>
  <c r="N823" i="11"/>
  <c r="P823" i="11"/>
  <c r="R823" i="11"/>
  <c r="G821" i="11"/>
  <c r="I821" i="11"/>
  <c r="K821" i="11"/>
  <c r="M821" i="11"/>
  <c r="O821" i="11"/>
  <c r="Q821" i="11"/>
  <c r="F821" i="11"/>
  <c r="H821" i="11"/>
  <c r="J821" i="11"/>
  <c r="L821" i="11"/>
  <c r="N821" i="11"/>
  <c r="P821" i="11"/>
  <c r="R821" i="11"/>
  <c r="G819" i="11"/>
  <c r="I819" i="11"/>
  <c r="K819" i="11"/>
  <c r="M819" i="11"/>
  <c r="O819" i="11"/>
  <c r="Q819" i="11"/>
  <c r="F819" i="11"/>
  <c r="H819" i="11"/>
  <c r="J819" i="11"/>
  <c r="L819" i="11"/>
  <c r="N819" i="11"/>
  <c r="P819" i="11"/>
  <c r="R819" i="11"/>
  <c r="G817" i="11"/>
  <c r="I817" i="11"/>
  <c r="K817" i="11"/>
  <c r="M817" i="11"/>
  <c r="O817" i="11"/>
  <c r="Q817" i="11"/>
  <c r="F817" i="11"/>
  <c r="H817" i="11"/>
  <c r="J817" i="11"/>
  <c r="L817" i="11"/>
  <c r="N817" i="11"/>
  <c r="P817" i="11"/>
  <c r="R817" i="11"/>
  <c r="G815" i="11"/>
  <c r="I815" i="11"/>
  <c r="K815" i="11"/>
  <c r="M815" i="11"/>
  <c r="O815" i="11"/>
  <c r="Q815" i="11"/>
  <c r="F815" i="11"/>
  <c r="H815" i="11"/>
  <c r="J815" i="11"/>
  <c r="L815" i="11"/>
  <c r="N815" i="11"/>
  <c r="P815" i="11"/>
  <c r="R815" i="11"/>
  <c r="G813" i="11"/>
  <c r="I813" i="11"/>
  <c r="K813" i="11"/>
  <c r="M813" i="11"/>
  <c r="O813" i="11"/>
  <c r="Q813" i="11"/>
  <c r="F813" i="11"/>
  <c r="H813" i="11"/>
  <c r="J813" i="11"/>
  <c r="L813" i="11"/>
  <c r="N813" i="11"/>
  <c r="P813" i="11"/>
  <c r="R813" i="11"/>
  <c r="G811" i="11"/>
  <c r="I811" i="11"/>
  <c r="K811" i="11"/>
  <c r="M811" i="11"/>
  <c r="O811" i="11"/>
  <c r="Q811" i="11"/>
  <c r="F811" i="11"/>
  <c r="H811" i="11"/>
  <c r="J811" i="11"/>
  <c r="L811" i="11"/>
  <c r="N811" i="11"/>
  <c r="P811" i="11"/>
  <c r="R811" i="11"/>
  <c r="G809" i="11"/>
  <c r="I809" i="11"/>
  <c r="K809" i="11"/>
  <c r="M809" i="11"/>
  <c r="O809" i="11"/>
  <c r="Q809" i="11"/>
  <c r="F809" i="11"/>
  <c r="H809" i="11"/>
  <c r="J809" i="11"/>
  <c r="L809" i="11"/>
  <c r="N809" i="11"/>
  <c r="P809" i="11"/>
  <c r="R809" i="11"/>
  <c r="G807" i="11"/>
  <c r="I807" i="11"/>
  <c r="K807" i="11"/>
  <c r="M807" i="11"/>
  <c r="O807" i="11"/>
  <c r="Q807" i="11"/>
  <c r="F807" i="11"/>
  <c r="H807" i="11"/>
  <c r="J807" i="11"/>
  <c r="L807" i="11"/>
  <c r="N807" i="11"/>
  <c r="P807" i="11"/>
  <c r="R807" i="11"/>
  <c r="G805" i="11"/>
  <c r="I805" i="11"/>
  <c r="K805" i="11"/>
  <c r="M805" i="11"/>
  <c r="O805" i="11"/>
  <c r="Q805" i="11"/>
  <c r="F805" i="11"/>
  <c r="H805" i="11"/>
  <c r="J805" i="11"/>
  <c r="L805" i="11"/>
  <c r="N805" i="11"/>
  <c r="P805" i="11"/>
  <c r="R805" i="11"/>
  <c r="G803" i="11"/>
  <c r="I803" i="11"/>
  <c r="K803" i="11"/>
  <c r="M803" i="11"/>
  <c r="O803" i="11"/>
  <c r="Q803" i="11"/>
  <c r="F803" i="11"/>
  <c r="H803" i="11"/>
  <c r="J803" i="11"/>
  <c r="L803" i="11"/>
  <c r="N803" i="11"/>
  <c r="P803" i="11"/>
  <c r="R803" i="11"/>
  <c r="G801" i="11"/>
  <c r="I801" i="11"/>
  <c r="K801" i="11"/>
  <c r="M801" i="11"/>
  <c r="O801" i="11"/>
  <c r="Q801" i="11"/>
  <c r="F801" i="11"/>
  <c r="H801" i="11"/>
  <c r="J801" i="11"/>
  <c r="L801" i="11"/>
  <c r="N801" i="11"/>
  <c r="P801" i="11"/>
  <c r="R801" i="11"/>
  <c r="G799" i="11"/>
  <c r="I799" i="11"/>
  <c r="K799" i="11"/>
  <c r="M799" i="11"/>
  <c r="O799" i="11"/>
  <c r="Q799" i="11"/>
  <c r="F799" i="11"/>
  <c r="H799" i="11"/>
  <c r="J799" i="11"/>
  <c r="L799" i="11"/>
  <c r="N799" i="11"/>
  <c r="P799" i="11"/>
  <c r="R799" i="11"/>
  <c r="G797" i="11"/>
  <c r="I797" i="11"/>
  <c r="K797" i="11"/>
  <c r="M797" i="11"/>
  <c r="O797" i="11"/>
  <c r="Q797" i="11"/>
  <c r="F797" i="11"/>
  <c r="H797" i="11"/>
  <c r="J797" i="11"/>
  <c r="L797" i="11"/>
  <c r="N797" i="11"/>
  <c r="P797" i="11"/>
  <c r="R797" i="11"/>
  <c r="G795" i="11"/>
  <c r="I795" i="11"/>
  <c r="K795" i="11"/>
  <c r="M795" i="11"/>
  <c r="O795" i="11"/>
  <c r="Q795" i="11"/>
  <c r="F795" i="11"/>
  <c r="H795" i="11"/>
  <c r="J795" i="11"/>
  <c r="L795" i="11"/>
  <c r="N795" i="11"/>
  <c r="P795" i="11"/>
  <c r="R795" i="11"/>
  <c r="G793" i="11"/>
  <c r="I793" i="11"/>
  <c r="K793" i="11"/>
  <c r="M793" i="11"/>
  <c r="O793" i="11"/>
  <c r="Q793" i="11"/>
  <c r="F793" i="11"/>
  <c r="H793" i="11"/>
  <c r="J793" i="11"/>
  <c r="L793" i="11"/>
  <c r="N793" i="11"/>
  <c r="P793" i="11"/>
  <c r="R793" i="11"/>
  <c r="G791" i="11"/>
  <c r="I791" i="11"/>
  <c r="K791" i="11"/>
  <c r="M791" i="11"/>
  <c r="O791" i="11"/>
  <c r="Q791" i="11"/>
  <c r="F791" i="11"/>
  <c r="H791" i="11"/>
  <c r="J791" i="11"/>
  <c r="L791" i="11"/>
  <c r="N791" i="11"/>
  <c r="P791" i="11"/>
  <c r="R791" i="11"/>
  <c r="G789" i="11"/>
  <c r="I789" i="11"/>
  <c r="K789" i="11"/>
  <c r="M789" i="11"/>
  <c r="O789" i="11"/>
  <c r="Q789" i="11"/>
  <c r="F789" i="11"/>
  <c r="H789" i="11"/>
  <c r="J789" i="11"/>
  <c r="L789" i="11"/>
  <c r="N789" i="11"/>
  <c r="P789" i="11"/>
  <c r="R789" i="11"/>
  <c r="G787" i="11"/>
  <c r="I787" i="11"/>
  <c r="K787" i="11"/>
  <c r="M787" i="11"/>
  <c r="O787" i="11"/>
  <c r="Q787" i="11"/>
  <c r="F787" i="11"/>
  <c r="H787" i="11"/>
  <c r="J787" i="11"/>
  <c r="L787" i="11"/>
  <c r="N787" i="11"/>
  <c r="P787" i="11"/>
  <c r="R787" i="11"/>
  <c r="G785" i="11"/>
  <c r="I785" i="11"/>
  <c r="K785" i="11"/>
  <c r="M785" i="11"/>
  <c r="O785" i="11"/>
  <c r="Q785" i="11"/>
  <c r="F785" i="11"/>
  <c r="H785" i="11"/>
  <c r="J785" i="11"/>
  <c r="L785" i="11"/>
  <c r="N785" i="11"/>
  <c r="P785" i="11"/>
  <c r="R785" i="11"/>
  <c r="G783" i="11"/>
  <c r="I783" i="11"/>
  <c r="K783" i="11"/>
  <c r="M783" i="11"/>
  <c r="O783" i="11"/>
  <c r="Q783" i="11"/>
  <c r="F783" i="11"/>
  <c r="H783" i="11"/>
  <c r="J783" i="11"/>
  <c r="L783" i="11"/>
  <c r="N783" i="11"/>
  <c r="P783" i="11"/>
  <c r="R783" i="11"/>
  <c r="G781" i="11"/>
  <c r="I781" i="11"/>
  <c r="K781" i="11"/>
  <c r="M781" i="11"/>
  <c r="O781" i="11"/>
  <c r="Q781" i="11"/>
  <c r="F781" i="11"/>
  <c r="H781" i="11"/>
  <c r="J781" i="11"/>
  <c r="L781" i="11"/>
  <c r="N781" i="11"/>
  <c r="P781" i="11"/>
  <c r="R781" i="11"/>
  <c r="G779" i="11"/>
  <c r="I779" i="11"/>
  <c r="K779" i="11"/>
  <c r="M779" i="11"/>
  <c r="O779" i="11"/>
  <c r="Q779" i="11"/>
  <c r="F779" i="11"/>
  <c r="H779" i="11"/>
  <c r="J779" i="11"/>
  <c r="L779" i="11"/>
  <c r="N779" i="11"/>
  <c r="P779" i="11"/>
  <c r="R779" i="11"/>
  <c r="G777" i="11"/>
  <c r="I777" i="11"/>
  <c r="K777" i="11"/>
  <c r="M777" i="11"/>
  <c r="O777" i="11"/>
  <c r="Q777" i="11"/>
  <c r="F777" i="11"/>
  <c r="H777" i="11"/>
  <c r="J777" i="11"/>
  <c r="L777" i="11"/>
  <c r="N777" i="11"/>
  <c r="P777" i="11"/>
  <c r="R777" i="11"/>
  <c r="G775" i="11"/>
  <c r="I775" i="11"/>
  <c r="K775" i="11"/>
  <c r="M775" i="11"/>
  <c r="O775" i="11"/>
  <c r="Q775" i="11"/>
  <c r="F775" i="11"/>
  <c r="H775" i="11"/>
  <c r="J775" i="11"/>
  <c r="L775" i="11"/>
  <c r="N775" i="11"/>
  <c r="P775" i="11"/>
  <c r="R775" i="11"/>
  <c r="G773" i="11"/>
  <c r="I773" i="11"/>
  <c r="K773" i="11"/>
  <c r="M773" i="11"/>
  <c r="O773" i="11"/>
  <c r="Q773" i="11"/>
  <c r="F773" i="11"/>
  <c r="H773" i="11"/>
  <c r="J773" i="11"/>
  <c r="L773" i="11"/>
  <c r="N773" i="11"/>
  <c r="P773" i="11"/>
  <c r="R773" i="11"/>
  <c r="G771" i="11"/>
  <c r="I771" i="11"/>
  <c r="K771" i="11"/>
  <c r="M771" i="11"/>
  <c r="O771" i="11"/>
  <c r="Q771" i="11"/>
  <c r="F771" i="11"/>
  <c r="H771" i="11"/>
  <c r="J771" i="11"/>
  <c r="L771" i="11"/>
  <c r="N771" i="11"/>
  <c r="P771" i="11"/>
  <c r="R771" i="11"/>
  <c r="G769" i="11"/>
  <c r="I769" i="11"/>
  <c r="K769" i="11"/>
  <c r="M769" i="11"/>
  <c r="O769" i="11"/>
  <c r="Q769" i="11"/>
  <c r="F769" i="11"/>
  <c r="H769" i="11"/>
  <c r="J769" i="11"/>
  <c r="L769" i="11"/>
  <c r="N769" i="11"/>
  <c r="P769" i="11"/>
  <c r="R769" i="11"/>
  <c r="G767" i="11"/>
  <c r="I767" i="11"/>
  <c r="K767" i="11"/>
  <c r="M767" i="11"/>
  <c r="O767" i="11"/>
  <c r="Q767" i="11"/>
  <c r="F767" i="11"/>
  <c r="H767" i="11"/>
  <c r="J767" i="11"/>
  <c r="L767" i="11"/>
  <c r="N767" i="11"/>
  <c r="P767" i="11"/>
  <c r="R767" i="11"/>
  <c r="G765" i="11"/>
  <c r="I765" i="11"/>
  <c r="K765" i="11"/>
  <c r="M765" i="11"/>
  <c r="O765" i="11"/>
  <c r="Q765" i="11"/>
  <c r="F765" i="11"/>
  <c r="H765" i="11"/>
  <c r="J765" i="11"/>
  <c r="L765" i="11"/>
  <c r="N765" i="11"/>
  <c r="P765" i="11"/>
  <c r="R765" i="11"/>
  <c r="G763" i="11"/>
  <c r="I763" i="11"/>
  <c r="K763" i="11"/>
  <c r="M763" i="11"/>
  <c r="O763" i="11"/>
  <c r="Q763" i="11"/>
  <c r="F763" i="11"/>
  <c r="H763" i="11"/>
  <c r="J763" i="11"/>
  <c r="L763" i="11"/>
  <c r="N763" i="11"/>
  <c r="P763" i="11"/>
  <c r="R763" i="11"/>
  <c r="G761" i="11"/>
  <c r="I761" i="11"/>
  <c r="K761" i="11"/>
  <c r="M761" i="11"/>
  <c r="O761" i="11"/>
  <c r="Q761" i="11"/>
  <c r="F761" i="11"/>
  <c r="H761" i="11"/>
  <c r="J761" i="11"/>
  <c r="L761" i="11"/>
  <c r="N761" i="11"/>
  <c r="P761" i="11"/>
  <c r="R761" i="11"/>
  <c r="G759" i="11"/>
  <c r="I759" i="11"/>
  <c r="K759" i="11"/>
  <c r="M759" i="11"/>
  <c r="O759" i="11"/>
  <c r="Q759" i="11"/>
  <c r="F759" i="11"/>
  <c r="H759" i="11"/>
  <c r="J759" i="11"/>
  <c r="L759" i="11"/>
  <c r="N759" i="11"/>
  <c r="P759" i="11"/>
  <c r="R759" i="11"/>
  <c r="G757" i="11"/>
  <c r="I757" i="11"/>
  <c r="K757" i="11"/>
  <c r="M757" i="11"/>
  <c r="O757" i="11"/>
  <c r="Q757" i="11"/>
  <c r="F757" i="11"/>
  <c r="H757" i="11"/>
  <c r="J757" i="11"/>
  <c r="L757" i="11"/>
  <c r="N757" i="11"/>
  <c r="P757" i="11"/>
  <c r="R757" i="11"/>
  <c r="G755" i="11"/>
  <c r="I755" i="11"/>
  <c r="K755" i="11"/>
  <c r="M755" i="11"/>
  <c r="O755" i="11"/>
  <c r="Q755" i="11"/>
  <c r="F755" i="11"/>
  <c r="H755" i="11"/>
  <c r="J755" i="11"/>
  <c r="L755" i="11"/>
  <c r="N755" i="11"/>
  <c r="P755" i="11"/>
  <c r="R755" i="11"/>
  <c r="G753" i="11"/>
  <c r="I753" i="11"/>
  <c r="K753" i="11"/>
  <c r="M753" i="11"/>
  <c r="O753" i="11"/>
  <c r="Q753" i="11"/>
  <c r="F753" i="11"/>
  <c r="H753" i="11"/>
  <c r="J753" i="11"/>
  <c r="L753" i="11"/>
  <c r="N753" i="11"/>
  <c r="P753" i="11"/>
  <c r="R753" i="11"/>
  <c r="G751" i="11"/>
  <c r="I751" i="11"/>
  <c r="K751" i="11"/>
  <c r="M751" i="11"/>
  <c r="O751" i="11"/>
  <c r="Q751" i="11"/>
  <c r="F751" i="11"/>
  <c r="H751" i="11"/>
  <c r="J751" i="11"/>
  <c r="L751" i="11"/>
  <c r="N751" i="11"/>
  <c r="P751" i="11"/>
  <c r="R751" i="11"/>
  <c r="G749" i="11"/>
  <c r="I749" i="11"/>
  <c r="K749" i="11"/>
  <c r="M749" i="11"/>
  <c r="O749" i="11"/>
  <c r="Q749" i="11"/>
  <c r="F749" i="11"/>
  <c r="H749" i="11"/>
  <c r="J749" i="11"/>
  <c r="L749" i="11"/>
  <c r="N749" i="11"/>
  <c r="P749" i="11"/>
  <c r="R749" i="11"/>
  <c r="G747" i="11"/>
  <c r="I747" i="11"/>
  <c r="K747" i="11"/>
  <c r="M747" i="11"/>
  <c r="O747" i="11"/>
  <c r="Q747" i="11"/>
  <c r="F747" i="11"/>
  <c r="H747" i="11"/>
  <c r="J747" i="11"/>
  <c r="L747" i="11"/>
  <c r="N747" i="11"/>
  <c r="P747" i="11"/>
  <c r="R747" i="11"/>
  <c r="G745" i="11"/>
  <c r="I745" i="11"/>
  <c r="K745" i="11"/>
  <c r="M745" i="11"/>
  <c r="O745" i="11"/>
  <c r="Q745" i="11"/>
  <c r="F745" i="11"/>
  <c r="H745" i="11"/>
  <c r="J745" i="11"/>
  <c r="L745" i="11"/>
  <c r="N745" i="11"/>
  <c r="P745" i="11"/>
  <c r="R745" i="11"/>
  <c r="G743" i="11"/>
  <c r="I743" i="11"/>
  <c r="K743" i="11"/>
  <c r="M743" i="11"/>
  <c r="O743" i="11"/>
  <c r="Q743" i="11"/>
  <c r="F743" i="11"/>
  <c r="H743" i="11"/>
  <c r="J743" i="11"/>
  <c r="L743" i="11"/>
  <c r="N743" i="11"/>
  <c r="P743" i="11"/>
  <c r="R743" i="11"/>
  <c r="G741" i="11"/>
  <c r="I741" i="11"/>
  <c r="K741" i="11"/>
  <c r="M741" i="11"/>
  <c r="O741" i="11"/>
  <c r="Q741" i="11"/>
  <c r="F741" i="11"/>
  <c r="H741" i="11"/>
  <c r="J741" i="11"/>
  <c r="L741" i="11"/>
  <c r="N741" i="11"/>
  <c r="P741" i="11"/>
  <c r="R741" i="11"/>
  <c r="G739" i="11"/>
  <c r="I739" i="11"/>
  <c r="K739" i="11"/>
  <c r="M739" i="11"/>
  <c r="O739" i="11"/>
  <c r="Q739" i="11"/>
  <c r="F739" i="11"/>
  <c r="H739" i="11"/>
  <c r="J739" i="11"/>
  <c r="L739" i="11"/>
  <c r="N739" i="11"/>
  <c r="P739" i="11"/>
  <c r="R739" i="11"/>
  <c r="G737" i="11"/>
  <c r="I737" i="11"/>
  <c r="K737" i="11"/>
  <c r="M737" i="11"/>
  <c r="O737" i="11"/>
  <c r="Q737" i="11"/>
  <c r="F737" i="11"/>
  <c r="H737" i="11"/>
  <c r="J737" i="11"/>
  <c r="L737" i="11"/>
  <c r="N737" i="11"/>
  <c r="P737" i="11"/>
  <c r="R737" i="11"/>
  <c r="G735" i="11"/>
  <c r="I735" i="11"/>
  <c r="K735" i="11"/>
  <c r="M735" i="11"/>
  <c r="O735" i="11"/>
  <c r="Q735" i="11"/>
  <c r="F735" i="11"/>
  <c r="H735" i="11"/>
  <c r="J735" i="11"/>
  <c r="L735" i="11"/>
  <c r="N735" i="11"/>
  <c r="P735" i="11"/>
  <c r="R735" i="11"/>
  <c r="G733" i="11"/>
  <c r="I733" i="11"/>
  <c r="K733" i="11"/>
  <c r="M733" i="11"/>
  <c r="O733" i="11"/>
  <c r="Q733" i="11"/>
  <c r="F733" i="11"/>
  <c r="H733" i="11"/>
  <c r="J733" i="11"/>
  <c r="L733" i="11"/>
  <c r="N733" i="11"/>
  <c r="P733" i="11"/>
  <c r="R733" i="11"/>
  <c r="G731" i="11"/>
  <c r="I731" i="11"/>
  <c r="K731" i="11"/>
  <c r="M731" i="11"/>
  <c r="O731" i="11"/>
  <c r="Q731" i="11"/>
  <c r="F731" i="11"/>
  <c r="H731" i="11"/>
  <c r="J731" i="11"/>
  <c r="L731" i="11"/>
  <c r="N731" i="11"/>
  <c r="P731" i="11"/>
  <c r="R731" i="11"/>
  <c r="G729" i="11"/>
  <c r="I729" i="11"/>
  <c r="K729" i="11"/>
  <c r="M729" i="11"/>
  <c r="O729" i="11"/>
  <c r="Q729" i="11"/>
  <c r="F729" i="11"/>
  <c r="H729" i="11"/>
  <c r="J729" i="11"/>
  <c r="L729" i="11"/>
  <c r="N729" i="11"/>
  <c r="P729" i="11"/>
  <c r="R729" i="11"/>
  <c r="G727" i="11"/>
  <c r="I727" i="11"/>
  <c r="K727" i="11"/>
  <c r="M727" i="11"/>
  <c r="O727" i="11"/>
  <c r="Q727" i="11"/>
  <c r="F727" i="11"/>
  <c r="H727" i="11"/>
  <c r="J727" i="11"/>
  <c r="L727" i="11"/>
  <c r="N727" i="11"/>
  <c r="P727" i="11"/>
  <c r="R727" i="11"/>
  <c r="G725" i="11"/>
  <c r="I725" i="11"/>
  <c r="K725" i="11"/>
  <c r="M725" i="11"/>
  <c r="O725" i="11"/>
  <c r="Q725" i="11"/>
  <c r="F725" i="11"/>
  <c r="H725" i="11"/>
  <c r="J725" i="11"/>
  <c r="L725" i="11"/>
  <c r="N725" i="11"/>
  <c r="P725" i="11"/>
  <c r="R725" i="11"/>
  <c r="G723" i="11"/>
  <c r="I723" i="11"/>
  <c r="K723" i="11"/>
  <c r="M723" i="11"/>
  <c r="O723" i="11"/>
  <c r="Q723" i="11"/>
  <c r="F723" i="11"/>
  <c r="H723" i="11"/>
  <c r="J723" i="11"/>
  <c r="L723" i="11"/>
  <c r="N723" i="11"/>
  <c r="P723" i="11"/>
  <c r="R723" i="11"/>
  <c r="G721" i="11"/>
  <c r="I721" i="11"/>
  <c r="K721" i="11"/>
  <c r="M721" i="11"/>
  <c r="O721" i="11"/>
  <c r="Q721" i="11"/>
  <c r="F721" i="11"/>
  <c r="H721" i="11"/>
  <c r="J721" i="11"/>
  <c r="L721" i="11"/>
  <c r="N721" i="11"/>
  <c r="P721" i="11"/>
  <c r="R721" i="11"/>
  <c r="G719" i="11"/>
  <c r="I719" i="11"/>
  <c r="K719" i="11"/>
  <c r="M719" i="11"/>
  <c r="O719" i="11"/>
  <c r="Q719" i="11"/>
  <c r="F719" i="11"/>
  <c r="H719" i="11"/>
  <c r="J719" i="11"/>
  <c r="L719" i="11"/>
  <c r="N719" i="11"/>
  <c r="P719" i="11"/>
  <c r="R719" i="11"/>
  <c r="G717" i="11"/>
  <c r="I717" i="11"/>
  <c r="K717" i="11"/>
  <c r="M717" i="11"/>
  <c r="O717" i="11"/>
  <c r="Q717" i="11"/>
  <c r="F717" i="11"/>
  <c r="H717" i="11"/>
  <c r="J717" i="11"/>
  <c r="L717" i="11"/>
  <c r="N717" i="11"/>
  <c r="P717" i="11"/>
  <c r="R717" i="11"/>
  <c r="G715" i="11"/>
  <c r="I715" i="11"/>
  <c r="K715" i="11"/>
  <c r="M715" i="11"/>
  <c r="O715" i="11"/>
  <c r="Q715" i="11"/>
  <c r="F715" i="11"/>
  <c r="H715" i="11"/>
  <c r="J715" i="11"/>
  <c r="L715" i="11"/>
  <c r="N715" i="11"/>
  <c r="P715" i="11"/>
  <c r="R715" i="11"/>
  <c r="G713" i="11"/>
  <c r="I713" i="11"/>
  <c r="K713" i="11"/>
  <c r="M713" i="11"/>
  <c r="O713" i="11"/>
  <c r="Q713" i="11"/>
  <c r="F713" i="11"/>
  <c r="H713" i="11"/>
  <c r="J713" i="11"/>
  <c r="L713" i="11"/>
  <c r="N713" i="11"/>
  <c r="P713" i="11"/>
  <c r="R713" i="11"/>
  <c r="G711" i="11"/>
  <c r="I711" i="11"/>
  <c r="K711" i="11"/>
  <c r="M711" i="11"/>
  <c r="O711" i="11"/>
  <c r="Q711" i="11"/>
  <c r="F711" i="11"/>
  <c r="H711" i="11"/>
  <c r="J711" i="11"/>
  <c r="L711" i="11"/>
  <c r="N711" i="11"/>
  <c r="P711" i="11"/>
  <c r="R711" i="11"/>
  <c r="G709" i="11"/>
  <c r="I709" i="11"/>
  <c r="K709" i="11"/>
  <c r="M709" i="11"/>
  <c r="O709" i="11"/>
  <c r="Q709" i="11"/>
  <c r="F709" i="11"/>
  <c r="H709" i="11"/>
  <c r="J709" i="11"/>
  <c r="L709" i="11"/>
  <c r="N709" i="11"/>
  <c r="P709" i="11"/>
  <c r="R709" i="11"/>
  <c r="G707" i="11"/>
  <c r="I707" i="11"/>
  <c r="K707" i="11"/>
  <c r="M707" i="11"/>
  <c r="O707" i="11"/>
  <c r="Q707" i="11"/>
  <c r="F707" i="11"/>
  <c r="H707" i="11"/>
  <c r="J707" i="11"/>
  <c r="L707" i="11"/>
  <c r="N707" i="11"/>
  <c r="P707" i="11"/>
  <c r="R707" i="11"/>
  <c r="G705" i="11"/>
  <c r="I705" i="11"/>
  <c r="K705" i="11"/>
  <c r="M705" i="11"/>
  <c r="O705" i="11"/>
  <c r="Q705" i="11"/>
  <c r="F705" i="11"/>
  <c r="H705" i="11"/>
  <c r="J705" i="11"/>
  <c r="L705" i="11"/>
  <c r="N705" i="11"/>
  <c r="P705" i="11"/>
  <c r="R705" i="11"/>
  <c r="G703" i="11"/>
  <c r="I703" i="11"/>
  <c r="K703" i="11"/>
  <c r="M703" i="11"/>
  <c r="O703" i="11"/>
  <c r="Q703" i="11"/>
  <c r="F703" i="11"/>
  <c r="H703" i="11"/>
  <c r="J703" i="11"/>
  <c r="L703" i="11"/>
  <c r="N703" i="11"/>
  <c r="P703" i="11"/>
  <c r="R703" i="11"/>
  <c r="G701" i="11"/>
  <c r="I701" i="11"/>
  <c r="K701" i="11"/>
  <c r="M701" i="11"/>
  <c r="O701" i="11"/>
  <c r="Q701" i="11"/>
  <c r="F701" i="11"/>
  <c r="H701" i="11"/>
  <c r="J701" i="11"/>
  <c r="L701" i="11"/>
  <c r="N701" i="11"/>
  <c r="P701" i="11"/>
  <c r="R701" i="11"/>
  <c r="G699" i="11"/>
  <c r="I699" i="11"/>
  <c r="K699" i="11"/>
  <c r="M699" i="11"/>
  <c r="O699" i="11"/>
  <c r="Q699" i="11"/>
  <c r="F699" i="11"/>
  <c r="H699" i="11"/>
  <c r="J699" i="11"/>
  <c r="L699" i="11"/>
  <c r="N699" i="11"/>
  <c r="P699" i="11"/>
  <c r="R699" i="11"/>
  <c r="G697" i="11"/>
  <c r="I697" i="11"/>
  <c r="K697" i="11"/>
  <c r="M697" i="11"/>
  <c r="O697" i="11"/>
  <c r="Q697" i="11"/>
  <c r="F697" i="11"/>
  <c r="H697" i="11"/>
  <c r="J697" i="11"/>
  <c r="L697" i="11"/>
  <c r="N697" i="11"/>
  <c r="P697" i="11"/>
  <c r="R697" i="11"/>
  <c r="G695" i="11"/>
  <c r="I695" i="11"/>
  <c r="K695" i="11"/>
  <c r="M695" i="11"/>
  <c r="O695" i="11"/>
  <c r="Q695" i="11"/>
  <c r="F695" i="11"/>
  <c r="H695" i="11"/>
  <c r="J695" i="11"/>
  <c r="L695" i="11"/>
  <c r="N695" i="11"/>
  <c r="P695" i="11"/>
  <c r="R695" i="11"/>
  <c r="G693" i="11"/>
  <c r="I693" i="11"/>
  <c r="K693" i="11"/>
  <c r="M693" i="11"/>
  <c r="O693" i="11"/>
  <c r="Q693" i="11"/>
  <c r="F693" i="11"/>
  <c r="H693" i="11"/>
  <c r="J693" i="11"/>
  <c r="L693" i="11"/>
  <c r="N693" i="11"/>
  <c r="P693" i="11"/>
  <c r="R693" i="11"/>
  <c r="G691" i="11"/>
  <c r="I691" i="11"/>
  <c r="K691" i="11"/>
  <c r="M691" i="11"/>
  <c r="O691" i="11"/>
  <c r="Q691" i="11"/>
  <c r="F691" i="11"/>
  <c r="H691" i="11"/>
  <c r="J691" i="11"/>
  <c r="L691" i="11"/>
  <c r="N691" i="11"/>
  <c r="P691" i="11"/>
  <c r="R691" i="11"/>
  <c r="G689" i="11"/>
  <c r="I689" i="11"/>
  <c r="K689" i="11"/>
  <c r="M689" i="11"/>
  <c r="O689" i="11"/>
  <c r="Q689" i="11"/>
  <c r="F689" i="11"/>
  <c r="H689" i="11"/>
  <c r="J689" i="11"/>
  <c r="L689" i="11"/>
  <c r="N689" i="11"/>
  <c r="P689" i="11"/>
  <c r="R689" i="11"/>
  <c r="G687" i="11"/>
  <c r="I687" i="11"/>
  <c r="K687" i="11"/>
  <c r="M687" i="11"/>
  <c r="O687" i="11"/>
  <c r="Q687" i="11"/>
  <c r="F687" i="11"/>
  <c r="H687" i="11"/>
  <c r="J687" i="11"/>
  <c r="L687" i="11"/>
  <c r="N687" i="11"/>
  <c r="P687" i="11"/>
  <c r="R687" i="11"/>
  <c r="G685" i="11"/>
  <c r="I685" i="11"/>
  <c r="K685" i="11"/>
  <c r="M685" i="11"/>
  <c r="O685" i="11"/>
  <c r="Q685" i="11"/>
  <c r="F685" i="11"/>
  <c r="H685" i="11"/>
  <c r="J685" i="11"/>
  <c r="L685" i="11"/>
  <c r="N685" i="11"/>
  <c r="P685" i="11"/>
  <c r="R685" i="11"/>
  <c r="G683" i="11"/>
  <c r="I683" i="11"/>
  <c r="K683" i="11"/>
  <c r="M683" i="11"/>
  <c r="O683" i="11"/>
  <c r="Q683" i="11"/>
  <c r="F683" i="11"/>
  <c r="H683" i="11"/>
  <c r="J683" i="11"/>
  <c r="L683" i="11"/>
  <c r="N683" i="11"/>
  <c r="P683" i="11"/>
  <c r="R683" i="11"/>
  <c r="G681" i="11"/>
  <c r="I681" i="11"/>
  <c r="K681" i="11"/>
  <c r="M681" i="11"/>
  <c r="O681" i="11"/>
  <c r="Q681" i="11"/>
  <c r="F681" i="11"/>
  <c r="H681" i="11"/>
  <c r="J681" i="11"/>
  <c r="L681" i="11"/>
  <c r="N681" i="11"/>
  <c r="P681" i="11"/>
  <c r="R681" i="11"/>
  <c r="G679" i="11"/>
  <c r="I679" i="11"/>
  <c r="K679" i="11"/>
  <c r="M679" i="11"/>
  <c r="O679" i="11"/>
  <c r="Q679" i="11"/>
  <c r="F679" i="11"/>
  <c r="H679" i="11"/>
  <c r="J679" i="11"/>
  <c r="L679" i="11"/>
  <c r="N679" i="11"/>
  <c r="P679" i="11"/>
  <c r="R679" i="11"/>
  <c r="G677" i="11"/>
  <c r="I677" i="11"/>
  <c r="K677" i="11"/>
  <c r="M677" i="11"/>
  <c r="O677" i="11"/>
  <c r="Q677" i="11"/>
  <c r="F677" i="11"/>
  <c r="H677" i="11"/>
  <c r="J677" i="11"/>
  <c r="L677" i="11"/>
  <c r="N677" i="11"/>
  <c r="P677" i="11"/>
  <c r="R677" i="11"/>
  <c r="G675" i="11"/>
  <c r="I675" i="11"/>
  <c r="K675" i="11"/>
  <c r="M675" i="11"/>
  <c r="O675" i="11"/>
  <c r="Q675" i="11"/>
  <c r="F675" i="11"/>
  <c r="H675" i="11"/>
  <c r="J675" i="11"/>
  <c r="L675" i="11"/>
  <c r="N675" i="11"/>
  <c r="P675" i="11"/>
  <c r="R675" i="11"/>
  <c r="G673" i="11"/>
  <c r="I673" i="11"/>
  <c r="K673" i="11"/>
  <c r="M673" i="11"/>
  <c r="O673" i="11"/>
  <c r="Q673" i="11"/>
  <c r="F673" i="11"/>
  <c r="H673" i="11"/>
  <c r="J673" i="11"/>
  <c r="L673" i="11"/>
  <c r="N673" i="11"/>
  <c r="P673" i="11"/>
  <c r="R673" i="11"/>
  <c r="G671" i="11"/>
  <c r="I671" i="11"/>
  <c r="K671" i="11"/>
  <c r="M671" i="11"/>
  <c r="O671" i="11"/>
  <c r="Q671" i="11"/>
  <c r="F671" i="11"/>
  <c r="H671" i="11"/>
  <c r="J671" i="11"/>
  <c r="L671" i="11"/>
  <c r="N671" i="11"/>
  <c r="P671" i="11"/>
  <c r="R671" i="11"/>
  <c r="G669" i="11"/>
  <c r="I669" i="11"/>
  <c r="K669" i="11"/>
  <c r="M669" i="11"/>
  <c r="O669" i="11"/>
  <c r="Q669" i="11"/>
  <c r="F669" i="11"/>
  <c r="H669" i="11"/>
  <c r="J669" i="11"/>
  <c r="L669" i="11"/>
  <c r="N669" i="11"/>
  <c r="P669" i="11"/>
  <c r="R669" i="11"/>
  <c r="G667" i="11"/>
  <c r="I667" i="11"/>
  <c r="K667" i="11"/>
  <c r="M667" i="11"/>
  <c r="O667" i="11"/>
  <c r="Q667" i="11"/>
  <c r="F667" i="11"/>
  <c r="H667" i="11"/>
  <c r="J667" i="11"/>
  <c r="L667" i="11"/>
  <c r="N667" i="11"/>
  <c r="P667" i="11"/>
  <c r="R667" i="11"/>
  <c r="G665" i="11"/>
  <c r="I665" i="11"/>
  <c r="K665" i="11"/>
  <c r="M665" i="11"/>
  <c r="O665" i="11"/>
  <c r="Q665" i="11"/>
  <c r="F665" i="11"/>
  <c r="H665" i="11"/>
  <c r="J665" i="11"/>
  <c r="L665" i="11"/>
  <c r="N665" i="11"/>
  <c r="P665" i="11"/>
  <c r="R665" i="11"/>
  <c r="G663" i="11"/>
  <c r="I663" i="11"/>
  <c r="K663" i="11"/>
  <c r="M663" i="11"/>
  <c r="O663" i="11"/>
  <c r="Q663" i="11"/>
  <c r="F663" i="11"/>
  <c r="H663" i="11"/>
  <c r="J663" i="11"/>
  <c r="L663" i="11"/>
  <c r="N663" i="11"/>
  <c r="P663" i="11"/>
  <c r="R663" i="11"/>
  <c r="G661" i="11"/>
  <c r="I661" i="11"/>
  <c r="K661" i="11"/>
  <c r="M661" i="11"/>
  <c r="O661" i="11"/>
  <c r="Q661" i="11"/>
  <c r="F661" i="11"/>
  <c r="H661" i="11"/>
  <c r="J661" i="11"/>
  <c r="L661" i="11"/>
  <c r="N661" i="11"/>
  <c r="P661" i="11"/>
  <c r="R661" i="11"/>
  <c r="G659" i="11"/>
  <c r="I659" i="11"/>
  <c r="K659" i="11"/>
  <c r="M659" i="11"/>
  <c r="O659" i="11"/>
  <c r="Q659" i="11"/>
  <c r="F659" i="11"/>
  <c r="H659" i="11"/>
  <c r="J659" i="11"/>
  <c r="L659" i="11"/>
  <c r="N659" i="11"/>
  <c r="P659" i="11"/>
  <c r="R659" i="11"/>
  <c r="G657" i="11"/>
  <c r="I657" i="11"/>
  <c r="K657" i="11"/>
  <c r="M657" i="11"/>
  <c r="O657" i="11"/>
  <c r="Q657" i="11"/>
  <c r="F657" i="11"/>
  <c r="H657" i="11"/>
  <c r="J657" i="11"/>
  <c r="L657" i="11"/>
  <c r="N657" i="11"/>
  <c r="P657" i="11"/>
  <c r="R657" i="11"/>
  <c r="G655" i="11"/>
  <c r="I655" i="11"/>
  <c r="K655" i="11"/>
  <c r="M655" i="11"/>
  <c r="O655" i="11"/>
  <c r="Q655" i="11"/>
  <c r="F655" i="11"/>
  <c r="H655" i="11"/>
  <c r="J655" i="11"/>
  <c r="L655" i="11"/>
  <c r="N655" i="11"/>
  <c r="P655" i="11"/>
  <c r="R655" i="11"/>
  <c r="G653" i="11"/>
  <c r="I653" i="11"/>
  <c r="K653" i="11"/>
  <c r="M653" i="11"/>
  <c r="O653" i="11"/>
  <c r="Q653" i="11"/>
  <c r="F653" i="11"/>
  <c r="H653" i="11"/>
  <c r="J653" i="11"/>
  <c r="L653" i="11"/>
  <c r="N653" i="11"/>
  <c r="P653" i="11"/>
  <c r="R653" i="11"/>
  <c r="G651" i="11"/>
  <c r="I651" i="11"/>
  <c r="K651" i="11"/>
  <c r="M651" i="11"/>
  <c r="O651" i="11"/>
  <c r="Q651" i="11"/>
  <c r="F651" i="11"/>
  <c r="H651" i="11"/>
  <c r="J651" i="11"/>
  <c r="L651" i="11"/>
  <c r="N651" i="11"/>
  <c r="P651" i="11"/>
  <c r="R651" i="11"/>
  <c r="G649" i="11"/>
  <c r="I649" i="11"/>
  <c r="K649" i="11"/>
  <c r="M649" i="11"/>
  <c r="O649" i="11"/>
  <c r="Q649" i="11"/>
  <c r="F649" i="11"/>
  <c r="H649" i="11"/>
  <c r="J649" i="11"/>
  <c r="L649" i="11"/>
  <c r="N649" i="11"/>
  <c r="P649" i="11"/>
  <c r="R649" i="11"/>
  <c r="G647" i="11"/>
  <c r="I647" i="11"/>
  <c r="K647" i="11"/>
  <c r="M647" i="11"/>
  <c r="O647" i="11"/>
  <c r="Q647" i="11"/>
  <c r="F647" i="11"/>
  <c r="H647" i="11"/>
  <c r="J647" i="11"/>
  <c r="L647" i="11"/>
  <c r="N647" i="11"/>
  <c r="P647" i="11"/>
  <c r="R647" i="11"/>
  <c r="G645" i="11"/>
  <c r="I645" i="11"/>
  <c r="K645" i="11"/>
  <c r="M645" i="11"/>
  <c r="O645" i="11"/>
  <c r="Q645" i="11"/>
  <c r="F645" i="11"/>
  <c r="H645" i="11"/>
  <c r="J645" i="11"/>
  <c r="L645" i="11"/>
  <c r="N645" i="11"/>
  <c r="P645" i="11"/>
  <c r="R645" i="11"/>
  <c r="G643" i="11"/>
  <c r="I643" i="11"/>
  <c r="K643" i="11"/>
  <c r="M643" i="11"/>
  <c r="O643" i="11"/>
  <c r="Q643" i="11"/>
  <c r="F643" i="11"/>
  <c r="H643" i="11"/>
  <c r="J643" i="11"/>
  <c r="L643" i="11"/>
  <c r="N643" i="11"/>
  <c r="P643" i="11"/>
  <c r="R643" i="11"/>
  <c r="G641" i="11"/>
  <c r="I641" i="11"/>
  <c r="K641" i="11"/>
  <c r="M641" i="11"/>
  <c r="O641" i="11"/>
  <c r="Q641" i="11"/>
  <c r="F641" i="11"/>
  <c r="H641" i="11"/>
  <c r="J641" i="11"/>
  <c r="L641" i="11"/>
  <c r="N641" i="11"/>
  <c r="P641" i="11"/>
  <c r="R641" i="11"/>
  <c r="G639" i="11"/>
  <c r="I639" i="11"/>
  <c r="K639" i="11"/>
  <c r="M639" i="11"/>
  <c r="O639" i="11"/>
  <c r="Q639" i="11"/>
  <c r="F639" i="11"/>
  <c r="H639" i="11"/>
  <c r="J639" i="11"/>
  <c r="L639" i="11"/>
  <c r="N639" i="11"/>
  <c r="P639" i="11"/>
  <c r="R639" i="11"/>
  <c r="G637" i="11"/>
  <c r="I637" i="11"/>
  <c r="K637" i="11"/>
  <c r="M637" i="11"/>
  <c r="O637" i="11"/>
  <c r="Q637" i="11"/>
  <c r="F637" i="11"/>
  <c r="H637" i="11"/>
  <c r="J637" i="11"/>
  <c r="L637" i="11"/>
  <c r="N637" i="11"/>
  <c r="P637" i="11"/>
  <c r="R637" i="11"/>
  <c r="G635" i="11"/>
  <c r="I635" i="11"/>
  <c r="K635" i="11"/>
  <c r="M635" i="11"/>
  <c r="O635" i="11"/>
  <c r="Q635" i="11"/>
  <c r="F635" i="11"/>
  <c r="H635" i="11"/>
  <c r="J635" i="11"/>
  <c r="L635" i="11"/>
  <c r="N635" i="11"/>
  <c r="P635" i="11"/>
  <c r="R635" i="11"/>
  <c r="G633" i="11"/>
  <c r="I633" i="11"/>
  <c r="K633" i="11"/>
  <c r="M633" i="11"/>
  <c r="O633" i="11"/>
  <c r="Q633" i="11"/>
  <c r="F633" i="11"/>
  <c r="H633" i="11"/>
  <c r="J633" i="11"/>
  <c r="L633" i="11"/>
  <c r="N633" i="11"/>
  <c r="P633" i="11"/>
  <c r="R633" i="11"/>
  <c r="G631" i="11"/>
  <c r="I631" i="11"/>
  <c r="K631" i="11"/>
  <c r="M631" i="11"/>
  <c r="O631" i="11"/>
  <c r="Q631" i="11"/>
  <c r="F631" i="11"/>
  <c r="H631" i="11"/>
  <c r="J631" i="11"/>
  <c r="L631" i="11"/>
  <c r="N631" i="11"/>
  <c r="P631" i="11"/>
  <c r="R631" i="11"/>
  <c r="G629" i="11"/>
  <c r="I629" i="11"/>
  <c r="K629" i="11"/>
  <c r="M629" i="11"/>
  <c r="O629" i="11"/>
  <c r="Q629" i="11"/>
  <c r="F629" i="11"/>
  <c r="H629" i="11"/>
  <c r="J629" i="11"/>
  <c r="L629" i="11"/>
  <c r="N629" i="11"/>
  <c r="P629" i="11"/>
  <c r="R629" i="11"/>
  <c r="G627" i="11"/>
  <c r="I627" i="11"/>
  <c r="K627" i="11"/>
  <c r="M627" i="11"/>
  <c r="O627" i="11"/>
  <c r="Q627" i="11"/>
  <c r="F627" i="11"/>
  <c r="H627" i="11"/>
  <c r="J627" i="11"/>
  <c r="L627" i="11"/>
  <c r="N627" i="11"/>
  <c r="P627" i="11"/>
  <c r="R627" i="11"/>
  <c r="G625" i="11"/>
  <c r="I625" i="11"/>
  <c r="K625" i="11"/>
  <c r="M625" i="11"/>
  <c r="O625" i="11"/>
  <c r="Q625" i="11"/>
  <c r="F625" i="11"/>
  <c r="H625" i="11"/>
  <c r="J625" i="11"/>
  <c r="L625" i="11"/>
  <c r="N625" i="11"/>
  <c r="P625" i="11"/>
  <c r="R625" i="11"/>
  <c r="G623" i="11"/>
  <c r="I623" i="11"/>
  <c r="K623" i="11"/>
  <c r="M623" i="11"/>
  <c r="O623" i="11"/>
  <c r="Q623" i="11"/>
  <c r="F623" i="11"/>
  <c r="H623" i="11"/>
  <c r="J623" i="11"/>
  <c r="L623" i="11"/>
  <c r="N623" i="11"/>
  <c r="P623" i="11"/>
  <c r="R623" i="11"/>
  <c r="G621" i="11"/>
  <c r="I621" i="11"/>
  <c r="K621" i="11"/>
  <c r="M621" i="11"/>
  <c r="O621" i="11"/>
  <c r="Q621" i="11"/>
  <c r="F621" i="11"/>
  <c r="H621" i="11"/>
  <c r="J621" i="11"/>
  <c r="L621" i="11"/>
  <c r="N621" i="11"/>
  <c r="P621" i="11"/>
  <c r="R621" i="11"/>
  <c r="G619" i="11"/>
  <c r="I619" i="11"/>
  <c r="K619" i="11"/>
  <c r="M619" i="11"/>
  <c r="O619" i="11"/>
  <c r="Q619" i="11"/>
  <c r="F619" i="11"/>
  <c r="H619" i="11"/>
  <c r="J619" i="11"/>
  <c r="L619" i="11"/>
  <c r="N619" i="11"/>
  <c r="P619" i="11"/>
  <c r="R619" i="11"/>
  <c r="G617" i="11"/>
  <c r="I617" i="11"/>
  <c r="K617" i="11"/>
  <c r="M617" i="11"/>
  <c r="O617" i="11"/>
  <c r="Q617" i="11"/>
  <c r="F617" i="11"/>
  <c r="H617" i="11"/>
  <c r="J617" i="11"/>
  <c r="L617" i="11"/>
  <c r="N617" i="11"/>
  <c r="P617" i="11"/>
  <c r="R617" i="11"/>
  <c r="G615" i="11"/>
  <c r="I615" i="11"/>
  <c r="K615" i="11"/>
  <c r="M615" i="11"/>
  <c r="O615" i="11"/>
  <c r="Q615" i="11"/>
  <c r="F615" i="11"/>
  <c r="H615" i="11"/>
  <c r="J615" i="11"/>
  <c r="L615" i="11"/>
  <c r="N615" i="11"/>
  <c r="P615" i="11"/>
  <c r="R615" i="11"/>
  <c r="G613" i="11"/>
  <c r="I613" i="11"/>
  <c r="K613" i="11"/>
  <c r="M613" i="11"/>
  <c r="O613" i="11"/>
  <c r="Q613" i="11"/>
  <c r="F613" i="11"/>
  <c r="H613" i="11"/>
  <c r="J613" i="11"/>
  <c r="L613" i="11"/>
  <c r="N613" i="11"/>
  <c r="P613" i="11"/>
  <c r="R613" i="11"/>
  <c r="G611" i="11"/>
  <c r="I611" i="11"/>
  <c r="K611" i="11"/>
  <c r="M611" i="11"/>
  <c r="O611" i="11"/>
  <c r="Q611" i="11"/>
  <c r="F611" i="11"/>
  <c r="H611" i="11"/>
  <c r="J611" i="11"/>
  <c r="L611" i="11"/>
  <c r="N611" i="11"/>
  <c r="P611" i="11"/>
  <c r="R611" i="11"/>
  <c r="G609" i="11"/>
  <c r="I609" i="11"/>
  <c r="K609" i="11"/>
  <c r="M609" i="11"/>
  <c r="O609" i="11"/>
  <c r="Q609" i="11"/>
  <c r="F609" i="11"/>
  <c r="H609" i="11"/>
  <c r="J609" i="11"/>
  <c r="L609" i="11"/>
  <c r="N609" i="11"/>
  <c r="P609" i="11"/>
  <c r="R609" i="11"/>
  <c r="G607" i="11"/>
  <c r="I607" i="11"/>
  <c r="K607" i="11"/>
  <c r="M607" i="11"/>
  <c r="O607" i="11"/>
  <c r="Q607" i="11"/>
  <c r="F607" i="11"/>
  <c r="H607" i="11"/>
  <c r="J607" i="11"/>
  <c r="L607" i="11"/>
  <c r="N607" i="11"/>
  <c r="P607" i="11"/>
  <c r="R607" i="11"/>
  <c r="G605" i="11"/>
  <c r="I605" i="11"/>
  <c r="K605" i="11"/>
  <c r="M605" i="11"/>
  <c r="O605" i="11"/>
  <c r="Q605" i="11"/>
  <c r="F605" i="11"/>
  <c r="H605" i="11"/>
  <c r="J605" i="11"/>
  <c r="L605" i="11"/>
  <c r="N605" i="11"/>
  <c r="P605" i="11"/>
  <c r="R605" i="11"/>
  <c r="G603" i="11"/>
  <c r="I603" i="11"/>
  <c r="K603" i="11"/>
  <c r="M603" i="11"/>
  <c r="O603" i="11"/>
  <c r="Q603" i="11"/>
  <c r="F603" i="11"/>
  <c r="H603" i="11"/>
  <c r="J603" i="11"/>
  <c r="L603" i="11"/>
  <c r="N603" i="11"/>
  <c r="P603" i="11"/>
  <c r="R603" i="11"/>
  <c r="G601" i="11"/>
  <c r="I601" i="11"/>
  <c r="K601" i="11"/>
  <c r="M601" i="11"/>
  <c r="O601" i="11"/>
  <c r="Q601" i="11"/>
  <c r="F601" i="11"/>
  <c r="H601" i="11"/>
  <c r="J601" i="11"/>
  <c r="L601" i="11"/>
  <c r="N601" i="11"/>
  <c r="P601" i="11"/>
  <c r="R601" i="11"/>
  <c r="G599" i="11"/>
  <c r="I599" i="11"/>
  <c r="K599" i="11"/>
  <c r="M599" i="11"/>
  <c r="O599" i="11"/>
  <c r="Q599" i="11"/>
  <c r="F599" i="11"/>
  <c r="H599" i="11"/>
  <c r="J599" i="11"/>
  <c r="L599" i="11"/>
  <c r="N599" i="11"/>
  <c r="P599" i="11"/>
  <c r="R599" i="11"/>
  <c r="G597" i="11"/>
  <c r="I597" i="11"/>
  <c r="K597" i="11"/>
  <c r="M597" i="11"/>
  <c r="O597" i="11"/>
  <c r="Q597" i="11"/>
  <c r="F597" i="11"/>
  <c r="H597" i="11"/>
  <c r="J597" i="11"/>
  <c r="L597" i="11"/>
  <c r="N597" i="11"/>
  <c r="P597" i="11"/>
  <c r="R597" i="11"/>
  <c r="G595" i="11"/>
  <c r="I595" i="11"/>
  <c r="K595" i="11"/>
  <c r="M595" i="11"/>
  <c r="O595" i="11"/>
  <c r="Q595" i="11"/>
  <c r="F595" i="11"/>
  <c r="H595" i="11"/>
  <c r="J595" i="11"/>
  <c r="L595" i="11"/>
  <c r="N595" i="11"/>
  <c r="P595" i="11"/>
  <c r="R595" i="11"/>
  <c r="G593" i="11"/>
  <c r="I593" i="11"/>
  <c r="K593" i="11"/>
  <c r="M593" i="11"/>
  <c r="O593" i="11"/>
  <c r="Q593" i="11"/>
  <c r="F593" i="11"/>
  <c r="H593" i="11"/>
  <c r="J593" i="11"/>
  <c r="L593" i="11"/>
  <c r="N593" i="11"/>
  <c r="P593" i="11"/>
  <c r="R593" i="11"/>
  <c r="G591" i="11"/>
  <c r="I591" i="11"/>
  <c r="K591" i="11"/>
  <c r="M591" i="11"/>
  <c r="O591" i="11"/>
  <c r="Q591" i="11"/>
  <c r="F591" i="11"/>
  <c r="H591" i="11"/>
  <c r="J591" i="11"/>
  <c r="L591" i="11"/>
  <c r="N591" i="11"/>
  <c r="P591" i="11"/>
  <c r="R591" i="11"/>
  <c r="F589" i="11"/>
  <c r="H589" i="11"/>
  <c r="J589" i="11"/>
  <c r="L589" i="11"/>
  <c r="G589" i="11"/>
  <c r="I589" i="11"/>
  <c r="K589" i="11"/>
  <c r="M589" i="11"/>
  <c r="O589" i="11"/>
  <c r="Q589" i="11"/>
  <c r="P589" i="11"/>
  <c r="N589" i="11"/>
  <c r="R589" i="11"/>
  <c r="F587" i="11"/>
  <c r="H587" i="11"/>
  <c r="J587" i="11"/>
  <c r="L587" i="11"/>
  <c r="N587" i="11"/>
  <c r="P587" i="11"/>
  <c r="R587" i="11"/>
  <c r="G587" i="11"/>
  <c r="I587" i="11"/>
  <c r="K587" i="11"/>
  <c r="M587" i="11"/>
  <c r="O587" i="11"/>
  <c r="Q587" i="11"/>
  <c r="F585" i="11"/>
  <c r="H585" i="11"/>
  <c r="J585" i="11"/>
  <c r="L585" i="11"/>
  <c r="N585" i="11"/>
  <c r="P585" i="11"/>
  <c r="R585" i="11"/>
  <c r="G585" i="11"/>
  <c r="I585" i="11"/>
  <c r="K585" i="11"/>
  <c r="M585" i="11"/>
  <c r="O585" i="11"/>
  <c r="Q585" i="11"/>
  <c r="F583" i="11"/>
  <c r="H583" i="11"/>
  <c r="J583" i="11"/>
  <c r="L583" i="11"/>
  <c r="N583" i="11"/>
  <c r="P583" i="11"/>
  <c r="R583" i="11"/>
  <c r="G583" i="11"/>
  <c r="I583" i="11"/>
  <c r="K583" i="11"/>
  <c r="M583" i="11"/>
  <c r="O583" i="11"/>
  <c r="Q583" i="11"/>
  <c r="F581" i="11"/>
  <c r="H581" i="11"/>
  <c r="J581" i="11"/>
  <c r="L581" i="11"/>
  <c r="N581" i="11"/>
  <c r="P581" i="11"/>
  <c r="R581" i="11"/>
  <c r="G581" i="11"/>
  <c r="I581" i="11"/>
  <c r="K581" i="11"/>
  <c r="M581" i="11"/>
  <c r="O581" i="11"/>
  <c r="Q581" i="11"/>
  <c r="F579" i="11"/>
  <c r="H579" i="11"/>
  <c r="J579" i="11"/>
  <c r="L579" i="11"/>
  <c r="N579" i="11"/>
  <c r="P579" i="11"/>
  <c r="R579" i="11"/>
  <c r="G579" i="11"/>
  <c r="I579" i="11"/>
  <c r="K579" i="11"/>
  <c r="M579" i="11"/>
  <c r="O579" i="11"/>
  <c r="Q579" i="11"/>
  <c r="F577" i="11"/>
  <c r="H577" i="11"/>
  <c r="J577" i="11"/>
  <c r="L577" i="11"/>
  <c r="N577" i="11"/>
  <c r="P577" i="11"/>
  <c r="R577" i="11"/>
  <c r="G577" i="11"/>
  <c r="I577" i="11"/>
  <c r="K577" i="11"/>
  <c r="M577" i="11"/>
  <c r="O577" i="11"/>
  <c r="Q577" i="11"/>
  <c r="F575" i="11"/>
  <c r="H575" i="11"/>
  <c r="J575" i="11"/>
  <c r="L575" i="11"/>
  <c r="N575" i="11"/>
  <c r="P575" i="11"/>
  <c r="R575" i="11"/>
  <c r="G575" i="11"/>
  <c r="I575" i="11"/>
  <c r="K575" i="11"/>
  <c r="M575" i="11"/>
  <c r="O575" i="11"/>
  <c r="Q575" i="11"/>
  <c r="F573" i="11"/>
  <c r="H573" i="11"/>
  <c r="J573" i="11"/>
  <c r="L573" i="11"/>
  <c r="N573" i="11"/>
  <c r="P573" i="11"/>
  <c r="R573" i="11"/>
  <c r="G573" i="11"/>
  <c r="I573" i="11"/>
  <c r="K573" i="11"/>
  <c r="M573" i="11"/>
  <c r="O573" i="11"/>
  <c r="Q573" i="11"/>
  <c r="F571" i="11"/>
  <c r="H571" i="11"/>
  <c r="J571" i="11"/>
  <c r="L571" i="11"/>
  <c r="N571" i="11"/>
  <c r="P571" i="11"/>
  <c r="R571" i="11"/>
  <c r="G571" i="11"/>
  <c r="I571" i="11"/>
  <c r="K571" i="11"/>
  <c r="M571" i="11"/>
  <c r="O571" i="11"/>
  <c r="Q571" i="11"/>
  <c r="F569" i="11"/>
  <c r="H569" i="11"/>
  <c r="J569" i="11"/>
  <c r="L569" i="11"/>
  <c r="N569" i="11"/>
  <c r="P569" i="11"/>
  <c r="R569" i="11"/>
  <c r="G569" i="11"/>
  <c r="I569" i="11"/>
  <c r="K569" i="11"/>
  <c r="M569" i="11"/>
  <c r="O569" i="11"/>
  <c r="Q569" i="11"/>
  <c r="F567" i="11"/>
  <c r="H567" i="11"/>
  <c r="J567" i="11"/>
  <c r="L567" i="11"/>
  <c r="N567" i="11"/>
  <c r="P567" i="11"/>
  <c r="R567" i="11"/>
  <c r="G567" i="11"/>
  <c r="I567" i="11"/>
  <c r="K567" i="11"/>
  <c r="M567" i="11"/>
  <c r="O567" i="11"/>
  <c r="Q567" i="11"/>
  <c r="F565" i="11"/>
  <c r="H565" i="11"/>
  <c r="J565" i="11"/>
  <c r="L565" i="11"/>
  <c r="N565" i="11"/>
  <c r="P565" i="11"/>
  <c r="R565" i="11"/>
  <c r="G565" i="11"/>
  <c r="I565" i="11"/>
  <c r="K565" i="11"/>
  <c r="M565" i="11"/>
  <c r="O565" i="11"/>
  <c r="Q565" i="11"/>
  <c r="F563" i="11"/>
  <c r="H563" i="11"/>
  <c r="J563" i="11"/>
  <c r="L563" i="11"/>
  <c r="N563" i="11"/>
  <c r="P563" i="11"/>
  <c r="R563" i="11"/>
  <c r="G563" i="11"/>
  <c r="I563" i="11"/>
  <c r="K563" i="11"/>
  <c r="M563" i="11"/>
  <c r="O563" i="11"/>
  <c r="Q563" i="11"/>
  <c r="F561" i="11"/>
  <c r="H561" i="11"/>
  <c r="J561" i="11"/>
  <c r="L561" i="11"/>
  <c r="N561" i="11"/>
  <c r="P561" i="11"/>
  <c r="R561" i="11"/>
  <c r="G561" i="11"/>
  <c r="I561" i="11"/>
  <c r="K561" i="11"/>
  <c r="M561" i="11"/>
  <c r="O561" i="11"/>
  <c r="Q561" i="11"/>
  <c r="F559" i="11"/>
  <c r="H559" i="11"/>
  <c r="J559" i="11"/>
  <c r="L559" i="11"/>
  <c r="N559" i="11"/>
  <c r="P559" i="11"/>
  <c r="R559" i="11"/>
  <c r="G559" i="11"/>
  <c r="I559" i="11"/>
  <c r="K559" i="11"/>
  <c r="M559" i="11"/>
  <c r="O559" i="11"/>
  <c r="Q559" i="11"/>
  <c r="F557" i="11"/>
  <c r="H557" i="11"/>
  <c r="J557" i="11"/>
  <c r="L557" i="11"/>
  <c r="N557" i="11"/>
  <c r="P557" i="11"/>
  <c r="R557" i="11"/>
  <c r="G557" i="11"/>
  <c r="I557" i="11"/>
  <c r="K557" i="11"/>
  <c r="M557" i="11"/>
  <c r="O557" i="11"/>
  <c r="Q557" i="11"/>
  <c r="F555" i="11"/>
  <c r="H555" i="11"/>
  <c r="J555" i="11"/>
  <c r="L555" i="11"/>
  <c r="N555" i="11"/>
  <c r="P555" i="11"/>
  <c r="R555" i="11"/>
  <c r="G555" i="11"/>
  <c r="I555" i="11"/>
  <c r="K555" i="11"/>
  <c r="M555" i="11"/>
  <c r="O555" i="11"/>
  <c r="Q555" i="11"/>
  <c r="F553" i="11"/>
  <c r="H553" i="11"/>
  <c r="J553" i="11"/>
  <c r="L553" i="11"/>
  <c r="N553" i="11"/>
  <c r="P553" i="11"/>
  <c r="R553" i="11"/>
  <c r="G553" i="11"/>
  <c r="I553" i="11"/>
  <c r="K553" i="11"/>
  <c r="M553" i="11"/>
  <c r="O553" i="11"/>
  <c r="Q553" i="11"/>
  <c r="F551" i="11"/>
  <c r="H551" i="11"/>
  <c r="J551" i="11"/>
  <c r="L551" i="11"/>
  <c r="N551" i="11"/>
  <c r="P551" i="11"/>
  <c r="R551" i="11"/>
  <c r="G551" i="11"/>
  <c r="I551" i="11"/>
  <c r="K551" i="11"/>
  <c r="M551" i="11"/>
  <c r="O551" i="11"/>
  <c r="Q551" i="11"/>
  <c r="F549" i="11"/>
  <c r="H549" i="11"/>
  <c r="J549" i="11"/>
  <c r="L549" i="11"/>
  <c r="N549" i="11"/>
  <c r="P549" i="11"/>
  <c r="R549" i="11"/>
  <c r="G549" i="11"/>
  <c r="I549" i="11"/>
  <c r="K549" i="11"/>
  <c r="M549" i="11"/>
  <c r="O549" i="11"/>
  <c r="Q549" i="11"/>
  <c r="F547" i="11"/>
  <c r="H547" i="11"/>
  <c r="J547" i="11"/>
  <c r="L547" i="11"/>
  <c r="N547" i="11"/>
  <c r="P547" i="11"/>
  <c r="R547" i="11"/>
  <c r="G547" i="11"/>
  <c r="I547" i="11"/>
  <c r="K547" i="11"/>
  <c r="M547" i="11"/>
  <c r="O547" i="11"/>
  <c r="Q547" i="11"/>
  <c r="F545" i="11"/>
  <c r="H545" i="11"/>
  <c r="J545" i="11"/>
  <c r="L545" i="11"/>
  <c r="N545" i="11"/>
  <c r="P545" i="11"/>
  <c r="R545" i="11"/>
  <c r="G545" i="11"/>
  <c r="I545" i="11"/>
  <c r="K545" i="11"/>
  <c r="M545" i="11"/>
  <c r="O545" i="11"/>
  <c r="Q545" i="11"/>
  <c r="F543" i="11"/>
  <c r="H543" i="11"/>
  <c r="J543" i="11"/>
  <c r="L543" i="11"/>
  <c r="N543" i="11"/>
  <c r="P543" i="11"/>
  <c r="R543" i="11"/>
  <c r="G543" i="11"/>
  <c r="I543" i="11"/>
  <c r="K543" i="11"/>
  <c r="M543" i="11"/>
  <c r="O543" i="11"/>
  <c r="Q543" i="11"/>
  <c r="F541" i="11"/>
  <c r="H541" i="11"/>
  <c r="J541" i="11"/>
  <c r="L541" i="11"/>
  <c r="N541" i="11"/>
  <c r="P541" i="11"/>
  <c r="R541" i="11"/>
  <c r="G541" i="11"/>
  <c r="I541" i="11"/>
  <c r="K541" i="11"/>
  <c r="M541" i="11"/>
  <c r="O541" i="11"/>
  <c r="Q541" i="11"/>
  <c r="F539" i="11"/>
  <c r="H539" i="11"/>
  <c r="J539" i="11"/>
  <c r="L539" i="11"/>
  <c r="N539" i="11"/>
  <c r="P539" i="11"/>
  <c r="R539" i="11"/>
  <c r="G539" i="11"/>
  <c r="I539" i="11"/>
  <c r="K539" i="11"/>
  <c r="M539" i="11"/>
  <c r="O539" i="11"/>
  <c r="Q539" i="11"/>
  <c r="F537" i="11"/>
  <c r="H537" i="11"/>
  <c r="J537" i="11"/>
  <c r="L537" i="11"/>
  <c r="N537" i="11"/>
  <c r="P537" i="11"/>
  <c r="R537" i="11"/>
  <c r="G537" i="11"/>
  <c r="I537" i="11"/>
  <c r="K537" i="11"/>
  <c r="M537" i="11"/>
  <c r="O537" i="11"/>
  <c r="Q537" i="11"/>
  <c r="F535" i="11"/>
  <c r="H535" i="11"/>
  <c r="J535" i="11"/>
  <c r="L535" i="11"/>
  <c r="N535" i="11"/>
  <c r="P535" i="11"/>
  <c r="R535" i="11"/>
  <c r="G535" i="11"/>
  <c r="I535" i="11"/>
  <c r="K535" i="11"/>
  <c r="M535" i="11"/>
  <c r="O535" i="11"/>
  <c r="Q535" i="11"/>
  <c r="F533" i="11"/>
  <c r="H533" i="11"/>
  <c r="J533" i="11"/>
  <c r="L533" i="11"/>
  <c r="N533" i="11"/>
  <c r="P533" i="11"/>
  <c r="R533" i="11"/>
  <c r="G533" i="11"/>
  <c r="I533" i="11"/>
  <c r="K533" i="11"/>
  <c r="M533" i="11"/>
  <c r="O533" i="11"/>
  <c r="Q533" i="11"/>
  <c r="F531" i="11"/>
  <c r="H531" i="11"/>
  <c r="J531" i="11"/>
  <c r="L531" i="11"/>
  <c r="N531" i="11"/>
  <c r="P531" i="11"/>
  <c r="R531" i="11"/>
  <c r="G531" i="11"/>
  <c r="I531" i="11"/>
  <c r="K531" i="11"/>
  <c r="M531" i="11"/>
  <c r="O531" i="11"/>
  <c r="Q531" i="11"/>
  <c r="F529" i="11"/>
  <c r="H529" i="11"/>
  <c r="J529" i="11"/>
  <c r="L529" i="11"/>
  <c r="N529" i="11"/>
  <c r="P529" i="11"/>
  <c r="R529" i="11"/>
  <c r="G529" i="11"/>
  <c r="I529" i="11"/>
  <c r="K529" i="11"/>
  <c r="M529" i="11"/>
  <c r="O529" i="11"/>
  <c r="Q529" i="11"/>
  <c r="F527" i="11"/>
  <c r="H527" i="11"/>
  <c r="J527" i="11"/>
  <c r="L527" i="11"/>
  <c r="N527" i="11"/>
  <c r="P527" i="11"/>
  <c r="R527" i="11"/>
  <c r="G527" i="11"/>
  <c r="I527" i="11"/>
  <c r="K527" i="11"/>
  <c r="M527" i="11"/>
  <c r="O527" i="11"/>
  <c r="Q527" i="11"/>
  <c r="F525" i="11"/>
  <c r="H525" i="11"/>
  <c r="J525" i="11"/>
  <c r="L525" i="11"/>
  <c r="N525" i="11"/>
  <c r="P525" i="11"/>
  <c r="R525" i="11"/>
  <c r="G525" i="11"/>
  <c r="I525" i="11"/>
  <c r="K525" i="11"/>
  <c r="M525" i="11"/>
  <c r="O525" i="11"/>
  <c r="Q525" i="11"/>
  <c r="F523" i="11"/>
  <c r="H523" i="11"/>
  <c r="J523" i="11"/>
  <c r="L523" i="11"/>
  <c r="N523" i="11"/>
  <c r="P523" i="11"/>
  <c r="R523" i="11"/>
  <c r="G523" i="11"/>
  <c r="I523" i="11"/>
  <c r="K523" i="11"/>
  <c r="M523" i="11"/>
  <c r="O523" i="11"/>
  <c r="Q523" i="11"/>
  <c r="F521" i="11"/>
  <c r="H521" i="11"/>
  <c r="J521" i="11"/>
  <c r="L521" i="11"/>
  <c r="N521" i="11"/>
  <c r="P521" i="11"/>
  <c r="R521" i="11"/>
  <c r="G521" i="11"/>
  <c r="I521" i="11"/>
  <c r="K521" i="11"/>
  <c r="M521" i="11"/>
  <c r="O521" i="11"/>
  <c r="Q521" i="11"/>
  <c r="F519" i="11"/>
  <c r="H519" i="11"/>
  <c r="J519" i="11"/>
  <c r="L519" i="11"/>
  <c r="N519" i="11"/>
  <c r="P519" i="11"/>
  <c r="R519" i="11"/>
  <c r="G519" i="11"/>
  <c r="I519" i="11"/>
  <c r="K519" i="11"/>
  <c r="M519" i="11"/>
  <c r="O519" i="11"/>
  <c r="Q519" i="11"/>
  <c r="F517" i="11"/>
  <c r="H517" i="11"/>
  <c r="J517" i="11"/>
  <c r="L517" i="11"/>
  <c r="N517" i="11"/>
  <c r="P517" i="11"/>
  <c r="R517" i="11"/>
  <c r="G517" i="11"/>
  <c r="I517" i="11"/>
  <c r="K517" i="11"/>
  <c r="M517" i="11"/>
  <c r="O517" i="11"/>
  <c r="Q517" i="11"/>
  <c r="F515" i="11"/>
  <c r="H515" i="11"/>
  <c r="J515" i="11"/>
  <c r="L515" i="11"/>
  <c r="N515" i="11"/>
  <c r="P515" i="11"/>
  <c r="R515" i="11"/>
  <c r="G515" i="11"/>
  <c r="I515" i="11"/>
  <c r="K515" i="11"/>
  <c r="M515" i="11"/>
  <c r="O515" i="11"/>
  <c r="Q515" i="11"/>
  <c r="F513" i="11"/>
  <c r="H513" i="11"/>
  <c r="J513" i="11"/>
  <c r="L513" i="11"/>
  <c r="N513" i="11"/>
  <c r="P513" i="11"/>
  <c r="R513" i="11"/>
  <c r="G513" i="11"/>
  <c r="I513" i="11"/>
  <c r="K513" i="11"/>
  <c r="M513" i="11"/>
  <c r="O513" i="11"/>
  <c r="Q513" i="11"/>
  <c r="F511" i="11"/>
  <c r="H511" i="11"/>
  <c r="J511" i="11"/>
  <c r="L511" i="11"/>
  <c r="N511" i="11"/>
  <c r="P511" i="11"/>
  <c r="R511" i="11"/>
  <c r="G511" i="11"/>
  <c r="I511" i="11"/>
  <c r="K511" i="11"/>
  <c r="M511" i="11"/>
  <c r="O511" i="11"/>
  <c r="Q511" i="11"/>
  <c r="F509" i="11"/>
  <c r="H509" i="11"/>
  <c r="J509" i="11"/>
  <c r="L509" i="11"/>
  <c r="N509" i="11"/>
  <c r="P509" i="11"/>
  <c r="R509" i="11"/>
  <c r="G509" i="11"/>
  <c r="I509" i="11"/>
  <c r="K509" i="11"/>
  <c r="M509" i="11"/>
  <c r="O509" i="11"/>
  <c r="Q509" i="11"/>
  <c r="F507" i="11"/>
  <c r="H507" i="11"/>
  <c r="J507" i="11"/>
  <c r="L507" i="11"/>
  <c r="N507" i="11"/>
  <c r="P507" i="11"/>
  <c r="R507" i="11"/>
  <c r="G507" i="11"/>
  <c r="I507" i="11"/>
  <c r="K507" i="11"/>
  <c r="M507" i="11"/>
  <c r="O507" i="11"/>
  <c r="Q507" i="11"/>
  <c r="F505" i="11"/>
  <c r="H505" i="11"/>
  <c r="J505" i="11"/>
  <c r="L505" i="11"/>
  <c r="N505" i="11"/>
  <c r="P505" i="11"/>
  <c r="R505" i="11"/>
  <c r="G505" i="11"/>
  <c r="I505" i="11"/>
  <c r="K505" i="11"/>
  <c r="M505" i="11"/>
  <c r="O505" i="11"/>
  <c r="Q505" i="11"/>
  <c r="F503" i="11"/>
  <c r="H503" i="11"/>
  <c r="J503" i="11"/>
  <c r="L503" i="11"/>
  <c r="N503" i="11"/>
  <c r="P503" i="11"/>
  <c r="R503" i="11"/>
  <c r="G503" i="11"/>
  <c r="I503" i="11"/>
  <c r="K503" i="11"/>
  <c r="M503" i="11"/>
  <c r="O503" i="11"/>
  <c r="Q503" i="11"/>
  <c r="F501" i="11"/>
  <c r="H501" i="11"/>
  <c r="J501" i="11"/>
  <c r="L501" i="11"/>
  <c r="N501" i="11"/>
  <c r="P501" i="11"/>
  <c r="R501" i="11"/>
  <c r="G501" i="11"/>
  <c r="I501" i="11"/>
  <c r="K501" i="11"/>
  <c r="M501" i="11"/>
  <c r="O501" i="11"/>
  <c r="Q501" i="11"/>
  <c r="F499" i="11"/>
  <c r="H499" i="11"/>
  <c r="J499" i="11"/>
  <c r="L499" i="11"/>
  <c r="N499" i="11"/>
  <c r="P499" i="11"/>
  <c r="R499" i="11"/>
  <c r="G499" i="11"/>
  <c r="I499" i="11"/>
  <c r="K499" i="11"/>
  <c r="M499" i="11"/>
  <c r="O499" i="11"/>
  <c r="Q499" i="11"/>
  <c r="F497" i="11"/>
  <c r="H497" i="11"/>
  <c r="J497" i="11"/>
  <c r="L497" i="11"/>
  <c r="N497" i="11"/>
  <c r="P497" i="11"/>
  <c r="R497" i="11"/>
  <c r="G497" i="11"/>
  <c r="I497" i="11"/>
  <c r="K497" i="11"/>
  <c r="M497" i="11"/>
  <c r="O497" i="11"/>
  <c r="Q497" i="11"/>
  <c r="F495" i="11"/>
  <c r="H495" i="11"/>
  <c r="J495" i="11"/>
  <c r="L495" i="11"/>
  <c r="N495" i="11"/>
  <c r="P495" i="11"/>
  <c r="R495" i="11"/>
  <c r="G495" i="11"/>
  <c r="I495" i="11"/>
  <c r="K495" i="11"/>
  <c r="M495" i="11"/>
  <c r="O495" i="11"/>
  <c r="Q495" i="11"/>
  <c r="F493" i="11"/>
  <c r="H493" i="11"/>
  <c r="J493" i="11"/>
  <c r="L493" i="11"/>
  <c r="N493" i="11"/>
  <c r="P493" i="11"/>
  <c r="R493" i="11"/>
  <c r="G493" i="11"/>
  <c r="I493" i="11"/>
  <c r="K493" i="11"/>
  <c r="M493" i="11"/>
  <c r="O493" i="11"/>
  <c r="Q493" i="11"/>
  <c r="F491" i="11"/>
  <c r="H491" i="11"/>
  <c r="J491" i="11"/>
  <c r="L491" i="11"/>
  <c r="N491" i="11"/>
  <c r="P491" i="11"/>
  <c r="R491" i="11"/>
  <c r="G491" i="11"/>
  <c r="I491" i="11"/>
  <c r="K491" i="11"/>
  <c r="M491" i="11"/>
  <c r="O491" i="11"/>
  <c r="Q491" i="11"/>
  <c r="F489" i="11"/>
  <c r="H489" i="11"/>
  <c r="J489" i="11"/>
  <c r="L489" i="11"/>
  <c r="N489" i="11"/>
  <c r="P489" i="11"/>
  <c r="R489" i="11"/>
  <c r="G489" i="11"/>
  <c r="I489" i="11"/>
  <c r="K489" i="11"/>
  <c r="M489" i="11"/>
  <c r="O489" i="11"/>
  <c r="Q489" i="11"/>
  <c r="F487" i="11"/>
  <c r="H487" i="11"/>
  <c r="J487" i="11"/>
  <c r="L487" i="11"/>
  <c r="N487" i="11"/>
  <c r="P487" i="11"/>
  <c r="R487" i="11"/>
  <c r="G487" i="11"/>
  <c r="I487" i="11"/>
  <c r="K487" i="11"/>
  <c r="M487" i="11"/>
  <c r="O487" i="11"/>
  <c r="Q487" i="11"/>
  <c r="F485" i="11"/>
  <c r="H485" i="11"/>
  <c r="J485" i="11"/>
  <c r="L485" i="11"/>
  <c r="N485" i="11"/>
  <c r="P485" i="11"/>
  <c r="R485" i="11"/>
  <c r="G485" i="11"/>
  <c r="I485" i="11"/>
  <c r="K485" i="11"/>
  <c r="M485" i="11"/>
  <c r="O485" i="11"/>
  <c r="Q485" i="11"/>
  <c r="F483" i="11"/>
  <c r="H483" i="11"/>
  <c r="J483" i="11"/>
  <c r="L483" i="11"/>
  <c r="N483" i="11"/>
  <c r="P483" i="11"/>
  <c r="R483" i="11"/>
  <c r="G483" i="11"/>
  <c r="I483" i="11"/>
  <c r="K483" i="11"/>
  <c r="M483" i="11"/>
  <c r="O483" i="11"/>
  <c r="Q483" i="11"/>
  <c r="F481" i="11"/>
  <c r="H481" i="11"/>
  <c r="J481" i="11"/>
  <c r="L481" i="11"/>
  <c r="N481" i="11"/>
  <c r="P481" i="11"/>
  <c r="R481" i="11"/>
  <c r="G481" i="11"/>
  <c r="I481" i="11"/>
  <c r="K481" i="11"/>
  <c r="M481" i="11"/>
  <c r="O481" i="11"/>
  <c r="Q481" i="11"/>
  <c r="F479" i="11"/>
  <c r="H479" i="11"/>
  <c r="J479" i="11"/>
  <c r="L479" i="11"/>
  <c r="N479" i="11"/>
  <c r="P479" i="11"/>
  <c r="R479" i="11"/>
  <c r="G479" i="11"/>
  <c r="I479" i="11"/>
  <c r="K479" i="11"/>
  <c r="M479" i="11"/>
  <c r="O479" i="11"/>
  <c r="Q479" i="11"/>
  <c r="F477" i="11"/>
  <c r="H477" i="11"/>
  <c r="J477" i="11"/>
  <c r="L477" i="11"/>
  <c r="N477" i="11"/>
  <c r="P477" i="11"/>
  <c r="R477" i="11"/>
  <c r="G477" i="11"/>
  <c r="I477" i="11"/>
  <c r="K477" i="11"/>
  <c r="M477" i="11"/>
  <c r="O477" i="11"/>
  <c r="Q477" i="11"/>
  <c r="F475" i="11"/>
  <c r="H475" i="11"/>
  <c r="J475" i="11"/>
  <c r="L475" i="11"/>
  <c r="N475" i="11"/>
  <c r="P475" i="11"/>
  <c r="R475" i="11"/>
  <c r="G475" i="11"/>
  <c r="I475" i="11"/>
  <c r="K475" i="11"/>
  <c r="M475" i="11"/>
  <c r="O475" i="11"/>
  <c r="Q475" i="11"/>
  <c r="F473" i="11"/>
  <c r="H473" i="11"/>
  <c r="J473" i="11"/>
  <c r="L473" i="11"/>
  <c r="N473" i="11"/>
  <c r="P473" i="11"/>
  <c r="R473" i="11"/>
  <c r="G473" i="11"/>
  <c r="I473" i="11"/>
  <c r="K473" i="11"/>
  <c r="M473" i="11"/>
  <c r="O473" i="11"/>
  <c r="Q473" i="11"/>
  <c r="F471" i="11"/>
  <c r="H471" i="11"/>
  <c r="J471" i="11"/>
  <c r="L471" i="11"/>
  <c r="N471" i="11"/>
  <c r="P471" i="11"/>
  <c r="R471" i="11"/>
  <c r="G471" i="11"/>
  <c r="I471" i="11"/>
  <c r="K471" i="11"/>
  <c r="M471" i="11"/>
  <c r="O471" i="11"/>
  <c r="Q471" i="11"/>
  <c r="F469" i="11"/>
  <c r="H469" i="11"/>
  <c r="J469" i="11"/>
  <c r="L469" i="11"/>
  <c r="N469" i="11"/>
  <c r="P469" i="11"/>
  <c r="R469" i="11"/>
  <c r="G469" i="11"/>
  <c r="I469" i="11"/>
  <c r="K469" i="11"/>
  <c r="M469" i="11"/>
  <c r="O469" i="11"/>
  <c r="Q469" i="11"/>
  <c r="F467" i="11"/>
  <c r="H467" i="11"/>
  <c r="J467" i="11"/>
  <c r="L467" i="11"/>
  <c r="N467" i="11"/>
  <c r="P467" i="11"/>
  <c r="R467" i="11"/>
  <c r="G467" i="11"/>
  <c r="I467" i="11"/>
  <c r="K467" i="11"/>
  <c r="M467" i="11"/>
  <c r="O467" i="11"/>
  <c r="Q467" i="11"/>
  <c r="F465" i="11"/>
  <c r="H465" i="11"/>
  <c r="J465" i="11"/>
  <c r="L465" i="11"/>
  <c r="N465" i="11"/>
  <c r="P465" i="11"/>
  <c r="R465" i="11"/>
  <c r="G465" i="11"/>
  <c r="I465" i="11"/>
  <c r="K465" i="11"/>
  <c r="M465" i="11"/>
  <c r="O465" i="11"/>
  <c r="Q465" i="11"/>
  <c r="F463" i="11"/>
  <c r="H463" i="11"/>
  <c r="J463" i="11"/>
  <c r="L463" i="11"/>
  <c r="N463" i="11"/>
  <c r="P463" i="11"/>
  <c r="R463" i="11"/>
  <c r="G463" i="11"/>
  <c r="I463" i="11"/>
  <c r="K463" i="11"/>
  <c r="M463" i="11"/>
  <c r="O463" i="11"/>
  <c r="Q463" i="11"/>
  <c r="F461" i="11"/>
  <c r="H461" i="11"/>
  <c r="J461" i="11"/>
  <c r="L461" i="11"/>
  <c r="N461" i="11"/>
  <c r="P461" i="11"/>
  <c r="R461" i="11"/>
  <c r="G461" i="11"/>
  <c r="I461" i="11"/>
  <c r="K461" i="11"/>
  <c r="M461" i="11"/>
  <c r="O461" i="11"/>
  <c r="Q461" i="11"/>
  <c r="F459" i="11"/>
  <c r="H459" i="11"/>
  <c r="J459" i="11"/>
  <c r="L459" i="11"/>
  <c r="N459" i="11"/>
  <c r="P459" i="11"/>
  <c r="R459" i="11"/>
  <c r="G459" i="11"/>
  <c r="I459" i="11"/>
  <c r="K459" i="11"/>
  <c r="M459" i="11"/>
  <c r="O459" i="11"/>
  <c r="Q459" i="11"/>
  <c r="F457" i="11"/>
  <c r="H457" i="11"/>
  <c r="J457" i="11"/>
  <c r="L457" i="11"/>
  <c r="N457" i="11"/>
  <c r="P457" i="11"/>
  <c r="R457" i="11"/>
  <c r="G457" i="11"/>
  <c r="I457" i="11"/>
  <c r="K457" i="11"/>
  <c r="M457" i="11"/>
  <c r="O457" i="11"/>
  <c r="Q457" i="11"/>
  <c r="F455" i="11"/>
  <c r="H455" i="11"/>
  <c r="J455" i="11"/>
  <c r="L455" i="11"/>
  <c r="N455" i="11"/>
  <c r="P455" i="11"/>
  <c r="R455" i="11"/>
  <c r="G455" i="11"/>
  <c r="I455" i="11"/>
  <c r="K455" i="11"/>
  <c r="M455" i="11"/>
  <c r="O455" i="11"/>
  <c r="Q455" i="11"/>
  <c r="F453" i="11"/>
  <c r="H453" i="11"/>
  <c r="J453" i="11"/>
  <c r="L453" i="11"/>
  <c r="N453" i="11"/>
  <c r="P453" i="11"/>
  <c r="R453" i="11"/>
  <c r="G453" i="11"/>
  <c r="I453" i="11"/>
  <c r="K453" i="11"/>
  <c r="M453" i="11"/>
  <c r="O453" i="11"/>
  <c r="Q453" i="11"/>
  <c r="F451" i="11"/>
  <c r="H451" i="11"/>
  <c r="J451" i="11"/>
  <c r="L451" i="11"/>
  <c r="N451" i="11"/>
  <c r="P451" i="11"/>
  <c r="R451" i="11"/>
  <c r="G451" i="11"/>
  <c r="I451" i="11"/>
  <c r="K451" i="11"/>
  <c r="M451" i="11"/>
  <c r="O451" i="11"/>
  <c r="Q451" i="11"/>
  <c r="F449" i="11"/>
  <c r="H449" i="11"/>
  <c r="J449" i="11"/>
  <c r="L449" i="11"/>
  <c r="N449" i="11"/>
  <c r="P449" i="11"/>
  <c r="R449" i="11"/>
  <c r="G449" i="11"/>
  <c r="I449" i="11"/>
  <c r="K449" i="11"/>
  <c r="M449" i="11"/>
  <c r="O449" i="11"/>
  <c r="Q449" i="11"/>
  <c r="F447" i="11"/>
  <c r="H447" i="11"/>
  <c r="J447" i="11"/>
  <c r="L447" i="11"/>
  <c r="N447" i="11"/>
  <c r="P447" i="11"/>
  <c r="R447" i="11"/>
  <c r="G447" i="11"/>
  <c r="I447" i="11"/>
  <c r="K447" i="11"/>
  <c r="M447" i="11"/>
  <c r="O447" i="11"/>
  <c r="Q447" i="11"/>
  <c r="F445" i="11"/>
  <c r="H445" i="11"/>
  <c r="J445" i="11"/>
  <c r="L445" i="11"/>
  <c r="N445" i="11"/>
  <c r="P445" i="11"/>
  <c r="R445" i="11"/>
  <c r="G445" i="11"/>
  <c r="I445" i="11"/>
  <c r="K445" i="11"/>
  <c r="M445" i="11"/>
  <c r="O445" i="11"/>
  <c r="Q445" i="11"/>
  <c r="F443" i="11"/>
  <c r="H443" i="11"/>
  <c r="J443" i="11"/>
  <c r="L443" i="11"/>
  <c r="N443" i="11"/>
  <c r="P443" i="11"/>
  <c r="R443" i="11"/>
  <c r="G443" i="11"/>
  <c r="I443" i="11"/>
  <c r="K443" i="11"/>
  <c r="M443" i="11"/>
  <c r="O443" i="11"/>
  <c r="Q443" i="11"/>
  <c r="F441" i="11"/>
  <c r="H441" i="11"/>
  <c r="J441" i="11"/>
  <c r="L441" i="11"/>
  <c r="N441" i="11"/>
  <c r="P441" i="11"/>
  <c r="R441" i="11"/>
  <c r="G441" i="11"/>
  <c r="I441" i="11"/>
  <c r="K441" i="11"/>
  <c r="M441" i="11"/>
  <c r="O441" i="11"/>
  <c r="Q441" i="11"/>
  <c r="F439" i="11"/>
  <c r="H439" i="11"/>
  <c r="J439" i="11"/>
  <c r="L439" i="11"/>
  <c r="N439" i="11"/>
  <c r="P439" i="11"/>
  <c r="R439" i="11"/>
  <c r="G439" i="11"/>
  <c r="I439" i="11"/>
  <c r="K439" i="11"/>
  <c r="M439" i="11"/>
  <c r="O439" i="11"/>
  <c r="Q439" i="11"/>
  <c r="F437" i="11"/>
  <c r="H437" i="11"/>
  <c r="J437" i="11"/>
  <c r="L437" i="11"/>
  <c r="N437" i="11"/>
  <c r="P437" i="11"/>
  <c r="R437" i="11"/>
  <c r="G437" i="11"/>
  <c r="I437" i="11"/>
  <c r="K437" i="11"/>
  <c r="M437" i="11"/>
  <c r="O437" i="11"/>
  <c r="Q437" i="11"/>
  <c r="F435" i="11"/>
  <c r="H435" i="11"/>
  <c r="J435" i="11"/>
  <c r="L435" i="11"/>
  <c r="N435" i="11"/>
  <c r="P435" i="11"/>
  <c r="R435" i="11"/>
  <c r="G435" i="11"/>
  <c r="I435" i="11"/>
  <c r="K435" i="11"/>
  <c r="M435" i="11"/>
  <c r="O435" i="11"/>
  <c r="Q435" i="11"/>
  <c r="G433" i="11"/>
  <c r="I433" i="11"/>
  <c r="K433" i="11"/>
  <c r="M433" i="11"/>
  <c r="F433" i="11"/>
  <c r="J433" i="11"/>
  <c r="N433" i="11"/>
  <c r="P433" i="11"/>
  <c r="R433" i="11"/>
  <c r="H433" i="11"/>
  <c r="L433" i="11"/>
  <c r="O433" i="11"/>
  <c r="Q433" i="11"/>
  <c r="G431" i="11"/>
  <c r="I431" i="11"/>
  <c r="K431" i="11"/>
  <c r="M431" i="11"/>
  <c r="O431" i="11"/>
  <c r="Q431" i="11"/>
  <c r="H431" i="11"/>
  <c r="L431" i="11"/>
  <c r="P431" i="11"/>
  <c r="F431" i="11"/>
  <c r="J431" i="11"/>
  <c r="N431" i="11"/>
  <c r="R431" i="11"/>
  <c r="F429" i="11"/>
  <c r="H429" i="11"/>
  <c r="J429" i="11"/>
  <c r="L429" i="11"/>
  <c r="N429" i="11"/>
  <c r="P429" i="11"/>
  <c r="R429" i="11"/>
  <c r="G429" i="11"/>
  <c r="I429" i="11"/>
  <c r="K429" i="11"/>
  <c r="M429" i="11"/>
  <c r="O429" i="11"/>
  <c r="Q429" i="11"/>
  <c r="F427" i="11"/>
  <c r="H427" i="11"/>
  <c r="J427" i="11"/>
  <c r="L427" i="11"/>
  <c r="N427" i="11"/>
  <c r="P427" i="11"/>
  <c r="R427" i="11"/>
  <c r="G427" i="11"/>
  <c r="I427" i="11"/>
  <c r="K427" i="11"/>
  <c r="M427" i="11"/>
  <c r="O427" i="11"/>
  <c r="Q427" i="11"/>
  <c r="F425" i="11"/>
  <c r="H425" i="11"/>
  <c r="J425" i="11"/>
  <c r="L425" i="11"/>
  <c r="N425" i="11"/>
  <c r="P425" i="11"/>
  <c r="R425" i="11"/>
  <c r="G425" i="11"/>
  <c r="I425" i="11"/>
  <c r="K425" i="11"/>
  <c r="M425" i="11"/>
  <c r="O425" i="11"/>
  <c r="Q425" i="11"/>
  <c r="F423" i="11"/>
  <c r="H423" i="11"/>
  <c r="J423" i="11"/>
  <c r="L423" i="11"/>
  <c r="N423" i="11"/>
  <c r="P423" i="11"/>
  <c r="R423" i="11"/>
  <c r="G423" i="11"/>
  <c r="I423" i="11"/>
  <c r="K423" i="11"/>
  <c r="M423" i="11"/>
  <c r="O423" i="11"/>
  <c r="Q423" i="11"/>
  <c r="F421" i="11"/>
  <c r="H421" i="11"/>
  <c r="J421" i="11"/>
  <c r="L421" i="11"/>
  <c r="N421" i="11"/>
  <c r="P421" i="11"/>
  <c r="R421" i="11"/>
  <c r="G421" i="11"/>
  <c r="I421" i="11"/>
  <c r="K421" i="11"/>
  <c r="M421" i="11"/>
  <c r="O421" i="11"/>
  <c r="Q421" i="11"/>
  <c r="F419" i="11"/>
  <c r="H419" i="11"/>
  <c r="J419" i="11"/>
  <c r="L419" i="11"/>
  <c r="N419" i="11"/>
  <c r="P419" i="11"/>
  <c r="R419" i="11"/>
  <c r="G419" i="11"/>
  <c r="I419" i="11"/>
  <c r="K419" i="11"/>
  <c r="M419" i="11"/>
  <c r="O419" i="11"/>
  <c r="Q419" i="11"/>
  <c r="F417" i="11"/>
  <c r="H417" i="11"/>
  <c r="J417" i="11"/>
  <c r="L417" i="11"/>
  <c r="N417" i="11"/>
  <c r="P417" i="11"/>
  <c r="R417" i="11"/>
  <c r="G417" i="11"/>
  <c r="I417" i="11"/>
  <c r="K417" i="11"/>
  <c r="M417" i="11"/>
  <c r="O417" i="11"/>
  <c r="Q417" i="11"/>
  <c r="F415" i="11"/>
  <c r="H415" i="11"/>
  <c r="J415" i="11"/>
  <c r="L415" i="11"/>
  <c r="N415" i="11"/>
  <c r="P415" i="11"/>
  <c r="R415" i="11"/>
  <c r="G415" i="11"/>
  <c r="I415" i="11"/>
  <c r="K415" i="11"/>
  <c r="M415" i="11"/>
  <c r="O415" i="11"/>
  <c r="Q415" i="11"/>
  <c r="F413" i="11"/>
  <c r="H413" i="11"/>
  <c r="J413" i="11"/>
  <c r="L413" i="11"/>
  <c r="N413" i="11"/>
  <c r="P413" i="11"/>
  <c r="R413" i="11"/>
  <c r="G413" i="11"/>
  <c r="I413" i="11"/>
  <c r="K413" i="11"/>
  <c r="M413" i="11"/>
  <c r="O413" i="11"/>
  <c r="Q413" i="11"/>
  <c r="F411" i="11"/>
  <c r="H411" i="11"/>
  <c r="J411" i="11"/>
  <c r="L411" i="11"/>
  <c r="N411" i="11"/>
  <c r="P411" i="11"/>
  <c r="R411" i="11"/>
  <c r="G411" i="11"/>
  <c r="I411" i="11"/>
  <c r="K411" i="11"/>
  <c r="M411" i="11"/>
  <c r="O411" i="11"/>
  <c r="Q411" i="11"/>
  <c r="F409" i="11"/>
  <c r="H409" i="11"/>
  <c r="J409" i="11"/>
  <c r="L409" i="11"/>
  <c r="N409" i="11"/>
  <c r="P409" i="11"/>
  <c r="R409" i="11"/>
  <c r="G409" i="11"/>
  <c r="I409" i="11"/>
  <c r="K409" i="11"/>
  <c r="M409" i="11"/>
  <c r="O409" i="11"/>
  <c r="Q409" i="11"/>
  <c r="F407" i="11"/>
  <c r="H407" i="11"/>
  <c r="J407" i="11"/>
  <c r="L407" i="11"/>
  <c r="N407" i="11"/>
  <c r="P407" i="11"/>
  <c r="R407" i="11"/>
  <c r="G407" i="11"/>
  <c r="I407" i="11"/>
  <c r="K407" i="11"/>
  <c r="M407" i="11"/>
  <c r="O407" i="11"/>
  <c r="Q407" i="11"/>
  <c r="F405" i="11"/>
  <c r="H405" i="11"/>
  <c r="J405" i="11"/>
  <c r="L405" i="11"/>
  <c r="N405" i="11"/>
  <c r="P405" i="11"/>
  <c r="R405" i="11"/>
  <c r="G405" i="11"/>
  <c r="I405" i="11"/>
  <c r="K405" i="11"/>
  <c r="M405" i="11"/>
  <c r="O405" i="11"/>
  <c r="Q405" i="11"/>
  <c r="F403" i="11"/>
  <c r="H403" i="11"/>
  <c r="J403" i="11"/>
  <c r="L403" i="11"/>
  <c r="N403" i="11"/>
  <c r="P403" i="11"/>
  <c r="R403" i="11"/>
  <c r="G403" i="11"/>
  <c r="I403" i="11"/>
  <c r="K403" i="11"/>
  <c r="M403" i="11"/>
  <c r="O403" i="11"/>
  <c r="Q403" i="11"/>
  <c r="F401" i="11"/>
  <c r="H401" i="11"/>
  <c r="J401" i="11"/>
  <c r="L401" i="11"/>
  <c r="N401" i="11"/>
  <c r="P401" i="11"/>
  <c r="R401" i="11"/>
  <c r="G401" i="11"/>
  <c r="I401" i="11"/>
  <c r="K401" i="11"/>
  <c r="M401" i="11"/>
  <c r="O401" i="11"/>
  <c r="Q401" i="11"/>
  <c r="F399" i="11"/>
  <c r="H399" i="11"/>
  <c r="J399" i="11"/>
  <c r="L399" i="11"/>
  <c r="N399" i="11"/>
  <c r="P399" i="11"/>
  <c r="R399" i="11"/>
  <c r="G399" i="11"/>
  <c r="I399" i="11"/>
  <c r="K399" i="11"/>
  <c r="M399" i="11"/>
  <c r="O399" i="11"/>
  <c r="Q399" i="11"/>
  <c r="F397" i="11"/>
  <c r="H397" i="11"/>
  <c r="J397" i="11"/>
  <c r="L397" i="11"/>
  <c r="N397" i="11"/>
  <c r="P397" i="11"/>
  <c r="R397" i="11"/>
  <c r="G397" i="11"/>
  <c r="I397" i="11"/>
  <c r="K397" i="11"/>
  <c r="M397" i="11"/>
  <c r="O397" i="11"/>
  <c r="Q397" i="11"/>
  <c r="F395" i="11"/>
  <c r="H395" i="11"/>
  <c r="J395" i="11"/>
  <c r="L395" i="11"/>
  <c r="N395" i="11"/>
  <c r="P395" i="11"/>
  <c r="R395" i="11"/>
  <c r="G395" i="11"/>
  <c r="I395" i="11"/>
  <c r="K395" i="11"/>
  <c r="M395" i="11"/>
  <c r="O395" i="11"/>
  <c r="Q395" i="11"/>
  <c r="F393" i="11"/>
  <c r="H393" i="11"/>
  <c r="J393" i="11"/>
  <c r="L393" i="11"/>
  <c r="N393" i="11"/>
  <c r="P393" i="11"/>
  <c r="R393" i="11"/>
  <c r="G393" i="11"/>
  <c r="I393" i="11"/>
  <c r="K393" i="11"/>
  <c r="M393" i="11"/>
  <c r="O393" i="11"/>
  <c r="Q393" i="11"/>
  <c r="F391" i="11"/>
  <c r="H391" i="11"/>
  <c r="J391" i="11"/>
  <c r="L391" i="11"/>
  <c r="N391" i="11"/>
  <c r="P391" i="11"/>
  <c r="R391" i="11"/>
  <c r="G391" i="11"/>
  <c r="I391" i="11"/>
  <c r="K391" i="11"/>
  <c r="M391" i="11"/>
  <c r="O391" i="11"/>
  <c r="Q391" i="11"/>
  <c r="F389" i="11"/>
  <c r="H389" i="11"/>
  <c r="J389" i="11"/>
  <c r="L389" i="11"/>
  <c r="N389" i="11"/>
  <c r="P389" i="11"/>
  <c r="R389" i="11"/>
  <c r="G389" i="11"/>
  <c r="I389" i="11"/>
  <c r="K389" i="11"/>
  <c r="M389" i="11"/>
  <c r="O389" i="11"/>
  <c r="Q389" i="11"/>
  <c r="F387" i="11"/>
  <c r="H387" i="11"/>
  <c r="J387" i="11"/>
  <c r="L387" i="11"/>
  <c r="N387" i="11"/>
  <c r="P387" i="11"/>
  <c r="R387" i="11"/>
  <c r="G387" i="11"/>
  <c r="I387" i="11"/>
  <c r="K387" i="11"/>
  <c r="M387" i="11"/>
  <c r="O387" i="11"/>
  <c r="Q387" i="11"/>
  <c r="F385" i="11"/>
  <c r="H385" i="11"/>
  <c r="J385" i="11"/>
  <c r="L385" i="11"/>
  <c r="N385" i="11"/>
  <c r="P385" i="11"/>
  <c r="R385" i="11"/>
  <c r="G385" i="11"/>
  <c r="I385" i="11"/>
  <c r="K385" i="11"/>
  <c r="M385" i="11"/>
  <c r="O385" i="11"/>
  <c r="Q385" i="11"/>
  <c r="F383" i="11"/>
  <c r="H383" i="11"/>
  <c r="J383" i="11"/>
  <c r="L383" i="11"/>
  <c r="N383" i="11"/>
  <c r="P383" i="11"/>
  <c r="R383" i="11"/>
  <c r="G383" i="11"/>
  <c r="I383" i="11"/>
  <c r="K383" i="11"/>
  <c r="M383" i="11"/>
  <c r="O383" i="11"/>
  <c r="Q383" i="11"/>
  <c r="F381" i="11"/>
  <c r="H381" i="11"/>
  <c r="J381" i="11"/>
  <c r="L381" i="11"/>
  <c r="N381" i="11"/>
  <c r="P381" i="11"/>
  <c r="R381" i="11"/>
  <c r="G381" i="11"/>
  <c r="I381" i="11"/>
  <c r="K381" i="11"/>
  <c r="M381" i="11"/>
  <c r="O381" i="11"/>
  <c r="Q381" i="11"/>
  <c r="F379" i="11"/>
  <c r="H379" i="11"/>
  <c r="J379" i="11"/>
  <c r="L379" i="11"/>
  <c r="N379" i="11"/>
  <c r="P379" i="11"/>
  <c r="R379" i="11"/>
  <c r="G379" i="11"/>
  <c r="I379" i="11"/>
  <c r="K379" i="11"/>
  <c r="M379" i="11"/>
  <c r="O379" i="11"/>
  <c r="Q379" i="11"/>
  <c r="F377" i="11"/>
  <c r="H377" i="11"/>
  <c r="J377" i="11"/>
  <c r="L377" i="11"/>
  <c r="N377" i="11"/>
  <c r="P377" i="11"/>
  <c r="R377" i="11"/>
  <c r="G377" i="11"/>
  <c r="I377" i="11"/>
  <c r="K377" i="11"/>
  <c r="M377" i="11"/>
  <c r="O377" i="11"/>
  <c r="Q377" i="11"/>
  <c r="F375" i="11"/>
  <c r="H375" i="11"/>
  <c r="J375" i="11"/>
  <c r="L375" i="11"/>
  <c r="N375" i="11"/>
  <c r="P375" i="11"/>
  <c r="R375" i="11"/>
  <c r="G375" i="11"/>
  <c r="I375" i="11"/>
  <c r="K375" i="11"/>
  <c r="M375" i="11"/>
  <c r="O375" i="11"/>
  <c r="Q375" i="11"/>
  <c r="F373" i="11"/>
  <c r="H373" i="11"/>
  <c r="J373" i="11"/>
  <c r="L373" i="11"/>
  <c r="N373" i="11"/>
  <c r="P373" i="11"/>
  <c r="R373" i="11"/>
  <c r="G373" i="11"/>
  <c r="I373" i="11"/>
  <c r="K373" i="11"/>
  <c r="M373" i="11"/>
  <c r="O373" i="11"/>
  <c r="Q373" i="11"/>
  <c r="F371" i="11"/>
  <c r="H371" i="11"/>
  <c r="J371" i="11"/>
  <c r="L371" i="11"/>
  <c r="N371" i="11"/>
  <c r="P371" i="11"/>
  <c r="R371" i="11"/>
  <c r="G371" i="11"/>
  <c r="I371" i="11"/>
  <c r="M371" i="11"/>
  <c r="O371" i="11"/>
  <c r="Q371" i="11"/>
  <c r="F369" i="11"/>
  <c r="H369" i="11"/>
  <c r="J369" i="11"/>
  <c r="L369" i="11"/>
  <c r="N369" i="11"/>
  <c r="P369" i="11"/>
  <c r="R369" i="11"/>
  <c r="G369" i="11"/>
  <c r="I369" i="11"/>
  <c r="K369" i="11"/>
  <c r="M369" i="11"/>
  <c r="O369" i="11"/>
  <c r="Q369" i="11"/>
  <c r="F367" i="11"/>
  <c r="H367" i="11"/>
  <c r="J367" i="11"/>
  <c r="L367" i="11"/>
  <c r="N367" i="11"/>
  <c r="P367" i="11"/>
  <c r="R367" i="11"/>
  <c r="G367" i="11"/>
  <c r="I367" i="11"/>
  <c r="K367" i="11"/>
  <c r="M367" i="11"/>
  <c r="O367" i="11"/>
  <c r="Q367" i="11"/>
  <c r="F365" i="11"/>
  <c r="H365" i="11"/>
  <c r="J365" i="11"/>
  <c r="L365" i="11"/>
  <c r="N365" i="11"/>
  <c r="P365" i="11"/>
  <c r="R365" i="11"/>
  <c r="G365" i="11"/>
  <c r="I365" i="11"/>
  <c r="K365" i="11"/>
  <c r="M365" i="11"/>
  <c r="O365" i="11"/>
  <c r="Q365" i="11"/>
  <c r="F363" i="11"/>
  <c r="H363" i="11"/>
  <c r="J363" i="11"/>
  <c r="L363" i="11"/>
  <c r="N363" i="11"/>
  <c r="P363" i="11"/>
  <c r="R363" i="11"/>
  <c r="G363" i="11"/>
  <c r="I363" i="11"/>
  <c r="K363" i="11"/>
  <c r="M363" i="11"/>
  <c r="O363" i="11"/>
  <c r="Q363" i="11"/>
  <c r="F361" i="11"/>
  <c r="H361" i="11"/>
  <c r="J361" i="11"/>
  <c r="L361" i="11"/>
  <c r="N361" i="11"/>
  <c r="P361" i="11"/>
  <c r="R361" i="11"/>
  <c r="G361" i="11"/>
  <c r="I361" i="11"/>
  <c r="K361" i="11"/>
  <c r="M361" i="11"/>
  <c r="O361" i="11"/>
  <c r="Q361" i="11"/>
  <c r="F359" i="11"/>
  <c r="H359" i="11"/>
  <c r="J359" i="11"/>
  <c r="L359" i="11"/>
  <c r="N359" i="11"/>
  <c r="P359" i="11"/>
  <c r="R359" i="11"/>
  <c r="G359" i="11"/>
  <c r="I359" i="11"/>
  <c r="K359" i="11"/>
  <c r="M359" i="11"/>
  <c r="O359" i="11"/>
  <c r="Q359" i="11"/>
  <c r="F357" i="11"/>
  <c r="H357" i="11"/>
  <c r="J357" i="11"/>
  <c r="L357" i="11"/>
  <c r="N357" i="11"/>
  <c r="P357" i="11"/>
  <c r="R357" i="11"/>
  <c r="G357" i="11"/>
  <c r="I357" i="11"/>
  <c r="K357" i="11"/>
  <c r="M357" i="11"/>
  <c r="O357" i="11"/>
  <c r="Q357" i="11"/>
  <c r="F355" i="11"/>
  <c r="H355" i="11"/>
  <c r="J355" i="11"/>
  <c r="L355" i="11"/>
  <c r="N355" i="11"/>
  <c r="P355" i="11"/>
  <c r="R355" i="11"/>
  <c r="G355" i="11"/>
  <c r="I355" i="11"/>
  <c r="K355" i="11"/>
  <c r="M355" i="11"/>
  <c r="O355" i="11"/>
  <c r="Q355" i="11"/>
  <c r="F353" i="11"/>
  <c r="H353" i="11"/>
  <c r="J353" i="11"/>
  <c r="L353" i="11"/>
  <c r="N353" i="11"/>
  <c r="P353" i="11"/>
  <c r="R353" i="11"/>
  <c r="G353" i="11"/>
  <c r="I353" i="11"/>
  <c r="K353" i="11"/>
  <c r="M353" i="11"/>
  <c r="O353" i="11"/>
  <c r="Q353" i="11"/>
  <c r="F351" i="11"/>
  <c r="H351" i="11"/>
  <c r="J351" i="11"/>
  <c r="L351" i="11"/>
  <c r="N351" i="11"/>
  <c r="P351" i="11"/>
  <c r="R351" i="11"/>
  <c r="G351" i="11"/>
  <c r="I351" i="11"/>
  <c r="K351" i="11"/>
  <c r="M351" i="11"/>
  <c r="O351" i="11"/>
  <c r="Q351" i="11"/>
  <c r="F349" i="11"/>
  <c r="H349" i="11"/>
  <c r="J349" i="11"/>
  <c r="L349" i="11"/>
  <c r="N349" i="11"/>
  <c r="P349" i="11"/>
  <c r="R349" i="11"/>
  <c r="G349" i="11"/>
  <c r="I349" i="11"/>
  <c r="K349" i="11"/>
  <c r="M349" i="11"/>
  <c r="O349" i="11"/>
  <c r="Q349" i="11"/>
  <c r="F347" i="11"/>
  <c r="H347" i="11"/>
  <c r="J347" i="11"/>
  <c r="L347" i="11"/>
  <c r="N347" i="11"/>
  <c r="P347" i="11"/>
  <c r="R347" i="11"/>
  <c r="G347" i="11"/>
  <c r="I347" i="11"/>
  <c r="K347" i="11"/>
  <c r="M347" i="11"/>
  <c r="O347" i="11"/>
  <c r="Q347" i="11"/>
  <c r="F345" i="11"/>
  <c r="H345" i="11"/>
  <c r="J345" i="11"/>
  <c r="L345" i="11"/>
  <c r="N345" i="11"/>
  <c r="P345" i="11"/>
  <c r="R345" i="11"/>
  <c r="G345" i="11"/>
  <c r="I345" i="11"/>
  <c r="K345" i="11"/>
  <c r="M345" i="11"/>
  <c r="O345" i="11"/>
  <c r="Q345" i="11"/>
  <c r="F343" i="11"/>
  <c r="H343" i="11"/>
  <c r="J343" i="11"/>
  <c r="L343" i="11"/>
  <c r="N343" i="11"/>
  <c r="P343" i="11"/>
  <c r="R343" i="11"/>
  <c r="G343" i="11"/>
  <c r="I343" i="11"/>
  <c r="K343" i="11"/>
  <c r="M343" i="11"/>
  <c r="O343" i="11"/>
  <c r="Q343" i="11"/>
  <c r="F341" i="11"/>
  <c r="H341" i="11"/>
  <c r="J341" i="11"/>
  <c r="L341" i="11"/>
  <c r="N341" i="11"/>
  <c r="P341" i="11"/>
  <c r="R341" i="11"/>
  <c r="G341" i="11"/>
  <c r="I341" i="11"/>
  <c r="K341" i="11"/>
  <c r="M341" i="11"/>
  <c r="O341" i="11"/>
  <c r="Q341" i="11"/>
  <c r="F339" i="11"/>
  <c r="H339" i="11"/>
  <c r="J339" i="11"/>
  <c r="L339" i="11"/>
  <c r="N339" i="11"/>
  <c r="P339" i="11"/>
  <c r="R339" i="11"/>
  <c r="G339" i="11"/>
  <c r="I339" i="11"/>
  <c r="K339" i="11"/>
  <c r="M339" i="11"/>
  <c r="O339" i="11"/>
  <c r="Q339" i="11"/>
  <c r="F337" i="11"/>
  <c r="H337" i="11"/>
  <c r="J337" i="11"/>
  <c r="L337" i="11"/>
  <c r="N337" i="11"/>
  <c r="P337" i="11"/>
  <c r="R337" i="11"/>
  <c r="G337" i="11"/>
  <c r="I337" i="11"/>
  <c r="K337" i="11"/>
  <c r="M337" i="11"/>
  <c r="O337" i="11"/>
  <c r="Q337" i="11"/>
  <c r="F335" i="11"/>
  <c r="H335" i="11"/>
  <c r="J335" i="11"/>
  <c r="L335" i="11"/>
  <c r="N335" i="11"/>
  <c r="P335" i="11"/>
  <c r="R335" i="11"/>
  <c r="G335" i="11"/>
  <c r="I335" i="11"/>
  <c r="K335" i="11"/>
  <c r="M335" i="11"/>
  <c r="O335" i="11"/>
  <c r="Q335" i="11"/>
  <c r="F333" i="11"/>
  <c r="H333" i="11"/>
  <c r="J333" i="11"/>
  <c r="L333" i="11"/>
  <c r="N333" i="11"/>
  <c r="P333" i="11"/>
  <c r="R333" i="11"/>
  <c r="G333" i="11"/>
  <c r="I333" i="11"/>
  <c r="K333" i="11"/>
  <c r="M333" i="11"/>
  <c r="O333" i="11"/>
  <c r="Q333" i="11"/>
  <c r="F331" i="11"/>
  <c r="H331" i="11"/>
  <c r="J331" i="11"/>
  <c r="L331" i="11"/>
  <c r="N331" i="11"/>
  <c r="P331" i="11"/>
  <c r="R331" i="11"/>
  <c r="G331" i="11"/>
  <c r="I331" i="11"/>
  <c r="K331" i="11"/>
  <c r="M331" i="11"/>
  <c r="O331" i="11"/>
  <c r="Q331" i="11"/>
  <c r="F329" i="11"/>
  <c r="H329" i="11"/>
  <c r="J329" i="11"/>
  <c r="L329" i="11"/>
  <c r="N329" i="11"/>
  <c r="P329" i="11"/>
  <c r="R329" i="11"/>
  <c r="G329" i="11"/>
  <c r="I329" i="11"/>
  <c r="K329" i="11"/>
  <c r="M329" i="11"/>
  <c r="O329" i="11"/>
  <c r="Q329" i="11"/>
  <c r="F327" i="11"/>
  <c r="H327" i="11"/>
  <c r="J327" i="11"/>
  <c r="L327" i="11"/>
  <c r="N327" i="11"/>
  <c r="P327" i="11"/>
  <c r="R327" i="11"/>
  <c r="G327" i="11"/>
  <c r="I327" i="11"/>
  <c r="K327" i="11"/>
  <c r="M327" i="11"/>
  <c r="O327" i="11"/>
  <c r="Q327" i="11"/>
  <c r="F325" i="11"/>
  <c r="H325" i="11"/>
  <c r="J325" i="11"/>
  <c r="L325" i="11"/>
  <c r="N325" i="11"/>
  <c r="P325" i="11"/>
  <c r="R325" i="11"/>
  <c r="G325" i="11"/>
  <c r="I325" i="11"/>
  <c r="K325" i="11"/>
  <c r="M325" i="11"/>
  <c r="O325" i="11"/>
  <c r="Q325" i="11"/>
  <c r="F323" i="11"/>
  <c r="H323" i="11"/>
  <c r="J323" i="11"/>
  <c r="L323" i="11"/>
  <c r="N323" i="11"/>
  <c r="P323" i="11"/>
  <c r="R323" i="11"/>
  <c r="G323" i="11"/>
  <c r="I323" i="11"/>
  <c r="K323" i="11"/>
  <c r="M323" i="11"/>
  <c r="O323" i="11"/>
  <c r="Q323" i="11"/>
  <c r="F321" i="11"/>
  <c r="H321" i="11"/>
  <c r="J321" i="11"/>
  <c r="L321" i="11"/>
  <c r="N321" i="11"/>
  <c r="P321" i="11"/>
  <c r="R321" i="11"/>
  <c r="G321" i="11"/>
  <c r="I321" i="11"/>
  <c r="K321" i="11"/>
  <c r="M321" i="11"/>
  <c r="O321" i="11"/>
  <c r="Q321" i="11"/>
  <c r="F319" i="11"/>
  <c r="H319" i="11"/>
  <c r="J319" i="11"/>
  <c r="L319" i="11"/>
  <c r="N319" i="11"/>
  <c r="P319" i="11"/>
  <c r="R319" i="11"/>
  <c r="G319" i="11"/>
  <c r="I319" i="11"/>
  <c r="K319" i="11"/>
  <c r="M319" i="11"/>
  <c r="O319" i="11"/>
  <c r="Q319" i="11"/>
  <c r="F317" i="11"/>
  <c r="H317" i="11"/>
  <c r="J317" i="11"/>
  <c r="L317" i="11"/>
  <c r="N317" i="11"/>
  <c r="P317" i="11"/>
  <c r="R317" i="11"/>
  <c r="G317" i="11"/>
  <c r="I317" i="11"/>
  <c r="K317" i="11"/>
  <c r="M317" i="11"/>
  <c r="O317" i="11"/>
  <c r="Q317" i="11"/>
  <c r="F315" i="11"/>
  <c r="H315" i="11"/>
  <c r="J315" i="11"/>
  <c r="L315" i="11"/>
  <c r="N315" i="11"/>
  <c r="P315" i="11"/>
  <c r="R315" i="11"/>
  <c r="G315" i="11"/>
  <c r="I315" i="11"/>
  <c r="K315" i="11"/>
  <c r="M315" i="11"/>
  <c r="O315" i="11"/>
  <c r="Q315" i="11"/>
  <c r="F313" i="11"/>
  <c r="H313" i="11"/>
  <c r="J313" i="11"/>
  <c r="L313" i="11"/>
  <c r="N313" i="11"/>
  <c r="P313" i="11"/>
  <c r="R313" i="11"/>
  <c r="G313" i="11"/>
  <c r="I313" i="11"/>
  <c r="K313" i="11"/>
  <c r="M313" i="11"/>
  <c r="O313" i="11"/>
  <c r="Q313" i="11"/>
  <c r="F311" i="11"/>
  <c r="H311" i="11"/>
  <c r="J311" i="11"/>
  <c r="L311" i="11"/>
  <c r="N311" i="11"/>
  <c r="P311" i="11"/>
  <c r="R311" i="11"/>
  <c r="G311" i="11"/>
  <c r="I311" i="11"/>
  <c r="K311" i="11"/>
  <c r="M311" i="11"/>
  <c r="O311" i="11"/>
  <c r="Q311" i="11"/>
  <c r="F309" i="11"/>
  <c r="H309" i="11"/>
  <c r="J309" i="11"/>
  <c r="L309" i="11"/>
  <c r="N309" i="11"/>
  <c r="P309" i="11"/>
  <c r="R309" i="11"/>
  <c r="G309" i="11"/>
  <c r="I309" i="11"/>
  <c r="K309" i="11"/>
  <c r="M309" i="11"/>
  <c r="O309" i="11"/>
  <c r="Q309" i="11"/>
  <c r="F307" i="11"/>
  <c r="H307" i="11"/>
  <c r="J307" i="11"/>
  <c r="L307" i="11"/>
  <c r="N307" i="11"/>
  <c r="P307" i="11"/>
  <c r="R307" i="11"/>
  <c r="G307" i="11"/>
  <c r="I307" i="11"/>
  <c r="K307" i="11"/>
  <c r="M307" i="11"/>
  <c r="O307" i="11"/>
  <c r="Q307" i="11"/>
  <c r="F305" i="11"/>
  <c r="H305" i="11"/>
  <c r="J305" i="11"/>
  <c r="L305" i="11"/>
  <c r="N305" i="11"/>
  <c r="P305" i="11"/>
  <c r="R305" i="11"/>
  <c r="G305" i="11"/>
  <c r="I305" i="11"/>
  <c r="K305" i="11"/>
  <c r="M305" i="11"/>
  <c r="O305" i="11"/>
  <c r="Q305" i="11"/>
  <c r="F303" i="11"/>
  <c r="H303" i="11"/>
  <c r="J303" i="11"/>
  <c r="L303" i="11"/>
  <c r="N303" i="11"/>
  <c r="P303" i="11"/>
  <c r="R303" i="11"/>
  <c r="G303" i="11"/>
  <c r="I303" i="11"/>
  <c r="K303" i="11"/>
  <c r="M303" i="11"/>
  <c r="O303" i="11"/>
  <c r="Q303" i="11"/>
  <c r="F301" i="11"/>
  <c r="H301" i="11"/>
  <c r="J301" i="11"/>
  <c r="L301" i="11"/>
  <c r="N301" i="11"/>
  <c r="P301" i="11"/>
  <c r="R301" i="11"/>
  <c r="G301" i="11"/>
  <c r="I301" i="11"/>
  <c r="K301" i="11"/>
  <c r="M301" i="11"/>
  <c r="O301" i="11"/>
  <c r="Q301" i="11"/>
  <c r="F299" i="11"/>
  <c r="H299" i="11"/>
  <c r="J299" i="11"/>
  <c r="L299" i="11"/>
  <c r="N299" i="11"/>
  <c r="P299" i="11"/>
  <c r="R299" i="11"/>
  <c r="G299" i="11"/>
  <c r="I299" i="11"/>
  <c r="K299" i="11"/>
  <c r="M299" i="11"/>
  <c r="O299" i="11"/>
  <c r="Q299" i="11"/>
  <c r="F297" i="11"/>
  <c r="H297" i="11"/>
  <c r="J297" i="11"/>
  <c r="L297" i="11"/>
  <c r="N297" i="11"/>
  <c r="P297" i="11"/>
  <c r="R297" i="11"/>
  <c r="G297" i="11"/>
  <c r="I297" i="11"/>
  <c r="K297" i="11"/>
  <c r="M297" i="11"/>
  <c r="O297" i="11"/>
  <c r="Q297" i="11"/>
  <c r="F295" i="11"/>
  <c r="H295" i="11"/>
  <c r="J295" i="11"/>
  <c r="L295" i="11"/>
  <c r="N295" i="11"/>
  <c r="P295" i="11"/>
  <c r="R295" i="11"/>
  <c r="G295" i="11"/>
  <c r="I295" i="11"/>
  <c r="K295" i="11"/>
  <c r="M295" i="11"/>
  <c r="O295" i="11"/>
  <c r="Q295" i="11"/>
  <c r="F293" i="11"/>
  <c r="H293" i="11"/>
  <c r="J293" i="11"/>
  <c r="L293" i="11"/>
  <c r="N293" i="11"/>
  <c r="P293" i="11"/>
  <c r="R293" i="11"/>
  <c r="G293" i="11"/>
  <c r="I293" i="11"/>
  <c r="K293" i="11"/>
  <c r="M293" i="11"/>
  <c r="O293" i="11"/>
  <c r="Q293" i="11"/>
  <c r="F291" i="11"/>
  <c r="H291" i="11"/>
  <c r="J291" i="11"/>
  <c r="L291" i="11"/>
  <c r="N291" i="11"/>
  <c r="P291" i="11"/>
  <c r="R291" i="11"/>
  <c r="G291" i="11"/>
  <c r="I291" i="11"/>
  <c r="K291" i="11"/>
  <c r="M291" i="11"/>
  <c r="O291" i="11"/>
  <c r="Q291" i="11"/>
  <c r="F289" i="11"/>
  <c r="H289" i="11"/>
  <c r="J289" i="11"/>
  <c r="L289" i="11"/>
  <c r="N289" i="11"/>
  <c r="P289" i="11"/>
  <c r="R289" i="11"/>
  <c r="G289" i="11"/>
  <c r="I289" i="11"/>
  <c r="K289" i="11"/>
  <c r="M289" i="11"/>
  <c r="O289" i="11"/>
  <c r="Q289" i="11"/>
  <c r="F287" i="11"/>
  <c r="H287" i="11"/>
  <c r="J287" i="11"/>
  <c r="L287" i="11"/>
  <c r="N287" i="11"/>
  <c r="P287" i="11"/>
  <c r="R287" i="11"/>
  <c r="G287" i="11"/>
  <c r="I287" i="11"/>
  <c r="K287" i="11"/>
  <c r="M287" i="11"/>
  <c r="O287" i="11"/>
  <c r="Q287" i="11"/>
  <c r="F285" i="11"/>
  <c r="H285" i="11"/>
  <c r="J285" i="11"/>
  <c r="L285" i="11"/>
  <c r="N285" i="11"/>
  <c r="P285" i="11"/>
  <c r="R285" i="11"/>
  <c r="G285" i="11"/>
  <c r="I285" i="11"/>
  <c r="K285" i="11"/>
  <c r="M285" i="11"/>
  <c r="O285" i="11"/>
  <c r="Q285" i="11"/>
  <c r="F283" i="11"/>
  <c r="H283" i="11"/>
  <c r="J283" i="11"/>
  <c r="L283" i="11"/>
  <c r="N283" i="11"/>
  <c r="P283" i="11"/>
  <c r="R283" i="11"/>
  <c r="G283" i="11"/>
  <c r="I283" i="11"/>
  <c r="K283" i="11"/>
  <c r="M283" i="11"/>
  <c r="O283" i="11"/>
  <c r="Q283" i="11"/>
  <c r="F281" i="11"/>
  <c r="H281" i="11"/>
  <c r="J281" i="11"/>
  <c r="L281" i="11"/>
  <c r="N281" i="11"/>
  <c r="P281" i="11"/>
  <c r="R281" i="11"/>
  <c r="G281" i="11"/>
  <c r="I281" i="11"/>
  <c r="K281" i="11"/>
  <c r="M281" i="11"/>
  <c r="O281" i="11"/>
  <c r="Q281" i="11"/>
  <c r="G279" i="11"/>
  <c r="I279" i="11"/>
  <c r="F279" i="11"/>
  <c r="J279" i="11"/>
  <c r="L279" i="11"/>
  <c r="N279" i="11"/>
  <c r="P279" i="11"/>
  <c r="R279" i="11"/>
  <c r="H279" i="11"/>
  <c r="K279" i="11"/>
  <c r="M279" i="11"/>
  <c r="O279" i="11"/>
  <c r="Q279" i="11"/>
  <c r="G277" i="11"/>
  <c r="I277" i="11"/>
  <c r="K277" i="11"/>
  <c r="M277" i="11"/>
  <c r="O277" i="11"/>
  <c r="Q277" i="11"/>
  <c r="H277" i="11"/>
  <c r="L277" i="11"/>
  <c r="P277" i="11"/>
  <c r="F277" i="11"/>
  <c r="J277" i="11"/>
  <c r="N277" i="11"/>
  <c r="R277" i="11"/>
  <c r="G275" i="11"/>
  <c r="I275" i="11"/>
  <c r="K275" i="11"/>
  <c r="M275" i="11"/>
  <c r="O275" i="11"/>
  <c r="Q275" i="11"/>
  <c r="F275" i="11"/>
  <c r="J275" i="11"/>
  <c r="N275" i="11"/>
  <c r="R275" i="11"/>
  <c r="H275" i="11"/>
  <c r="L275" i="11"/>
  <c r="P275" i="11"/>
  <c r="G273" i="11"/>
  <c r="I273" i="11"/>
  <c r="K273" i="11"/>
  <c r="M273" i="11"/>
  <c r="O273" i="11"/>
  <c r="Q273" i="11"/>
  <c r="H273" i="11"/>
  <c r="L273" i="11"/>
  <c r="P273" i="11"/>
  <c r="F273" i="11"/>
  <c r="J273" i="11"/>
  <c r="N273" i="11"/>
  <c r="R273" i="11"/>
  <c r="F271" i="11"/>
  <c r="H271" i="11"/>
  <c r="J271" i="11"/>
  <c r="L271" i="11"/>
  <c r="N271" i="11"/>
  <c r="P271" i="11"/>
  <c r="R271" i="11"/>
  <c r="G271" i="11"/>
  <c r="I271" i="11"/>
  <c r="K271" i="11"/>
  <c r="M271" i="11"/>
  <c r="O271" i="11"/>
  <c r="Q271" i="11"/>
  <c r="F269" i="11"/>
  <c r="H269" i="11"/>
  <c r="J269" i="11"/>
  <c r="L269" i="11"/>
  <c r="N269" i="11"/>
  <c r="P269" i="11"/>
  <c r="R269" i="11"/>
  <c r="G269" i="11"/>
  <c r="I269" i="11"/>
  <c r="K269" i="11"/>
  <c r="M269" i="11"/>
  <c r="O269" i="11"/>
  <c r="Q269" i="11"/>
  <c r="F267" i="11"/>
  <c r="H267" i="11"/>
  <c r="J267" i="11"/>
  <c r="L267" i="11"/>
  <c r="N267" i="11"/>
  <c r="P267" i="11"/>
  <c r="R267" i="11"/>
  <c r="G267" i="11"/>
  <c r="I267" i="11"/>
  <c r="K267" i="11"/>
  <c r="M267" i="11"/>
  <c r="O267" i="11"/>
  <c r="Q267" i="11"/>
  <c r="F265" i="11"/>
  <c r="H265" i="11"/>
  <c r="J265" i="11"/>
  <c r="L265" i="11"/>
  <c r="N265" i="11"/>
  <c r="P265" i="11"/>
  <c r="R265" i="11"/>
  <c r="G265" i="11"/>
  <c r="I265" i="11"/>
  <c r="K265" i="11"/>
  <c r="M265" i="11"/>
  <c r="O265" i="11"/>
  <c r="Q265" i="11"/>
  <c r="F263" i="11"/>
  <c r="H263" i="11"/>
  <c r="J263" i="11"/>
  <c r="L263" i="11"/>
  <c r="N263" i="11"/>
  <c r="P263" i="11"/>
  <c r="R263" i="11"/>
  <c r="G263" i="11"/>
  <c r="I263" i="11"/>
  <c r="K263" i="11"/>
  <c r="M263" i="11"/>
  <c r="O263" i="11"/>
  <c r="Q263" i="11"/>
  <c r="F261" i="11"/>
  <c r="H261" i="11"/>
  <c r="J261" i="11"/>
  <c r="L261" i="11"/>
  <c r="N261" i="11"/>
  <c r="P261" i="11"/>
  <c r="R261" i="11"/>
  <c r="G261" i="11"/>
  <c r="I261" i="11"/>
  <c r="K261" i="11"/>
  <c r="M261" i="11"/>
  <c r="O261" i="11"/>
  <c r="Q261" i="11"/>
  <c r="F259" i="11"/>
  <c r="H259" i="11"/>
  <c r="J259" i="11"/>
  <c r="L259" i="11"/>
  <c r="N259" i="11"/>
  <c r="P259" i="11"/>
  <c r="R259" i="11"/>
  <c r="G259" i="11"/>
  <c r="I259" i="11"/>
  <c r="K259" i="11"/>
  <c r="M259" i="11"/>
  <c r="O259" i="11"/>
  <c r="Q259" i="11"/>
  <c r="F257" i="11"/>
  <c r="H257" i="11"/>
  <c r="J257" i="11"/>
  <c r="L257" i="11"/>
  <c r="N257" i="11"/>
  <c r="P257" i="11"/>
  <c r="R257" i="11"/>
  <c r="G257" i="11"/>
  <c r="I257" i="11"/>
  <c r="K257" i="11"/>
  <c r="M257" i="11"/>
  <c r="O257" i="11"/>
  <c r="Q257" i="11"/>
  <c r="F255" i="11"/>
  <c r="H255" i="11"/>
  <c r="J255" i="11"/>
  <c r="L255" i="11"/>
  <c r="N255" i="11"/>
  <c r="P255" i="11"/>
  <c r="R255" i="11"/>
  <c r="G255" i="11"/>
  <c r="I255" i="11"/>
  <c r="K255" i="11"/>
  <c r="M255" i="11"/>
  <c r="O255" i="11"/>
  <c r="Q255" i="11"/>
  <c r="F253" i="11"/>
  <c r="H253" i="11"/>
  <c r="J253" i="11"/>
  <c r="L253" i="11"/>
  <c r="N253" i="11"/>
  <c r="P253" i="11"/>
  <c r="R253" i="11"/>
  <c r="G253" i="11"/>
  <c r="I253" i="11"/>
  <c r="K253" i="11"/>
  <c r="M253" i="11"/>
  <c r="O253" i="11"/>
  <c r="Q253" i="11"/>
  <c r="F251" i="11"/>
  <c r="H251" i="11"/>
  <c r="J251" i="11"/>
  <c r="L251" i="11"/>
  <c r="N251" i="11"/>
  <c r="P251" i="11"/>
  <c r="R251" i="11"/>
  <c r="G251" i="11"/>
  <c r="I251" i="11"/>
  <c r="K251" i="11"/>
  <c r="M251" i="11"/>
  <c r="O251" i="11"/>
  <c r="Q251" i="11"/>
  <c r="F249" i="11"/>
  <c r="H249" i="11"/>
  <c r="J249" i="11"/>
  <c r="L249" i="11"/>
  <c r="N249" i="11"/>
  <c r="P249" i="11"/>
  <c r="R249" i="11"/>
  <c r="G249" i="11"/>
  <c r="I249" i="11"/>
  <c r="K249" i="11"/>
  <c r="M249" i="11"/>
  <c r="O249" i="11"/>
  <c r="Q249" i="11"/>
  <c r="F247" i="11"/>
  <c r="H247" i="11"/>
  <c r="J247" i="11"/>
  <c r="L247" i="11"/>
  <c r="N247" i="11"/>
  <c r="P247" i="11"/>
  <c r="R247" i="11"/>
  <c r="G247" i="11"/>
  <c r="I247" i="11"/>
  <c r="K247" i="11"/>
  <c r="M247" i="11"/>
  <c r="O247" i="11"/>
  <c r="Q247" i="11"/>
  <c r="F245" i="11"/>
  <c r="H245" i="11"/>
  <c r="J245" i="11"/>
  <c r="L245" i="11"/>
  <c r="N245" i="11"/>
  <c r="P245" i="11"/>
  <c r="R245" i="11"/>
  <c r="G245" i="11"/>
  <c r="I245" i="11"/>
  <c r="K245" i="11"/>
  <c r="M245" i="11"/>
  <c r="O245" i="11"/>
  <c r="Q245" i="11"/>
  <c r="F243" i="11"/>
  <c r="H243" i="11"/>
  <c r="J243" i="11"/>
  <c r="L243" i="11"/>
  <c r="N243" i="11"/>
  <c r="P243" i="11"/>
  <c r="R243" i="11"/>
  <c r="G243" i="11"/>
  <c r="I243" i="11"/>
  <c r="K243" i="11"/>
  <c r="M243" i="11"/>
  <c r="O243" i="11"/>
  <c r="Q243" i="11"/>
  <c r="F241" i="11"/>
  <c r="H241" i="11"/>
  <c r="J241" i="11"/>
  <c r="L241" i="11"/>
  <c r="N241" i="11"/>
  <c r="P241" i="11"/>
  <c r="R241" i="11"/>
  <c r="G241" i="11"/>
  <c r="I241" i="11"/>
  <c r="K241" i="11"/>
  <c r="M241" i="11"/>
  <c r="O241" i="11"/>
  <c r="Q241" i="11"/>
  <c r="F239" i="11"/>
  <c r="H239" i="11"/>
  <c r="J239" i="11"/>
  <c r="L239" i="11"/>
  <c r="N239" i="11"/>
  <c r="P239" i="11"/>
  <c r="R239" i="11"/>
  <c r="G239" i="11"/>
  <c r="I239" i="11"/>
  <c r="K239" i="11"/>
  <c r="M239" i="11"/>
  <c r="O239" i="11"/>
  <c r="Q239" i="11"/>
  <c r="F237" i="11"/>
  <c r="H237" i="11"/>
  <c r="J237" i="11"/>
  <c r="L237" i="11"/>
  <c r="N237" i="11"/>
  <c r="P237" i="11"/>
  <c r="R237" i="11"/>
  <c r="G237" i="11"/>
  <c r="I237" i="11"/>
  <c r="K237" i="11"/>
  <c r="M237" i="11"/>
  <c r="O237" i="11"/>
  <c r="Q237" i="11"/>
  <c r="F235" i="11"/>
  <c r="H235" i="11"/>
  <c r="J235" i="11"/>
  <c r="L235" i="11"/>
  <c r="N235" i="11"/>
  <c r="P235" i="11"/>
  <c r="R235" i="11"/>
  <c r="G235" i="11"/>
  <c r="I235" i="11"/>
  <c r="K235" i="11"/>
  <c r="M235" i="11"/>
  <c r="O235" i="11"/>
  <c r="Q235" i="11"/>
  <c r="F233" i="11"/>
  <c r="H233" i="11"/>
  <c r="J233" i="11"/>
  <c r="L233" i="11"/>
  <c r="N233" i="11"/>
  <c r="P233" i="11"/>
  <c r="R233" i="11"/>
  <c r="G233" i="11"/>
  <c r="I233" i="11"/>
  <c r="K233" i="11"/>
  <c r="M233" i="11"/>
  <c r="O233" i="11"/>
  <c r="Q233" i="11"/>
  <c r="F231" i="11"/>
  <c r="H231" i="11"/>
  <c r="J231" i="11"/>
  <c r="L231" i="11"/>
  <c r="N231" i="11"/>
  <c r="P231" i="11"/>
  <c r="R231" i="11"/>
  <c r="G231" i="11"/>
  <c r="I231" i="11"/>
  <c r="K231" i="11"/>
  <c r="M231" i="11"/>
  <c r="O231" i="11"/>
  <c r="Q231" i="11"/>
  <c r="F229" i="11"/>
  <c r="H229" i="11"/>
  <c r="J229" i="11"/>
  <c r="L229" i="11"/>
  <c r="N229" i="11"/>
  <c r="P229" i="11"/>
  <c r="R229" i="11"/>
  <c r="G229" i="11"/>
  <c r="I229" i="11"/>
  <c r="K229" i="11"/>
  <c r="M229" i="11"/>
  <c r="O229" i="11"/>
  <c r="Q229" i="11"/>
  <c r="F227" i="11"/>
  <c r="H227" i="11"/>
  <c r="J227" i="11"/>
  <c r="L227" i="11"/>
  <c r="N227" i="11"/>
  <c r="P227" i="11"/>
  <c r="R227" i="11"/>
  <c r="G227" i="11"/>
  <c r="I227" i="11"/>
  <c r="K227" i="11"/>
  <c r="M227" i="11"/>
  <c r="O227" i="11"/>
  <c r="Q227" i="11"/>
  <c r="F225" i="11"/>
  <c r="H225" i="11"/>
  <c r="J225" i="11"/>
  <c r="L225" i="11"/>
  <c r="N225" i="11"/>
  <c r="P225" i="11"/>
  <c r="R225" i="11"/>
  <c r="G225" i="11"/>
  <c r="I225" i="11"/>
  <c r="K225" i="11"/>
  <c r="M225" i="11"/>
  <c r="O225" i="11"/>
  <c r="Q225" i="11"/>
  <c r="F223" i="11"/>
  <c r="H223" i="11"/>
  <c r="J223" i="11"/>
  <c r="L223" i="11"/>
  <c r="N223" i="11"/>
  <c r="P223" i="11"/>
  <c r="R223" i="11"/>
  <c r="G223" i="11"/>
  <c r="I223" i="11"/>
  <c r="K223" i="11"/>
  <c r="M223" i="11"/>
  <c r="O223" i="11"/>
  <c r="Q223" i="11"/>
  <c r="F221" i="11"/>
  <c r="H221" i="11"/>
  <c r="J221" i="11"/>
  <c r="L221" i="11"/>
  <c r="N221" i="11"/>
  <c r="P221" i="11"/>
  <c r="R221" i="11"/>
  <c r="G221" i="11"/>
  <c r="I221" i="11"/>
  <c r="K221" i="11"/>
  <c r="M221" i="11"/>
  <c r="O221" i="11"/>
  <c r="Q221" i="11"/>
  <c r="F219" i="11"/>
  <c r="H219" i="11"/>
  <c r="J219" i="11"/>
  <c r="L219" i="11"/>
  <c r="N219" i="11"/>
  <c r="P219" i="11"/>
  <c r="R219" i="11"/>
  <c r="G219" i="11"/>
  <c r="I219" i="11"/>
  <c r="K219" i="11"/>
  <c r="M219" i="11"/>
  <c r="O219" i="11"/>
  <c r="Q219" i="11"/>
  <c r="F217" i="11"/>
  <c r="H217" i="11"/>
  <c r="J217" i="11"/>
  <c r="L217" i="11"/>
  <c r="N217" i="11"/>
  <c r="P217" i="11"/>
  <c r="R217" i="11"/>
  <c r="G217" i="11"/>
  <c r="I217" i="11"/>
  <c r="K217" i="11"/>
  <c r="M217" i="11"/>
  <c r="O217" i="11"/>
  <c r="Q217" i="11"/>
  <c r="F215" i="11"/>
  <c r="H215" i="11"/>
  <c r="J215" i="11"/>
  <c r="L215" i="11"/>
  <c r="N215" i="11"/>
  <c r="P215" i="11"/>
  <c r="R215" i="11"/>
  <c r="G215" i="11"/>
  <c r="I215" i="11"/>
  <c r="K215" i="11"/>
  <c r="M215" i="11"/>
  <c r="O215" i="11"/>
  <c r="Q215" i="11"/>
  <c r="F213" i="11"/>
  <c r="H213" i="11"/>
  <c r="J213" i="11"/>
  <c r="L213" i="11"/>
  <c r="N213" i="11"/>
  <c r="P213" i="11"/>
  <c r="R213" i="11"/>
  <c r="G213" i="11"/>
  <c r="I213" i="11"/>
  <c r="K213" i="11"/>
  <c r="M213" i="11"/>
  <c r="O213" i="11"/>
  <c r="Q213" i="11"/>
  <c r="F211" i="11"/>
  <c r="H211" i="11"/>
  <c r="J211" i="11"/>
  <c r="L211" i="11"/>
  <c r="N211" i="11"/>
  <c r="P211" i="11"/>
  <c r="R211" i="11"/>
  <c r="G211" i="11"/>
  <c r="I211" i="11"/>
  <c r="K211" i="11"/>
  <c r="M211" i="11"/>
  <c r="O211" i="11"/>
  <c r="Q211" i="11"/>
  <c r="F209" i="11"/>
  <c r="H209" i="11"/>
  <c r="J209" i="11"/>
  <c r="L209" i="11"/>
  <c r="N209" i="11"/>
  <c r="P209" i="11"/>
  <c r="R209" i="11"/>
  <c r="G209" i="11"/>
  <c r="I209" i="11"/>
  <c r="K209" i="11"/>
  <c r="M209" i="11"/>
  <c r="O209" i="11"/>
  <c r="Q209" i="11"/>
  <c r="F207" i="11"/>
  <c r="H207" i="11"/>
  <c r="J207" i="11"/>
  <c r="L207" i="11"/>
  <c r="N207" i="11"/>
  <c r="P207" i="11"/>
  <c r="R207" i="11"/>
  <c r="G207" i="11"/>
  <c r="I207" i="11"/>
  <c r="K207" i="11"/>
  <c r="M207" i="11"/>
  <c r="O207" i="11"/>
  <c r="Q207" i="11"/>
  <c r="F205" i="11"/>
  <c r="H205" i="11"/>
  <c r="J205" i="11"/>
  <c r="L205" i="11"/>
  <c r="N205" i="11"/>
  <c r="P205" i="11"/>
  <c r="R205" i="11"/>
  <c r="G205" i="11"/>
  <c r="I205" i="11"/>
  <c r="K205" i="11"/>
  <c r="M205" i="11"/>
  <c r="O205" i="11"/>
  <c r="Q205" i="11"/>
  <c r="F203" i="11"/>
  <c r="H203" i="11"/>
  <c r="J203" i="11"/>
  <c r="L203" i="11"/>
  <c r="N203" i="11"/>
  <c r="P203" i="11"/>
  <c r="R203" i="11"/>
  <c r="G203" i="11"/>
  <c r="I203" i="11"/>
  <c r="K203" i="11"/>
  <c r="M203" i="11"/>
  <c r="O203" i="11"/>
  <c r="Q203" i="11"/>
  <c r="F201" i="11"/>
  <c r="H201" i="11"/>
  <c r="G201" i="11"/>
  <c r="J201" i="11"/>
  <c r="L201" i="11"/>
  <c r="N201" i="11"/>
  <c r="P201" i="11"/>
  <c r="R201" i="11"/>
  <c r="I201" i="11"/>
  <c r="K201" i="11"/>
  <c r="M201" i="11"/>
  <c r="O201" i="11"/>
  <c r="Q201" i="11"/>
  <c r="F199" i="11"/>
  <c r="H199" i="11"/>
  <c r="J199" i="11"/>
  <c r="L199" i="11"/>
  <c r="N199" i="11"/>
  <c r="P199" i="11"/>
  <c r="R199" i="11"/>
  <c r="G199" i="11"/>
  <c r="I199" i="11"/>
  <c r="K199" i="11"/>
  <c r="M199" i="11"/>
  <c r="O199" i="11"/>
  <c r="Q199" i="11"/>
  <c r="F197" i="11"/>
  <c r="H197" i="11"/>
  <c r="J197" i="11"/>
  <c r="L197" i="11"/>
  <c r="N197" i="11"/>
  <c r="P197" i="11"/>
  <c r="R197" i="11"/>
  <c r="G197" i="11"/>
  <c r="I197" i="11"/>
  <c r="K197" i="11"/>
  <c r="M197" i="11"/>
  <c r="O197" i="11"/>
  <c r="Q197" i="11"/>
  <c r="F195" i="11"/>
  <c r="H195" i="11"/>
  <c r="J195" i="11"/>
  <c r="L195" i="11"/>
  <c r="N195" i="11"/>
  <c r="P195" i="11"/>
  <c r="R195" i="11"/>
  <c r="G195" i="11"/>
  <c r="I195" i="11"/>
  <c r="K195" i="11"/>
  <c r="M195" i="11"/>
  <c r="O195" i="11"/>
  <c r="Q195" i="11"/>
  <c r="F193" i="11"/>
  <c r="H193" i="11"/>
  <c r="J193" i="11"/>
  <c r="L193" i="11"/>
  <c r="N193" i="11"/>
  <c r="P193" i="11"/>
  <c r="R193" i="11"/>
  <c r="G193" i="11"/>
  <c r="I193" i="11"/>
  <c r="K193" i="11"/>
  <c r="M193" i="11"/>
  <c r="O193" i="11"/>
  <c r="Q193" i="11"/>
  <c r="F191" i="11"/>
  <c r="H191" i="11"/>
  <c r="J191" i="11"/>
  <c r="L191" i="11"/>
  <c r="N191" i="11"/>
  <c r="P191" i="11"/>
  <c r="R191" i="11"/>
  <c r="G191" i="11"/>
  <c r="I191" i="11"/>
  <c r="K191" i="11"/>
  <c r="M191" i="11"/>
  <c r="O191" i="11"/>
  <c r="Q191" i="11"/>
  <c r="F189" i="11"/>
  <c r="H189" i="11"/>
  <c r="J189" i="11"/>
  <c r="L189" i="11"/>
  <c r="N189" i="11"/>
  <c r="P189" i="11"/>
  <c r="R189" i="11"/>
  <c r="G189" i="11"/>
  <c r="I189" i="11"/>
  <c r="K189" i="11"/>
  <c r="M189" i="11"/>
  <c r="O189" i="11"/>
  <c r="Q189" i="11"/>
  <c r="F187" i="11"/>
  <c r="H187" i="11"/>
  <c r="J187" i="11"/>
  <c r="L187" i="11"/>
  <c r="N187" i="11"/>
  <c r="P187" i="11"/>
  <c r="R187" i="11"/>
  <c r="G187" i="11"/>
  <c r="I187" i="11"/>
  <c r="K187" i="11"/>
  <c r="M187" i="11"/>
  <c r="O187" i="11"/>
  <c r="Q187" i="11"/>
  <c r="F185" i="11"/>
  <c r="H185" i="11"/>
  <c r="J185" i="11"/>
  <c r="L185" i="11"/>
  <c r="N185" i="11"/>
  <c r="P185" i="11"/>
  <c r="R185" i="11"/>
  <c r="G185" i="11"/>
  <c r="I185" i="11"/>
  <c r="K185" i="11"/>
  <c r="M185" i="11"/>
  <c r="O185" i="11"/>
  <c r="Q185" i="11"/>
  <c r="F183" i="11"/>
  <c r="H183" i="11"/>
  <c r="J183" i="11"/>
  <c r="L183" i="11"/>
  <c r="N183" i="11"/>
  <c r="P183" i="11"/>
  <c r="R183" i="11"/>
  <c r="G183" i="11"/>
  <c r="I183" i="11"/>
  <c r="K183" i="11"/>
  <c r="M183" i="11"/>
  <c r="O183" i="11"/>
  <c r="Q183" i="11"/>
  <c r="F181" i="11"/>
  <c r="H181" i="11"/>
  <c r="J181" i="11"/>
  <c r="L181" i="11"/>
  <c r="N181" i="11"/>
  <c r="P181" i="11"/>
  <c r="R181" i="11"/>
  <c r="G181" i="11"/>
  <c r="I181" i="11"/>
  <c r="K181" i="11"/>
  <c r="M181" i="11"/>
  <c r="O181" i="11"/>
  <c r="Q181" i="11"/>
  <c r="F179" i="11"/>
  <c r="H179" i="11"/>
  <c r="J179" i="11"/>
  <c r="L179" i="11"/>
  <c r="N179" i="11"/>
  <c r="P179" i="11"/>
  <c r="R179" i="11"/>
  <c r="G179" i="11"/>
  <c r="I179" i="11"/>
  <c r="K179" i="11"/>
  <c r="M179" i="11"/>
  <c r="O179" i="11"/>
  <c r="Q179" i="11"/>
  <c r="F177" i="11"/>
  <c r="H177" i="11"/>
  <c r="J177" i="11"/>
  <c r="L177" i="11"/>
  <c r="N177" i="11"/>
  <c r="P177" i="11"/>
  <c r="R177" i="11"/>
  <c r="G177" i="11"/>
  <c r="I177" i="11"/>
  <c r="K177" i="11"/>
  <c r="M177" i="11"/>
  <c r="O177" i="11"/>
  <c r="Q177" i="11"/>
  <c r="F175" i="11"/>
  <c r="H175" i="11"/>
  <c r="J175" i="11"/>
  <c r="L175" i="11"/>
  <c r="N175" i="11"/>
  <c r="P175" i="11"/>
  <c r="R175" i="11"/>
  <c r="G175" i="11"/>
  <c r="I175" i="11"/>
  <c r="K175" i="11"/>
  <c r="M175" i="11"/>
  <c r="O175" i="11"/>
  <c r="Q175" i="11"/>
  <c r="F173" i="11"/>
  <c r="H173" i="11"/>
  <c r="J173" i="11"/>
  <c r="L173" i="11"/>
  <c r="N173" i="11"/>
  <c r="P173" i="11"/>
  <c r="R173" i="11"/>
  <c r="G173" i="11"/>
  <c r="I173" i="11"/>
  <c r="K173" i="11"/>
  <c r="M173" i="11"/>
  <c r="O173" i="11"/>
  <c r="Q173" i="11"/>
  <c r="F171" i="11"/>
  <c r="H171" i="11"/>
  <c r="J171" i="11"/>
  <c r="L171" i="11"/>
  <c r="N171" i="11"/>
  <c r="P171" i="11"/>
  <c r="R171" i="11"/>
  <c r="G171" i="11"/>
  <c r="I171" i="11"/>
  <c r="K171" i="11"/>
  <c r="M171" i="11"/>
  <c r="O171" i="11"/>
  <c r="Q171" i="11"/>
  <c r="F169" i="11"/>
  <c r="H169" i="11"/>
  <c r="J169" i="11"/>
  <c r="L169" i="11"/>
  <c r="N169" i="11"/>
  <c r="P169" i="11"/>
  <c r="R169" i="11"/>
  <c r="G169" i="11"/>
  <c r="I169" i="11"/>
  <c r="K169" i="11"/>
  <c r="M169" i="11"/>
  <c r="O169" i="11"/>
  <c r="Q169" i="11"/>
  <c r="F167" i="11"/>
  <c r="H167" i="11"/>
  <c r="J167" i="11"/>
  <c r="L167" i="11"/>
  <c r="N167" i="11"/>
  <c r="P167" i="11"/>
  <c r="R167" i="11"/>
  <c r="G167" i="11"/>
  <c r="I167" i="11"/>
  <c r="K167" i="11"/>
  <c r="M167" i="11"/>
  <c r="O167" i="11"/>
  <c r="Q167" i="11"/>
  <c r="F165" i="11"/>
  <c r="H165" i="11"/>
  <c r="J165" i="11"/>
  <c r="L165" i="11"/>
  <c r="N165" i="11"/>
  <c r="P165" i="11"/>
  <c r="R165" i="11"/>
  <c r="G165" i="11"/>
  <c r="I165" i="11"/>
  <c r="K165" i="11"/>
  <c r="M165" i="11"/>
  <c r="O165" i="11"/>
  <c r="Q165" i="11"/>
  <c r="F163" i="11"/>
  <c r="H163" i="11"/>
  <c r="J163" i="11"/>
  <c r="L163" i="11"/>
  <c r="N163" i="11"/>
  <c r="P163" i="11"/>
  <c r="R163" i="11"/>
  <c r="G163" i="11"/>
  <c r="I163" i="11"/>
  <c r="K163" i="11"/>
  <c r="M163" i="11"/>
  <c r="O163" i="11"/>
  <c r="Q163" i="11"/>
  <c r="F161" i="11"/>
  <c r="H161" i="11"/>
  <c r="J161" i="11"/>
  <c r="L161" i="11"/>
  <c r="N161" i="11"/>
  <c r="P161" i="11"/>
  <c r="R161" i="11"/>
  <c r="G161" i="11"/>
  <c r="I161" i="11"/>
  <c r="K161" i="11"/>
  <c r="M161" i="11"/>
  <c r="O161" i="11"/>
  <c r="Q161" i="11"/>
  <c r="F159" i="11"/>
  <c r="H159" i="11"/>
  <c r="J159" i="11"/>
  <c r="L159" i="11"/>
  <c r="N159" i="11"/>
  <c r="P159" i="11"/>
  <c r="R159" i="11"/>
  <c r="G159" i="11"/>
  <c r="I159" i="11"/>
  <c r="K159" i="11"/>
  <c r="M159" i="11"/>
  <c r="O159" i="11"/>
  <c r="Q159" i="11"/>
  <c r="F157" i="11"/>
  <c r="H157" i="11"/>
  <c r="J157" i="11"/>
  <c r="L157" i="11"/>
  <c r="N157" i="11"/>
  <c r="P157" i="11"/>
  <c r="R157" i="11"/>
  <c r="G157" i="11"/>
  <c r="I157" i="11"/>
  <c r="K157" i="11"/>
  <c r="M157" i="11"/>
  <c r="O157" i="11"/>
  <c r="Q157" i="11"/>
  <c r="F155" i="11"/>
  <c r="H155" i="11"/>
  <c r="J155" i="11"/>
  <c r="L155" i="11"/>
  <c r="N155" i="11"/>
  <c r="P155" i="11"/>
  <c r="R155" i="11"/>
  <c r="G155" i="11"/>
  <c r="I155" i="11"/>
  <c r="K155" i="11"/>
  <c r="M155" i="11"/>
  <c r="O155" i="11"/>
  <c r="Q155" i="11"/>
  <c r="F153" i="11"/>
  <c r="H153" i="11"/>
  <c r="J153" i="11"/>
  <c r="L153" i="11"/>
  <c r="N153" i="11"/>
  <c r="P153" i="11"/>
  <c r="R153" i="11"/>
  <c r="G153" i="11"/>
  <c r="I153" i="11"/>
  <c r="K153" i="11"/>
  <c r="M153" i="11"/>
  <c r="O153" i="11"/>
  <c r="Q153" i="11"/>
  <c r="F151" i="11"/>
  <c r="H151" i="11"/>
  <c r="J151" i="11"/>
  <c r="L151" i="11"/>
  <c r="N151" i="11"/>
  <c r="P151" i="11"/>
  <c r="R151" i="11"/>
  <c r="G151" i="11"/>
  <c r="I151" i="11"/>
  <c r="K151" i="11"/>
  <c r="M151" i="11"/>
  <c r="O151" i="11"/>
  <c r="Q151" i="11"/>
  <c r="F149" i="11"/>
  <c r="H149" i="11"/>
  <c r="J149" i="11"/>
  <c r="L149" i="11"/>
  <c r="N149" i="11"/>
  <c r="P149" i="11"/>
  <c r="R149" i="11"/>
  <c r="G149" i="11"/>
  <c r="I149" i="11"/>
  <c r="K149" i="11"/>
  <c r="M149" i="11"/>
  <c r="O149" i="11"/>
  <c r="Q149" i="11"/>
  <c r="F147" i="11"/>
  <c r="H147" i="11"/>
  <c r="J147" i="11"/>
  <c r="L147" i="11"/>
  <c r="N147" i="11"/>
  <c r="P147" i="11"/>
  <c r="R147" i="11"/>
  <c r="G147" i="11"/>
  <c r="I147" i="11"/>
  <c r="K147" i="11"/>
  <c r="M147" i="11"/>
  <c r="O147" i="11"/>
  <c r="Q147" i="11"/>
  <c r="F145" i="11"/>
  <c r="H145" i="11"/>
  <c r="J145" i="11"/>
  <c r="L145" i="11"/>
  <c r="N145" i="11"/>
  <c r="P145" i="11"/>
  <c r="R145" i="11"/>
  <c r="G145" i="11"/>
  <c r="I145" i="11"/>
  <c r="K145" i="11"/>
  <c r="M145" i="11"/>
  <c r="O145" i="11"/>
  <c r="Q145" i="11"/>
  <c r="F143" i="11"/>
  <c r="H143" i="11"/>
  <c r="J143" i="11"/>
  <c r="L143" i="11"/>
  <c r="N143" i="11"/>
  <c r="P143" i="11"/>
  <c r="R143" i="11"/>
  <c r="G143" i="11"/>
  <c r="I143" i="11"/>
  <c r="K143" i="11"/>
  <c r="M143" i="11"/>
  <c r="O143" i="11"/>
  <c r="Q143" i="11"/>
  <c r="F141" i="11"/>
  <c r="H141" i="11"/>
  <c r="J141" i="11"/>
  <c r="L141" i="11"/>
  <c r="N141" i="11"/>
  <c r="P141" i="11"/>
  <c r="R141" i="11"/>
  <c r="G141" i="11"/>
  <c r="I141" i="11"/>
  <c r="K141" i="11"/>
  <c r="M141" i="11"/>
  <c r="O141" i="11"/>
  <c r="Q141" i="11"/>
  <c r="F139" i="11"/>
  <c r="H139" i="11"/>
  <c r="J139" i="11"/>
  <c r="L139" i="11"/>
  <c r="N139" i="11"/>
  <c r="P139" i="11"/>
  <c r="R139" i="11"/>
  <c r="G139" i="11"/>
  <c r="I139" i="11"/>
  <c r="K139" i="11"/>
  <c r="M139" i="11"/>
  <c r="O139" i="11"/>
  <c r="Q139" i="11"/>
  <c r="F137" i="11"/>
  <c r="H137" i="11"/>
  <c r="J137" i="11"/>
  <c r="L137" i="11"/>
  <c r="N137" i="11"/>
  <c r="P137" i="11"/>
  <c r="R137" i="11"/>
  <c r="G137" i="11"/>
  <c r="I137" i="11"/>
  <c r="K137" i="11"/>
  <c r="M137" i="11"/>
  <c r="O137" i="11"/>
  <c r="Q137" i="11"/>
  <c r="F135" i="11"/>
  <c r="H135" i="11"/>
  <c r="J135" i="11"/>
  <c r="L135" i="11"/>
  <c r="N135" i="11"/>
  <c r="P135" i="11"/>
  <c r="R135" i="11"/>
  <c r="G135" i="11"/>
  <c r="I135" i="11"/>
  <c r="K135" i="11"/>
  <c r="M135" i="11"/>
  <c r="O135" i="11"/>
  <c r="Q135" i="11"/>
  <c r="F133" i="11"/>
  <c r="H133" i="11"/>
  <c r="J133" i="11"/>
  <c r="L133" i="11"/>
  <c r="N133" i="11"/>
  <c r="P133" i="11"/>
  <c r="R133" i="11"/>
  <c r="G133" i="11"/>
  <c r="I133" i="11"/>
  <c r="K133" i="11"/>
  <c r="M133" i="11"/>
  <c r="O133" i="11"/>
  <c r="Q133" i="11"/>
  <c r="F131" i="11"/>
  <c r="H131" i="11"/>
  <c r="J131" i="11"/>
  <c r="L131" i="11"/>
  <c r="N131" i="11"/>
  <c r="P131" i="11"/>
  <c r="R131" i="11"/>
  <c r="G131" i="11"/>
  <c r="I131" i="11"/>
  <c r="K131" i="11"/>
  <c r="M131" i="11"/>
  <c r="O131" i="11"/>
  <c r="Q131" i="11"/>
  <c r="F129" i="11"/>
  <c r="H129" i="11"/>
  <c r="J129" i="11"/>
  <c r="L129" i="11"/>
  <c r="N129" i="11"/>
  <c r="P129" i="11"/>
  <c r="R129" i="11"/>
  <c r="G129" i="11"/>
  <c r="I129" i="11"/>
  <c r="K129" i="11"/>
  <c r="M129" i="11"/>
  <c r="O129" i="11"/>
  <c r="Q129" i="11"/>
  <c r="F127" i="11"/>
  <c r="H127" i="11"/>
  <c r="J127" i="11"/>
  <c r="L127" i="11"/>
  <c r="N127" i="11"/>
  <c r="P127" i="11"/>
  <c r="R127" i="11"/>
  <c r="G127" i="11"/>
  <c r="I127" i="11"/>
  <c r="K127" i="11"/>
  <c r="M127" i="11"/>
  <c r="O127" i="11"/>
  <c r="Q127" i="11"/>
  <c r="F125" i="11"/>
  <c r="H125" i="11"/>
  <c r="J125" i="11"/>
  <c r="L125" i="11"/>
  <c r="N125" i="11"/>
  <c r="P125" i="11"/>
  <c r="R125" i="11"/>
  <c r="G125" i="11"/>
  <c r="I125" i="11"/>
  <c r="K125" i="11"/>
  <c r="M125" i="11"/>
  <c r="O125" i="11"/>
  <c r="Q125" i="11"/>
  <c r="F123" i="11"/>
  <c r="H123" i="11"/>
  <c r="J123" i="11"/>
  <c r="L123" i="11"/>
  <c r="N123" i="11"/>
  <c r="P123" i="11"/>
  <c r="R123" i="11"/>
  <c r="G123" i="11"/>
  <c r="I123" i="11"/>
  <c r="K123" i="11"/>
  <c r="M123" i="11"/>
  <c r="O123" i="11"/>
  <c r="Q123" i="11"/>
  <c r="G121" i="11"/>
  <c r="I121" i="11"/>
  <c r="K121" i="11"/>
  <c r="M121" i="11"/>
  <c r="O121" i="11"/>
  <c r="Q121" i="11"/>
  <c r="F121" i="11"/>
  <c r="H121" i="11"/>
  <c r="J121" i="11"/>
  <c r="L121" i="11"/>
  <c r="N121" i="11"/>
  <c r="P121" i="11"/>
  <c r="R121" i="11"/>
  <c r="G119" i="11"/>
  <c r="I119" i="11"/>
  <c r="K119" i="11"/>
  <c r="M119" i="11"/>
  <c r="O119" i="11"/>
  <c r="Q119" i="11"/>
  <c r="F119" i="11"/>
  <c r="H119" i="11"/>
  <c r="J119" i="11"/>
  <c r="L119" i="11"/>
  <c r="N119" i="11"/>
  <c r="P119" i="11"/>
  <c r="R119" i="11"/>
  <c r="G117" i="11"/>
  <c r="I117" i="11"/>
  <c r="K117" i="11"/>
  <c r="M117" i="11"/>
  <c r="O117" i="11"/>
  <c r="Q117" i="11"/>
  <c r="F117" i="11"/>
  <c r="H117" i="11"/>
  <c r="J117" i="11"/>
  <c r="L117" i="11"/>
  <c r="N117" i="11"/>
  <c r="P117" i="11"/>
  <c r="R117" i="11"/>
  <c r="F626" i="11"/>
  <c r="H626" i="11"/>
  <c r="J626" i="11"/>
  <c r="L626" i="11"/>
  <c r="N626" i="11"/>
  <c r="P626" i="11"/>
  <c r="R626" i="11"/>
  <c r="G626" i="11"/>
  <c r="I626" i="11"/>
  <c r="K626" i="11"/>
  <c r="M626" i="11"/>
  <c r="O626" i="11"/>
  <c r="Q626" i="11"/>
  <c r="F624" i="11"/>
  <c r="H624" i="11"/>
  <c r="J624" i="11"/>
  <c r="L624" i="11"/>
  <c r="N624" i="11"/>
  <c r="P624" i="11"/>
  <c r="R624" i="11"/>
  <c r="G624" i="11"/>
  <c r="I624" i="11"/>
  <c r="K624" i="11"/>
  <c r="M624" i="11"/>
  <c r="O624" i="11"/>
  <c r="Q624" i="11"/>
  <c r="F622" i="11"/>
  <c r="H622" i="11"/>
  <c r="J622" i="11"/>
  <c r="L622" i="11"/>
  <c r="N622" i="11"/>
  <c r="P622" i="11"/>
  <c r="R622" i="11"/>
  <c r="G622" i="11"/>
  <c r="I622" i="11"/>
  <c r="K622" i="11"/>
  <c r="M622" i="11"/>
  <c r="O622" i="11"/>
  <c r="Q622" i="11"/>
  <c r="F620" i="11"/>
  <c r="H620" i="11"/>
  <c r="J620" i="11"/>
  <c r="L620" i="11"/>
  <c r="N620" i="11"/>
  <c r="P620" i="11"/>
  <c r="R620" i="11"/>
  <c r="G620" i="11"/>
  <c r="I620" i="11"/>
  <c r="K620" i="11"/>
  <c r="M620" i="11"/>
  <c r="O620" i="11"/>
  <c r="Q620" i="11"/>
  <c r="F618" i="11"/>
  <c r="H618" i="11"/>
  <c r="J618" i="11"/>
  <c r="L618" i="11"/>
  <c r="N618" i="11"/>
  <c r="P618" i="11"/>
  <c r="R618" i="11"/>
  <c r="G618" i="11"/>
  <c r="I618" i="11"/>
  <c r="K618" i="11"/>
  <c r="M618" i="11"/>
  <c r="O618" i="11"/>
  <c r="Q618" i="11"/>
  <c r="F616" i="11"/>
  <c r="H616" i="11"/>
  <c r="J616" i="11"/>
  <c r="L616" i="11"/>
  <c r="N616" i="11"/>
  <c r="P616" i="11"/>
  <c r="R616" i="11"/>
  <c r="G616" i="11"/>
  <c r="I616" i="11"/>
  <c r="K616" i="11"/>
  <c r="M616" i="11"/>
  <c r="O616" i="11"/>
  <c r="Q616" i="11"/>
  <c r="F614" i="11"/>
  <c r="H614" i="11"/>
  <c r="J614" i="11"/>
  <c r="L614" i="11"/>
  <c r="N614" i="11"/>
  <c r="P614" i="11"/>
  <c r="R614" i="11"/>
  <c r="G614" i="11"/>
  <c r="I614" i="11"/>
  <c r="K614" i="11"/>
  <c r="M614" i="11"/>
  <c r="O614" i="11"/>
  <c r="Q614" i="11"/>
  <c r="F612" i="11"/>
  <c r="H612" i="11"/>
  <c r="J612" i="11"/>
  <c r="L612" i="11"/>
  <c r="N612" i="11"/>
  <c r="P612" i="11"/>
  <c r="R612" i="11"/>
  <c r="G612" i="11"/>
  <c r="I612" i="11"/>
  <c r="K612" i="11"/>
  <c r="M612" i="11"/>
  <c r="O612" i="11"/>
  <c r="Q612" i="11"/>
  <c r="F610" i="11"/>
  <c r="H610" i="11"/>
  <c r="J610" i="11"/>
  <c r="L610" i="11"/>
  <c r="N610" i="11"/>
  <c r="P610" i="11"/>
  <c r="R610" i="11"/>
  <c r="G610" i="11"/>
  <c r="I610" i="11"/>
  <c r="K610" i="11"/>
  <c r="M610" i="11"/>
  <c r="O610" i="11"/>
  <c r="Q610" i="11"/>
  <c r="F608" i="11"/>
  <c r="H608" i="11"/>
  <c r="J608" i="11"/>
  <c r="L608" i="11"/>
  <c r="N608" i="11"/>
  <c r="P608" i="11"/>
  <c r="R608" i="11"/>
  <c r="G608" i="11"/>
  <c r="I608" i="11"/>
  <c r="K608" i="11"/>
  <c r="M608" i="11"/>
  <c r="O608" i="11"/>
  <c r="Q608" i="11"/>
  <c r="F606" i="11"/>
  <c r="H606" i="11"/>
  <c r="J606" i="11"/>
  <c r="L606" i="11"/>
  <c r="N606" i="11"/>
  <c r="P606" i="11"/>
  <c r="R606" i="11"/>
  <c r="G606" i="11"/>
  <c r="I606" i="11"/>
  <c r="K606" i="11"/>
  <c r="M606" i="11"/>
  <c r="O606" i="11"/>
  <c r="Q606" i="11"/>
  <c r="F604" i="11"/>
  <c r="H604" i="11"/>
  <c r="J604" i="11"/>
  <c r="L604" i="11"/>
  <c r="N604" i="11"/>
  <c r="P604" i="11"/>
  <c r="R604" i="11"/>
  <c r="G604" i="11"/>
  <c r="I604" i="11"/>
  <c r="K604" i="11"/>
  <c r="M604" i="11"/>
  <c r="O604" i="11"/>
  <c r="Q604" i="11"/>
  <c r="F602" i="11"/>
  <c r="H602" i="11"/>
  <c r="J602" i="11"/>
  <c r="L602" i="11"/>
  <c r="N602" i="11"/>
  <c r="P602" i="11"/>
  <c r="R602" i="11"/>
  <c r="G602" i="11"/>
  <c r="I602" i="11"/>
  <c r="K602" i="11"/>
  <c r="M602" i="11"/>
  <c r="O602" i="11"/>
  <c r="Q602" i="11"/>
  <c r="F600" i="11"/>
  <c r="H600" i="11"/>
  <c r="J600" i="11"/>
  <c r="L600" i="11"/>
  <c r="N600" i="11"/>
  <c r="P600" i="11"/>
  <c r="R600" i="11"/>
  <c r="G600" i="11"/>
  <c r="I600" i="11"/>
  <c r="K600" i="11"/>
  <c r="M600" i="11"/>
  <c r="O600" i="11"/>
  <c r="Q600" i="11"/>
  <c r="F598" i="11"/>
  <c r="H598" i="11"/>
  <c r="J598" i="11"/>
  <c r="L598" i="11"/>
  <c r="N598" i="11"/>
  <c r="P598" i="11"/>
  <c r="R598" i="11"/>
  <c r="G598" i="11"/>
  <c r="I598" i="11"/>
  <c r="K598" i="11"/>
  <c r="M598" i="11"/>
  <c r="O598" i="11"/>
  <c r="Q598" i="11"/>
  <c r="F596" i="11"/>
  <c r="H596" i="11"/>
  <c r="J596" i="11"/>
  <c r="L596" i="11"/>
  <c r="N596" i="11"/>
  <c r="P596" i="11"/>
  <c r="R596" i="11"/>
  <c r="G596" i="11"/>
  <c r="I596" i="11"/>
  <c r="K596" i="11"/>
  <c r="M596" i="11"/>
  <c r="O596" i="11"/>
  <c r="Q596" i="11"/>
  <c r="F594" i="11"/>
  <c r="H594" i="11"/>
  <c r="J594" i="11"/>
  <c r="L594" i="11"/>
  <c r="N594" i="11"/>
  <c r="P594" i="11"/>
  <c r="R594" i="11"/>
  <c r="G594" i="11"/>
  <c r="I594" i="11"/>
  <c r="K594" i="11"/>
  <c r="M594" i="11"/>
  <c r="O594" i="11"/>
  <c r="Q594" i="11"/>
  <c r="F592" i="11"/>
  <c r="H592" i="11"/>
  <c r="J592" i="11"/>
  <c r="L592" i="11"/>
  <c r="N592" i="11"/>
  <c r="P592" i="11"/>
  <c r="R592" i="11"/>
  <c r="G592" i="11"/>
  <c r="I592" i="11"/>
  <c r="K592" i="11"/>
  <c r="M592" i="11"/>
  <c r="O592" i="11"/>
  <c r="Q592" i="11"/>
  <c r="F590" i="11"/>
  <c r="H590" i="11"/>
  <c r="J590" i="11"/>
  <c r="L590" i="11"/>
  <c r="N590" i="11"/>
  <c r="P590" i="11"/>
  <c r="G590" i="11"/>
  <c r="K590" i="11"/>
  <c r="O590" i="11"/>
  <c r="R590" i="11"/>
  <c r="I590" i="11"/>
  <c r="M590" i="11"/>
  <c r="Q590" i="11"/>
  <c r="G588" i="11"/>
  <c r="I588" i="11"/>
  <c r="K588" i="11"/>
  <c r="M588" i="11"/>
  <c r="O588" i="11"/>
  <c r="Q588" i="11"/>
  <c r="F588" i="11"/>
  <c r="H588" i="11"/>
  <c r="J588" i="11"/>
  <c r="L588" i="11"/>
  <c r="N588" i="11"/>
  <c r="P588" i="11"/>
  <c r="R588" i="11"/>
  <c r="G586" i="11"/>
  <c r="I586" i="11"/>
  <c r="K586" i="11"/>
  <c r="M586" i="11"/>
  <c r="O586" i="11"/>
  <c r="Q586" i="11"/>
  <c r="F586" i="11"/>
  <c r="H586" i="11"/>
  <c r="J586" i="11"/>
  <c r="L586" i="11"/>
  <c r="N586" i="11"/>
  <c r="P586" i="11"/>
  <c r="R586" i="11"/>
  <c r="G584" i="11"/>
  <c r="I584" i="11"/>
  <c r="K584" i="11"/>
  <c r="M584" i="11"/>
  <c r="O584" i="11"/>
  <c r="Q584" i="11"/>
  <c r="F584" i="11"/>
  <c r="H584" i="11"/>
  <c r="J584" i="11"/>
  <c r="L584" i="11"/>
  <c r="N584" i="11"/>
  <c r="P584" i="11"/>
  <c r="R584" i="11"/>
  <c r="G582" i="11"/>
  <c r="I582" i="11"/>
  <c r="K582" i="11"/>
  <c r="M582" i="11"/>
  <c r="O582" i="11"/>
  <c r="Q582" i="11"/>
  <c r="F582" i="11"/>
  <c r="H582" i="11"/>
  <c r="J582" i="11"/>
  <c r="L582" i="11"/>
  <c r="N582" i="11"/>
  <c r="P582" i="11"/>
  <c r="R582" i="11"/>
  <c r="G580" i="11"/>
  <c r="I580" i="11"/>
  <c r="K580" i="11"/>
  <c r="M580" i="11"/>
  <c r="O580" i="11"/>
  <c r="Q580" i="11"/>
  <c r="F580" i="11"/>
  <c r="H580" i="11"/>
  <c r="J580" i="11"/>
  <c r="L580" i="11"/>
  <c r="N580" i="11"/>
  <c r="P580" i="11"/>
  <c r="R580" i="11"/>
  <c r="G578" i="11"/>
  <c r="I578" i="11"/>
  <c r="K578" i="11"/>
  <c r="M578" i="11"/>
  <c r="O578" i="11"/>
  <c r="Q578" i="11"/>
  <c r="F578" i="11"/>
  <c r="H578" i="11"/>
  <c r="J578" i="11"/>
  <c r="L578" i="11"/>
  <c r="N578" i="11"/>
  <c r="P578" i="11"/>
  <c r="R578" i="11"/>
  <c r="G576" i="11"/>
  <c r="I576" i="11"/>
  <c r="K576" i="11"/>
  <c r="M576" i="11"/>
  <c r="O576" i="11"/>
  <c r="Q576" i="11"/>
  <c r="F576" i="11"/>
  <c r="H576" i="11"/>
  <c r="J576" i="11"/>
  <c r="L576" i="11"/>
  <c r="N576" i="11"/>
  <c r="P576" i="11"/>
  <c r="R576" i="11"/>
  <c r="G574" i="11"/>
  <c r="I574" i="11"/>
  <c r="K574" i="11"/>
  <c r="M574" i="11"/>
  <c r="O574" i="11"/>
  <c r="Q574" i="11"/>
  <c r="F574" i="11"/>
  <c r="H574" i="11"/>
  <c r="J574" i="11"/>
  <c r="L574" i="11"/>
  <c r="N574" i="11"/>
  <c r="P574" i="11"/>
  <c r="R574" i="11"/>
  <c r="G572" i="11"/>
  <c r="I572" i="11"/>
  <c r="K572" i="11"/>
  <c r="M572" i="11"/>
  <c r="O572" i="11"/>
  <c r="Q572" i="11"/>
  <c r="F572" i="11"/>
  <c r="H572" i="11"/>
  <c r="J572" i="11"/>
  <c r="L572" i="11"/>
  <c r="N572" i="11"/>
  <c r="P572" i="11"/>
  <c r="R572" i="11"/>
  <c r="G570" i="11"/>
  <c r="I570" i="11"/>
  <c r="K570" i="11"/>
  <c r="M570" i="11"/>
  <c r="O570" i="11"/>
  <c r="Q570" i="11"/>
  <c r="F570" i="11"/>
  <c r="H570" i="11"/>
  <c r="J570" i="11"/>
  <c r="L570" i="11"/>
  <c r="N570" i="11"/>
  <c r="P570" i="11"/>
  <c r="R570" i="11"/>
  <c r="G568" i="11"/>
  <c r="I568" i="11"/>
  <c r="K568" i="11"/>
  <c r="M568" i="11"/>
  <c r="O568" i="11"/>
  <c r="Q568" i="11"/>
  <c r="F568" i="11"/>
  <c r="H568" i="11"/>
  <c r="J568" i="11"/>
  <c r="L568" i="11"/>
  <c r="N568" i="11"/>
  <c r="P568" i="11"/>
  <c r="R568" i="11"/>
  <c r="G566" i="11"/>
  <c r="I566" i="11"/>
  <c r="K566" i="11"/>
  <c r="M566" i="11"/>
  <c r="O566" i="11"/>
  <c r="Q566" i="11"/>
  <c r="F566" i="11"/>
  <c r="H566" i="11"/>
  <c r="J566" i="11"/>
  <c r="L566" i="11"/>
  <c r="N566" i="11"/>
  <c r="P566" i="11"/>
  <c r="R566" i="11"/>
  <c r="G564" i="11"/>
  <c r="I564" i="11"/>
  <c r="K564" i="11"/>
  <c r="M564" i="11"/>
  <c r="O564" i="11"/>
  <c r="Q564" i="11"/>
  <c r="F564" i="11"/>
  <c r="H564" i="11"/>
  <c r="J564" i="11"/>
  <c r="L564" i="11"/>
  <c r="N564" i="11"/>
  <c r="P564" i="11"/>
  <c r="R564" i="11"/>
  <c r="G562" i="11"/>
  <c r="I562" i="11"/>
  <c r="K562" i="11"/>
  <c r="M562" i="11"/>
  <c r="O562" i="11"/>
  <c r="Q562" i="11"/>
  <c r="F562" i="11"/>
  <c r="H562" i="11"/>
  <c r="J562" i="11"/>
  <c r="L562" i="11"/>
  <c r="N562" i="11"/>
  <c r="P562" i="11"/>
  <c r="R562" i="11"/>
  <c r="G560" i="11"/>
  <c r="I560" i="11"/>
  <c r="K560" i="11"/>
  <c r="M560" i="11"/>
  <c r="O560" i="11"/>
  <c r="Q560" i="11"/>
  <c r="F560" i="11"/>
  <c r="H560" i="11"/>
  <c r="J560" i="11"/>
  <c r="L560" i="11"/>
  <c r="N560" i="11"/>
  <c r="P560" i="11"/>
  <c r="R560" i="11"/>
  <c r="G558" i="11"/>
  <c r="I558" i="11"/>
  <c r="K558" i="11"/>
  <c r="M558" i="11"/>
  <c r="O558" i="11"/>
  <c r="Q558" i="11"/>
  <c r="F558" i="11"/>
  <c r="H558" i="11"/>
  <c r="J558" i="11"/>
  <c r="L558" i="11"/>
  <c r="N558" i="11"/>
  <c r="P558" i="11"/>
  <c r="R558" i="11"/>
  <c r="G556" i="11"/>
  <c r="I556" i="11"/>
  <c r="K556" i="11"/>
  <c r="M556" i="11"/>
  <c r="O556" i="11"/>
  <c r="Q556" i="11"/>
  <c r="F556" i="11"/>
  <c r="H556" i="11"/>
  <c r="J556" i="11"/>
  <c r="L556" i="11"/>
  <c r="N556" i="11"/>
  <c r="P556" i="11"/>
  <c r="R556" i="11"/>
  <c r="G554" i="11"/>
  <c r="I554" i="11"/>
  <c r="K554" i="11"/>
  <c r="M554" i="11"/>
  <c r="O554" i="11"/>
  <c r="Q554" i="11"/>
  <c r="F554" i="11"/>
  <c r="H554" i="11"/>
  <c r="J554" i="11"/>
  <c r="L554" i="11"/>
  <c r="N554" i="11"/>
  <c r="P554" i="11"/>
  <c r="R554" i="11"/>
  <c r="G552" i="11"/>
  <c r="I552" i="11"/>
  <c r="K552" i="11"/>
  <c r="M552" i="11"/>
  <c r="O552" i="11"/>
  <c r="Q552" i="11"/>
  <c r="F552" i="11"/>
  <c r="H552" i="11"/>
  <c r="J552" i="11"/>
  <c r="L552" i="11"/>
  <c r="N552" i="11"/>
  <c r="P552" i="11"/>
  <c r="R552" i="11"/>
  <c r="G550" i="11"/>
  <c r="I550" i="11"/>
  <c r="K550" i="11"/>
  <c r="M550" i="11"/>
  <c r="O550" i="11"/>
  <c r="Q550" i="11"/>
  <c r="F550" i="11"/>
  <c r="H550" i="11"/>
  <c r="J550" i="11"/>
  <c r="L550" i="11"/>
  <c r="N550" i="11"/>
  <c r="P550" i="11"/>
  <c r="R550" i="11"/>
  <c r="G548" i="11"/>
  <c r="I548" i="11"/>
  <c r="K548" i="11"/>
  <c r="M548" i="11"/>
  <c r="O548" i="11"/>
  <c r="Q548" i="11"/>
  <c r="F548" i="11"/>
  <c r="H548" i="11"/>
  <c r="J548" i="11"/>
  <c r="L548" i="11"/>
  <c r="N548" i="11"/>
  <c r="P548" i="11"/>
  <c r="R548" i="11"/>
  <c r="G546" i="11"/>
  <c r="I546" i="11"/>
  <c r="K546" i="11"/>
  <c r="M546" i="11"/>
  <c r="O546" i="11"/>
  <c r="Q546" i="11"/>
  <c r="F546" i="11"/>
  <c r="H546" i="11"/>
  <c r="J546" i="11"/>
  <c r="L546" i="11"/>
  <c r="N546" i="11"/>
  <c r="P546" i="11"/>
  <c r="R546" i="11"/>
  <c r="G544" i="11"/>
  <c r="I544" i="11"/>
  <c r="K544" i="11"/>
  <c r="M544" i="11"/>
  <c r="O544" i="11"/>
  <c r="Q544" i="11"/>
  <c r="F544" i="11"/>
  <c r="H544" i="11"/>
  <c r="J544" i="11"/>
  <c r="L544" i="11"/>
  <c r="N544" i="11"/>
  <c r="P544" i="11"/>
  <c r="R544" i="11"/>
  <c r="G542" i="11"/>
  <c r="I542" i="11"/>
  <c r="K542" i="11"/>
  <c r="M542" i="11"/>
  <c r="O542" i="11"/>
  <c r="Q542" i="11"/>
  <c r="F542" i="11"/>
  <c r="H542" i="11"/>
  <c r="J542" i="11"/>
  <c r="L542" i="11"/>
  <c r="N542" i="11"/>
  <c r="P542" i="11"/>
  <c r="R542" i="11"/>
  <c r="G540" i="11"/>
  <c r="I540" i="11"/>
  <c r="K540" i="11"/>
  <c r="M540" i="11"/>
  <c r="O540" i="11"/>
  <c r="Q540" i="11"/>
  <c r="F540" i="11"/>
  <c r="H540" i="11"/>
  <c r="J540" i="11"/>
  <c r="L540" i="11"/>
  <c r="N540" i="11"/>
  <c r="P540" i="11"/>
  <c r="R540" i="11"/>
  <c r="G538" i="11"/>
  <c r="I538" i="11"/>
  <c r="K538" i="11"/>
  <c r="M538" i="11"/>
  <c r="O538" i="11"/>
  <c r="Q538" i="11"/>
  <c r="F538" i="11"/>
  <c r="H538" i="11"/>
  <c r="J538" i="11"/>
  <c r="L538" i="11"/>
  <c r="N538" i="11"/>
  <c r="P538" i="11"/>
  <c r="R538" i="11"/>
  <c r="G536" i="11"/>
  <c r="I536" i="11"/>
  <c r="K536" i="11"/>
  <c r="M536" i="11"/>
  <c r="O536" i="11"/>
  <c r="Q536" i="11"/>
  <c r="F536" i="11"/>
  <c r="H536" i="11"/>
  <c r="J536" i="11"/>
  <c r="L536" i="11"/>
  <c r="N536" i="11"/>
  <c r="P536" i="11"/>
  <c r="R536" i="11"/>
  <c r="G534" i="11"/>
  <c r="I534" i="11"/>
  <c r="K534" i="11"/>
  <c r="M534" i="11"/>
  <c r="O534" i="11"/>
  <c r="Q534" i="11"/>
  <c r="F534" i="11"/>
  <c r="H534" i="11"/>
  <c r="J534" i="11"/>
  <c r="L534" i="11"/>
  <c r="N534" i="11"/>
  <c r="P534" i="11"/>
  <c r="R534" i="11"/>
  <c r="G532" i="11"/>
  <c r="I532" i="11"/>
  <c r="K532" i="11"/>
  <c r="M532" i="11"/>
  <c r="O532" i="11"/>
  <c r="Q532" i="11"/>
  <c r="F532" i="11"/>
  <c r="H532" i="11"/>
  <c r="J532" i="11"/>
  <c r="L532" i="11"/>
  <c r="N532" i="11"/>
  <c r="P532" i="11"/>
  <c r="R532" i="11"/>
  <c r="G530" i="11"/>
  <c r="I530" i="11"/>
  <c r="K530" i="11"/>
  <c r="M530" i="11"/>
  <c r="O530" i="11"/>
  <c r="Q530" i="11"/>
  <c r="F530" i="11"/>
  <c r="H530" i="11"/>
  <c r="J530" i="11"/>
  <c r="L530" i="11"/>
  <c r="N530" i="11"/>
  <c r="P530" i="11"/>
  <c r="R530" i="11"/>
  <c r="G528" i="11"/>
  <c r="I528" i="11"/>
  <c r="K528" i="11"/>
  <c r="M528" i="11"/>
  <c r="O528" i="11"/>
  <c r="Q528" i="11"/>
  <c r="F528" i="11"/>
  <c r="H528" i="11"/>
  <c r="J528" i="11"/>
  <c r="L528" i="11"/>
  <c r="N528" i="11"/>
  <c r="P528" i="11"/>
  <c r="R528" i="11"/>
  <c r="G526" i="11"/>
  <c r="I526" i="11"/>
  <c r="K526" i="11"/>
  <c r="M526" i="11"/>
  <c r="O526" i="11"/>
  <c r="Q526" i="11"/>
  <c r="F526" i="11"/>
  <c r="H526" i="11"/>
  <c r="J526" i="11"/>
  <c r="L526" i="11"/>
  <c r="N526" i="11"/>
  <c r="P526" i="11"/>
  <c r="R526" i="11"/>
  <c r="G524" i="11"/>
  <c r="I524" i="11"/>
  <c r="K524" i="11"/>
  <c r="M524" i="11"/>
  <c r="O524" i="11"/>
  <c r="Q524" i="11"/>
  <c r="F524" i="11"/>
  <c r="H524" i="11"/>
  <c r="J524" i="11"/>
  <c r="L524" i="11"/>
  <c r="N524" i="11"/>
  <c r="P524" i="11"/>
  <c r="R524" i="11"/>
  <c r="G522" i="11"/>
  <c r="I522" i="11"/>
  <c r="K522" i="11"/>
  <c r="M522" i="11"/>
  <c r="O522" i="11"/>
  <c r="Q522" i="11"/>
  <c r="F522" i="11"/>
  <c r="H522" i="11"/>
  <c r="J522" i="11"/>
  <c r="L522" i="11"/>
  <c r="N522" i="11"/>
  <c r="P522" i="11"/>
  <c r="R522" i="11"/>
  <c r="G520" i="11"/>
  <c r="I520" i="11"/>
  <c r="K520" i="11"/>
  <c r="M520" i="11"/>
  <c r="O520" i="11"/>
  <c r="Q520" i="11"/>
  <c r="F520" i="11"/>
  <c r="H520" i="11"/>
  <c r="J520" i="11"/>
  <c r="L520" i="11"/>
  <c r="N520" i="11"/>
  <c r="P520" i="11"/>
  <c r="R520" i="11"/>
  <c r="G518" i="11"/>
  <c r="I518" i="11"/>
  <c r="K518" i="11"/>
  <c r="M518" i="11"/>
  <c r="O518" i="11"/>
  <c r="Q518" i="11"/>
  <c r="F518" i="11"/>
  <c r="H518" i="11"/>
  <c r="J518" i="11"/>
  <c r="L518" i="11"/>
  <c r="N518" i="11"/>
  <c r="P518" i="11"/>
  <c r="R518" i="11"/>
  <c r="G516" i="11"/>
  <c r="I516" i="11"/>
  <c r="K516" i="11"/>
  <c r="M516" i="11"/>
  <c r="O516" i="11"/>
  <c r="Q516" i="11"/>
  <c r="F516" i="11"/>
  <c r="H516" i="11"/>
  <c r="J516" i="11"/>
  <c r="L516" i="11"/>
  <c r="N516" i="11"/>
  <c r="P516" i="11"/>
  <c r="R516" i="11"/>
  <c r="G514" i="11"/>
  <c r="I514" i="11"/>
  <c r="K514" i="11"/>
  <c r="M514" i="11"/>
  <c r="O514" i="11"/>
  <c r="Q514" i="11"/>
  <c r="F514" i="11"/>
  <c r="H514" i="11"/>
  <c r="J514" i="11"/>
  <c r="L514" i="11"/>
  <c r="N514" i="11"/>
  <c r="P514" i="11"/>
  <c r="R514" i="11"/>
  <c r="G512" i="11"/>
  <c r="I512" i="11"/>
  <c r="K512" i="11"/>
  <c r="M512" i="11"/>
  <c r="O512" i="11"/>
  <c r="Q512" i="11"/>
  <c r="F512" i="11"/>
  <c r="H512" i="11"/>
  <c r="J512" i="11"/>
  <c r="L512" i="11"/>
  <c r="N512" i="11"/>
  <c r="P512" i="11"/>
  <c r="R512" i="11"/>
  <c r="G510" i="11"/>
  <c r="I510" i="11"/>
  <c r="K510" i="11"/>
  <c r="M510" i="11"/>
  <c r="O510" i="11"/>
  <c r="Q510" i="11"/>
  <c r="F510" i="11"/>
  <c r="H510" i="11"/>
  <c r="J510" i="11"/>
  <c r="L510" i="11"/>
  <c r="N510" i="11"/>
  <c r="P510" i="11"/>
  <c r="R510" i="11"/>
  <c r="G508" i="11"/>
  <c r="I508" i="11"/>
  <c r="K508" i="11"/>
  <c r="M508" i="11"/>
  <c r="O508" i="11"/>
  <c r="Q508" i="11"/>
  <c r="F508" i="11"/>
  <c r="H508" i="11"/>
  <c r="J508" i="11"/>
  <c r="L508" i="11"/>
  <c r="N508" i="11"/>
  <c r="P508" i="11"/>
  <c r="R508" i="11"/>
  <c r="G506" i="11"/>
  <c r="I506" i="11"/>
  <c r="K506" i="11"/>
  <c r="M506" i="11"/>
  <c r="O506" i="11"/>
  <c r="Q506" i="11"/>
  <c r="F506" i="11"/>
  <c r="H506" i="11"/>
  <c r="J506" i="11"/>
  <c r="L506" i="11"/>
  <c r="N506" i="11"/>
  <c r="P506" i="11"/>
  <c r="R506" i="11"/>
  <c r="G504" i="11"/>
  <c r="I504" i="11"/>
  <c r="K504" i="11"/>
  <c r="M504" i="11"/>
  <c r="O504" i="11"/>
  <c r="Q504" i="11"/>
  <c r="F504" i="11"/>
  <c r="H504" i="11"/>
  <c r="J504" i="11"/>
  <c r="L504" i="11"/>
  <c r="N504" i="11"/>
  <c r="P504" i="11"/>
  <c r="R504" i="11"/>
  <c r="G502" i="11"/>
  <c r="I502" i="11"/>
  <c r="K502" i="11"/>
  <c r="M502" i="11"/>
  <c r="O502" i="11"/>
  <c r="Q502" i="11"/>
  <c r="F502" i="11"/>
  <c r="H502" i="11"/>
  <c r="J502" i="11"/>
  <c r="L502" i="11"/>
  <c r="N502" i="11"/>
  <c r="P502" i="11"/>
  <c r="R502" i="11"/>
  <c r="G500" i="11"/>
  <c r="I500" i="11"/>
  <c r="K500" i="11"/>
  <c r="M500" i="11"/>
  <c r="O500" i="11"/>
  <c r="Q500" i="11"/>
  <c r="F500" i="11"/>
  <c r="H500" i="11"/>
  <c r="J500" i="11"/>
  <c r="L500" i="11"/>
  <c r="N500" i="11"/>
  <c r="P500" i="11"/>
  <c r="R500" i="11"/>
  <c r="G498" i="11"/>
  <c r="I498" i="11"/>
  <c r="K498" i="11"/>
  <c r="M498" i="11"/>
  <c r="O498" i="11"/>
  <c r="Q498" i="11"/>
  <c r="F498" i="11"/>
  <c r="H498" i="11"/>
  <c r="J498" i="11"/>
  <c r="L498" i="11"/>
  <c r="N498" i="11"/>
  <c r="P498" i="11"/>
  <c r="R498" i="11"/>
  <c r="G496" i="11"/>
  <c r="I496" i="11"/>
  <c r="K496" i="11"/>
  <c r="M496" i="11"/>
  <c r="O496" i="11"/>
  <c r="Q496" i="11"/>
  <c r="F496" i="11"/>
  <c r="H496" i="11"/>
  <c r="J496" i="11"/>
  <c r="L496" i="11"/>
  <c r="N496" i="11"/>
  <c r="P496" i="11"/>
  <c r="R496" i="11"/>
  <c r="G494" i="11"/>
  <c r="I494" i="11"/>
  <c r="K494" i="11"/>
  <c r="M494" i="11"/>
  <c r="O494" i="11"/>
  <c r="Q494" i="11"/>
  <c r="F494" i="11"/>
  <c r="H494" i="11"/>
  <c r="J494" i="11"/>
  <c r="L494" i="11"/>
  <c r="N494" i="11"/>
  <c r="P494" i="11"/>
  <c r="R494" i="11"/>
  <c r="G492" i="11"/>
  <c r="I492" i="11"/>
  <c r="K492" i="11"/>
  <c r="M492" i="11"/>
  <c r="O492" i="11"/>
  <c r="Q492" i="11"/>
  <c r="F492" i="11"/>
  <c r="H492" i="11"/>
  <c r="J492" i="11"/>
  <c r="L492" i="11"/>
  <c r="N492" i="11"/>
  <c r="P492" i="11"/>
  <c r="R492" i="11"/>
  <c r="G490" i="11"/>
  <c r="I490" i="11"/>
  <c r="K490" i="11"/>
  <c r="M490" i="11"/>
  <c r="O490" i="11"/>
  <c r="Q490" i="11"/>
  <c r="F490" i="11"/>
  <c r="H490" i="11"/>
  <c r="J490" i="11"/>
  <c r="L490" i="11"/>
  <c r="N490" i="11"/>
  <c r="P490" i="11"/>
  <c r="R490" i="11"/>
  <c r="G488" i="11"/>
  <c r="I488" i="11"/>
  <c r="K488" i="11"/>
  <c r="M488" i="11"/>
  <c r="O488" i="11"/>
  <c r="Q488" i="11"/>
  <c r="F488" i="11"/>
  <c r="H488" i="11"/>
  <c r="J488" i="11"/>
  <c r="L488" i="11"/>
  <c r="N488" i="11"/>
  <c r="P488" i="11"/>
  <c r="R488" i="11"/>
  <c r="G486" i="11"/>
  <c r="I486" i="11"/>
  <c r="K486" i="11"/>
  <c r="M486" i="11"/>
  <c r="O486" i="11"/>
  <c r="Q486" i="11"/>
  <c r="F486" i="11"/>
  <c r="H486" i="11"/>
  <c r="J486" i="11"/>
  <c r="L486" i="11"/>
  <c r="N486" i="11"/>
  <c r="P486" i="11"/>
  <c r="R486" i="11"/>
  <c r="G484" i="11"/>
  <c r="I484" i="11"/>
  <c r="K484" i="11"/>
  <c r="M484" i="11"/>
  <c r="O484" i="11"/>
  <c r="Q484" i="11"/>
  <c r="F484" i="11"/>
  <c r="H484" i="11"/>
  <c r="J484" i="11"/>
  <c r="L484" i="11"/>
  <c r="N484" i="11"/>
  <c r="P484" i="11"/>
  <c r="R484" i="11"/>
  <c r="G482" i="11"/>
  <c r="I482" i="11"/>
  <c r="K482" i="11"/>
  <c r="M482" i="11"/>
  <c r="O482" i="11"/>
  <c r="Q482" i="11"/>
  <c r="F482" i="11"/>
  <c r="H482" i="11"/>
  <c r="J482" i="11"/>
  <c r="L482" i="11"/>
  <c r="N482" i="11"/>
  <c r="P482" i="11"/>
  <c r="R482" i="11"/>
  <c r="G480" i="11"/>
  <c r="I480" i="11"/>
  <c r="K480" i="11"/>
  <c r="M480" i="11"/>
  <c r="O480" i="11"/>
  <c r="Q480" i="11"/>
  <c r="F480" i="11"/>
  <c r="H480" i="11"/>
  <c r="J480" i="11"/>
  <c r="L480" i="11"/>
  <c r="N480" i="11"/>
  <c r="P480" i="11"/>
  <c r="R480" i="11"/>
  <c r="G478" i="11"/>
  <c r="I478" i="11"/>
  <c r="K478" i="11"/>
  <c r="M478" i="11"/>
  <c r="O478" i="11"/>
  <c r="Q478" i="11"/>
  <c r="F478" i="11"/>
  <c r="H478" i="11"/>
  <c r="J478" i="11"/>
  <c r="L478" i="11"/>
  <c r="N478" i="11"/>
  <c r="P478" i="11"/>
  <c r="R478" i="11"/>
  <c r="G476" i="11"/>
  <c r="I476" i="11"/>
  <c r="K476" i="11"/>
  <c r="M476" i="11"/>
  <c r="O476" i="11"/>
  <c r="Q476" i="11"/>
  <c r="F476" i="11"/>
  <c r="H476" i="11"/>
  <c r="J476" i="11"/>
  <c r="L476" i="11"/>
  <c r="N476" i="11"/>
  <c r="P476" i="11"/>
  <c r="R476" i="11"/>
  <c r="G474" i="11"/>
  <c r="I474" i="11"/>
  <c r="K474" i="11"/>
  <c r="M474" i="11"/>
  <c r="O474" i="11"/>
  <c r="Q474" i="11"/>
  <c r="F474" i="11"/>
  <c r="H474" i="11"/>
  <c r="J474" i="11"/>
  <c r="L474" i="11"/>
  <c r="N474" i="11"/>
  <c r="P474" i="11"/>
  <c r="R474" i="11"/>
  <c r="G472" i="11"/>
  <c r="I472" i="11"/>
  <c r="K472" i="11"/>
  <c r="M472" i="11"/>
  <c r="O472" i="11"/>
  <c r="Q472" i="11"/>
  <c r="F472" i="11"/>
  <c r="H472" i="11"/>
  <c r="J472" i="11"/>
  <c r="L472" i="11"/>
  <c r="N472" i="11"/>
  <c r="P472" i="11"/>
  <c r="R472" i="11"/>
  <c r="G470" i="11"/>
  <c r="I470" i="11"/>
  <c r="K470" i="11"/>
  <c r="M470" i="11"/>
  <c r="O470" i="11"/>
  <c r="Q470" i="11"/>
  <c r="F470" i="11"/>
  <c r="H470" i="11"/>
  <c r="J470" i="11"/>
  <c r="L470" i="11"/>
  <c r="N470" i="11"/>
  <c r="P470" i="11"/>
  <c r="R470" i="11"/>
  <c r="G468" i="11"/>
  <c r="I468" i="11"/>
  <c r="K468" i="11"/>
  <c r="M468" i="11"/>
  <c r="O468" i="11"/>
  <c r="Q468" i="11"/>
  <c r="F468" i="11"/>
  <c r="H468" i="11"/>
  <c r="J468" i="11"/>
  <c r="L468" i="11"/>
  <c r="N468" i="11"/>
  <c r="P468" i="11"/>
  <c r="R468" i="11"/>
  <c r="G466" i="11"/>
  <c r="I466" i="11"/>
  <c r="K466" i="11"/>
  <c r="M466" i="11"/>
  <c r="O466" i="11"/>
  <c r="Q466" i="11"/>
  <c r="F466" i="11"/>
  <c r="H466" i="11"/>
  <c r="J466" i="11"/>
  <c r="L466" i="11"/>
  <c r="N466" i="11"/>
  <c r="P466" i="11"/>
  <c r="R466" i="11"/>
  <c r="G464" i="11"/>
  <c r="I464" i="11"/>
  <c r="K464" i="11"/>
  <c r="M464" i="11"/>
  <c r="O464" i="11"/>
  <c r="Q464" i="11"/>
  <c r="F464" i="11"/>
  <c r="H464" i="11"/>
  <c r="J464" i="11"/>
  <c r="L464" i="11"/>
  <c r="N464" i="11"/>
  <c r="P464" i="11"/>
  <c r="R464" i="11"/>
  <c r="G462" i="11"/>
  <c r="I462" i="11"/>
  <c r="K462" i="11"/>
  <c r="M462" i="11"/>
  <c r="O462" i="11"/>
  <c r="Q462" i="11"/>
  <c r="F462" i="11"/>
  <c r="H462" i="11"/>
  <c r="J462" i="11"/>
  <c r="L462" i="11"/>
  <c r="N462" i="11"/>
  <c r="P462" i="11"/>
  <c r="R462" i="11"/>
  <c r="G460" i="11"/>
  <c r="I460" i="11"/>
  <c r="K460" i="11"/>
  <c r="M460" i="11"/>
  <c r="O460" i="11"/>
  <c r="Q460" i="11"/>
  <c r="F460" i="11"/>
  <c r="H460" i="11"/>
  <c r="J460" i="11"/>
  <c r="L460" i="11"/>
  <c r="N460" i="11"/>
  <c r="P460" i="11"/>
  <c r="R460" i="11"/>
  <c r="G458" i="11"/>
  <c r="I458" i="11"/>
  <c r="K458" i="11"/>
  <c r="M458" i="11"/>
  <c r="O458" i="11"/>
  <c r="Q458" i="11"/>
  <c r="F458" i="11"/>
  <c r="H458" i="11"/>
  <c r="J458" i="11"/>
  <c r="L458" i="11"/>
  <c r="N458" i="11"/>
  <c r="P458" i="11"/>
  <c r="R458" i="11"/>
  <c r="G456" i="11"/>
  <c r="I456" i="11"/>
  <c r="K456" i="11"/>
  <c r="M456" i="11"/>
  <c r="O456" i="11"/>
  <c r="Q456" i="11"/>
  <c r="F456" i="11"/>
  <c r="H456" i="11"/>
  <c r="J456" i="11"/>
  <c r="L456" i="11"/>
  <c r="N456" i="11"/>
  <c r="P456" i="11"/>
  <c r="R456" i="11"/>
  <c r="G454" i="11"/>
  <c r="I454" i="11"/>
  <c r="K454" i="11"/>
  <c r="M454" i="11"/>
  <c r="O454" i="11"/>
  <c r="Q454" i="11"/>
  <c r="F454" i="11"/>
  <c r="H454" i="11"/>
  <c r="J454" i="11"/>
  <c r="L454" i="11"/>
  <c r="N454" i="11"/>
  <c r="P454" i="11"/>
  <c r="R454" i="11"/>
  <c r="G452" i="11"/>
  <c r="I452" i="11"/>
  <c r="K452" i="11"/>
  <c r="M452" i="11"/>
  <c r="O452" i="11"/>
  <c r="Q452" i="11"/>
  <c r="F452" i="11"/>
  <c r="H452" i="11"/>
  <c r="J452" i="11"/>
  <c r="L452" i="11"/>
  <c r="N452" i="11"/>
  <c r="P452" i="11"/>
  <c r="R452" i="11"/>
  <c r="G450" i="11"/>
  <c r="I450" i="11"/>
  <c r="K450" i="11"/>
  <c r="M450" i="11"/>
  <c r="O450" i="11"/>
  <c r="Q450" i="11"/>
  <c r="F450" i="11"/>
  <c r="H450" i="11"/>
  <c r="J450" i="11"/>
  <c r="L450" i="11"/>
  <c r="N450" i="11"/>
  <c r="P450" i="11"/>
  <c r="R450" i="11"/>
  <c r="G448" i="11"/>
  <c r="I448" i="11"/>
  <c r="K448" i="11"/>
  <c r="M448" i="11"/>
  <c r="O448" i="11"/>
  <c r="Q448" i="11"/>
  <c r="F448" i="11"/>
  <c r="H448" i="11"/>
  <c r="J448" i="11"/>
  <c r="L448" i="11"/>
  <c r="N448" i="11"/>
  <c r="P448" i="11"/>
  <c r="R448" i="11"/>
  <c r="G446" i="11"/>
  <c r="I446" i="11"/>
  <c r="K446" i="11"/>
  <c r="M446" i="11"/>
  <c r="O446" i="11"/>
  <c r="Q446" i="11"/>
  <c r="F446" i="11"/>
  <c r="H446" i="11"/>
  <c r="J446" i="11"/>
  <c r="L446" i="11"/>
  <c r="N446" i="11"/>
  <c r="P446" i="11"/>
  <c r="R446" i="11"/>
  <c r="G444" i="11"/>
  <c r="I444" i="11"/>
  <c r="K444" i="11"/>
  <c r="M444" i="11"/>
  <c r="O444" i="11"/>
  <c r="Q444" i="11"/>
  <c r="F444" i="11"/>
  <c r="H444" i="11"/>
  <c r="J444" i="11"/>
  <c r="L444" i="11"/>
  <c r="N444" i="11"/>
  <c r="P444" i="11"/>
  <c r="R444" i="11"/>
  <c r="G442" i="11"/>
  <c r="I442" i="11"/>
  <c r="K442" i="11"/>
  <c r="M442" i="11"/>
  <c r="O442" i="11"/>
  <c r="Q442" i="11"/>
  <c r="F442" i="11"/>
  <c r="H442" i="11"/>
  <c r="J442" i="11"/>
  <c r="L442" i="11"/>
  <c r="N442" i="11"/>
  <c r="P442" i="11"/>
  <c r="R442" i="11"/>
  <c r="G440" i="11"/>
  <c r="I440" i="11"/>
  <c r="K440" i="11"/>
  <c r="M440" i="11"/>
  <c r="O440" i="11"/>
  <c r="Q440" i="11"/>
  <c r="F440" i="11"/>
  <c r="H440" i="11"/>
  <c r="J440" i="11"/>
  <c r="L440" i="11"/>
  <c r="N440" i="11"/>
  <c r="P440" i="11"/>
  <c r="R440" i="11"/>
  <c r="G438" i="11"/>
  <c r="I438" i="11"/>
  <c r="K438" i="11"/>
  <c r="M438" i="11"/>
  <c r="O438" i="11"/>
  <c r="Q438" i="11"/>
  <c r="F438" i="11"/>
  <c r="H438" i="11"/>
  <c r="J438" i="11"/>
  <c r="L438" i="11"/>
  <c r="N438" i="11"/>
  <c r="P438" i="11"/>
  <c r="R438" i="11"/>
  <c r="G436" i="11"/>
  <c r="I436" i="11"/>
  <c r="K436" i="11"/>
  <c r="M436" i="11"/>
  <c r="O436" i="11"/>
  <c r="Q436" i="11"/>
  <c r="F436" i="11"/>
  <c r="H436" i="11"/>
  <c r="J436" i="11"/>
  <c r="L436" i="11"/>
  <c r="N436" i="11"/>
  <c r="P436" i="11"/>
  <c r="R436" i="11"/>
  <c r="G434" i="11"/>
  <c r="I434" i="11"/>
  <c r="K434" i="11"/>
  <c r="M434" i="11"/>
  <c r="O434" i="11"/>
  <c r="Q434" i="11"/>
  <c r="F434" i="11"/>
  <c r="H434" i="11"/>
  <c r="J434" i="11"/>
  <c r="L434" i="11"/>
  <c r="N434" i="11"/>
  <c r="P434" i="11"/>
  <c r="R434" i="11"/>
  <c r="F432" i="11"/>
  <c r="H432" i="11"/>
  <c r="J432" i="11"/>
  <c r="L432" i="11"/>
  <c r="N432" i="11"/>
  <c r="P432" i="11"/>
  <c r="R432" i="11"/>
  <c r="G432" i="11"/>
  <c r="K432" i="11"/>
  <c r="O432" i="11"/>
  <c r="I432" i="11"/>
  <c r="M432" i="11"/>
  <c r="Q432" i="11"/>
  <c r="G430" i="11"/>
  <c r="I430" i="11"/>
  <c r="F430" i="11"/>
  <c r="H430" i="11"/>
  <c r="J430" i="11"/>
  <c r="L430" i="11"/>
  <c r="N430" i="11"/>
  <c r="P430" i="11"/>
  <c r="R430" i="11"/>
  <c r="M430" i="11"/>
  <c r="Q430" i="11"/>
  <c r="K430" i="11"/>
  <c r="O430" i="11"/>
  <c r="G428" i="11"/>
  <c r="I428" i="11"/>
  <c r="K428" i="11"/>
  <c r="M428" i="11"/>
  <c r="O428" i="11"/>
  <c r="Q428" i="11"/>
  <c r="F428" i="11"/>
  <c r="H428" i="11"/>
  <c r="J428" i="11"/>
  <c r="L428" i="11"/>
  <c r="N428" i="11"/>
  <c r="P428" i="11"/>
  <c r="R428" i="11"/>
  <c r="G426" i="11"/>
  <c r="I426" i="11"/>
  <c r="K426" i="11"/>
  <c r="M426" i="11"/>
  <c r="O426" i="11"/>
  <c r="Q426" i="11"/>
  <c r="F426" i="11"/>
  <c r="H426" i="11"/>
  <c r="J426" i="11"/>
  <c r="L426" i="11"/>
  <c r="N426" i="11"/>
  <c r="P426" i="11"/>
  <c r="R426" i="11"/>
  <c r="G424" i="11"/>
  <c r="I424" i="11"/>
  <c r="K424" i="11"/>
  <c r="M424" i="11"/>
  <c r="O424" i="11"/>
  <c r="Q424" i="11"/>
  <c r="F424" i="11"/>
  <c r="H424" i="11"/>
  <c r="J424" i="11"/>
  <c r="L424" i="11"/>
  <c r="N424" i="11"/>
  <c r="P424" i="11"/>
  <c r="R424" i="11"/>
  <c r="G422" i="11"/>
  <c r="I422" i="11"/>
  <c r="K422" i="11"/>
  <c r="M422" i="11"/>
  <c r="O422" i="11"/>
  <c r="Q422" i="11"/>
  <c r="F422" i="11"/>
  <c r="H422" i="11"/>
  <c r="J422" i="11"/>
  <c r="L422" i="11"/>
  <c r="N422" i="11"/>
  <c r="P422" i="11"/>
  <c r="R422" i="11"/>
  <c r="G420" i="11"/>
  <c r="I420" i="11"/>
  <c r="K420" i="11"/>
  <c r="M420" i="11"/>
  <c r="O420" i="11"/>
  <c r="Q420" i="11"/>
  <c r="F420" i="11"/>
  <c r="H420" i="11"/>
  <c r="J420" i="11"/>
  <c r="L420" i="11"/>
  <c r="N420" i="11"/>
  <c r="P420" i="11"/>
  <c r="R420" i="11"/>
  <c r="G418" i="11"/>
  <c r="I418" i="11"/>
  <c r="K418" i="11"/>
  <c r="M418" i="11"/>
  <c r="O418" i="11"/>
  <c r="Q418" i="11"/>
  <c r="F418" i="11"/>
  <c r="H418" i="11"/>
  <c r="J418" i="11"/>
  <c r="L418" i="11"/>
  <c r="N418" i="11"/>
  <c r="P418" i="11"/>
  <c r="R418" i="11"/>
  <c r="G416" i="11"/>
  <c r="I416" i="11"/>
  <c r="K416" i="11"/>
  <c r="M416" i="11"/>
  <c r="O416" i="11"/>
  <c r="Q416" i="11"/>
  <c r="F416" i="11"/>
  <c r="H416" i="11"/>
  <c r="J416" i="11"/>
  <c r="L416" i="11"/>
  <c r="N416" i="11"/>
  <c r="P416" i="11"/>
  <c r="R416" i="11"/>
  <c r="G414" i="11"/>
  <c r="I414" i="11"/>
  <c r="K414" i="11"/>
  <c r="M414" i="11"/>
  <c r="O414" i="11"/>
  <c r="Q414" i="11"/>
  <c r="F414" i="11"/>
  <c r="H414" i="11"/>
  <c r="J414" i="11"/>
  <c r="L414" i="11"/>
  <c r="N414" i="11"/>
  <c r="P414" i="11"/>
  <c r="R414" i="11"/>
  <c r="G412" i="11"/>
  <c r="I412" i="11"/>
  <c r="K412" i="11"/>
  <c r="M412" i="11"/>
  <c r="O412" i="11"/>
  <c r="Q412" i="11"/>
  <c r="F412" i="11"/>
  <c r="H412" i="11"/>
  <c r="J412" i="11"/>
  <c r="L412" i="11"/>
  <c r="N412" i="11"/>
  <c r="P412" i="11"/>
  <c r="R412" i="11"/>
  <c r="G410" i="11"/>
  <c r="I410" i="11"/>
  <c r="K410" i="11"/>
  <c r="M410" i="11"/>
  <c r="O410" i="11"/>
  <c r="Q410" i="11"/>
  <c r="F410" i="11"/>
  <c r="H410" i="11"/>
  <c r="J410" i="11"/>
  <c r="L410" i="11"/>
  <c r="N410" i="11"/>
  <c r="P410" i="11"/>
  <c r="R410" i="11"/>
  <c r="G408" i="11"/>
  <c r="I408" i="11"/>
  <c r="K408" i="11"/>
  <c r="M408" i="11"/>
  <c r="O408" i="11"/>
  <c r="Q408" i="11"/>
  <c r="F408" i="11"/>
  <c r="H408" i="11"/>
  <c r="J408" i="11"/>
  <c r="L408" i="11"/>
  <c r="N408" i="11"/>
  <c r="P408" i="11"/>
  <c r="R408" i="11"/>
  <c r="G406" i="11"/>
  <c r="I406" i="11"/>
  <c r="K406" i="11"/>
  <c r="M406" i="11"/>
  <c r="O406" i="11"/>
  <c r="Q406" i="11"/>
  <c r="F406" i="11"/>
  <c r="H406" i="11"/>
  <c r="J406" i="11"/>
  <c r="L406" i="11"/>
  <c r="N406" i="11"/>
  <c r="P406" i="11"/>
  <c r="R406" i="11"/>
  <c r="G404" i="11"/>
  <c r="I404" i="11"/>
  <c r="K404" i="11"/>
  <c r="M404" i="11"/>
  <c r="O404" i="11"/>
  <c r="Q404" i="11"/>
  <c r="F404" i="11"/>
  <c r="H404" i="11"/>
  <c r="J404" i="11"/>
  <c r="L404" i="11"/>
  <c r="N404" i="11"/>
  <c r="P404" i="11"/>
  <c r="R404" i="11"/>
  <c r="G402" i="11"/>
  <c r="I402" i="11"/>
  <c r="K402" i="11"/>
  <c r="M402" i="11"/>
  <c r="O402" i="11"/>
  <c r="Q402" i="11"/>
  <c r="F402" i="11"/>
  <c r="H402" i="11"/>
  <c r="J402" i="11"/>
  <c r="L402" i="11"/>
  <c r="N402" i="11"/>
  <c r="P402" i="11"/>
  <c r="R402" i="11"/>
  <c r="G400" i="11"/>
  <c r="I400" i="11"/>
  <c r="K400" i="11"/>
  <c r="M400" i="11"/>
  <c r="O400" i="11"/>
  <c r="Q400" i="11"/>
  <c r="F400" i="11"/>
  <c r="H400" i="11"/>
  <c r="J400" i="11"/>
  <c r="L400" i="11"/>
  <c r="N400" i="11"/>
  <c r="P400" i="11"/>
  <c r="R400" i="11"/>
  <c r="G398" i="11"/>
  <c r="I398" i="11"/>
  <c r="K398" i="11"/>
  <c r="M398" i="11"/>
  <c r="O398" i="11"/>
  <c r="Q398" i="11"/>
  <c r="F398" i="11"/>
  <c r="H398" i="11"/>
  <c r="J398" i="11"/>
  <c r="L398" i="11"/>
  <c r="N398" i="11"/>
  <c r="P398" i="11"/>
  <c r="R398" i="11"/>
  <c r="G396" i="11"/>
  <c r="I396" i="11"/>
  <c r="K396" i="11"/>
  <c r="M396" i="11"/>
  <c r="O396" i="11"/>
  <c r="Q396" i="11"/>
  <c r="F396" i="11"/>
  <c r="H396" i="11"/>
  <c r="J396" i="11"/>
  <c r="L396" i="11"/>
  <c r="N396" i="11"/>
  <c r="P396" i="11"/>
  <c r="R396" i="11"/>
  <c r="G394" i="11"/>
  <c r="I394" i="11"/>
  <c r="K394" i="11"/>
  <c r="M394" i="11"/>
  <c r="O394" i="11"/>
  <c r="Q394" i="11"/>
  <c r="F394" i="11"/>
  <c r="H394" i="11"/>
  <c r="J394" i="11"/>
  <c r="L394" i="11"/>
  <c r="N394" i="11"/>
  <c r="P394" i="11"/>
  <c r="R394" i="11"/>
  <c r="G392" i="11"/>
  <c r="I392" i="11"/>
  <c r="K392" i="11"/>
  <c r="M392" i="11"/>
  <c r="O392" i="11"/>
  <c r="Q392" i="11"/>
  <c r="F392" i="11"/>
  <c r="H392" i="11"/>
  <c r="J392" i="11"/>
  <c r="L392" i="11"/>
  <c r="N392" i="11"/>
  <c r="P392" i="11"/>
  <c r="R392" i="11"/>
  <c r="G390" i="11"/>
  <c r="I390" i="11"/>
  <c r="K390" i="11"/>
  <c r="M390" i="11"/>
  <c r="O390" i="11"/>
  <c r="Q390" i="11"/>
  <c r="F390" i="11"/>
  <c r="H390" i="11"/>
  <c r="J390" i="11"/>
  <c r="L390" i="11"/>
  <c r="N390" i="11"/>
  <c r="P390" i="11"/>
  <c r="R390" i="11"/>
  <c r="G388" i="11"/>
  <c r="I388" i="11"/>
  <c r="K388" i="11"/>
  <c r="M388" i="11"/>
  <c r="O388" i="11"/>
  <c r="Q388" i="11"/>
  <c r="F388" i="11"/>
  <c r="H388" i="11"/>
  <c r="J388" i="11"/>
  <c r="L388" i="11"/>
  <c r="N388" i="11"/>
  <c r="P388" i="11"/>
  <c r="R388" i="11"/>
  <c r="G386" i="11"/>
  <c r="I386" i="11"/>
  <c r="K386" i="11"/>
  <c r="M386" i="11"/>
  <c r="O386" i="11"/>
  <c r="Q386" i="11"/>
  <c r="F386" i="11"/>
  <c r="H386" i="11"/>
  <c r="J386" i="11"/>
  <c r="L386" i="11"/>
  <c r="N386" i="11"/>
  <c r="P386" i="11"/>
  <c r="R386" i="11"/>
  <c r="G384" i="11"/>
  <c r="I384" i="11"/>
  <c r="K384" i="11"/>
  <c r="M384" i="11"/>
  <c r="O384" i="11"/>
  <c r="Q384" i="11"/>
  <c r="F384" i="11"/>
  <c r="H384" i="11"/>
  <c r="J384" i="11"/>
  <c r="L384" i="11"/>
  <c r="N384" i="11"/>
  <c r="P384" i="11"/>
  <c r="R384" i="11"/>
  <c r="G382" i="11"/>
  <c r="I382" i="11"/>
  <c r="K382" i="11"/>
  <c r="M382" i="11"/>
  <c r="O382" i="11"/>
  <c r="Q382" i="11"/>
  <c r="F382" i="11"/>
  <c r="H382" i="11"/>
  <c r="J382" i="11"/>
  <c r="L382" i="11"/>
  <c r="N382" i="11"/>
  <c r="P382" i="11"/>
  <c r="R382" i="11"/>
  <c r="G380" i="11"/>
  <c r="I380" i="11"/>
  <c r="K380" i="11"/>
  <c r="M380" i="11"/>
  <c r="O380" i="11"/>
  <c r="Q380" i="11"/>
  <c r="F380" i="11"/>
  <c r="H380" i="11"/>
  <c r="J380" i="11"/>
  <c r="L380" i="11"/>
  <c r="N380" i="11"/>
  <c r="P380" i="11"/>
  <c r="R380" i="11"/>
  <c r="G378" i="11"/>
  <c r="I378" i="11"/>
  <c r="K378" i="11"/>
  <c r="M378" i="11"/>
  <c r="O378" i="11"/>
  <c r="Q378" i="11"/>
  <c r="F378" i="11"/>
  <c r="H378" i="11"/>
  <c r="J378" i="11"/>
  <c r="L378" i="11"/>
  <c r="N378" i="11"/>
  <c r="P378" i="11"/>
  <c r="R378" i="11"/>
  <c r="G376" i="11"/>
  <c r="I376" i="11"/>
  <c r="K376" i="11"/>
  <c r="M376" i="11"/>
  <c r="O376" i="11"/>
  <c r="Q376" i="11"/>
  <c r="F376" i="11"/>
  <c r="H376" i="11"/>
  <c r="J376" i="11"/>
  <c r="L376" i="11"/>
  <c r="N376" i="11"/>
  <c r="P376" i="11"/>
  <c r="R376" i="11"/>
  <c r="G374" i="11"/>
  <c r="I374" i="11"/>
  <c r="K374" i="11"/>
  <c r="M374" i="11"/>
  <c r="O374" i="11"/>
  <c r="Q374" i="11"/>
  <c r="F374" i="11"/>
  <c r="H374" i="11"/>
  <c r="J374" i="11"/>
  <c r="L374" i="11"/>
  <c r="N374" i="11"/>
  <c r="P374" i="11"/>
  <c r="R374" i="11"/>
  <c r="G372" i="11"/>
  <c r="I372" i="11"/>
  <c r="K372" i="11"/>
  <c r="M372" i="11"/>
  <c r="O372" i="11"/>
  <c r="Q372" i="11"/>
  <c r="F372" i="11"/>
  <c r="H372" i="11"/>
  <c r="J372" i="11"/>
  <c r="L372" i="11"/>
  <c r="N372" i="11"/>
  <c r="P372" i="11"/>
  <c r="R372" i="11"/>
  <c r="G370" i="11"/>
  <c r="I370" i="11"/>
  <c r="K370" i="11"/>
  <c r="M370" i="11"/>
  <c r="O370" i="11"/>
  <c r="Q370" i="11"/>
  <c r="F370" i="11"/>
  <c r="H370" i="11"/>
  <c r="J370" i="11"/>
  <c r="L370" i="11"/>
  <c r="N370" i="11"/>
  <c r="P370" i="11"/>
  <c r="R370" i="11"/>
  <c r="G368" i="11"/>
  <c r="I368" i="11"/>
  <c r="K368" i="11"/>
  <c r="M368" i="11"/>
  <c r="O368" i="11"/>
  <c r="Q368" i="11"/>
  <c r="F368" i="11"/>
  <c r="H368" i="11"/>
  <c r="J368" i="11"/>
  <c r="L368" i="11"/>
  <c r="N368" i="11"/>
  <c r="P368" i="11"/>
  <c r="R368" i="11"/>
  <c r="G366" i="11"/>
  <c r="I366" i="11"/>
  <c r="K366" i="11"/>
  <c r="M366" i="11"/>
  <c r="O366" i="11"/>
  <c r="Q366" i="11"/>
  <c r="F366" i="11"/>
  <c r="H366" i="11"/>
  <c r="J366" i="11"/>
  <c r="L366" i="11"/>
  <c r="N366" i="11"/>
  <c r="P366" i="11"/>
  <c r="R366" i="11"/>
  <c r="G364" i="11"/>
  <c r="I364" i="11"/>
  <c r="K364" i="11"/>
  <c r="M364" i="11"/>
  <c r="O364" i="11"/>
  <c r="Q364" i="11"/>
  <c r="F364" i="11"/>
  <c r="H364" i="11"/>
  <c r="J364" i="11"/>
  <c r="L364" i="11"/>
  <c r="N364" i="11"/>
  <c r="P364" i="11"/>
  <c r="R364" i="11"/>
  <c r="G362" i="11"/>
  <c r="I362" i="11"/>
  <c r="K362" i="11"/>
  <c r="M362" i="11"/>
  <c r="O362" i="11"/>
  <c r="Q362" i="11"/>
  <c r="F362" i="11"/>
  <c r="H362" i="11"/>
  <c r="J362" i="11"/>
  <c r="L362" i="11"/>
  <c r="N362" i="11"/>
  <c r="P362" i="11"/>
  <c r="R362" i="11"/>
  <c r="G360" i="11"/>
  <c r="I360" i="11"/>
  <c r="K360" i="11"/>
  <c r="M360" i="11"/>
  <c r="O360" i="11"/>
  <c r="Q360" i="11"/>
  <c r="F360" i="11"/>
  <c r="H360" i="11"/>
  <c r="J360" i="11"/>
  <c r="L360" i="11"/>
  <c r="N360" i="11"/>
  <c r="P360" i="11"/>
  <c r="R360" i="11"/>
  <c r="G358" i="11"/>
  <c r="I358" i="11"/>
  <c r="K358" i="11"/>
  <c r="M358" i="11"/>
  <c r="O358" i="11"/>
  <c r="Q358" i="11"/>
  <c r="F358" i="11"/>
  <c r="H358" i="11"/>
  <c r="J358" i="11"/>
  <c r="L358" i="11"/>
  <c r="N358" i="11"/>
  <c r="P358" i="11"/>
  <c r="R358" i="11"/>
  <c r="G356" i="11"/>
  <c r="I356" i="11"/>
  <c r="K356" i="11"/>
  <c r="M356" i="11"/>
  <c r="O356" i="11"/>
  <c r="Q356" i="11"/>
  <c r="F356" i="11"/>
  <c r="H356" i="11"/>
  <c r="J356" i="11"/>
  <c r="L356" i="11"/>
  <c r="N356" i="11"/>
  <c r="P356" i="11"/>
  <c r="R356" i="11"/>
  <c r="G354" i="11"/>
  <c r="I354" i="11"/>
  <c r="K354" i="11"/>
  <c r="M354" i="11"/>
  <c r="O354" i="11"/>
  <c r="Q354" i="11"/>
  <c r="F354" i="11"/>
  <c r="H354" i="11"/>
  <c r="J354" i="11"/>
  <c r="L354" i="11"/>
  <c r="N354" i="11"/>
  <c r="P354" i="11"/>
  <c r="R354" i="11"/>
  <c r="G352" i="11"/>
  <c r="I352" i="11"/>
  <c r="K352" i="11"/>
  <c r="M352" i="11"/>
  <c r="O352" i="11"/>
  <c r="Q352" i="11"/>
  <c r="F352" i="11"/>
  <c r="H352" i="11"/>
  <c r="J352" i="11"/>
  <c r="L352" i="11"/>
  <c r="N352" i="11"/>
  <c r="P352" i="11"/>
  <c r="R352" i="11"/>
  <c r="G350" i="11"/>
  <c r="I350" i="11"/>
  <c r="K350" i="11"/>
  <c r="M350" i="11"/>
  <c r="O350" i="11"/>
  <c r="Q350" i="11"/>
  <c r="F350" i="11"/>
  <c r="H350" i="11"/>
  <c r="J350" i="11"/>
  <c r="L350" i="11"/>
  <c r="N350" i="11"/>
  <c r="P350" i="11"/>
  <c r="R350" i="11"/>
  <c r="G348" i="11"/>
  <c r="I348" i="11"/>
  <c r="K348" i="11"/>
  <c r="M348" i="11"/>
  <c r="O348" i="11"/>
  <c r="Q348" i="11"/>
  <c r="F348" i="11"/>
  <c r="H348" i="11"/>
  <c r="J348" i="11"/>
  <c r="L348" i="11"/>
  <c r="N348" i="11"/>
  <c r="P348" i="11"/>
  <c r="R348" i="11"/>
  <c r="G346" i="11"/>
  <c r="I346" i="11"/>
  <c r="K346" i="11"/>
  <c r="M346" i="11"/>
  <c r="O346" i="11"/>
  <c r="Q346" i="11"/>
  <c r="F346" i="11"/>
  <c r="H346" i="11"/>
  <c r="J346" i="11"/>
  <c r="L346" i="11"/>
  <c r="N346" i="11"/>
  <c r="P346" i="11"/>
  <c r="R346" i="11"/>
  <c r="G344" i="11"/>
  <c r="I344" i="11"/>
  <c r="K344" i="11"/>
  <c r="M344" i="11"/>
  <c r="O344" i="11"/>
  <c r="Q344" i="11"/>
  <c r="F344" i="11"/>
  <c r="H344" i="11"/>
  <c r="J344" i="11"/>
  <c r="L344" i="11"/>
  <c r="N344" i="11"/>
  <c r="P344" i="11"/>
  <c r="R344" i="11"/>
  <c r="G342" i="11"/>
  <c r="I342" i="11"/>
  <c r="K342" i="11"/>
  <c r="M342" i="11"/>
  <c r="O342" i="11"/>
  <c r="Q342" i="11"/>
  <c r="F342" i="11"/>
  <c r="H342" i="11"/>
  <c r="J342" i="11"/>
  <c r="L342" i="11"/>
  <c r="N342" i="11"/>
  <c r="P342" i="11"/>
  <c r="R342" i="11"/>
  <c r="G340" i="11"/>
  <c r="I340" i="11"/>
  <c r="K340" i="11"/>
  <c r="M340" i="11"/>
  <c r="O340" i="11"/>
  <c r="Q340" i="11"/>
  <c r="F340" i="11"/>
  <c r="H340" i="11"/>
  <c r="J340" i="11"/>
  <c r="L340" i="11"/>
  <c r="N340" i="11"/>
  <c r="P340" i="11"/>
  <c r="R340" i="11"/>
  <c r="G338" i="11"/>
  <c r="I338" i="11"/>
  <c r="K338" i="11"/>
  <c r="M338" i="11"/>
  <c r="O338" i="11"/>
  <c r="Q338" i="11"/>
  <c r="F338" i="11"/>
  <c r="H338" i="11"/>
  <c r="J338" i="11"/>
  <c r="L338" i="11"/>
  <c r="N338" i="11"/>
  <c r="P338" i="11"/>
  <c r="R338" i="11"/>
  <c r="G336" i="11"/>
  <c r="I336" i="11"/>
  <c r="K336" i="11"/>
  <c r="M336" i="11"/>
  <c r="O336" i="11"/>
  <c r="Q336" i="11"/>
  <c r="F336" i="11"/>
  <c r="H336" i="11"/>
  <c r="J336" i="11"/>
  <c r="L336" i="11"/>
  <c r="N336" i="11"/>
  <c r="P336" i="11"/>
  <c r="R336" i="11"/>
  <c r="G334" i="11"/>
  <c r="I334" i="11"/>
  <c r="K334" i="11"/>
  <c r="M334" i="11"/>
  <c r="O334" i="11"/>
  <c r="Q334" i="11"/>
  <c r="F334" i="11"/>
  <c r="H334" i="11"/>
  <c r="J334" i="11"/>
  <c r="L334" i="11"/>
  <c r="N334" i="11"/>
  <c r="P334" i="11"/>
  <c r="R334" i="11"/>
  <c r="G332" i="11"/>
  <c r="I332" i="11"/>
  <c r="K332" i="11"/>
  <c r="M332" i="11"/>
  <c r="O332" i="11"/>
  <c r="Q332" i="11"/>
  <c r="F332" i="11"/>
  <c r="H332" i="11"/>
  <c r="J332" i="11"/>
  <c r="L332" i="11"/>
  <c r="N332" i="11"/>
  <c r="P332" i="11"/>
  <c r="R332" i="11"/>
  <c r="G330" i="11"/>
  <c r="I330" i="11"/>
  <c r="K330" i="11"/>
  <c r="M330" i="11"/>
  <c r="O330" i="11"/>
  <c r="Q330" i="11"/>
  <c r="F330" i="11"/>
  <c r="H330" i="11"/>
  <c r="J330" i="11"/>
  <c r="L330" i="11"/>
  <c r="N330" i="11"/>
  <c r="P330" i="11"/>
  <c r="R330" i="11"/>
  <c r="G328" i="11"/>
  <c r="I328" i="11"/>
  <c r="K328" i="11"/>
  <c r="M328" i="11"/>
  <c r="O328" i="11"/>
  <c r="Q328" i="11"/>
  <c r="F328" i="11"/>
  <c r="H328" i="11"/>
  <c r="J328" i="11"/>
  <c r="L328" i="11"/>
  <c r="N328" i="11"/>
  <c r="P328" i="11"/>
  <c r="R328" i="11"/>
  <c r="G326" i="11"/>
  <c r="I326" i="11"/>
  <c r="K326" i="11"/>
  <c r="M326" i="11"/>
  <c r="O326" i="11"/>
  <c r="Q326" i="11"/>
  <c r="F326" i="11"/>
  <c r="H326" i="11"/>
  <c r="J326" i="11"/>
  <c r="L326" i="11"/>
  <c r="N326" i="11"/>
  <c r="P326" i="11"/>
  <c r="R326" i="11"/>
  <c r="G324" i="11"/>
  <c r="I324" i="11"/>
  <c r="K324" i="11"/>
  <c r="M324" i="11"/>
  <c r="O324" i="11"/>
  <c r="Q324" i="11"/>
  <c r="F324" i="11"/>
  <c r="H324" i="11"/>
  <c r="J324" i="11"/>
  <c r="L324" i="11"/>
  <c r="N324" i="11"/>
  <c r="P324" i="11"/>
  <c r="R324" i="11"/>
  <c r="G322" i="11"/>
  <c r="I322" i="11"/>
  <c r="K322" i="11"/>
  <c r="M322" i="11"/>
  <c r="O322" i="11"/>
  <c r="Q322" i="11"/>
  <c r="F322" i="11"/>
  <c r="H322" i="11"/>
  <c r="J322" i="11"/>
  <c r="L322" i="11"/>
  <c r="N322" i="11"/>
  <c r="P322" i="11"/>
  <c r="R322" i="11"/>
  <c r="G320" i="11"/>
  <c r="I320" i="11"/>
  <c r="K320" i="11"/>
  <c r="M320" i="11"/>
  <c r="O320" i="11"/>
  <c r="Q320" i="11"/>
  <c r="F320" i="11"/>
  <c r="H320" i="11"/>
  <c r="J320" i="11"/>
  <c r="L320" i="11"/>
  <c r="N320" i="11"/>
  <c r="P320" i="11"/>
  <c r="R320" i="11"/>
  <c r="G318" i="11"/>
  <c r="I318" i="11"/>
  <c r="K318" i="11"/>
  <c r="M318" i="11"/>
  <c r="O318" i="11"/>
  <c r="Q318" i="11"/>
  <c r="F318" i="11"/>
  <c r="H318" i="11"/>
  <c r="J318" i="11"/>
  <c r="L318" i="11"/>
  <c r="N318" i="11"/>
  <c r="P318" i="11"/>
  <c r="R318" i="11"/>
  <c r="G316" i="11"/>
  <c r="I316" i="11"/>
  <c r="K316" i="11"/>
  <c r="M316" i="11"/>
  <c r="O316" i="11"/>
  <c r="Q316" i="11"/>
  <c r="F316" i="11"/>
  <c r="H316" i="11"/>
  <c r="J316" i="11"/>
  <c r="L316" i="11"/>
  <c r="N316" i="11"/>
  <c r="P316" i="11"/>
  <c r="R316" i="11"/>
  <c r="G314" i="11"/>
  <c r="I314" i="11"/>
  <c r="K314" i="11"/>
  <c r="M314" i="11"/>
  <c r="O314" i="11"/>
  <c r="Q314" i="11"/>
  <c r="F314" i="11"/>
  <c r="H314" i="11"/>
  <c r="J314" i="11"/>
  <c r="L314" i="11"/>
  <c r="N314" i="11"/>
  <c r="P314" i="11"/>
  <c r="R314" i="11"/>
  <c r="G312" i="11"/>
  <c r="I312" i="11"/>
  <c r="K312" i="11"/>
  <c r="M312" i="11"/>
  <c r="O312" i="11"/>
  <c r="Q312" i="11"/>
  <c r="F312" i="11"/>
  <c r="H312" i="11"/>
  <c r="J312" i="11"/>
  <c r="L312" i="11"/>
  <c r="N312" i="11"/>
  <c r="P312" i="11"/>
  <c r="R312" i="11"/>
  <c r="G310" i="11"/>
  <c r="I310" i="11"/>
  <c r="K310" i="11"/>
  <c r="M310" i="11"/>
  <c r="O310" i="11"/>
  <c r="Q310" i="11"/>
  <c r="F310" i="11"/>
  <c r="H310" i="11"/>
  <c r="J310" i="11"/>
  <c r="L310" i="11"/>
  <c r="N310" i="11"/>
  <c r="P310" i="11"/>
  <c r="R310" i="11"/>
  <c r="G308" i="11"/>
  <c r="I308" i="11"/>
  <c r="K308" i="11"/>
  <c r="M308" i="11"/>
  <c r="O308" i="11"/>
  <c r="Q308" i="11"/>
  <c r="F308" i="11"/>
  <c r="H308" i="11"/>
  <c r="J308" i="11"/>
  <c r="L308" i="11"/>
  <c r="N308" i="11"/>
  <c r="P308" i="11"/>
  <c r="R308" i="11"/>
  <c r="G306" i="11"/>
  <c r="I306" i="11"/>
  <c r="K306" i="11"/>
  <c r="M306" i="11"/>
  <c r="O306" i="11"/>
  <c r="Q306" i="11"/>
  <c r="F306" i="11"/>
  <c r="H306" i="11"/>
  <c r="J306" i="11"/>
  <c r="L306" i="11"/>
  <c r="N306" i="11"/>
  <c r="P306" i="11"/>
  <c r="R306" i="11"/>
  <c r="G304" i="11"/>
  <c r="I304" i="11"/>
  <c r="K304" i="11"/>
  <c r="M304" i="11"/>
  <c r="O304" i="11"/>
  <c r="Q304" i="11"/>
  <c r="F304" i="11"/>
  <c r="H304" i="11"/>
  <c r="J304" i="11"/>
  <c r="L304" i="11"/>
  <c r="N304" i="11"/>
  <c r="P304" i="11"/>
  <c r="R304" i="11"/>
  <c r="G302" i="11"/>
  <c r="I302" i="11"/>
  <c r="K302" i="11"/>
  <c r="M302" i="11"/>
  <c r="O302" i="11"/>
  <c r="Q302" i="11"/>
  <c r="F302" i="11"/>
  <c r="H302" i="11"/>
  <c r="J302" i="11"/>
  <c r="L302" i="11"/>
  <c r="N302" i="11"/>
  <c r="P302" i="11"/>
  <c r="R302" i="11"/>
  <c r="G300" i="11"/>
  <c r="I300" i="11"/>
  <c r="K300" i="11"/>
  <c r="M300" i="11"/>
  <c r="O300" i="11"/>
  <c r="Q300" i="11"/>
  <c r="F300" i="11"/>
  <c r="H300" i="11"/>
  <c r="J300" i="11"/>
  <c r="L300" i="11"/>
  <c r="N300" i="11"/>
  <c r="P300" i="11"/>
  <c r="R300" i="11"/>
  <c r="G298" i="11"/>
  <c r="I298" i="11"/>
  <c r="K298" i="11"/>
  <c r="M298" i="11"/>
  <c r="O298" i="11"/>
  <c r="Q298" i="11"/>
  <c r="F298" i="11"/>
  <c r="H298" i="11"/>
  <c r="J298" i="11"/>
  <c r="L298" i="11"/>
  <c r="N298" i="11"/>
  <c r="P298" i="11"/>
  <c r="R298" i="11"/>
  <c r="G296" i="11"/>
  <c r="I296" i="11"/>
  <c r="K296" i="11"/>
  <c r="M296" i="11"/>
  <c r="O296" i="11"/>
  <c r="Q296" i="11"/>
  <c r="F296" i="11"/>
  <c r="H296" i="11"/>
  <c r="J296" i="11"/>
  <c r="L296" i="11"/>
  <c r="N296" i="11"/>
  <c r="P296" i="11"/>
  <c r="R296" i="11"/>
  <c r="G294" i="11"/>
  <c r="I294" i="11"/>
  <c r="K294" i="11"/>
  <c r="M294" i="11"/>
  <c r="O294" i="11"/>
  <c r="Q294" i="11"/>
  <c r="F294" i="11"/>
  <c r="H294" i="11"/>
  <c r="J294" i="11"/>
  <c r="L294" i="11"/>
  <c r="N294" i="11"/>
  <c r="P294" i="11"/>
  <c r="R294" i="11"/>
  <c r="G292" i="11"/>
  <c r="I292" i="11"/>
  <c r="K292" i="11"/>
  <c r="M292" i="11"/>
  <c r="O292" i="11"/>
  <c r="Q292" i="11"/>
  <c r="F292" i="11"/>
  <c r="H292" i="11"/>
  <c r="J292" i="11"/>
  <c r="L292" i="11"/>
  <c r="N292" i="11"/>
  <c r="P292" i="11"/>
  <c r="R292" i="11"/>
  <c r="G290" i="11"/>
  <c r="I290" i="11"/>
  <c r="K290" i="11"/>
  <c r="M290" i="11"/>
  <c r="O290" i="11"/>
  <c r="Q290" i="11"/>
  <c r="F290" i="11"/>
  <c r="H290" i="11"/>
  <c r="J290" i="11"/>
  <c r="L290" i="11"/>
  <c r="N290" i="11"/>
  <c r="P290" i="11"/>
  <c r="R290" i="11"/>
  <c r="G288" i="11"/>
  <c r="I288" i="11"/>
  <c r="K288" i="11"/>
  <c r="M288" i="11"/>
  <c r="O288" i="11"/>
  <c r="Q288" i="11"/>
  <c r="F288" i="11"/>
  <c r="H288" i="11"/>
  <c r="J288" i="11"/>
  <c r="L288" i="11"/>
  <c r="N288" i="11"/>
  <c r="P288" i="11"/>
  <c r="R288" i="11"/>
  <c r="G286" i="11"/>
  <c r="I286" i="11"/>
  <c r="K286" i="11"/>
  <c r="M286" i="11"/>
  <c r="O286" i="11"/>
  <c r="Q286" i="11"/>
  <c r="F286" i="11"/>
  <c r="H286" i="11"/>
  <c r="J286" i="11"/>
  <c r="L286" i="11"/>
  <c r="N286" i="11"/>
  <c r="P286" i="11"/>
  <c r="R286" i="11"/>
  <c r="G284" i="11"/>
  <c r="I284" i="11"/>
  <c r="K284" i="11"/>
  <c r="M284" i="11"/>
  <c r="O284" i="11"/>
  <c r="Q284" i="11"/>
  <c r="F284" i="11"/>
  <c r="H284" i="11"/>
  <c r="J284" i="11"/>
  <c r="L284" i="11"/>
  <c r="N284" i="11"/>
  <c r="P284" i="11"/>
  <c r="R284" i="11"/>
  <c r="G282" i="11"/>
  <c r="I282" i="11"/>
  <c r="K282" i="11"/>
  <c r="M282" i="11"/>
  <c r="O282" i="11"/>
  <c r="Q282" i="11"/>
  <c r="F282" i="11"/>
  <c r="H282" i="11"/>
  <c r="J282" i="11"/>
  <c r="L282" i="11"/>
  <c r="N282" i="11"/>
  <c r="P282" i="11"/>
  <c r="R282" i="11"/>
  <c r="G280" i="11"/>
  <c r="I280" i="11"/>
  <c r="K280" i="11"/>
  <c r="M280" i="11"/>
  <c r="O280" i="11"/>
  <c r="Q280" i="11"/>
  <c r="F280" i="11"/>
  <c r="H280" i="11"/>
  <c r="J280" i="11"/>
  <c r="L280" i="11"/>
  <c r="N280" i="11"/>
  <c r="P280" i="11"/>
  <c r="R280" i="11"/>
  <c r="F278" i="11"/>
  <c r="H278" i="11"/>
  <c r="J278" i="11"/>
  <c r="L278" i="11"/>
  <c r="N278" i="11"/>
  <c r="P278" i="11"/>
  <c r="R278" i="11"/>
  <c r="G278" i="11"/>
  <c r="K278" i="11"/>
  <c r="O278" i="11"/>
  <c r="I278" i="11"/>
  <c r="M278" i="11"/>
  <c r="Q278" i="11"/>
  <c r="F276" i="11"/>
  <c r="H276" i="11"/>
  <c r="J276" i="11"/>
  <c r="L276" i="11"/>
  <c r="N276" i="11"/>
  <c r="P276" i="11"/>
  <c r="R276" i="11"/>
  <c r="I276" i="11"/>
  <c r="M276" i="11"/>
  <c r="Q276" i="11"/>
  <c r="G276" i="11"/>
  <c r="K276" i="11"/>
  <c r="O276" i="11"/>
  <c r="F274" i="11"/>
  <c r="H274" i="11"/>
  <c r="J274" i="11"/>
  <c r="L274" i="11"/>
  <c r="N274" i="11"/>
  <c r="P274" i="11"/>
  <c r="R274" i="11"/>
  <c r="G274" i="11"/>
  <c r="K274" i="11"/>
  <c r="O274" i="11"/>
  <c r="I274" i="11"/>
  <c r="M274" i="11"/>
  <c r="Q274" i="11"/>
  <c r="G272" i="11"/>
  <c r="I272" i="11"/>
  <c r="K272" i="11"/>
  <c r="M272" i="11"/>
  <c r="O272" i="11"/>
  <c r="Q272" i="11"/>
  <c r="F272" i="11"/>
  <c r="H272" i="11"/>
  <c r="J272" i="11"/>
  <c r="L272" i="11"/>
  <c r="N272" i="11"/>
  <c r="P272" i="11"/>
  <c r="R272" i="11"/>
  <c r="G270" i="11"/>
  <c r="I270" i="11"/>
  <c r="K270" i="11"/>
  <c r="M270" i="11"/>
  <c r="O270" i="11"/>
  <c r="Q270" i="11"/>
  <c r="F270" i="11"/>
  <c r="H270" i="11"/>
  <c r="J270" i="11"/>
  <c r="L270" i="11"/>
  <c r="N270" i="11"/>
  <c r="P270" i="11"/>
  <c r="R270" i="11"/>
  <c r="G268" i="11"/>
  <c r="I268" i="11"/>
  <c r="K268" i="11"/>
  <c r="M268" i="11"/>
  <c r="O268" i="11"/>
  <c r="Q268" i="11"/>
  <c r="F268" i="11"/>
  <c r="H268" i="11"/>
  <c r="J268" i="11"/>
  <c r="L268" i="11"/>
  <c r="N268" i="11"/>
  <c r="P268" i="11"/>
  <c r="R268" i="11"/>
  <c r="G266" i="11"/>
  <c r="I266" i="11"/>
  <c r="K266" i="11"/>
  <c r="M266" i="11"/>
  <c r="O266" i="11"/>
  <c r="Q266" i="11"/>
  <c r="F266" i="11"/>
  <c r="H266" i="11"/>
  <c r="J266" i="11"/>
  <c r="L266" i="11"/>
  <c r="N266" i="11"/>
  <c r="P266" i="11"/>
  <c r="R266" i="11"/>
  <c r="G264" i="11"/>
  <c r="I264" i="11"/>
  <c r="K264" i="11"/>
  <c r="M264" i="11"/>
  <c r="O264" i="11"/>
  <c r="Q264" i="11"/>
  <c r="F264" i="11"/>
  <c r="H264" i="11"/>
  <c r="J264" i="11"/>
  <c r="L264" i="11"/>
  <c r="N264" i="11"/>
  <c r="P264" i="11"/>
  <c r="R264" i="11"/>
  <c r="G262" i="11"/>
  <c r="I262" i="11"/>
  <c r="K262" i="11"/>
  <c r="M262" i="11"/>
  <c r="O262" i="11"/>
  <c r="Q262" i="11"/>
  <c r="F262" i="11"/>
  <c r="H262" i="11"/>
  <c r="J262" i="11"/>
  <c r="L262" i="11"/>
  <c r="N262" i="11"/>
  <c r="P262" i="11"/>
  <c r="R262" i="11"/>
  <c r="G260" i="11"/>
  <c r="I260" i="11"/>
  <c r="K260" i="11"/>
  <c r="M260" i="11"/>
  <c r="O260" i="11"/>
  <c r="Q260" i="11"/>
  <c r="F260" i="11"/>
  <c r="H260" i="11"/>
  <c r="J260" i="11"/>
  <c r="L260" i="11"/>
  <c r="N260" i="11"/>
  <c r="P260" i="11"/>
  <c r="R260" i="11"/>
  <c r="G258" i="11"/>
  <c r="I258" i="11"/>
  <c r="K258" i="11"/>
  <c r="M258" i="11"/>
  <c r="O258" i="11"/>
  <c r="Q258" i="11"/>
  <c r="F258" i="11"/>
  <c r="H258" i="11"/>
  <c r="J258" i="11"/>
  <c r="L258" i="11"/>
  <c r="N258" i="11"/>
  <c r="P258" i="11"/>
  <c r="R258" i="11"/>
  <c r="G256" i="11"/>
  <c r="I256" i="11"/>
  <c r="K256" i="11"/>
  <c r="M256" i="11"/>
  <c r="O256" i="11"/>
  <c r="Q256" i="11"/>
  <c r="F256" i="11"/>
  <c r="H256" i="11"/>
  <c r="J256" i="11"/>
  <c r="L256" i="11"/>
  <c r="N256" i="11"/>
  <c r="P256" i="11"/>
  <c r="R256" i="11"/>
  <c r="G254" i="11"/>
  <c r="I254" i="11"/>
  <c r="K254" i="11"/>
  <c r="M254" i="11"/>
  <c r="O254" i="11"/>
  <c r="Q254" i="11"/>
  <c r="F254" i="11"/>
  <c r="H254" i="11"/>
  <c r="J254" i="11"/>
  <c r="L254" i="11"/>
  <c r="N254" i="11"/>
  <c r="P254" i="11"/>
  <c r="R254" i="11"/>
  <c r="G252" i="11"/>
  <c r="I252" i="11"/>
  <c r="K252" i="11"/>
  <c r="M252" i="11"/>
  <c r="O252" i="11"/>
  <c r="Q252" i="11"/>
  <c r="F252" i="11"/>
  <c r="H252" i="11"/>
  <c r="J252" i="11"/>
  <c r="L252" i="11"/>
  <c r="N252" i="11"/>
  <c r="P252" i="11"/>
  <c r="R252" i="11"/>
  <c r="G250" i="11"/>
  <c r="I250" i="11"/>
  <c r="K250" i="11"/>
  <c r="M250" i="11"/>
  <c r="O250" i="11"/>
  <c r="Q250" i="11"/>
  <c r="F250" i="11"/>
  <c r="H250" i="11"/>
  <c r="J250" i="11"/>
  <c r="L250" i="11"/>
  <c r="N250" i="11"/>
  <c r="P250" i="11"/>
  <c r="R250" i="11"/>
  <c r="G248" i="11"/>
  <c r="I248" i="11"/>
  <c r="K248" i="11"/>
  <c r="M248" i="11"/>
  <c r="O248" i="11"/>
  <c r="Q248" i="11"/>
  <c r="F248" i="11"/>
  <c r="H248" i="11"/>
  <c r="J248" i="11"/>
  <c r="L248" i="11"/>
  <c r="N248" i="11"/>
  <c r="P248" i="11"/>
  <c r="R248" i="11"/>
  <c r="G246" i="11"/>
  <c r="I246" i="11"/>
  <c r="K246" i="11"/>
  <c r="M246" i="11"/>
  <c r="O246" i="11"/>
  <c r="Q246" i="11"/>
  <c r="F246" i="11"/>
  <c r="H246" i="11"/>
  <c r="J246" i="11"/>
  <c r="L246" i="11"/>
  <c r="N246" i="11"/>
  <c r="P246" i="11"/>
  <c r="R246" i="11"/>
  <c r="G244" i="11"/>
  <c r="I244" i="11"/>
  <c r="K244" i="11"/>
  <c r="M244" i="11"/>
  <c r="O244" i="11"/>
  <c r="Q244" i="11"/>
  <c r="F244" i="11"/>
  <c r="H244" i="11"/>
  <c r="J244" i="11"/>
  <c r="L244" i="11"/>
  <c r="N244" i="11"/>
  <c r="P244" i="11"/>
  <c r="R244" i="11"/>
  <c r="G242" i="11"/>
  <c r="I242" i="11"/>
  <c r="K242" i="11"/>
  <c r="M242" i="11"/>
  <c r="O242" i="11"/>
  <c r="Q242" i="11"/>
  <c r="F242" i="11"/>
  <c r="H242" i="11"/>
  <c r="J242" i="11"/>
  <c r="L242" i="11"/>
  <c r="N242" i="11"/>
  <c r="P242" i="11"/>
  <c r="R242" i="11"/>
  <c r="G240" i="11"/>
  <c r="I240" i="11"/>
  <c r="K240" i="11"/>
  <c r="M240" i="11"/>
  <c r="O240" i="11"/>
  <c r="Q240" i="11"/>
  <c r="F240" i="11"/>
  <c r="H240" i="11"/>
  <c r="J240" i="11"/>
  <c r="L240" i="11"/>
  <c r="N240" i="11"/>
  <c r="P240" i="11"/>
  <c r="R240" i="11"/>
  <c r="G238" i="11"/>
  <c r="I238" i="11"/>
  <c r="K238" i="11"/>
  <c r="M238" i="11"/>
  <c r="O238" i="11"/>
  <c r="Q238" i="11"/>
  <c r="F238" i="11"/>
  <c r="H238" i="11"/>
  <c r="J238" i="11"/>
  <c r="L238" i="11"/>
  <c r="N238" i="11"/>
  <c r="P238" i="11"/>
  <c r="R238" i="11"/>
  <c r="G236" i="11"/>
  <c r="I236" i="11"/>
  <c r="K236" i="11"/>
  <c r="M236" i="11"/>
  <c r="O236" i="11"/>
  <c r="Q236" i="11"/>
  <c r="F236" i="11"/>
  <c r="H236" i="11"/>
  <c r="J236" i="11"/>
  <c r="L236" i="11"/>
  <c r="N236" i="11"/>
  <c r="P236" i="11"/>
  <c r="R236" i="11"/>
  <c r="G234" i="11"/>
  <c r="I234" i="11"/>
  <c r="K234" i="11"/>
  <c r="M234" i="11"/>
  <c r="O234" i="11"/>
  <c r="Q234" i="11"/>
  <c r="F234" i="11"/>
  <c r="H234" i="11"/>
  <c r="J234" i="11"/>
  <c r="L234" i="11"/>
  <c r="N234" i="11"/>
  <c r="P234" i="11"/>
  <c r="R234" i="11"/>
  <c r="G232" i="11"/>
  <c r="I232" i="11"/>
  <c r="K232" i="11"/>
  <c r="M232" i="11"/>
  <c r="O232" i="11"/>
  <c r="Q232" i="11"/>
  <c r="F232" i="11"/>
  <c r="H232" i="11"/>
  <c r="J232" i="11"/>
  <c r="L232" i="11"/>
  <c r="N232" i="11"/>
  <c r="P232" i="11"/>
  <c r="R232" i="11"/>
  <c r="G230" i="11"/>
  <c r="I230" i="11"/>
  <c r="K230" i="11"/>
  <c r="M230" i="11"/>
  <c r="O230" i="11"/>
  <c r="Q230" i="11"/>
  <c r="F230" i="11"/>
  <c r="H230" i="11"/>
  <c r="J230" i="11"/>
  <c r="L230" i="11"/>
  <c r="N230" i="11"/>
  <c r="P230" i="11"/>
  <c r="R230" i="11"/>
  <c r="G228" i="11"/>
  <c r="I228" i="11"/>
  <c r="K228" i="11"/>
  <c r="M228" i="11"/>
  <c r="O228" i="11"/>
  <c r="Q228" i="11"/>
  <c r="F228" i="11"/>
  <c r="H228" i="11"/>
  <c r="J228" i="11"/>
  <c r="L228" i="11"/>
  <c r="N228" i="11"/>
  <c r="P228" i="11"/>
  <c r="R228" i="11"/>
  <c r="G226" i="11"/>
  <c r="I226" i="11"/>
  <c r="K226" i="11"/>
  <c r="M226" i="11"/>
  <c r="O226" i="11"/>
  <c r="Q226" i="11"/>
  <c r="F226" i="11"/>
  <c r="H226" i="11"/>
  <c r="J226" i="11"/>
  <c r="L226" i="11"/>
  <c r="N226" i="11"/>
  <c r="P226" i="11"/>
  <c r="R226" i="11"/>
  <c r="G224" i="11"/>
  <c r="I224" i="11"/>
  <c r="K224" i="11"/>
  <c r="M224" i="11"/>
  <c r="O224" i="11"/>
  <c r="Q224" i="11"/>
  <c r="F224" i="11"/>
  <c r="H224" i="11"/>
  <c r="J224" i="11"/>
  <c r="L224" i="11"/>
  <c r="N224" i="11"/>
  <c r="P224" i="11"/>
  <c r="R224" i="11"/>
  <c r="G222" i="11"/>
  <c r="I222" i="11"/>
  <c r="K222" i="11"/>
  <c r="M222" i="11"/>
  <c r="O222" i="11"/>
  <c r="Q222" i="11"/>
  <c r="F222" i="11"/>
  <c r="H222" i="11"/>
  <c r="J222" i="11"/>
  <c r="L222" i="11"/>
  <c r="N222" i="11"/>
  <c r="P222" i="11"/>
  <c r="R222" i="11"/>
  <c r="G220" i="11"/>
  <c r="I220" i="11"/>
  <c r="K220" i="11"/>
  <c r="M220" i="11"/>
  <c r="O220" i="11"/>
  <c r="Q220" i="11"/>
  <c r="F220" i="11"/>
  <c r="H220" i="11"/>
  <c r="J220" i="11"/>
  <c r="L220" i="11"/>
  <c r="N220" i="11"/>
  <c r="P220" i="11"/>
  <c r="R220" i="11"/>
  <c r="G218" i="11"/>
  <c r="I218" i="11"/>
  <c r="K218" i="11"/>
  <c r="M218" i="11"/>
  <c r="O218" i="11"/>
  <c r="Q218" i="11"/>
  <c r="F218" i="11"/>
  <c r="H218" i="11"/>
  <c r="J218" i="11"/>
  <c r="L218" i="11"/>
  <c r="N218" i="11"/>
  <c r="P218" i="11"/>
  <c r="R218" i="11"/>
  <c r="G216" i="11"/>
  <c r="I216" i="11"/>
  <c r="K216" i="11"/>
  <c r="M216" i="11"/>
  <c r="O216" i="11"/>
  <c r="Q216" i="11"/>
  <c r="F216" i="11"/>
  <c r="H216" i="11"/>
  <c r="J216" i="11"/>
  <c r="L216" i="11"/>
  <c r="N216" i="11"/>
  <c r="P216" i="11"/>
  <c r="R216" i="11"/>
  <c r="G214" i="11"/>
  <c r="I214" i="11"/>
  <c r="K214" i="11"/>
  <c r="M214" i="11"/>
  <c r="O214" i="11"/>
  <c r="Q214" i="11"/>
  <c r="F214" i="11"/>
  <c r="H214" i="11"/>
  <c r="J214" i="11"/>
  <c r="L214" i="11"/>
  <c r="N214" i="11"/>
  <c r="P214" i="11"/>
  <c r="R214" i="11"/>
  <c r="G212" i="11"/>
  <c r="I212" i="11"/>
  <c r="K212" i="11"/>
  <c r="M212" i="11"/>
  <c r="O212" i="11"/>
  <c r="Q212" i="11"/>
  <c r="F212" i="11"/>
  <c r="H212" i="11"/>
  <c r="J212" i="11"/>
  <c r="L212" i="11"/>
  <c r="N212" i="11"/>
  <c r="P212" i="11"/>
  <c r="R212" i="11"/>
  <c r="G210" i="11"/>
  <c r="I210" i="11"/>
  <c r="K210" i="11"/>
  <c r="M210" i="11"/>
  <c r="O210" i="11"/>
  <c r="Q210" i="11"/>
  <c r="F210" i="11"/>
  <c r="H210" i="11"/>
  <c r="J210" i="11"/>
  <c r="L210" i="11"/>
  <c r="N210" i="11"/>
  <c r="P210" i="11"/>
  <c r="R210" i="11"/>
  <c r="G208" i="11"/>
  <c r="I208" i="11"/>
  <c r="K208" i="11"/>
  <c r="M208" i="11"/>
  <c r="O208" i="11"/>
  <c r="Q208" i="11"/>
  <c r="F208" i="11"/>
  <c r="H208" i="11"/>
  <c r="J208" i="11"/>
  <c r="L208" i="11"/>
  <c r="N208" i="11"/>
  <c r="P208" i="11"/>
  <c r="R208" i="11"/>
  <c r="G206" i="11"/>
  <c r="I206" i="11"/>
  <c r="K206" i="11"/>
  <c r="M206" i="11"/>
  <c r="O206" i="11"/>
  <c r="Q206" i="11"/>
  <c r="F206" i="11"/>
  <c r="H206" i="11"/>
  <c r="J206" i="11"/>
  <c r="L206" i="11"/>
  <c r="N206" i="11"/>
  <c r="P206" i="11"/>
  <c r="R206" i="11"/>
  <c r="G204" i="11"/>
  <c r="I204" i="11"/>
  <c r="K204" i="11"/>
  <c r="M204" i="11"/>
  <c r="O204" i="11"/>
  <c r="Q204" i="11"/>
  <c r="F204" i="11"/>
  <c r="H204" i="11"/>
  <c r="J204" i="11"/>
  <c r="L204" i="11"/>
  <c r="N204" i="11"/>
  <c r="P204" i="11"/>
  <c r="R204" i="11"/>
  <c r="G202" i="11"/>
  <c r="I202" i="11"/>
  <c r="K202" i="11"/>
  <c r="M202" i="11"/>
  <c r="O202" i="11"/>
  <c r="Q202" i="11"/>
  <c r="F202" i="11"/>
  <c r="H202" i="11"/>
  <c r="J202" i="11"/>
  <c r="L202" i="11"/>
  <c r="N202" i="11"/>
  <c r="P202" i="11"/>
  <c r="R202" i="11"/>
  <c r="G200" i="11"/>
  <c r="I200" i="11"/>
  <c r="K200" i="11"/>
  <c r="M200" i="11"/>
  <c r="O200" i="11"/>
  <c r="Q200" i="11"/>
  <c r="H200" i="11"/>
  <c r="L200" i="11"/>
  <c r="P200" i="11"/>
  <c r="F200" i="11"/>
  <c r="J200" i="11"/>
  <c r="N200" i="11"/>
  <c r="R200" i="11"/>
  <c r="G198" i="11"/>
  <c r="I198" i="11"/>
  <c r="K198" i="11"/>
  <c r="M198" i="11"/>
  <c r="O198" i="11"/>
  <c r="Q198" i="11"/>
  <c r="F198" i="11"/>
  <c r="H198" i="11"/>
  <c r="J198" i="11"/>
  <c r="L198" i="11"/>
  <c r="N198" i="11"/>
  <c r="P198" i="11"/>
  <c r="R198" i="11"/>
  <c r="G196" i="11"/>
  <c r="I196" i="11"/>
  <c r="K196" i="11"/>
  <c r="M196" i="11"/>
  <c r="O196" i="11"/>
  <c r="Q196" i="11"/>
  <c r="F196" i="11"/>
  <c r="H196" i="11"/>
  <c r="J196" i="11"/>
  <c r="L196" i="11"/>
  <c r="N196" i="11"/>
  <c r="P196" i="11"/>
  <c r="R196" i="11"/>
  <c r="G194" i="11"/>
  <c r="I194" i="11"/>
  <c r="K194" i="11"/>
  <c r="M194" i="11"/>
  <c r="O194" i="11"/>
  <c r="Q194" i="11"/>
  <c r="F194" i="11"/>
  <c r="H194" i="11"/>
  <c r="J194" i="11"/>
  <c r="L194" i="11"/>
  <c r="N194" i="11"/>
  <c r="P194" i="11"/>
  <c r="R194" i="11"/>
  <c r="G192" i="11"/>
  <c r="I192" i="11"/>
  <c r="K192" i="11"/>
  <c r="M192" i="11"/>
  <c r="O192" i="11"/>
  <c r="Q192" i="11"/>
  <c r="F192" i="11"/>
  <c r="H192" i="11"/>
  <c r="J192" i="11"/>
  <c r="L192" i="11"/>
  <c r="N192" i="11"/>
  <c r="P192" i="11"/>
  <c r="R192" i="11"/>
  <c r="G190" i="11"/>
  <c r="I190" i="11"/>
  <c r="K190" i="11"/>
  <c r="M190" i="11"/>
  <c r="O190" i="11"/>
  <c r="Q190" i="11"/>
  <c r="F190" i="11"/>
  <c r="H190" i="11"/>
  <c r="J190" i="11"/>
  <c r="L190" i="11"/>
  <c r="N190" i="11"/>
  <c r="P190" i="11"/>
  <c r="R190" i="11"/>
  <c r="G188" i="11"/>
  <c r="I188" i="11"/>
  <c r="K188" i="11"/>
  <c r="M188" i="11"/>
  <c r="O188" i="11"/>
  <c r="Q188" i="11"/>
  <c r="F188" i="11"/>
  <c r="H188" i="11"/>
  <c r="J188" i="11"/>
  <c r="L188" i="11"/>
  <c r="N188" i="11"/>
  <c r="P188" i="11"/>
  <c r="R188" i="11"/>
  <c r="G186" i="11"/>
  <c r="I186" i="11"/>
  <c r="K186" i="11"/>
  <c r="M186" i="11"/>
  <c r="O186" i="11"/>
  <c r="Q186" i="11"/>
  <c r="F186" i="11"/>
  <c r="H186" i="11"/>
  <c r="J186" i="11"/>
  <c r="L186" i="11"/>
  <c r="N186" i="11"/>
  <c r="P186" i="11"/>
  <c r="R186" i="11"/>
  <c r="G184" i="11"/>
  <c r="I184" i="11"/>
  <c r="K184" i="11"/>
  <c r="M184" i="11"/>
  <c r="O184" i="11"/>
  <c r="Q184" i="11"/>
  <c r="F184" i="11"/>
  <c r="H184" i="11"/>
  <c r="J184" i="11"/>
  <c r="L184" i="11"/>
  <c r="N184" i="11"/>
  <c r="P184" i="11"/>
  <c r="R184" i="11"/>
  <c r="G182" i="11"/>
  <c r="I182" i="11"/>
  <c r="K182" i="11"/>
  <c r="M182" i="11"/>
  <c r="O182" i="11"/>
  <c r="Q182" i="11"/>
  <c r="F182" i="11"/>
  <c r="H182" i="11"/>
  <c r="J182" i="11"/>
  <c r="L182" i="11"/>
  <c r="N182" i="11"/>
  <c r="P182" i="11"/>
  <c r="R182" i="11"/>
  <c r="G180" i="11"/>
  <c r="I180" i="11"/>
  <c r="K180" i="11"/>
  <c r="M180" i="11"/>
  <c r="O180" i="11"/>
  <c r="Q180" i="11"/>
  <c r="F180" i="11"/>
  <c r="H180" i="11"/>
  <c r="J180" i="11"/>
  <c r="L180" i="11"/>
  <c r="N180" i="11"/>
  <c r="P180" i="11"/>
  <c r="R180" i="11"/>
  <c r="G178" i="11"/>
  <c r="I178" i="11"/>
  <c r="K178" i="11"/>
  <c r="M178" i="11"/>
  <c r="O178" i="11"/>
  <c r="Q178" i="11"/>
  <c r="F178" i="11"/>
  <c r="H178" i="11"/>
  <c r="J178" i="11"/>
  <c r="L178" i="11"/>
  <c r="N178" i="11"/>
  <c r="P178" i="11"/>
  <c r="R178" i="11"/>
  <c r="G176" i="11"/>
  <c r="I176" i="11"/>
  <c r="K176" i="11"/>
  <c r="M176" i="11"/>
  <c r="O176" i="11"/>
  <c r="Q176" i="11"/>
  <c r="F176" i="11"/>
  <c r="H176" i="11"/>
  <c r="J176" i="11"/>
  <c r="L176" i="11"/>
  <c r="N176" i="11"/>
  <c r="P176" i="11"/>
  <c r="R176" i="11"/>
  <c r="G174" i="11"/>
  <c r="I174" i="11"/>
  <c r="K174" i="11"/>
  <c r="M174" i="11"/>
  <c r="O174" i="11"/>
  <c r="Q174" i="11"/>
  <c r="F174" i="11"/>
  <c r="H174" i="11"/>
  <c r="J174" i="11"/>
  <c r="L174" i="11"/>
  <c r="N174" i="11"/>
  <c r="P174" i="11"/>
  <c r="R174" i="11"/>
  <c r="G172" i="11"/>
  <c r="I172" i="11"/>
  <c r="K172" i="11"/>
  <c r="M172" i="11"/>
  <c r="O172" i="11"/>
  <c r="Q172" i="11"/>
  <c r="F172" i="11"/>
  <c r="H172" i="11"/>
  <c r="J172" i="11"/>
  <c r="L172" i="11"/>
  <c r="N172" i="11"/>
  <c r="P172" i="11"/>
  <c r="R172" i="11"/>
  <c r="G170" i="11"/>
  <c r="I170" i="11"/>
  <c r="K170" i="11"/>
  <c r="M170" i="11"/>
  <c r="O170" i="11"/>
  <c r="Q170" i="11"/>
  <c r="F170" i="11"/>
  <c r="H170" i="11"/>
  <c r="J170" i="11"/>
  <c r="L170" i="11"/>
  <c r="N170" i="11"/>
  <c r="P170" i="11"/>
  <c r="R170" i="11"/>
  <c r="G168" i="11"/>
  <c r="I168" i="11"/>
  <c r="K168" i="11"/>
  <c r="M168" i="11"/>
  <c r="O168" i="11"/>
  <c r="Q168" i="11"/>
  <c r="F168" i="11"/>
  <c r="H168" i="11"/>
  <c r="J168" i="11"/>
  <c r="L168" i="11"/>
  <c r="N168" i="11"/>
  <c r="P168" i="11"/>
  <c r="R168" i="11"/>
  <c r="G166" i="11"/>
  <c r="I166" i="11"/>
  <c r="K166" i="11"/>
  <c r="M166" i="11"/>
  <c r="O166" i="11"/>
  <c r="Q166" i="11"/>
  <c r="F166" i="11"/>
  <c r="H166" i="11"/>
  <c r="J166" i="11"/>
  <c r="L166" i="11"/>
  <c r="N166" i="11"/>
  <c r="P166" i="11"/>
  <c r="R166" i="11"/>
  <c r="G164" i="11"/>
  <c r="I164" i="11"/>
  <c r="K164" i="11"/>
  <c r="M164" i="11"/>
  <c r="O164" i="11"/>
  <c r="Q164" i="11"/>
  <c r="F164" i="11"/>
  <c r="H164" i="11"/>
  <c r="J164" i="11"/>
  <c r="L164" i="11"/>
  <c r="N164" i="11"/>
  <c r="P164" i="11"/>
  <c r="R164" i="11"/>
  <c r="G162" i="11"/>
  <c r="I162" i="11"/>
  <c r="K162" i="11"/>
  <c r="M162" i="11"/>
  <c r="O162" i="11"/>
  <c r="Q162" i="11"/>
  <c r="F162" i="11"/>
  <c r="H162" i="11"/>
  <c r="J162" i="11"/>
  <c r="L162" i="11"/>
  <c r="N162" i="11"/>
  <c r="P162" i="11"/>
  <c r="R162" i="11"/>
  <c r="G160" i="11"/>
  <c r="I160" i="11"/>
  <c r="K160" i="11"/>
  <c r="M160" i="11"/>
  <c r="O160" i="11"/>
  <c r="Q160" i="11"/>
  <c r="F160" i="11"/>
  <c r="H160" i="11"/>
  <c r="J160" i="11"/>
  <c r="L160" i="11"/>
  <c r="N160" i="11"/>
  <c r="P160" i="11"/>
  <c r="R160" i="11"/>
  <c r="G158" i="11"/>
  <c r="I158" i="11"/>
  <c r="K158" i="11"/>
  <c r="M158" i="11"/>
  <c r="O158" i="11"/>
  <c r="Q158" i="11"/>
  <c r="F158" i="11"/>
  <c r="H158" i="11"/>
  <c r="J158" i="11"/>
  <c r="L158" i="11"/>
  <c r="N158" i="11"/>
  <c r="P158" i="11"/>
  <c r="R158" i="11"/>
  <c r="G156" i="11"/>
  <c r="I156" i="11"/>
  <c r="K156" i="11"/>
  <c r="M156" i="11"/>
  <c r="O156" i="11"/>
  <c r="Q156" i="11"/>
  <c r="F156" i="11"/>
  <c r="H156" i="11"/>
  <c r="J156" i="11"/>
  <c r="L156" i="11"/>
  <c r="N156" i="11"/>
  <c r="P156" i="11"/>
  <c r="R156" i="11"/>
  <c r="G154" i="11"/>
  <c r="I154" i="11"/>
  <c r="K154" i="11"/>
  <c r="M154" i="11"/>
  <c r="O154" i="11"/>
  <c r="Q154" i="11"/>
  <c r="F154" i="11"/>
  <c r="H154" i="11"/>
  <c r="J154" i="11"/>
  <c r="L154" i="11"/>
  <c r="N154" i="11"/>
  <c r="P154" i="11"/>
  <c r="R154" i="11"/>
  <c r="G152" i="11"/>
  <c r="I152" i="11"/>
  <c r="K152" i="11"/>
  <c r="M152" i="11"/>
  <c r="O152" i="11"/>
  <c r="Q152" i="11"/>
  <c r="F152" i="11"/>
  <c r="H152" i="11"/>
  <c r="J152" i="11"/>
  <c r="L152" i="11"/>
  <c r="N152" i="11"/>
  <c r="P152" i="11"/>
  <c r="R152" i="11"/>
  <c r="G150" i="11"/>
  <c r="I150" i="11"/>
  <c r="K150" i="11"/>
  <c r="M150" i="11"/>
  <c r="O150" i="11"/>
  <c r="Q150" i="11"/>
  <c r="F150" i="11"/>
  <c r="H150" i="11"/>
  <c r="J150" i="11"/>
  <c r="L150" i="11"/>
  <c r="N150" i="11"/>
  <c r="P150" i="11"/>
  <c r="R150" i="11"/>
  <c r="G148" i="11"/>
  <c r="I148" i="11"/>
  <c r="K148" i="11"/>
  <c r="M148" i="11"/>
  <c r="O148" i="11"/>
  <c r="Q148" i="11"/>
  <c r="F148" i="11"/>
  <c r="H148" i="11"/>
  <c r="J148" i="11"/>
  <c r="L148" i="11"/>
  <c r="N148" i="11"/>
  <c r="P148" i="11"/>
  <c r="R148" i="11"/>
  <c r="G146" i="11"/>
  <c r="I146" i="11"/>
  <c r="K146" i="11"/>
  <c r="M146" i="11"/>
  <c r="O146" i="11"/>
  <c r="Q146" i="11"/>
  <c r="F146" i="11"/>
  <c r="H146" i="11"/>
  <c r="J146" i="11"/>
  <c r="L146" i="11"/>
  <c r="N146" i="11"/>
  <c r="P146" i="11"/>
  <c r="R146" i="11"/>
  <c r="G144" i="11"/>
  <c r="I144" i="11"/>
  <c r="K144" i="11"/>
  <c r="M144" i="11"/>
  <c r="O144" i="11"/>
  <c r="Q144" i="11"/>
  <c r="F144" i="11"/>
  <c r="H144" i="11"/>
  <c r="J144" i="11"/>
  <c r="L144" i="11"/>
  <c r="N144" i="11"/>
  <c r="P144" i="11"/>
  <c r="R144" i="11"/>
  <c r="G142" i="11"/>
  <c r="I142" i="11"/>
  <c r="K142" i="11"/>
  <c r="M142" i="11"/>
  <c r="O142" i="11"/>
  <c r="Q142" i="11"/>
  <c r="F142" i="11"/>
  <c r="H142" i="11"/>
  <c r="J142" i="11"/>
  <c r="L142" i="11"/>
  <c r="N142" i="11"/>
  <c r="P142" i="11"/>
  <c r="R142" i="11"/>
  <c r="G140" i="11"/>
  <c r="I140" i="11"/>
  <c r="K140" i="11"/>
  <c r="M140" i="11"/>
  <c r="O140" i="11"/>
  <c r="Q140" i="11"/>
  <c r="F140" i="11"/>
  <c r="H140" i="11"/>
  <c r="J140" i="11"/>
  <c r="L140" i="11"/>
  <c r="N140" i="11"/>
  <c r="P140" i="11"/>
  <c r="R140" i="11"/>
  <c r="G138" i="11"/>
  <c r="I138" i="11"/>
  <c r="K138" i="11"/>
  <c r="M138" i="11"/>
  <c r="O138" i="11"/>
  <c r="Q138" i="11"/>
  <c r="F138" i="11"/>
  <c r="H138" i="11"/>
  <c r="J138" i="11"/>
  <c r="L138" i="11"/>
  <c r="N138" i="11"/>
  <c r="P138" i="11"/>
  <c r="R138" i="11"/>
  <c r="G136" i="11"/>
  <c r="I136" i="11"/>
  <c r="K136" i="11"/>
  <c r="M136" i="11"/>
  <c r="O136" i="11"/>
  <c r="Q136" i="11"/>
  <c r="F136" i="11"/>
  <c r="H136" i="11"/>
  <c r="J136" i="11"/>
  <c r="L136" i="11"/>
  <c r="N136" i="11"/>
  <c r="P136" i="11"/>
  <c r="R136" i="11"/>
  <c r="G134" i="11"/>
  <c r="I134" i="11"/>
  <c r="K134" i="11"/>
  <c r="M134" i="11"/>
  <c r="O134" i="11"/>
  <c r="Q134" i="11"/>
  <c r="F134" i="11"/>
  <c r="H134" i="11"/>
  <c r="J134" i="11"/>
  <c r="L134" i="11"/>
  <c r="N134" i="11"/>
  <c r="P134" i="11"/>
  <c r="R134" i="11"/>
  <c r="G132" i="11"/>
  <c r="I132" i="11"/>
  <c r="K132" i="11"/>
  <c r="M132" i="11"/>
  <c r="O132" i="11"/>
  <c r="Q132" i="11"/>
  <c r="F132" i="11"/>
  <c r="H132" i="11"/>
  <c r="J132" i="11"/>
  <c r="L132" i="11"/>
  <c r="N132" i="11"/>
  <c r="P132" i="11"/>
  <c r="R132" i="11"/>
  <c r="G130" i="11"/>
  <c r="I130" i="11"/>
  <c r="K130" i="11"/>
  <c r="M130" i="11"/>
  <c r="O130" i="11"/>
  <c r="Q130" i="11"/>
  <c r="F130" i="11"/>
  <c r="H130" i="11"/>
  <c r="J130" i="11"/>
  <c r="L130" i="11"/>
  <c r="N130" i="11"/>
  <c r="P130" i="11"/>
  <c r="R130" i="11"/>
  <c r="G128" i="11"/>
  <c r="I128" i="11"/>
  <c r="K128" i="11"/>
  <c r="M128" i="11"/>
  <c r="O128" i="11"/>
  <c r="Q128" i="11"/>
  <c r="F128" i="11"/>
  <c r="H128" i="11"/>
  <c r="J128" i="11"/>
  <c r="L128" i="11"/>
  <c r="N128" i="11"/>
  <c r="P128" i="11"/>
  <c r="R128" i="11"/>
  <c r="G126" i="11"/>
  <c r="I126" i="11"/>
  <c r="K126" i="11"/>
  <c r="M126" i="11"/>
  <c r="O126" i="11"/>
  <c r="Q126" i="11"/>
  <c r="F126" i="11"/>
  <c r="H126" i="11"/>
  <c r="J126" i="11"/>
  <c r="L126" i="11"/>
  <c r="N126" i="11"/>
  <c r="P126" i="11"/>
  <c r="R126" i="11"/>
  <c r="G124" i="11"/>
  <c r="I124" i="11"/>
  <c r="K124" i="11"/>
  <c r="M124" i="11"/>
  <c r="O124" i="11"/>
  <c r="Q124" i="11"/>
  <c r="F124" i="11"/>
  <c r="H124" i="11"/>
  <c r="J124" i="11"/>
  <c r="L124" i="11"/>
  <c r="N124" i="11"/>
  <c r="P124" i="11"/>
  <c r="R124" i="11"/>
  <c r="F122" i="11"/>
  <c r="H122" i="11"/>
  <c r="J122" i="11"/>
  <c r="L122" i="11"/>
  <c r="N122" i="11"/>
  <c r="G122" i="11"/>
  <c r="K122" i="11"/>
  <c r="O122" i="11"/>
  <c r="Q122" i="11"/>
  <c r="I122" i="11"/>
  <c r="M122" i="11"/>
  <c r="P122" i="11"/>
  <c r="R122" i="11"/>
  <c r="F120" i="11"/>
  <c r="H120" i="11"/>
  <c r="J120" i="11"/>
  <c r="L120" i="11"/>
  <c r="N120" i="11"/>
  <c r="P120" i="11"/>
  <c r="R120" i="11"/>
  <c r="G120" i="11"/>
  <c r="I120" i="11"/>
  <c r="K120" i="11"/>
  <c r="M120" i="11"/>
  <c r="O120" i="11"/>
  <c r="Q120" i="11"/>
  <c r="F118" i="11"/>
  <c r="H118" i="11"/>
  <c r="J118" i="11"/>
  <c r="L118" i="11"/>
  <c r="N118" i="11"/>
  <c r="P118" i="11"/>
  <c r="R118" i="11"/>
  <c r="G118" i="11"/>
  <c r="I118" i="11"/>
  <c r="K118" i="11"/>
  <c r="M118" i="11"/>
  <c r="O118" i="11"/>
  <c r="Q118" i="11"/>
  <c r="F116" i="11"/>
  <c r="H116" i="11"/>
  <c r="J116" i="11"/>
  <c r="L116" i="11"/>
  <c r="N116" i="11"/>
  <c r="P116" i="11"/>
  <c r="R116" i="11"/>
  <c r="G116" i="11"/>
  <c r="I116" i="11"/>
  <c r="K116" i="11"/>
  <c r="M116" i="11"/>
  <c r="O116" i="11"/>
  <c r="Q116" i="11"/>
  <c r="E75" i="10"/>
  <c r="K77" i="10"/>
  <c r="G77" i="10"/>
  <c r="G75" i="10"/>
  <c r="M77" i="10"/>
  <c r="I77" i="10"/>
  <c r="E77" i="10"/>
  <c r="O74" i="10"/>
  <c r="M74" i="10"/>
  <c r="K74" i="10"/>
  <c r="I74" i="10"/>
  <c r="G74" i="10"/>
  <c r="E74" i="10"/>
  <c r="O75" i="10"/>
  <c r="M75" i="10"/>
  <c r="K75" i="10"/>
  <c r="H75" i="10"/>
  <c r="F75" i="10"/>
  <c r="D75" i="10"/>
  <c r="I75" i="10"/>
  <c r="O76" i="10"/>
  <c r="M76" i="10"/>
  <c r="K76" i="10"/>
  <c r="I76" i="10"/>
  <c r="G76" i="10"/>
  <c r="E76" i="10"/>
  <c r="N77" i="10"/>
  <c r="L77" i="10"/>
  <c r="J77" i="10"/>
  <c r="H77" i="10"/>
  <c r="F77" i="10"/>
  <c r="D77" i="10"/>
  <c r="N74" i="10"/>
  <c r="L74" i="10"/>
  <c r="J74" i="10"/>
  <c r="H74" i="10"/>
  <c r="F74" i="10"/>
  <c r="D74" i="10"/>
  <c r="N75" i="10"/>
  <c r="L75" i="10"/>
  <c r="J75" i="10"/>
  <c r="N76" i="10"/>
  <c r="L76" i="10"/>
  <c r="J76" i="10"/>
  <c r="H76" i="10"/>
  <c r="F76" i="10"/>
  <c r="D76" i="10"/>
  <c r="L73" i="10"/>
  <c r="H73" i="10"/>
  <c r="D73" i="10"/>
  <c r="N73" i="10"/>
  <c r="J73" i="10"/>
  <c r="F73" i="10"/>
  <c r="N52" i="10"/>
  <c r="L52" i="10"/>
  <c r="J52" i="10"/>
  <c r="H52" i="10"/>
  <c r="F52" i="10"/>
  <c r="D52" i="10"/>
  <c r="O70" i="10"/>
  <c r="M70" i="10"/>
  <c r="K70" i="10"/>
  <c r="I70" i="10"/>
  <c r="G70" i="10"/>
  <c r="E70" i="10"/>
  <c r="O71" i="10"/>
  <c r="M71" i="10"/>
  <c r="K71" i="10"/>
  <c r="I71" i="10"/>
  <c r="G71" i="10"/>
  <c r="E71" i="10"/>
  <c r="O72" i="10"/>
  <c r="M72" i="10"/>
  <c r="K72" i="10"/>
  <c r="I72" i="10"/>
  <c r="G72" i="10"/>
  <c r="E72" i="10"/>
  <c r="O52" i="10"/>
  <c r="M52" i="10"/>
  <c r="K52" i="10"/>
  <c r="I52" i="10"/>
  <c r="G52" i="10"/>
  <c r="E52" i="10"/>
  <c r="N70" i="10"/>
  <c r="L70" i="10"/>
  <c r="J70" i="10"/>
  <c r="H70" i="10"/>
  <c r="F70" i="10"/>
  <c r="D70" i="10"/>
  <c r="D71" i="10"/>
  <c r="N71" i="10"/>
  <c r="L71" i="10"/>
  <c r="J71" i="10"/>
  <c r="H71" i="10"/>
  <c r="F71" i="10"/>
  <c r="E46" i="10"/>
  <c r="O49" i="10"/>
  <c r="M49" i="10"/>
  <c r="K49" i="10"/>
  <c r="I49" i="10"/>
  <c r="G49" i="10"/>
  <c r="E49" i="10"/>
  <c r="N51" i="10"/>
  <c r="L51" i="10"/>
  <c r="J51" i="10"/>
  <c r="H51" i="10"/>
  <c r="F51" i="10"/>
  <c r="D51" i="10"/>
  <c r="G46" i="10"/>
  <c r="N49" i="10"/>
  <c r="L49" i="10"/>
  <c r="J49" i="10"/>
  <c r="H49" i="10"/>
  <c r="F49" i="10"/>
  <c r="D49" i="10"/>
  <c r="O51" i="10"/>
  <c r="M51" i="10"/>
  <c r="K51" i="10"/>
  <c r="I51" i="10"/>
  <c r="G51" i="10"/>
  <c r="E51" i="10"/>
  <c r="N37" i="10"/>
  <c r="F37" i="10"/>
  <c r="N46" i="10"/>
  <c r="L46" i="10"/>
  <c r="J46" i="10"/>
  <c r="H46" i="10"/>
  <c r="F46" i="10"/>
  <c r="D46" i="10"/>
  <c r="O47" i="10"/>
  <c r="M47" i="10"/>
  <c r="K47" i="10"/>
  <c r="I47" i="10"/>
  <c r="G47" i="10"/>
  <c r="E47" i="10"/>
  <c r="N48" i="10"/>
  <c r="L48" i="10"/>
  <c r="J48" i="10"/>
  <c r="H48" i="10"/>
  <c r="F48" i="10"/>
  <c r="D48" i="10"/>
  <c r="H35" i="10"/>
  <c r="J37" i="10"/>
  <c r="O46" i="10"/>
  <c r="M46" i="10"/>
  <c r="K46" i="10"/>
  <c r="I46" i="10"/>
  <c r="N47" i="10"/>
  <c r="L47" i="10"/>
  <c r="J47" i="10"/>
  <c r="H47" i="10"/>
  <c r="F47" i="10"/>
  <c r="D47" i="10"/>
  <c r="O48" i="10"/>
  <c r="M48" i="10"/>
  <c r="K48" i="10"/>
  <c r="I48" i="10"/>
  <c r="G48" i="10"/>
  <c r="E48" i="10"/>
  <c r="O43" i="10"/>
  <c r="M43" i="10"/>
  <c r="K43" i="10"/>
  <c r="I43" i="10"/>
  <c r="G43" i="10"/>
  <c r="E43" i="10"/>
  <c r="L35" i="10"/>
  <c r="D35" i="10"/>
  <c r="L37" i="10"/>
  <c r="H37" i="10"/>
  <c r="D37" i="10"/>
  <c r="N43" i="10"/>
  <c r="L43" i="10"/>
  <c r="J43" i="10"/>
  <c r="H43" i="10"/>
  <c r="F43" i="10"/>
  <c r="D43" i="10"/>
  <c r="N35" i="10"/>
  <c r="J35" i="10"/>
  <c r="F35" i="10"/>
  <c r="O37" i="10"/>
  <c r="M37" i="10"/>
  <c r="K37" i="10"/>
  <c r="I37" i="10"/>
  <c r="G37" i="10"/>
  <c r="E37" i="10"/>
  <c r="N38" i="10"/>
  <c r="L38" i="10"/>
  <c r="J38" i="10"/>
  <c r="H38" i="10"/>
  <c r="F38" i="10"/>
  <c r="D38" i="10"/>
  <c r="N42" i="10"/>
  <c r="L42" i="10"/>
  <c r="J42" i="10"/>
  <c r="H42" i="10"/>
  <c r="F42" i="10"/>
  <c r="D42" i="10"/>
  <c r="O38" i="10"/>
  <c r="M38" i="10"/>
  <c r="K38" i="10"/>
  <c r="I38" i="10"/>
  <c r="G38" i="10"/>
  <c r="E38" i="10"/>
  <c r="O42" i="10"/>
  <c r="M42" i="10"/>
  <c r="K42" i="10"/>
  <c r="I42" i="10"/>
  <c r="G42" i="10"/>
  <c r="E42" i="10"/>
  <c r="N34" i="10"/>
  <c r="L34" i="10"/>
  <c r="J34" i="10"/>
  <c r="H34" i="10"/>
  <c r="F34" i="10"/>
  <c r="D34" i="10"/>
  <c r="O35" i="10"/>
  <c r="M35" i="10"/>
  <c r="K35" i="10"/>
  <c r="I35" i="10"/>
  <c r="G35" i="10"/>
  <c r="E35" i="10"/>
  <c r="N36" i="10"/>
  <c r="L36" i="10"/>
  <c r="J36" i="10"/>
  <c r="H36" i="10"/>
  <c r="F36" i="10"/>
  <c r="D36" i="10"/>
  <c r="O34" i="10"/>
  <c r="M34" i="10"/>
  <c r="K34" i="10"/>
  <c r="I34" i="10"/>
  <c r="G34" i="10"/>
  <c r="E34" i="10"/>
  <c r="O36" i="10"/>
  <c r="M36" i="10"/>
  <c r="K36" i="10"/>
  <c r="I36" i="10"/>
  <c r="G36" i="10"/>
  <c r="E36" i="10"/>
  <c r="N30" i="10"/>
  <c r="F30" i="10"/>
  <c r="N32" i="10"/>
  <c r="J32" i="10"/>
  <c r="F32" i="10"/>
  <c r="N33" i="10"/>
  <c r="L33" i="10"/>
  <c r="J33" i="10"/>
  <c r="H33" i="10"/>
  <c r="F33" i="10"/>
  <c r="D33" i="10"/>
  <c r="H28" i="10"/>
  <c r="J30" i="10"/>
  <c r="L32" i="10"/>
  <c r="H32" i="10"/>
  <c r="D32" i="10"/>
  <c r="O33" i="10"/>
  <c r="M33" i="10"/>
  <c r="K33" i="10"/>
  <c r="I33" i="10"/>
  <c r="G33" i="10"/>
  <c r="E33" i="10"/>
  <c r="L28" i="10"/>
  <c r="D28" i="10"/>
  <c r="L30" i="10"/>
  <c r="H30" i="10"/>
  <c r="D30" i="10"/>
  <c r="O32" i="10"/>
  <c r="M32" i="10"/>
  <c r="K32" i="10"/>
  <c r="I32" i="10"/>
  <c r="G32" i="10"/>
  <c r="E32" i="10"/>
  <c r="O29" i="10"/>
  <c r="M29" i="10"/>
  <c r="K29" i="10"/>
  <c r="I29" i="10"/>
  <c r="G29" i="10"/>
  <c r="E29" i="10"/>
  <c r="N28" i="10"/>
  <c r="J28" i="10"/>
  <c r="F28" i="10"/>
  <c r="N29" i="10"/>
  <c r="L29" i="10"/>
  <c r="J29" i="10"/>
  <c r="H29" i="10"/>
  <c r="F29" i="10"/>
  <c r="D29" i="10"/>
  <c r="O30" i="10"/>
  <c r="M30" i="10"/>
  <c r="K30" i="10"/>
  <c r="I30" i="10"/>
  <c r="G30" i="10"/>
  <c r="E30" i="10"/>
  <c r="O27" i="10"/>
  <c r="M27" i="10"/>
  <c r="K27" i="10"/>
  <c r="I27" i="10"/>
  <c r="G27" i="10"/>
  <c r="E27" i="10"/>
  <c r="N27" i="10"/>
  <c r="L27" i="10"/>
  <c r="J27" i="10"/>
  <c r="H27" i="10"/>
  <c r="F27" i="10"/>
  <c r="D27" i="10"/>
  <c r="O28" i="10"/>
  <c r="M28" i="10"/>
  <c r="K28" i="10"/>
  <c r="I28" i="10"/>
  <c r="G28" i="10"/>
  <c r="E28" i="10"/>
  <c r="N25" i="10"/>
  <c r="J25" i="10"/>
  <c r="F25" i="10"/>
  <c r="N26" i="10"/>
  <c r="L26" i="10"/>
  <c r="J26" i="10"/>
  <c r="H26" i="10"/>
  <c r="F26" i="10"/>
  <c r="D26" i="10"/>
  <c r="L25" i="10"/>
  <c r="H25" i="10"/>
  <c r="D25" i="10"/>
  <c r="O26" i="10"/>
  <c r="M26" i="10"/>
  <c r="K26" i="10"/>
  <c r="I26" i="10"/>
  <c r="G26" i="10"/>
  <c r="E26" i="10"/>
  <c r="O24" i="10"/>
  <c r="M24" i="10"/>
  <c r="K24" i="10"/>
  <c r="I24" i="10"/>
  <c r="G24" i="10"/>
  <c r="E24" i="10"/>
  <c r="N24" i="10"/>
  <c r="L24" i="10"/>
  <c r="J24" i="10"/>
  <c r="H24" i="10"/>
  <c r="F24" i="10"/>
  <c r="D24" i="10"/>
  <c r="O25" i="10"/>
  <c r="M25" i="10"/>
  <c r="K25" i="10"/>
  <c r="I25" i="10"/>
  <c r="G25" i="10"/>
  <c r="E25" i="10"/>
  <c r="K40" i="9"/>
  <c r="K95" i="9" s="1"/>
  <c r="V70" i="9"/>
  <c r="V71" i="9"/>
  <c r="V72" i="9"/>
  <c r="V73" i="9"/>
  <c r="V74" i="9"/>
  <c r="V75" i="9"/>
  <c r="V76" i="9"/>
  <c r="V77" i="9"/>
  <c r="V66" i="9"/>
  <c r="V67" i="9"/>
  <c r="V68" i="9"/>
  <c r="V65" i="9"/>
  <c r="V56" i="9"/>
  <c r="V57" i="9"/>
  <c r="V58" i="9"/>
  <c r="V59" i="9"/>
  <c r="V60" i="9"/>
  <c r="V61" i="9"/>
  <c r="V62" i="9"/>
  <c r="V55" i="9"/>
  <c r="V51" i="9"/>
  <c r="V52" i="9"/>
  <c r="V53" i="9"/>
  <c r="V50" i="9"/>
  <c r="V37" i="9"/>
  <c r="V38" i="9"/>
  <c r="V40" i="9"/>
  <c r="V41" i="9"/>
  <c r="V42" i="9"/>
  <c r="V43" i="9"/>
  <c r="V44" i="9"/>
  <c r="V45" i="9"/>
  <c r="V46" i="9"/>
  <c r="V47" i="9"/>
  <c r="V36" i="9"/>
  <c r="V49" i="9"/>
  <c r="V64" i="9"/>
  <c r="V35" i="9"/>
  <c r="Q75" i="9"/>
  <c r="P75" i="9"/>
  <c r="O75" i="9"/>
  <c r="O91" i="9" s="1"/>
  <c r="N75" i="9"/>
  <c r="N91" i="9" s="1"/>
  <c r="M75" i="9"/>
  <c r="M87" i="9" s="1"/>
  <c r="L75" i="9"/>
  <c r="L89" i="9" s="1"/>
  <c r="K75" i="9"/>
  <c r="K85" i="9" s="1"/>
  <c r="R93" i="9" s="1"/>
  <c r="S93" i="9" s="1"/>
  <c r="J75" i="9"/>
  <c r="I75" i="9"/>
  <c r="I91" i="9" s="1"/>
  <c r="H75" i="9"/>
  <c r="G75" i="9"/>
  <c r="G93" i="9" s="1"/>
  <c r="F75" i="9"/>
  <c r="F89" i="9" s="1"/>
  <c r="E75" i="9"/>
  <c r="E95" i="9" s="1"/>
  <c r="D75" i="9"/>
  <c r="C75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Q70" i="9"/>
  <c r="P70" i="9"/>
  <c r="O70" i="9"/>
  <c r="O89" i="9" s="1"/>
  <c r="N70" i="9"/>
  <c r="N89" i="9" s="1"/>
  <c r="M70" i="9"/>
  <c r="M85" i="9" s="1"/>
  <c r="L70" i="9"/>
  <c r="L91" i="9" s="1"/>
  <c r="K70" i="9"/>
  <c r="K91" i="9" s="1"/>
  <c r="J70" i="9"/>
  <c r="I70" i="9"/>
  <c r="I85" i="9" s="1"/>
  <c r="H70" i="9"/>
  <c r="G70" i="9"/>
  <c r="G87" i="9" s="1"/>
  <c r="F70" i="9"/>
  <c r="F91" i="9" s="1"/>
  <c r="E70" i="9"/>
  <c r="E93" i="9" s="1"/>
  <c r="D70" i="9"/>
  <c r="C70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Q60" i="9"/>
  <c r="P60" i="9"/>
  <c r="O60" i="9"/>
  <c r="O87" i="9" s="1"/>
  <c r="N60" i="9"/>
  <c r="N87" i="9" s="1"/>
  <c r="M60" i="9"/>
  <c r="M91" i="9" s="1"/>
  <c r="L60" i="9"/>
  <c r="L87" i="9" s="1"/>
  <c r="K60" i="9"/>
  <c r="K87" i="9" s="1"/>
  <c r="J60" i="9"/>
  <c r="I60" i="9"/>
  <c r="I93" i="9" s="1"/>
  <c r="H60" i="9"/>
  <c r="G60" i="9"/>
  <c r="G91" i="9" s="1"/>
  <c r="F60" i="9"/>
  <c r="F93" i="9" s="1"/>
  <c r="E60" i="9"/>
  <c r="E91" i="9" s="1"/>
  <c r="D60" i="9"/>
  <c r="C60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Q55" i="9"/>
  <c r="P55" i="9"/>
  <c r="O55" i="9"/>
  <c r="O85" i="9" s="1"/>
  <c r="N55" i="9"/>
  <c r="N85" i="9" s="1"/>
  <c r="M55" i="9"/>
  <c r="M89" i="9" s="1"/>
  <c r="L55" i="9"/>
  <c r="L85" i="9" s="1"/>
  <c r="K55" i="9"/>
  <c r="K93" i="9" s="1"/>
  <c r="J55" i="9"/>
  <c r="I55" i="9"/>
  <c r="I87" i="9" s="1"/>
  <c r="H55" i="9"/>
  <c r="G55" i="9"/>
  <c r="G85" i="9" s="1"/>
  <c r="F55" i="9"/>
  <c r="F95" i="9" s="1"/>
  <c r="E55" i="9"/>
  <c r="E89" i="9" s="1"/>
  <c r="D55" i="9"/>
  <c r="C55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Q45" i="9"/>
  <c r="P45" i="9"/>
  <c r="O45" i="9"/>
  <c r="O93" i="9" s="1"/>
  <c r="N45" i="9"/>
  <c r="N93" i="9" s="1"/>
  <c r="M45" i="9"/>
  <c r="M95" i="9" s="1"/>
  <c r="T95" i="9" s="1"/>
  <c r="L45" i="9"/>
  <c r="L93" i="9" s="1"/>
  <c r="K45" i="9"/>
  <c r="K89" i="9" s="1"/>
  <c r="J45" i="9"/>
  <c r="I45" i="9"/>
  <c r="I95" i="9" s="1"/>
  <c r="T92" i="9" s="1"/>
  <c r="H45" i="9"/>
  <c r="G45" i="9"/>
  <c r="G95" i="9" s="1"/>
  <c r="T90" i="9" s="1"/>
  <c r="F45" i="9"/>
  <c r="F85" i="9" s="1"/>
  <c r="R89" i="9" s="1"/>
  <c r="S89" i="9" s="1"/>
  <c r="E45" i="9"/>
  <c r="E87" i="9" s="1"/>
  <c r="D45" i="9"/>
  <c r="C45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Q40" i="9"/>
  <c r="P40" i="9"/>
  <c r="O40" i="9"/>
  <c r="O95" i="9" s="1"/>
  <c r="N40" i="9"/>
  <c r="N95" i="9" s="1"/>
  <c r="M40" i="9"/>
  <c r="M93" i="9" s="1"/>
  <c r="L40" i="9"/>
  <c r="L95" i="9" s="1"/>
  <c r="T94" i="9" s="1"/>
  <c r="J40" i="9"/>
  <c r="I40" i="9"/>
  <c r="I89" i="9" s="1"/>
  <c r="H40" i="9"/>
  <c r="G40" i="9"/>
  <c r="G89" i="9" s="1"/>
  <c r="F40" i="9"/>
  <c r="F87" i="9" s="1"/>
  <c r="E40" i="9"/>
  <c r="E85" i="9" s="1"/>
  <c r="R88" i="9" s="1"/>
  <c r="S88" i="9" s="1"/>
  <c r="D40" i="9"/>
  <c r="C40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R376" i="8"/>
  <c r="Q376" i="8"/>
  <c r="R375" i="8"/>
  <c r="Q375" i="8"/>
  <c r="R370" i="8"/>
  <c r="Q370" i="8"/>
  <c r="R369" i="8"/>
  <c r="Q369" i="8"/>
  <c r="R367" i="8"/>
  <c r="R366" i="8"/>
  <c r="Q367" i="8"/>
  <c r="Q366" i="8"/>
  <c r="V361" i="8"/>
  <c r="V360" i="8"/>
  <c r="U361" i="8"/>
  <c r="U360" i="8"/>
  <c r="X358" i="8"/>
  <c r="X357" i="8"/>
  <c r="W358" i="8"/>
  <c r="W357" i="8"/>
  <c r="V357" i="8"/>
  <c r="U358" i="8"/>
  <c r="U357" i="8"/>
  <c r="X344" i="8"/>
  <c r="X343" i="8"/>
  <c r="W342" i="8"/>
  <c r="X342" i="8"/>
  <c r="W343" i="8"/>
  <c r="V344" i="8"/>
  <c r="V343" i="8"/>
  <c r="V342" i="8"/>
  <c r="D190" i="8"/>
  <c r="E190" i="8"/>
  <c r="F190" i="8"/>
  <c r="G190" i="8"/>
  <c r="H190" i="8"/>
  <c r="I190" i="8"/>
  <c r="J190" i="8"/>
  <c r="K190" i="8"/>
  <c r="L190" i="8"/>
  <c r="M190" i="8"/>
  <c r="M203" i="8" s="1"/>
  <c r="N190" i="8"/>
  <c r="O190" i="8"/>
  <c r="P190" i="8"/>
  <c r="Q190" i="8"/>
  <c r="R190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D196" i="8"/>
  <c r="E196" i="8"/>
  <c r="F196" i="8"/>
  <c r="F209" i="8" s="1"/>
  <c r="G196" i="8"/>
  <c r="G205" i="8" s="1"/>
  <c r="H196" i="8"/>
  <c r="H207" i="8" s="1"/>
  <c r="I196" i="8"/>
  <c r="I201" i="8" s="1"/>
  <c r="J196" i="8"/>
  <c r="K196" i="8"/>
  <c r="L196" i="8"/>
  <c r="L199" i="8" s="1"/>
  <c r="M196" i="8"/>
  <c r="M205" i="8" s="1"/>
  <c r="N196" i="8"/>
  <c r="N203" i="8" s="1"/>
  <c r="O196" i="8"/>
  <c r="O205" i="8" s="1"/>
  <c r="P196" i="8"/>
  <c r="P207" i="8" s="1"/>
  <c r="Q196" i="8"/>
  <c r="R196" i="8"/>
  <c r="E189" i="8"/>
  <c r="F189" i="8"/>
  <c r="F203" i="8" s="1"/>
  <c r="G189" i="8"/>
  <c r="G203" i="8" s="1"/>
  <c r="H189" i="8"/>
  <c r="H201" i="8" s="1"/>
  <c r="I189" i="8"/>
  <c r="I205" i="8" s="1"/>
  <c r="J189" i="8"/>
  <c r="K189" i="8"/>
  <c r="L189" i="8"/>
  <c r="L205" i="8" s="1"/>
  <c r="M189" i="8"/>
  <c r="N189" i="8"/>
  <c r="N199" i="8" s="1"/>
  <c r="O189" i="8"/>
  <c r="O201" i="8" s="1"/>
  <c r="P189" i="8"/>
  <c r="P201" i="8" s="1"/>
  <c r="Q189" i="8"/>
  <c r="R189" i="8"/>
  <c r="D189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D184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D183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D180" i="8"/>
  <c r="E180" i="8"/>
  <c r="F180" i="8"/>
  <c r="G180" i="8"/>
  <c r="H180" i="8"/>
  <c r="I180" i="8"/>
  <c r="J180" i="8"/>
  <c r="K180" i="8"/>
  <c r="L180" i="8"/>
  <c r="M180" i="8"/>
  <c r="M199" i="8" s="1"/>
  <c r="N180" i="8"/>
  <c r="O180" i="8"/>
  <c r="P180" i="8"/>
  <c r="Q180" i="8"/>
  <c r="R180" i="8"/>
  <c r="D181" i="8"/>
  <c r="E181" i="8"/>
  <c r="F181" i="8"/>
  <c r="F207" i="8" s="1"/>
  <c r="G181" i="8"/>
  <c r="G209" i="8" s="1"/>
  <c r="H181" i="8"/>
  <c r="H205" i="8" s="1"/>
  <c r="I181" i="8"/>
  <c r="I199" i="8" s="1"/>
  <c r="J181" i="8"/>
  <c r="K181" i="8"/>
  <c r="L181" i="8"/>
  <c r="L201" i="8" s="1"/>
  <c r="M181" i="8"/>
  <c r="M201" i="8" s="1"/>
  <c r="N181" i="8"/>
  <c r="N207" i="8" s="1"/>
  <c r="O181" i="8"/>
  <c r="O203" i="8" s="1"/>
  <c r="P181" i="8"/>
  <c r="P205" i="8" s="1"/>
  <c r="Q181" i="8"/>
  <c r="R181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E174" i="8"/>
  <c r="F174" i="8"/>
  <c r="F201" i="8" s="1"/>
  <c r="G174" i="8"/>
  <c r="G207" i="8" s="1"/>
  <c r="H174" i="8"/>
  <c r="H199" i="8" s="1"/>
  <c r="I174" i="8"/>
  <c r="I203" i="8" s="1"/>
  <c r="J174" i="8"/>
  <c r="K174" i="8"/>
  <c r="L174" i="8"/>
  <c r="L207" i="8" s="1"/>
  <c r="M174" i="8"/>
  <c r="N174" i="8"/>
  <c r="N201" i="8" s="1"/>
  <c r="O174" i="8"/>
  <c r="O199" i="8" s="1"/>
  <c r="P174" i="8"/>
  <c r="P199" i="8" s="1"/>
  <c r="Q174" i="8"/>
  <c r="R174" i="8"/>
  <c r="D174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D169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D168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D166" i="8"/>
  <c r="E166" i="8"/>
  <c r="F166" i="8"/>
  <c r="F205" i="8" s="1"/>
  <c r="G166" i="8"/>
  <c r="G201" i="8" s="1"/>
  <c r="H166" i="8"/>
  <c r="H209" i="8" s="1"/>
  <c r="U202" i="8" s="1"/>
  <c r="I166" i="8"/>
  <c r="I207" i="8" s="1"/>
  <c r="J166" i="8"/>
  <c r="K166" i="8"/>
  <c r="L166" i="8"/>
  <c r="L203" i="8" s="1"/>
  <c r="M166" i="8"/>
  <c r="M209" i="8" s="1"/>
  <c r="N166" i="8"/>
  <c r="N209" i="8" s="1"/>
  <c r="O166" i="8"/>
  <c r="O209" i="8" s="1"/>
  <c r="U207" i="8" s="1"/>
  <c r="P166" i="8"/>
  <c r="P209" i="8" s="1"/>
  <c r="U208" i="8" s="1"/>
  <c r="Q166" i="8"/>
  <c r="R166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D162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D157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D161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D160" i="8"/>
  <c r="E159" i="8"/>
  <c r="F159" i="8"/>
  <c r="F199" i="8" s="1"/>
  <c r="G159" i="8"/>
  <c r="G199" i="8" s="1"/>
  <c r="H159" i="8"/>
  <c r="H203" i="8" s="1"/>
  <c r="I159" i="8"/>
  <c r="I209" i="8" s="1"/>
  <c r="U203" i="8" s="1"/>
  <c r="J159" i="8"/>
  <c r="K159" i="8"/>
  <c r="L159" i="8"/>
  <c r="L209" i="8" s="1"/>
  <c r="M159" i="8"/>
  <c r="M207" i="8" s="1"/>
  <c r="N159" i="8"/>
  <c r="N205" i="8" s="1"/>
  <c r="O159" i="8"/>
  <c r="O207" i="8" s="1"/>
  <c r="P159" i="8"/>
  <c r="P203" i="8" s="1"/>
  <c r="Q159" i="8"/>
  <c r="R159" i="8"/>
  <c r="D159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D156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D155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D154" i="8"/>
  <c r="R145" i="8"/>
  <c r="R144" i="8" s="1"/>
  <c r="Q145" i="8"/>
  <c r="P145" i="8"/>
  <c r="P144" i="8" s="1"/>
  <c r="O145" i="8"/>
  <c r="O144" i="8" s="1"/>
  <c r="N145" i="8"/>
  <c r="N144" i="8" s="1"/>
  <c r="M145" i="8"/>
  <c r="M144" i="8" s="1"/>
  <c r="L145" i="8"/>
  <c r="L144" i="8" s="1"/>
  <c r="K145" i="8"/>
  <c r="K144" i="8" s="1"/>
  <c r="J145" i="8"/>
  <c r="J144" i="8" s="1"/>
  <c r="I145" i="8"/>
  <c r="I144" i="8" s="1"/>
  <c r="H145" i="8"/>
  <c r="H144" i="8" s="1"/>
  <c r="G145" i="8"/>
  <c r="G144" i="8" s="1"/>
  <c r="F145" i="8"/>
  <c r="F144" i="8" s="1"/>
  <c r="E145" i="8"/>
  <c r="E144" i="8" s="1"/>
  <c r="D145" i="8"/>
  <c r="D144" i="8" s="1"/>
  <c r="Q144" i="8"/>
  <c r="R141" i="8"/>
  <c r="R140" i="8" s="1"/>
  <c r="Q141" i="8"/>
  <c r="P141" i="8"/>
  <c r="P140" i="8" s="1"/>
  <c r="O141" i="8"/>
  <c r="O140" i="8" s="1"/>
  <c r="N141" i="8"/>
  <c r="N140" i="8" s="1"/>
  <c r="M141" i="8"/>
  <c r="M140" i="8" s="1"/>
  <c r="L141" i="8"/>
  <c r="L140" i="8" s="1"/>
  <c r="K141" i="8"/>
  <c r="K140" i="8" s="1"/>
  <c r="J141" i="8"/>
  <c r="J140" i="8" s="1"/>
  <c r="I141" i="8"/>
  <c r="I140" i="8" s="1"/>
  <c r="H141" i="8"/>
  <c r="H140" i="8" s="1"/>
  <c r="G141" i="8"/>
  <c r="G140" i="8" s="1"/>
  <c r="F141" i="8"/>
  <c r="F140" i="8" s="1"/>
  <c r="E141" i="8"/>
  <c r="E140" i="8" s="1"/>
  <c r="D141" i="8"/>
  <c r="D140" i="8" s="1"/>
  <c r="Q140" i="8"/>
  <c r="R137" i="8"/>
  <c r="R136" i="8" s="1"/>
  <c r="Q137" i="8"/>
  <c r="P137" i="8"/>
  <c r="P136" i="8" s="1"/>
  <c r="O137" i="8"/>
  <c r="O136" i="8" s="1"/>
  <c r="N137" i="8"/>
  <c r="N136" i="8" s="1"/>
  <c r="M137" i="8"/>
  <c r="M136" i="8" s="1"/>
  <c r="L137" i="8"/>
  <c r="L136" i="8" s="1"/>
  <c r="K137" i="8"/>
  <c r="K136" i="8" s="1"/>
  <c r="J137" i="8"/>
  <c r="J136" i="8" s="1"/>
  <c r="I137" i="8"/>
  <c r="I136" i="8" s="1"/>
  <c r="H137" i="8"/>
  <c r="H136" i="8" s="1"/>
  <c r="G137" i="8"/>
  <c r="G136" i="8" s="1"/>
  <c r="F137" i="8"/>
  <c r="F136" i="8" s="1"/>
  <c r="E137" i="8"/>
  <c r="E136" i="8" s="1"/>
  <c r="D137" i="8"/>
  <c r="D136" i="8" s="1"/>
  <c r="Q136" i="8"/>
  <c r="R126" i="8"/>
  <c r="R125" i="8" s="1"/>
  <c r="Q126" i="8"/>
  <c r="Q125" i="8" s="1"/>
  <c r="P126" i="8"/>
  <c r="P125" i="8" s="1"/>
  <c r="O126" i="8"/>
  <c r="O125" i="8" s="1"/>
  <c r="N126" i="8"/>
  <c r="N125" i="8" s="1"/>
  <c r="M126" i="8"/>
  <c r="M125" i="8" s="1"/>
  <c r="L126" i="8"/>
  <c r="L125" i="8" s="1"/>
  <c r="K126" i="8"/>
  <c r="K125" i="8" s="1"/>
  <c r="J126" i="8"/>
  <c r="J125" i="8" s="1"/>
  <c r="I126" i="8"/>
  <c r="I125" i="8" s="1"/>
  <c r="H126" i="8"/>
  <c r="H125" i="8" s="1"/>
  <c r="G126" i="8"/>
  <c r="G125" i="8" s="1"/>
  <c r="F126" i="8"/>
  <c r="F125" i="8" s="1"/>
  <c r="E126" i="8"/>
  <c r="E125" i="8" s="1"/>
  <c r="D126" i="8"/>
  <c r="D125" i="8" s="1"/>
  <c r="E122" i="8"/>
  <c r="E121" i="8" s="1"/>
  <c r="F122" i="8"/>
  <c r="F121" i="8" s="1"/>
  <c r="G122" i="8"/>
  <c r="G121" i="8" s="1"/>
  <c r="H122" i="8"/>
  <c r="H121" i="8" s="1"/>
  <c r="I122" i="8"/>
  <c r="I121" i="8" s="1"/>
  <c r="J122" i="8"/>
  <c r="J121" i="8" s="1"/>
  <c r="K122" i="8"/>
  <c r="K121" i="8" s="1"/>
  <c r="L122" i="8"/>
  <c r="L121" i="8" s="1"/>
  <c r="M122" i="8"/>
  <c r="M121" i="8" s="1"/>
  <c r="N122" i="8"/>
  <c r="N121" i="8" s="1"/>
  <c r="O122" i="8"/>
  <c r="O121" i="8" s="1"/>
  <c r="P122" i="8"/>
  <c r="P121" i="8" s="1"/>
  <c r="Q122" i="8"/>
  <c r="Q121" i="8" s="1"/>
  <c r="R122" i="8"/>
  <c r="R121" i="8" s="1"/>
  <c r="D122" i="8"/>
  <c r="D121" i="8" s="1"/>
  <c r="E118" i="8"/>
  <c r="E117" i="8" s="1"/>
  <c r="F118" i="8"/>
  <c r="F117" i="8" s="1"/>
  <c r="G118" i="8"/>
  <c r="G117" i="8" s="1"/>
  <c r="H118" i="8"/>
  <c r="H117" i="8" s="1"/>
  <c r="I118" i="8"/>
  <c r="I117" i="8" s="1"/>
  <c r="J118" i="8"/>
  <c r="J117" i="8" s="1"/>
  <c r="K118" i="8"/>
  <c r="K117" i="8" s="1"/>
  <c r="L118" i="8"/>
  <c r="L117" i="8" s="1"/>
  <c r="M118" i="8"/>
  <c r="M117" i="8" s="1"/>
  <c r="N118" i="8"/>
  <c r="N117" i="8" s="1"/>
  <c r="O118" i="8"/>
  <c r="O117" i="8" s="1"/>
  <c r="P118" i="8"/>
  <c r="P117" i="8" s="1"/>
  <c r="Q118" i="8"/>
  <c r="Q117" i="8" s="1"/>
  <c r="R118" i="8"/>
  <c r="R117" i="8" s="1"/>
  <c r="D118" i="8"/>
  <c r="D117" i="8" s="1"/>
  <c r="E107" i="8"/>
  <c r="E106" i="8" s="1"/>
  <c r="F107" i="8"/>
  <c r="F106" i="8" s="1"/>
  <c r="G107" i="8"/>
  <c r="G106" i="8" s="1"/>
  <c r="H107" i="8"/>
  <c r="H106" i="8" s="1"/>
  <c r="I107" i="8"/>
  <c r="I106" i="8" s="1"/>
  <c r="J107" i="8"/>
  <c r="J106" i="8" s="1"/>
  <c r="K107" i="8"/>
  <c r="K106" i="8" s="1"/>
  <c r="L107" i="8"/>
  <c r="L106" i="8" s="1"/>
  <c r="M107" i="8"/>
  <c r="M106" i="8" s="1"/>
  <c r="N107" i="8"/>
  <c r="N106" i="8" s="1"/>
  <c r="O107" i="8"/>
  <c r="O106" i="8" s="1"/>
  <c r="P107" i="8"/>
  <c r="P106" i="8" s="1"/>
  <c r="Q107" i="8"/>
  <c r="Q106" i="8" s="1"/>
  <c r="R107" i="8"/>
  <c r="R106" i="8" s="1"/>
  <c r="D107" i="8"/>
  <c r="D106" i="8" s="1"/>
  <c r="E103" i="8"/>
  <c r="E102" i="8" s="1"/>
  <c r="F103" i="8"/>
  <c r="F102" i="8" s="1"/>
  <c r="G103" i="8"/>
  <c r="G102" i="8" s="1"/>
  <c r="H103" i="8"/>
  <c r="H102" i="8" s="1"/>
  <c r="I103" i="8"/>
  <c r="I102" i="8" s="1"/>
  <c r="J103" i="8"/>
  <c r="J102" i="8" s="1"/>
  <c r="K103" i="8"/>
  <c r="K102" i="8" s="1"/>
  <c r="L103" i="8"/>
  <c r="L102" i="8" s="1"/>
  <c r="M103" i="8"/>
  <c r="M102" i="8" s="1"/>
  <c r="N103" i="8"/>
  <c r="N102" i="8" s="1"/>
  <c r="O103" i="8"/>
  <c r="O102" i="8" s="1"/>
  <c r="P103" i="8"/>
  <c r="P102" i="8" s="1"/>
  <c r="Q103" i="8"/>
  <c r="Q102" i="8" s="1"/>
  <c r="R103" i="8"/>
  <c r="R102" i="8" s="1"/>
  <c r="D103" i="8"/>
  <c r="D102" i="8" s="1"/>
  <c r="E99" i="8"/>
  <c r="E98" i="8" s="1"/>
  <c r="F99" i="8"/>
  <c r="F98" i="8" s="1"/>
  <c r="G99" i="8"/>
  <c r="G98" i="8" s="1"/>
  <c r="H99" i="8"/>
  <c r="H98" i="8" s="1"/>
  <c r="I99" i="8"/>
  <c r="I98" i="8" s="1"/>
  <c r="J99" i="8"/>
  <c r="J98" i="8" s="1"/>
  <c r="K99" i="8"/>
  <c r="K98" i="8" s="1"/>
  <c r="L99" i="8"/>
  <c r="L98" i="8" s="1"/>
  <c r="M99" i="8"/>
  <c r="M98" i="8" s="1"/>
  <c r="N99" i="8"/>
  <c r="N98" i="8" s="1"/>
  <c r="O99" i="8"/>
  <c r="O98" i="8" s="1"/>
  <c r="P99" i="8"/>
  <c r="P98" i="8" s="1"/>
  <c r="Q99" i="8"/>
  <c r="Q98" i="8" s="1"/>
  <c r="R99" i="8"/>
  <c r="R98" i="8" s="1"/>
  <c r="D99" i="8"/>
  <c r="D98" i="8" s="1"/>
  <c r="E88" i="8"/>
  <c r="E87" i="8" s="1"/>
  <c r="F88" i="8"/>
  <c r="F87" i="8" s="1"/>
  <c r="G88" i="8"/>
  <c r="G87" i="8" s="1"/>
  <c r="H88" i="8"/>
  <c r="H87" i="8" s="1"/>
  <c r="I88" i="8"/>
  <c r="I87" i="8" s="1"/>
  <c r="J88" i="8"/>
  <c r="J87" i="8" s="1"/>
  <c r="K88" i="8"/>
  <c r="K87" i="8" s="1"/>
  <c r="L88" i="8"/>
  <c r="L87" i="8" s="1"/>
  <c r="M88" i="8"/>
  <c r="M87" i="8" s="1"/>
  <c r="N88" i="8"/>
  <c r="N87" i="8" s="1"/>
  <c r="O88" i="8"/>
  <c r="O87" i="8" s="1"/>
  <c r="P88" i="8"/>
  <c r="P87" i="8" s="1"/>
  <c r="Q88" i="8"/>
  <c r="Q87" i="8" s="1"/>
  <c r="R88" i="8"/>
  <c r="R87" i="8" s="1"/>
  <c r="D88" i="8"/>
  <c r="D87" i="8" s="1"/>
  <c r="E84" i="8"/>
  <c r="E83" i="8" s="1"/>
  <c r="F84" i="8"/>
  <c r="F83" i="8" s="1"/>
  <c r="G84" i="8"/>
  <c r="G83" i="8" s="1"/>
  <c r="H84" i="8"/>
  <c r="H83" i="8" s="1"/>
  <c r="I84" i="8"/>
  <c r="I83" i="8" s="1"/>
  <c r="J84" i="8"/>
  <c r="J83" i="8" s="1"/>
  <c r="K84" i="8"/>
  <c r="K83" i="8" s="1"/>
  <c r="L84" i="8"/>
  <c r="L83" i="8" s="1"/>
  <c r="M84" i="8"/>
  <c r="M83" i="8" s="1"/>
  <c r="N84" i="8"/>
  <c r="N83" i="8" s="1"/>
  <c r="O84" i="8"/>
  <c r="O83" i="8" s="1"/>
  <c r="P84" i="8"/>
  <c r="P83" i="8" s="1"/>
  <c r="Q84" i="8"/>
  <c r="Q83" i="8" s="1"/>
  <c r="R84" i="8"/>
  <c r="R83" i="8" s="1"/>
  <c r="D84" i="8"/>
  <c r="D83" i="8" s="1"/>
  <c r="U204" i="8" l="1"/>
  <c r="U206" i="8"/>
  <c r="U205" i="8"/>
  <c r="T96" i="9"/>
  <c r="S200" i="8"/>
  <c r="T200" i="8" s="1"/>
  <c r="S80" i="14"/>
  <c r="T89" i="9"/>
  <c r="R90" i="9"/>
  <c r="S90" i="9" s="1"/>
  <c r="R97" i="9"/>
  <c r="S97" i="9" s="1"/>
  <c r="T88" i="9"/>
  <c r="U111" i="9"/>
  <c r="R96" i="9"/>
  <c r="S96" i="9" s="1"/>
  <c r="T97" i="9"/>
  <c r="R94" i="9"/>
  <c r="S94" i="9" s="1"/>
  <c r="R92" i="9"/>
  <c r="S92" i="9" s="1"/>
  <c r="R95" i="9"/>
  <c r="S95" i="9" s="1"/>
  <c r="T93" i="9"/>
  <c r="H87" i="9"/>
  <c r="H95" i="9"/>
  <c r="H89" i="9"/>
  <c r="H93" i="9"/>
  <c r="H85" i="9"/>
  <c r="H91" i="9"/>
  <c r="S201" i="8"/>
  <c r="T201" i="8" s="1"/>
  <c r="S207" i="8"/>
  <c r="T207" i="8" s="1"/>
  <c r="S205" i="8"/>
  <c r="T205" i="8" s="1"/>
  <c r="S206" i="8"/>
  <c r="T206" i="8" s="1"/>
  <c r="S204" i="8"/>
  <c r="T204" i="8" s="1"/>
  <c r="U200" i="8"/>
  <c r="S208" i="8"/>
  <c r="T208" i="8" s="1"/>
  <c r="S202" i="8"/>
  <c r="T202" i="8" s="1"/>
  <c r="S203" i="8"/>
  <c r="T203" i="8" s="1"/>
  <c r="U201" i="8"/>
  <c r="E80" i="8"/>
  <c r="E79" i="8" s="1"/>
  <c r="F80" i="8"/>
  <c r="F79" i="8" s="1"/>
  <c r="G80" i="8"/>
  <c r="G79" i="8" s="1"/>
  <c r="H80" i="8"/>
  <c r="H79" i="8" s="1"/>
  <c r="I80" i="8"/>
  <c r="I79" i="8" s="1"/>
  <c r="J80" i="8"/>
  <c r="J79" i="8" s="1"/>
  <c r="K80" i="8"/>
  <c r="K79" i="8" s="1"/>
  <c r="L80" i="8"/>
  <c r="L79" i="8" s="1"/>
  <c r="M80" i="8"/>
  <c r="M79" i="8" s="1"/>
  <c r="N80" i="8"/>
  <c r="N79" i="8" s="1"/>
  <c r="O80" i="8"/>
  <c r="O79" i="8" s="1"/>
  <c r="P80" i="8"/>
  <c r="P79" i="8" s="1"/>
  <c r="Q80" i="8"/>
  <c r="Q79" i="8" s="1"/>
  <c r="R80" i="8"/>
  <c r="R79" i="8" s="1"/>
  <c r="D80" i="8"/>
  <c r="D79" i="8" s="1"/>
  <c r="I11" i="8"/>
  <c r="G69" i="8"/>
  <c r="G68" i="8" s="1"/>
  <c r="H69" i="8"/>
  <c r="H68" i="8" s="1"/>
  <c r="I69" i="8"/>
  <c r="I68" i="8" s="1"/>
  <c r="J69" i="8"/>
  <c r="J68" i="8" s="1"/>
  <c r="K69" i="8"/>
  <c r="K68" i="8" s="1"/>
  <c r="L69" i="8"/>
  <c r="L68" i="8" s="1"/>
  <c r="M69" i="8"/>
  <c r="M68" i="8" s="1"/>
  <c r="N69" i="8"/>
  <c r="N68" i="8" s="1"/>
  <c r="O69" i="8"/>
  <c r="O68" i="8" s="1"/>
  <c r="P69" i="8"/>
  <c r="P68" i="8" s="1"/>
  <c r="Q69" i="8"/>
  <c r="Q68" i="8" s="1"/>
  <c r="R69" i="8"/>
  <c r="R68" i="8" s="1"/>
  <c r="D69" i="8"/>
  <c r="D68" i="8" s="1"/>
  <c r="E69" i="8"/>
  <c r="E68" i="8" s="1"/>
  <c r="F69" i="8"/>
  <c r="F68" i="8" s="1"/>
  <c r="E64" i="8"/>
  <c r="E63" i="8" s="1"/>
  <c r="F64" i="8"/>
  <c r="F63" i="8" s="1"/>
  <c r="G64" i="8"/>
  <c r="G63" i="8" s="1"/>
  <c r="H64" i="8"/>
  <c r="H63" i="8" s="1"/>
  <c r="I64" i="8"/>
  <c r="I63" i="8" s="1"/>
  <c r="J64" i="8"/>
  <c r="J63" i="8" s="1"/>
  <c r="K64" i="8"/>
  <c r="K63" i="8" s="1"/>
  <c r="L64" i="8"/>
  <c r="L63" i="8" s="1"/>
  <c r="M64" i="8"/>
  <c r="M63" i="8" s="1"/>
  <c r="N64" i="8"/>
  <c r="N63" i="8" s="1"/>
  <c r="O64" i="8"/>
  <c r="O63" i="8" s="1"/>
  <c r="P64" i="8"/>
  <c r="P63" i="8" s="1"/>
  <c r="Q64" i="8"/>
  <c r="Q63" i="8" s="1"/>
  <c r="R64" i="8"/>
  <c r="R63" i="8" s="1"/>
  <c r="D64" i="8"/>
  <c r="D63" i="8" s="1"/>
  <c r="R60" i="8"/>
  <c r="R59" i="8" s="1"/>
  <c r="D60" i="8"/>
  <c r="D59" i="8" s="1"/>
  <c r="F60" i="8"/>
  <c r="F59" i="8" s="1"/>
  <c r="G60" i="8"/>
  <c r="G59" i="8" s="1"/>
  <c r="H60" i="8"/>
  <c r="H59" i="8" s="1"/>
  <c r="I60" i="8"/>
  <c r="I59" i="8" s="1"/>
  <c r="J60" i="8"/>
  <c r="J59" i="8" s="1"/>
  <c r="K60" i="8"/>
  <c r="K59" i="8" s="1"/>
  <c r="L60" i="8"/>
  <c r="L59" i="8" s="1"/>
  <c r="M60" i="8"/>
  <c r="M59" i="8" s="1"/>
  <c r="N60" i="8"/>
  <c r="N59" i="8" s="1"/>
  <c r="O60" i="8"/>
  <c r="O59" i="8" s="1"/>
  <c r="P60" i="8"/>
  <c r="P59" i="8" s="1"/>
  <c r="Q60" i="8"/>
  <c r="Q59" i="8" s="1"/>
  <c r="E60" i="8"/>
  <c r="E59" i="8" s="1"/>
  <c r="P48" i="8"/>
  <c r="O48" i="8"/>
  <c r="M48" i="8"/>
  <c r="L48" i="8"/>
  <c r="I48" i="8"/>
  <c r="H48" i="8"/>
  <c r="G48" i="8"/>
  <c r="F48" i="8"/>
  <c r="D48" i="8"/>
  <c r="R91" i="9" l="1"/>
  <c r="S91" i="9" s="1"/>
  <c r="T91" i="9"/>
  <c r="M12" i="8"/>
  <c r="I13" i="8"/>
  <c r="M11" i="8"/>
  <c r="C384" i="5"/>
  <c r="C385" i="5" s="1"/>
  <c r="C386" i="5" s="1"/>
  <c r="D384" i="5"/>
  <c r="E384" i="5"/>
  <c r="F384" i="5"/>
  <c r="G384" i="5"/>
  <c r="H384" i="5"/>
  <c r="H385" i="5" s="1"/>
  <c r="H386" i="5" s="1"/>
  <c r="I384" i="5"/>
  <c r="I385" i="5" s="1"/>
  <c r="J384" i="5"/>
  <c r="J385" i="5" s="1"/>
  <c r="K384" i="5"/>
  <c r="K385" i="5" s="1"/>
  <c r="K386" i="5" s="1"/>
  <c r="L384" i="5"/>
  <c r="M384" i="5"/>
  <c r="N384" i="5"/>
  <c r="B384" i="5"/>
  <c r="B385" i="5" s="1"/>
  <c r="B386" i="5" s="1"/>
  <c r="G419" i="5"/>
  <c r="K420" i="5" s="1"/>
  <c r="T475" i="5"/>
  <c r="B436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B437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N386" i="5" l="1"/>
  <c r="N385" i="5"/>
  <c r="E385" i="5"/>
  <c r="E386" i="5" s="1"/>
  <c r="M385" i="5"/>
  <c r="M386" i="5" s="1"/>
  <c r="F385" i="5"/>
  <c r="F386" i="5" s="1"/>
  <c r="Q12" i="8"/>
  <c r="Q13" i="8"/>
  <c r="Q11" i="8"/>
  <c r="D386" i="5"/>
  <c r="D383" i="5" s="1"/>
  <c r="I386" i="5"/>
  <c r="L385" i="5"/>
  <c r="L386" i="5" s="1"/>
  <c r="D385" i="5"/>
  <c r="J386" i="5"/>
  <c r="G385" i="5"/>
  <c r="G386" i="5" s="1"/>
  <c r="M438" i="5"/>
  <c r="K419" i="5"/>
  <c r="D471" i="5" s="1"/>
  <c r="D479" i="5" s="1"/>
  <c r="N438" i="5"/>
  <c r="L438" i="5"/>
  <c r="J438" i="5"/>
  <c r="H438" i="5"/>
  <c r="F438" i="5"/>
  <c r="D438" i="5"/>
  <c r="I438" i="5"/>
  <c r="E438" i="5"/>
  <c r="K438" i="5"/>
  <c r="G438" i="5"/>
  <c r="C438" i="5"/>
  <c r="B438" i="5"/>
  <c r="F18" i="8" l="1"/>
  <c r="H18" i="8"/>
  <c r="J18" i="8"/>
  <c r="L18" i="8"/>
  <c r="N18" i="8"/>
  <c r="P18" i="8"/>
  <c r="R18" i="8"/>
  <c r="E18" i="8"/>
  <c r="G18" i="8"/>
  <c r="I18" i="8"/>
  <c r="K18" i="8"/>
  <c r="M18" i="8"/>
  <c r="O18" i="8"/>
  <c r="Q18" i="8"/>
  <c r="D18" i="8"/>
  <c r="P471" i="5"/>
  <c r="E471" i="5"/>
  <c r="E479" i="5" s="1"/>
  <c r="I471" i="5"/>
  <c r="L471" i="5"/>
  <c r="M471" i="5"/>
  <c r="M479" i="5" s="1"/>
  <c r="B471" i="5"/>
  <c r="B479" i="5" s="1"/>
  <c r="H471" i="5"/>
  <c r="F471" i="5"/>
  <c r="F479" i="5" s="1"/>
  <c r="J471" i="5"/>
  <c r="J479" i="5" s="1"/>
  <c r="N471" i="5"/>
  <c r="N479" i="5" s="1"/>
  <c r="C471" i="5"/>
  <c r="G471" i="5"/>
  <c r="G479" i="5" s="1"/>
  <c r="K471" i="5"/>
  <c r="K479" i="5" s="1"/>
  <c r="O471" i="5"/>
  <c r="BU1" i="7"/>
  <c r="BT1" i="7"/>
  <c r="BS1" i="7"/>
  <c r="BR1" i="7"/>
  <c r="BQ1" i="7"/>
  <c r="BP1" i="7"/>
  <c r="BO1" i="7"/>
  <c r="AV1" i="7"/>
  <c r="AU1" i="7"/>
  <c r="AT1" i="7"/>
  <c r="AS1" i="7"/>
  <c r="AR1" i="7"/>
  <c r="AQ1" i="7"/>
  <c r="AP1" i="7"/>
  <c r="W1" i="7"/>
  <c r="V1" i="7"/>
  <c r="U1" i="7"/>
  <c r="T1" i="7"/>
  <c r="S1" i="7"/>
  <c r="R1" i="7"/>
  <c r="Q1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2" i="7"/>
  <c r="B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A478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spočítat pro míšení 1:2 a 2:1
nutné verifikovat s hodnotou d13C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C47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38"/>
          </rPr>
          <t>spočítat pro míšení 1:2 a 2:1
nutné verifikovat s hodnotou d13C</t>
        </r>
      </text>
    </comment>
  </commentList>
</comments>
</file>

<file path=xl/sharedStrings.xml><?xml version="1.0" encoding="utf-8"?>
<sst xmlns="http://schemas.openxmlformats.org/spreadsheetml/2006/main" count="12291" uniqueCount="1001">
  <si>
    <t>laser č.</t>
  </si>
  <si>
    <t>F1</t>
  </si>
  <si>
    <t>TOK</t>
  </si>
  <si>
    <t>PROFIL</t>
  </si>
  <si>
    <t>HGR</t>
  </si>
  <si>
    <t>kond. lab.</t>
  </si>
  <si>
    <t xml:space="preserve">pH lab. </t>
  </si>
  <si>
    <t>X__JTSK_</t>
  </si>
  <si>
    <t>Y__JTSK_</t>
  </si>
  <si>
    <t>číslo DB</t>
  </si>
  <si>
    <t>datum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</si>
  <si>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H 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</si>
  <si>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 xml:space="preserve">O </t>
    </r>
  </si>
  <si>
    <t>deut. excess</t>
  </si>
  <si>
    <t>průtok</t>
  </si>
  <si>
    <t>poznámka</t>
  </si>
  <si>
    <t>Cholinka</t>
  </si>
  <si>
    <t>Horka nad Moravou</t>
  </si>
  <si>
    <t>VT 17</t>
  </si>
  <si>
    <t>nečitelné</t>
  </si>
  <si>
    <t xml:space="preserve">    </t>
  </si>
  <si>
    <t>0?</t>
  </si>
  <si>
    <t>&lt;0</t>
  </si>
  <si>
    <t>stupnice vodočtu je nad hladinou, pod ní je ještě minimálně 0.5 m vody</t>
  </si>
  <si>
    <t>Šumice</t>
  </si>
  <si>
    <t>Náměšť na Hané</t>
  </si>
  <si>
    <t>VT 18</t>
  </si>
  <si>
    <t>Oskava</t>
  </si>
  <si>
    <t>Dolní Libina</t>
  </si>
  <si>
    <t>VT 31</t>
  </si>
  <si>
    <t>nenalezen</t>
  </si>
  <si>
    <t>průměr</t>
  </si>
  <si>
    <t>průmodch.</t>
  </si>
  <si>
    <t>Mírovka</t>
  </si>
  <si>
    <t>Mohelnice</t>
  </si>
  <si>
    <t>VT 32</t>
  </si>
  <si>
    <t>Desná</t>
  </si>
  <si>
    <t>Rapotín</t>
  </si>
  <si>
    <t>VT 30</t>
  </si>
  <si>
    <t>nevíme co je to za vzorky (loňský mapák HGR ?)</t>
  </si>
  <si>
    <t>Renoty</t>
  </si>
  <si>
    <t>u Olomouce</t>
  </si>
  <si>
    <t>Věžnice ANI</t>
  </si>
  <si>
    <t>na Vysočině</t>
  </si>
  <si>
    <t>Věžnice ALK</t>
  </si>
  <si>
    <t>Věžnice KAT</t>
  </si>
  <si>
    <t>okyseleno</t>
  </si>
  <si>
    <t>ochoz Kyselka malá</t>
  </si>
  <si>
    <t>ochoz Kyselka velká</t>
  </si>
  <si>
    <r>
      <t xml:space="preserve">Pilavka ?? </t>
    </r>
    <r>
      <rPr>
        <i/>
        <sz val="10"/>
        <rFont val="Arial"/>
        <family val="2"/>
        <charset val="238"/>
      </rPr>
      <t>U Olomouce</t>
    </r>
  </si>
  <si>
    <t>pozn. Pilávka a Šumice jsou u sebe</t>
  </si>
  <si>
    <t>Mladečský kras VT 19-27</t>
  </si>
  <si>
    <t>Mladeč - Rachava</t>
  </si>
  <si>
    <t>VT 21</t>
  </si>
  <si>
    <t>vodní tok</t>
  </si>
  <si>
    <t>Mladeč - Řimické vyvěračky</t>
  </si>
  <si>
    <t>krasový pramen</t>
  </si>
  <si>
    <t>VT 22</t>
  </si>
  <si>
    <t>krasový pramen Řimice</t>
  </si>
  <si>
    <t>VT 23</t>
  </si>
  <si>
    <t>Javoříčko - Javoříčka</t>
  </si>
  <si>
    <t>není</t>
  </si>
  <si>
    <t>VT023</t>
  </si>
  <si>
    <t>potok</t>
  </si>
  <si>
    <t>VT 24</t>
  </si>
  <si>
    <t>Javoříčko - Špraněk</t>
  </si>
  <si>
    <t xml:space="preserve">Španěk Vojtěch </t>
  </si>
  <si>
    <t>VT024</t>
  </si>
  <si>
    <t>VT 19</t>
  </si>
  <si>
    <t>Litovel - Morava</t>
  </si>
  <si>
    <t>Morava</t>
  </si>
  <si>
    <t>Morava tok</t>
  </si>
  <si>
    <t>Litovel</t>
  </si>
  <si>
    <t>VT 20</t>
  </si>
  <si>
    <t>Litovel - Červenka</t>
  </si>
  <si>
    <t>drenáž</t>
  </si>
  <si>
    <t>Čerlinka 2</t>
  </si>
  <si>
    <t>Čerlinka 4</t>
  </si>
  <si>
    <t>Čerlinka šachta 2 hlavní</t>
  </si>
  <si>
    <t>č.2</t>
  </si>
  <si>
    <t>Čerlinka šachta 2-L</t>
  </si>
  <si>
    <t>č.2-L</t>
  </si>
  <si>
    <t>Čerlinka  něco?</t>
  </si>
  <si>
    <t>č.drenáž</t>
  </si>
  <si>
    <t>??</t>
  </si>
  <si>
    <t>HV 1005</t>
  </si>
  <si>
    <t>Červenka vrt č.2</t>
  </si>
  <si>
    <t>HV 1003</t>
  </si>
  <si>
    <t>Červenka vrt č.4</t>
  </si>
  <si>
    <t>laser</t>
  </si>
  <si>
    <t>lokalita</t>
  </si>
  <si>
    <t>typ odběru</t>
  </si>
  <si>
    <t>pH 22°C</t>
  </si>
  <si>
    <t>Y</t>
  </si>
  <si>
    <t>X</t>
  </si>
  <si>
    <r>
      <t>d</t>
    </r>
    <r>
      <rPr>
        <b/>
        <vertAlign val="superscript"/>
        <sz val="10"/>
        <rFont val="Arial"/>
        <family val="2"/>
        <charset val="238"/>
      </rPr>
      <t>2</t>
    </r>
    <r>
      <rPr>
        <b/>
        <sz val="10"/>
        <rFont val="Arial"/>
        <family val="2"/>
        <charset val="238"/>
      </rPr>
      <t xml:space="preserve">H </t>
    </r>
  </si>
  <si>
    <r>
      <t>d</t>
    </r>
    <r>
      <rPr>
        <b/>
        <vertAlign val="superscript"/>
        <sz val="10"/>
        <rFont val="Arial"/>
        <family val="2"/>
        <charset val="238"/>
      </rPr>
      <t>18</t>
    </r>
    <r>
      <rPr>
        <b/>
        <sz val="10"/>
        <rFont val="Arial"/>
        <family val="2"/>
        <charset val="238"/>
      </rPr>
      <t xml:space="preserve">O </t>
    </r>
  </si>
  <si>
    <t>Hvozd - vývěr Anděličky</t>
  </si>
  <si>
    <t>VT026</t>
  </si>
  <si>
    <t>VT 26</t>
  </si>
  <si>
    <t>Hvozd - Nad Průchodnicemi</t>
  </si>
  <si>
    <t>VT025</t>
  </si>
  <si>
    <t>VT 25</t>
  </si>
  <si>
    <t>Hvozd - výtok z vodárny</t>
  </si>
  <si>
    <t>výtok z vodárny</t>
  </si>
  <si>
    <t>VT027</t>
  </si>
  <si>
    <t>suché</t>
  </si>
  <si>
    <t>VT 27</t>
  </si>
  <si>
    <t>Li+</t>
  </si>
  <si>
    <t>NH4+</t>
  </si>
  <si>
    <t>Na+</t>
  </si>
  <si>
    <t>Mg2+</t>
  </si>
  <si>
    <t>Al</t>
  </si>
  <si>
    <t>K+</t>
  </si>
  <si>
    <t>Ca2+</t>
  </si>
  <si>
    <t>Mn2+</t>
  </si>
  <si>
    <t>Fe</t>
  </si>
  <si>
    <t>Zn2+</t>
  </si>
  <si>
    <t>(HCO3)-</t>
  </si>
  <si>
    <t>(NO3)-</t>
  </si>
  <si>
    <t>F-</t>
  </si>
  <si>
    <t>(SO4)2-</t>
  </si>
  <si>
    <t>Cl-</t>
  </si>
  <si>
    <t>pH</t>
  </si>
  <si>
    <t>Kondukt.</t>
  </si>
  <si>
    <t>Be</t>
  </si>
  <si>
    <t>Cr</t>
  </si>
  <si>
    <t>Ni</t>
  </si>
  <si>
    <t>Cu</t>
  </si>
  <si>
    <t>As</t>
  </si>
  <si>
    <t>Cd</t>
  </si>
  <si>
    <t>Pb</t>
  </si>
  <si>
    <t>č. vzorku B</t>
  </si>
  <si>
    <t>OBL 1</t>
  </si>
  <si>
    <t>Stanice VUV (VT 1-18, 28-32) duben2014</t>
  </si>
  <si>
    <t>měřeno u nás v laboratoři</t>
  </si>
  <si>
    <t>FAAS</t>
  </si>
  <si>
    <t>PMT</t>
  </si>
  <si>
    <t>TITR</t>
  </si>
  <si>
    <t>HPLC</t>
  </si>
  <si>
    <t>ISE</t>
  </si>
  <si>
    <t>CDM</t>
  </si>
  <si>
    <t>ETAAS</t>
  </si>
  <si>
    <t>7 B</t>
  </si>
  <si>
    <t xml:space="preserve">&lt; 0.02  </t>
  </si>
  <si>
    <t xml:space="preserve">&lt; 0.20  </t>
  </si>
  <si>
    <t xml:space="preserve">&lt; 0.5  </t>
  </si>
  <si>
    <t xml:space="preserve">&lt; 0.2  </t>
  </si>
  <si>
    <t xml:space="preserve">&lt; 0.04  </t>
  </si>
  <si>
    <t xml:space="preserve">&lt; 0.4  </t>
  </si>
  <si>
    <t>8 B</t>
  </si>
  <si>
    <t>11 B</t>
  </si>
  <si>
    <t>12 B</t>
  </si>
  <si>
    <t xml:space="preserve">&lt; 2.00  </t>
  </si>
  <si>
    <t>13 B</t>
  </si>
  <si>
    <t>Mladeč kras VT 19 - VT 27</t>
  </si>
  <si>
    <t>chemie</t>
  </si>
  <si>
    <t>č. vz. B</t>
  </si>
  <si>
    <t>ug/l</t>
  </si>
  <si>
    <t>mg/l</t>
  </si>
  <si>
    <t>uS/cm</t>
  </si>
  <si>
    <t>14 B</t>
  </si>
  <si>
    <t>15 B</t>
  </si>
  <si>
    <t xml:space="preserve">&lt; 0.05  </t>
  </si>
  <si>
    <t>16 B</t>
  </si>
  <si>
    <t xml:space="preserve">&lt; 5.0  </t>
  </si>
  <si>
    <t>17 B</t>
  </si>
  <si>
    <t>18 B</t>
  </si>
  <si>
    <t>19 B</t>
  </si>
  <si>
    <t>5_14</t>
  </si>
  <si>
    <t>6_14</t>
  </si>
  <si>
    <t>VUV OBL 1</t>
  </si>
  <si>
    <t>č. vz.C</t>
  </si>
  <si>
    <t>31 C</t>
  </si>
  <si>
    <t>32 C</t>
  </si>
  <si>
    <t>35 C</t>
  </si>
  <si>
    <t>36 C</t>
  </si>
  <si>
    <t>37 C</t>
  </si>
  <si>
    <t>38 C</t>
  </si>
  <si>
    <t>39 C</t>
  </si>
  <si>
    <t>40 C</t>
  </si>
  <si>
    <t>7_14</t>
  </si>
  <si>
    <t>č. vz.E</t>
  </si>
  <si>
    <t xml:space="preserve">Stanice VUV </t>
  </si>
  <si>
    <t>Datum</t>
  </si>
  <si>
    <t>16 E</t>
  </si>
  <si>
    <t>17 E</t>
  </si>
  <si>
    <t>20 E</t>
  </si>
  <si>
    <t>21 E</t>
  </si>
  <si>
    <t>22 E</t>
  </si>
  <si>
    <t>23 E</t>
  </si>
  <si>
    <t>24 E</t>
  </si>
  <si>
    <t>25 E</t>
  </si>
  <si>
    <t>12_14</t>
  </si>
  <si>
    <t>Stanice VUV  OBL 1</t>
  </si>
  <si>
    <t>č. vzorku</t>
  </si>
  <si>
    <t>17 L</t>
  </si>
  <si>
    <t>18 L</t>
  </si>
  <si>
    <t>21 L</t>
  </si>
  <si>
    <t>22 L</t>
  </si>
  <si>
    <t>23 L</t>
  </si>
  <si>
    <t>24 L</t>
  </si>
  <si>
    <t>25 L</t>
  </si>
  <si>
    <t>26 L</t>
  </si>
  <si>
    <t>27 L</t>
  </si>
  <si>
    <t>28 L</t>
  </si>
  <si>
    <t>29 L</t>
  </si>
  <si>
    <t>30 L</t>
  </si>
  <si>
    <t>31 L</t>
  </si>
  <si>
    <t>56 L</t>
  </si>
  <si>
    <t>57 L</t>
  </si>
  <si>
    <t>60 L</t>
  </si>
  <si>
    <t>61 L</t>
  </si>
  <si>
    <t>62 L</t>
  </si>
  <si>
    <t>63 L</t>
  </si>
  <si>
    <t>64 L</t>
  </si>
  <si>
    <t>65 L</t>
  </si>
  <si>
    <t>VT021</t>
  </si>
  <si>
    <t>66 L</t>
  </si>
  <si>
    <t>67 L</t>
  </si>
  <si>
    <t>68 L</t>
  </si>
  <si>
    <t>69 L</t>
  </si>
  <si>
    <t>70 L</t>
  </si>
  <si>
    <t>1_15</t>
  </si>
  <si>
    <t>Moravská Sázava</t>
  </si>
  <si>
    <t>Krasíkov</t>
  </si>
  <si>
    <t>VT 28</t>
  </si>
  <si>
    <t>8_14</t>
  </si>
  <si>
    <t>Stanice VUV obl 1</t>
  </si>
  <si>
    <t>16 G</t>
  </si>
  <si>
    <t>17 G</t>
  </si>
  <si>
    <t>20 G</t>
  </si>
  <si>
    <t>21 G</t>
  </si>
  <si>
    <t>22 G</t>
  </si>
  <si>
    <t>23 G</t>
  </si>
  <si>
    <t>24 G</t>
  </si>
  <si>
    <t>25 G</t>
  </si>
  <si>
    <t>26 G</t>
  </si>
  <si>
    <t>9_14</t>
  </si>
  <si>
    <t>10_14</t>
  </si>
  <si>
    <t>11_14</t>
  </si>
  <si>
    <t>VuV OBL 2</t>
  </si>
  <si>
    <t>č. DB</t>
  </si>
  <si>
    <t>31 H</t>
  </si>
  <si>
    <t>32 H</t>
  </si>
  <si>
    <t>35 H</t>
  </si>
  <si>
    <t>36 H</t>
  </si>
  <si>
    <t>37 H</t>
  </si>
  <si>
    <t>38 H</t>
  </si>
  <si>
    <t>39 H</t>
  </si>
  <si>
    <t>40 H</t>
  </si>
  <si>
    <t>41 H</t>
  </si>
  <si>
    <t>42 H</t>
  </si>
  <si>
    <t>43 H</t>
  </si>
  <si>
    <t>49 J</t>
  </si>
  <si>
    <t>50 J</t>
  </si>
  <si>
    <t>53 J</t>
  </si>
  <si>
    <t>54 J</t>
  </si>
  <si>
    <t>55 J</t>
  </si>
  <si>
    <t>56 J</t>
  </si>
  <si>
    <t>57 J</t>
  </si>
  <si>
    <t>58 J</t>
  </si>
  <si>
    <t>59 J</t>
  </si>
  <si>
    <t>60 J</t>
  </si>
  <si>
    <t>61 J</t>
  </si>
  <si>
    <t>62 J</t>
  </si>
  <si>
    <t>55 V</t>
  </si>
  <si>
    <t>56 V</t>
  </si>
  <si>
    <t>57 V</t>
  </si>
  <si>
    <t>58 V</t>
  </si>
  <si>
    <t>59 V</t>
  </si>
  <si>
    <t>60 V</t>
  </si>
  <si>
    <t>61 V</t>
  </si>
  <si>
    <t>62 V</t>
  </si>
  <si>
    <t>mapak</t>
  </si>
  <si>
    <t>protokol 1407-187/240/321</t>
  </si>
  <si>
    <t>naše analýzy</t>
  </si>
  <si>
    <t>tok</t>
  </si>
  <si>
    <t>pozn.</t>
  </si>
  <si>
    <t>chemie č.</t>
  </si>
  <si>
    <t>označ.</t>
  </si>
  <si>
    <r>
      <t>d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 xml:space="preserve">H </t>
    </r>
  </si>
  <si>
    <r>
      <t>d</t>
    </r>
    <r>
      <rPr>
        <b/>
        <vertAlign val="superscript"/>
        <sz val="10"/>
        <color indexed="8"/>
        <rFont val="Arial"/>
        <family val="2"/>
      </rPr>
      <t>18</t>
    </r>
    <r>
      <rPr>
        <b/>
        <sz val="10"/>
        <color indexed="8"/>
        <rFont val="Arial"/>
        <family val="2"/>
      </rPr>
      <t xml:space="preserve">O </t>
    </r>
  </si>
  <si>
    <t>Hradečka nad Rachavou</t>
  </si>
  <si>
    <t xml:space="preserve">Řimice 4 </t>
  </si>
  <si>
    <t>Ř 4</t>
  </si>
  <si>
    <t xml:space="preserve">Špraněk Vojtěch </t>
  </si>
  <si>
    <t xml:space="preserve">nest.  </t>
  </si>
  <si>
    <t>ochoz Kyselka (malá lahev)</t>
  </si>
  <si>
    <t>ochoz Kyselka (velká lahev)</t>
  </si>
  <si>
    <t>Pilavka ??</t>
  </si>
  <si>
    <t xml:space="preserve">           </t>
  </si>
  <si>
    <t>vrt</t>
  </si>
  <si>
    <t>Abs 254nm</t>
  </si>
  <si>
    <t>KV 40</t>
  </si>
  <si>
    <t>Červenka vrt č.2 HV1005</t>
  </si>
  <si>
    <t>KV 41</t>
  </si>
  <si>
    <t>Červenka vrt č.4 HV 1003</t>
  </si>
  <si>
    <t>che č.</t>
  </si>
  <si>
    <t>číslo</t>
  </si>
  <si>
    <t xml:space="preserve">Datum </t>
  </si>
  <si>
    <t>9 X</t>
  </si>
  <si>
    <t>HP 8</t>
  </si>
  <si>
    <t>Raškov</t>
  </si>
  <si>
    <t>10 X</t>
  </si>
  <si>
    <t>HP 9</t>
  </si>
  <si>
    <t>Moravičany</t>
  </si>
  <si>
    <t>11 X</t>
  </si>
  <si>
    <t>HP 10</t>
  </si>
  <si>
    <t>Olomouc</t>
  </si>
  <si>
    <t>12 X</t>
  </si>
  <si>
    <t>HP 11</t>
  </si>
  <si>
    <t>Spytihněv</t>
  </si>
  <si>
    <t>13 X</t>
  </si>
  <si>
    <t>HP 12</t>
  </si>
  <si>
    <t>Stážnice</t>
  </si>
  <si>
    <t>14 X</t>
  </si>
  <si>
    <t>HP 13</t>
  </si>
  <si>
    <t>Lanžhot</t>
  </si>
  <si>
    <t>15 X</t>
  </si>
  <si>
    <t>HP 14</t>
  </si>
  <si>
    <t>Kroměříž</t>
  </si>
  <si>
    <t>8_15</t>
  </si>
  <si>
    <t>Stanice VUV  OBL 1 (VT)</t>
  </si>
  <si>
    <t>2/3</t>
  </si>
  <si>
    <t>2/4</t>
  </si>
  <si>
    <t>2/5</t>
  </si>
  <si>
    <t>2/12</t>
  </si>
  <si>
    <t>2/13</t>
  </si>
  <si>
    <t>2/14</t>
  </si>
  <si>
    <t>2/15</t>
  </si>
  <si>
    <t>2/16</t>
  </si>
  <si>
    <t>Strážnice</t>
  </si>
  <si>
    <t>2/17</t>
  </si>
  <si>
    <t>2/18</t>
  </si>
  <si>
    <t>2/58</t>
  </si>
  <si>
    <t>vrt č. 2</t>
  </si>
  <si>
    <t>Červenka</t>
  </si>
  <si>
    <t>2/59</t>
  </si>
  <si>
    <t>vrt č. 4</t>
  </si>
  <si>
    <t>2/60</t>
  </si>
  <si>
    <t>z toku</t>
  </si>
  <si>
    <t>2/61</t>
  </si>
  <si>
    <t>2/62</t>
  </si>
  <si>
    <t>Řimická vyvěračka</t>
  </si>
  <si>
    <t>Řimice</t>
  </si>
  <si>
    <t>VuV OBL 2 pokrač</t>
  </si>
  <si>
    <t>37 N</t>
  </si>
  <si>
    <t>38 N</t>
  </si>
  <si>
    <t>41 N</t>
  </si>
  <si>
    <t>42 N</t>
  </si>
  <si>
    <t>43 N</t>
  </si>
  <si>
    <t>44 N</t>
  </si>
  <si>
    <t>45 N</t>
  </si>
  <si>
    <t>46 N</t>
  </si>
  <si>
    <t>47 N</t>
  </si>
  <si>
    <t>48 N</t>
  </si>
  <si>
    <t>49 N</t>
  </si>
  <si>
    <t>50 N</t>
  </si>
  <si>
    <t>51 N</t>
  </si>
  <si>
    <t xml:space="preserve">chemie </t>
  </si>
  <si>
    <t>1 Q</t>
  </si>
  <si>
    <t>2 Q</t>
  </si>
  <si>
    <t>3 Q</t>
  </si>
  <si>
    <t>4 Q</t>
  </si>
  <si>
    <t>5 Q</t>
  </si>
  <si>
    <t>6 Q</t>
  </si>
  <si>
    <t>7 Q</t>
  </si>
  <si>
    <t>8 Q</t>
  </si>
  <si>
    <t>3_15 II</t>
  </si>
  <si>
    <t>33 Q</t>
  </si>
  <si>
    <t>34 Q</t>
  </si>
  <si>
    <t>35 Q</t>
  </si>
  <si>
    <t>36 Q</t>
  </si>
  <si>
    <t>37 Q</t>
  </si>
  <si>
    <t>38 Q</t>
  </si>
  <si>
    <t>39 Q</t>
  </si>
  <si>
    <t>40 Q</t>
  </si>
  <si>
    <t>41 Q</t>
  </si>
  <si>
    <t>42 Q</t>
  </si>
  <si>
    <t>67 Q</t>
  </si>
  <si>
    <t>68 Q</t>
  </si>
  <si>
    <t>4_15 I</t>
  </si>
  <si>
    <t>3_15 I</t>
  </si>
  <si>
    <t>1 R</t>
  </si>
  <si>
    <t>2 R</t>
  </si>
  <si>
    <t>3 R</t>
  </si>
  <si>
    <t>4 R</t>
  </si>
  <si>
    <t>5 R</t>
  </si>
  <si>
    <t>6 R</t>
  </si>
  <si>
    <t>7 R</t>
  </si>
  <si>
    <t>8 R</t>
  </si>
  <si>
    <t>9 R</t>
  </si>
  <si>
    <t>10 R</t>
  </si>
  <si>
    <t>11 R</t>
  </si>
  <si>
    <t>12 R</t>
  </si>
  <si>
    <t>4_15 II</t>
  </si>
  <si>
    <t>53 R</t>
  </si>
  <si>
    <t>54 R</t>
  </si>
  <si>
    <t>55 R</t>
  </si>
  <si>
    <t>Rachava</t>
  </si>
  <si>
    <t>Mladeč</t>
  </si>
  <si>
    <t>56 R</t>
  </si>
  <si>
    <t>pramen</t>
  </si>
  <si>
    <t>57 R</t>
  </si>
  <si>
    <t>Javoříčka potok</t>
  </si>
  <si>
    <t>Javoříčko</t>
  </si>
  <si>
    <t>58 R</t>
  </si>
  <si>
    <t>Špraněk potok</t>
  </si>
  <si>
    <t>59 R</t>
  </si>
  <si>
    <t>vývěr Anděličky</t>
  </si>
  <si>
    <t>Hvozd</t>
  </si>
  <si>
    <t>60 R</t>
  </si>
  <si>
    <t>61 R</t>
  </si>
  <si>
    <t>potok nad Průchodnicemi</t>
  </si>
  <si>
    <t>5_15 I</t>
  </si>
  <si>
    <t>T 34</t>
  </si>
  <si>
    <t>T 35</t>
  </si>
  <si>
    <t>T 38</t>
  </si>
  <si>
    <t>T 39</t>
  </si>
  <si>
    <t>T 40</t>
  </si>
  <si>
    <t>T 41</t>
  </si>
  <si>
    <t>T 42</t>
  </si>
  <si>
    <t>T 43</t>
  </si>
  <si>
    <t>T 44</t>
  </si>
  <si>
    <t>T 45</t>
  </si>
  <si>
    <t>T 46</t>
  </si>
  <si>
    <t>T 47</t>
  </si>
  <si>
    <t>T 48</t>
  </si>
  <si>
    <t xml:space="preserve">  </t>
  </si>
  <si>
    <t xml:space="preserve"> </t>
  </si>
  <si>
    <t>1 S</t>
  </si>
  <si>
    <t>2 S</t>
  </si>
  <si>
    <t>5_15 II</t>
  </si>
  <si>
    <t>VuV OBL 3</t>
  </si>
  <si>
    <t>U 9</t>
  </si>
  <si>
    <t>U 10</t>
  </si>
  <si>
    <t>U 11</t>
  </si>
  <si>
    <t>U 12</t>
  </si>
  <si>
    <t>U 13</t>
  </si>
  <si>
    <t>U 14</t>
  </si>
  <si>
    <t>U 15</t>
  </si>
  <si>
    <t>U 16</t>
  </si>
  <si>
    <t>U 17</t>
  </si>
  <si>
    <t>U 18</t>
  </si>
  <si>
    <t>U 19</t>
  </si>
  <si>
    <t>č.</t>
  </si>
  <si>
    <t>3 Z</t>
  </si>
  <si>
    <t>4 Z</t>
  </si>
  <si>
    <t>5 Z</t>
  </si>
  <si>
    <t>6 Z</t>
  </si>
  <si>
    <t>7 Z</t>
  </si>
  <si>
    <t>14 Z</t>
  </si>
  <si>
    <t>HP8/6</t>
  </si>
  <si>
    <t>15 Z</t>
  </si>
  <si>
    <t>HP9/6</t>
  </si>
  <si>
    <t>16 Z</t>
  </si>
  <si>
    <t>HP10/6</t>
  </si>
  <si>
    <t>17 Z</t>
  </si>
  <si>
    <t>HP11/6</t>
  </si>
  <si>
    <t>18 Z</t>
  </si>
  <si>
    <t>HP12/6</t>
  </si>
  <si>
    <t>19 Z</t>
  </si>
  <si>
    <t>HP13/6</t>
  </si>
  <si>
    <t>20 Z</t>
  </si>
  <si>
    <t>HP14/6</t>
  </si>
  <si>
    <t>7_15 I</t>
  </si>
  <si>
    <t>62 Z</t>
  </si>
  <si>
    <t>63 Z</t>
  </si>
  <si>
    <t>64 Z</t>
  </si>
  <si>
    <t>65 Z</t>
  </si>
  <si>
    <t>66 Z</t>
  </si>
  <si>
    <t>Hlásné profily ČHMÚ (HP 1-23)</t>
  </si>
  <si>
    <t>7_15 II</t>
  </si>
  <si>
    <t>6_15 I</t>
  </si>
  <si>
    <t>6_15 II</t>
  </si>
  <si>
    <t>sledované stanice VUV na povrch tocích</t>
  </si>
  <si>
    <t>vodni tok</t>
  </si>
  <si>
    <t>13 Y</t>
  </si>
  <si>
    <t>14 Y</t>
  </si>
  <si>
    <t>15 Y</t>
  </si>
  <si>
    <t>16 Y</t>
  </si>
  <si>
    <t>17 Y</t>
  </si>
  <si>
    <t>18 Y</t>
  </si>
  <si>
    <t>19 Y</t>
  </si>
  <si>
    <t>20 Y</t>
  </si>
  <si>
    <t>21 Y</t>
  </si>
  <si>
    <t>2_15 I</t>
  </si>
  <si>
    <t>2_15 II</t>
  </si>
  <si>
    <t>1 P</t>
  </si>
  <si>
    <t>2 P</t>
  </si>
  <si>
    <t>3 P</t>
  </si>
  <si>
    <t>4 P</t>
  </si>
  <si>
    <t>5 P</t>
  </si>
  <si>
    <t>6 P</t>
  </si>
  <si>
    <t>7 P</t>
  </si>
  <si>
    <t>8 P</t>
  </si>
  <si>
    <t>9 P</t>
  </si>
  <si>
    <t>63 P</t>
  </si>
  <si>
    <t>64 P</t>
  </si>
  <si>
    <t>67 P</t>
  </si>
  <si>
    <t>68 P</t>
  </si>
  <si>
    <t>69 P</t>
  </si>
  <si>
    <t>1505-181/240</t>
  </si>
  <si>
    <t>T 56</t>
  </si>
  <si>
    <t>T 57</t>
  </si>
  <si>
    <t>T 58</t>
  </si>
  <si>
    <t>T 59</t>
  </si>
  <si>
    <t>T 60</t>
  </si>
  <si>
    <t>T 61</t>
  </si>
  <si>
    <t>T 62</t>
  </si>
  <si>
    <t>3/56</t>
  </si>
  <si>
    <t>79/VT 30</t>
  </si>
  <si>
    <t>3/57</t>
  </si>
  <si>
    <t>3/58</t>
  </si>
  <si>
    <t>3/59</t>
  </si>
  <si>
    <t>3/67</t>
  </si>
  <si>
    <t>3/68</t>
  </si>
  <si>
    <t>3/69</t>
  </si>
  <si>
    <t>3/70</t>
  </si>
  <si>
    <t>profil</t>
  </si>
  <si>
    <t>4/28</t>
  </si>
  <si>
    <t>4/29</t>
  </si>
  <si>
    <t>4/30</t>
  </si>
  <si>
    <t>4/31</t>
  </si>
  <si>
    <t>4/32</t>
  </si>
  <si>
    <t>9_15</t>
  </si>
  <si>
    <t>10_15 I</t>
  </si>
  <si>
    <t>10_15 II</t>
  </si>
  <si>
    <t>5/26</t>
  </si>
  <si>
    <t>5/27</t>
  </si>
  <si>
    <t>5/28</t>
  </si>
  <si>
    <t>5/29</t>
  </si>
  <si>
    <t>5/36</t>
  </si>
  <si>
    <t>5/37</t>
  </si>
  <si>
    <t>5/38</t>
  </si>
  <si>
    <t>5/39</t>
  </si>
  <si>
    <t>5/40</t>
  </si>
  <si>
    <t>5/41</t>
  </si>
  <si>
    <t>5/42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</si>
  <si>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Cholinka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</si>
  <si>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Cholinka</t>
    </r>
  </si>
  <si>
    <t>deut. Excess Cholinka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</si>
  <si>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Šumice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</si>
  <si>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 Šumice</t>
    </r>
  </si>
  <si>
    <t>deut. Excess Šumice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</si>
  <si>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Oskava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</si>
  <si>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 Oskava</t>
    </r>
  </si>
  <si>
    <t>deut. Excess Oskava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</si>
  <si>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Mírovka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</si>
  <si>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 Mírovka</t>
    </r>
  </si>
  <si>
    <t>deut. Excess Mírovka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</si>
  <si>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Desná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</si>
  <si>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 Desná</t>
    </r>
  </si>
  <si>
    <t>deut. Excess Desná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</si>
  <si>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Rachava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</si>
  <si>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 Rachava</t>
    </r>
  </si>
  <si>
    <t>deut. Excess Rachava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</si>
  <si>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Řimice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</si>
  <si>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 Řimice</t>
    </r>
  </si>
  <si>
    <t>deut. Excess Řimice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</si>
  <si>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Javoříčka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</si>
  <si>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 Javoříčka</t>
    </r>
  </si>
  <si>
    <t>deut. Excess Javoříčka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</si>
  <si>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Špraněk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</si>
  <si>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Špraněk</t>
    </r>
  </si>
  <si>
    <t>deut. Excess Špraněk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</si>
  <si>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Morava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</si>
  <si>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Morava</t>
    </r>
  </si>
  <si>
    <t>deut. Excess Morava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</si>
  <si>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drenáž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</si>
  <si>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drenáž</t>
    </r>
  </si>
  <si>
    <t>deut. Excess drenáž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</si>
  <si>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čerlinka2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</si>
  <si>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čerlinka2</t>
    </r>
  </si>
  <si>
    <t>deut. Excess čerlinka2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</si>
  <si>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čerlinka 4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</si>
  <si>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čerlinka 4</t>
    </r>
  </si>
  <si>
    <t>deut. Excess čerlinka 4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</si>
  <si>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Hvozd pramen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</si>
  <si>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Hvozd pramen</t>
    </r>
  </si>
  <si>
    <t>deut. Excess Hvozd pramen</t>
  </si>
  <si>
    <r>
      <t>d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 Hvozd Špraněk</t>
    </r>
  </si>
  <si>
    <r>
      <t>d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 Hvozd Špraněk</t>
    </r>
  </si>
  <si>
    <t>deut. Excess Hvozd Špraněk</t>
  </si>
  <si>
    <t>SD</t>
  </si>
  <si>
    <t>Renoty asi studna</t>
  </si>
  <si>
    <t>Věžnice tok</t>
  </si>
  <si>
    <t>Čerlinka  něco? č.drenáž</t>
  </si>
  <si>
    <t>Javoříčka</t>
  </si>
  <si>
    <t>Špraněk</t>
  </si>
  <si>
    <t>čerlinka2</t>
  </si>
  <si>
    <t>čerlinka 4</t>
  </si>
  <si>
    <t>Hvozd pramen</t>
  </si>
  <si>
    <t>Hvozd Špraněk</t>
  </si>
  <si>
    <t>mapák</t>
  </si>
  <si>
    <t>pH lab</t>
  </si>
  <si>
    <t>Litovel Morava</t>
  </si>
  <si>
    <t>Červenka drenáž</t>
  </si>
  <si>
    <t>Červenka vrt č. 2</t>
  </si>
  <si>
    <t>Červenka vrt č. 4</t>
  </si>
  <si>
    <t>Řimické vyvěračky</t>
  </si>
  <si>
    <t>Hvozd výtok z vodárny</t>
  </si>
  <si>
    <t>Andělička vývěr</t>
  </si>
  <si>
    <t>Nad Průchodnicemi</t>
  </si>
  <si>
    <t>drenáž čerlinka</t>
  </si>
  <si>
    <t>PRŮMĚRY (vtvořeno Brutem):</t>
  </si>
  <si>
    <t>MIXY:</t>
  </si>
  <si>
    <t>Povodí Javoříčka:</t>
  </si>
  <si>
    <t>Povodí Špraněk:</t>
  </si>
  <si>
    <t>Váž.prům. dle povodí:</t>
  </si>
  <si>
    <t>nadmořská výška [m n. m.]</t>
  </si>
  <si>
    <t>plocha</t>
  </si>
  <si>
    <t>min</t>
  </si>
  <si>
    <t>max</t>
  </si>
  <si>
    <t>prumer</t>
  </si>
  <si>
    <t>std. odch</t>
  </si>
  <si>
    <t>[km2]</t>
  </si>
  <si>
    <t>povodí Špraňku po soutok s Javoříčkou</t>
  </si>
  <si>
    <t>povodí Rachavy a Hradečky po soutok</t>
  </si>
  <si>
    <t>Pliopleistocén Hornomoravského úvalu</t>
  </si>
  <si>
    <t>Řimice  +Morava</t>
  </si>
  <si>
    <t>MIX</t>
  </si>
  <si>
    <t>POMĚR</t>
  </si>
  <si>
    <t>Řimice 1: Morava 10</t>
  </si>
  <si>
    <t>2 - 8</t>
  </si>
  <si>
    <t>3 - 7</t>
  </si>
  <si>
    <t>4 - 6</t>
  </si>
  <si>
    <t>5 - 5</t>
  </si>
  <si>
    <t>1 - 9</t>
  </si>
  <si>
    <t>Mixy:</t>
  </si>
  <si>
    <t>Co s čím míchat:</t>
  </si>
  <si>
    <t>1. Javoříčko + Špraněk(vážený průměr dle povodí) s Moravou</t>
  </si>
  <si>
    <t xml:space="preserve">3. Řimice s Moravou </t>
  </si>
  <si>
    <t>2. Javoříčko + Špraněk s Desnou</t>
  </si>
  <si>
    <t>Porovnávat s Čerlinkou 2,4 a s Řimicemi</t>
  </si>
  <si>
    <t>4.Javoříčko + Špraněk + Rachavka s Moravou</t>
  </si>
  <si>
    <t>5. Javoříčko + Špraněk + Rachavka s Desnou</t>
  </si>
  <si>
    <t>-</t>
  </si>
  <si>
    <t>50(approx 2)</t>
  </si>
  <si>
    <t>27 (approx.1)</t>
  </si>
  <si>
    <t>14 (approx. 1)</t>
  </si>
  <si>
    <t>163 (approx. 11)</t>
  </si>
  <si>
    <t>δH</t>
  </si>
  <si>
    <t>δO</t>
  </si>
  <si>
    <t>nebo H-72, O -10.3?</t>
  </si>
  <si>
    <t>nebo H -72, O -10.3</t>
  </si>
  <si>
    <t>Řimice+Morava vs Čerlinka 4</t>
  </si>
  <si>
    <t xml:space="preserve">Morava </t>
  </si>
  <si>
    <t>(slabší)</t>
  </si>
  <si>
    <t>23 (approx 1)</t>
  </si>
  <si>
    <t>54 (approx 2)</t>
  </si>
  <si>
    <t>(0.435)</t>
  </si>
  <si>
    <t>(0.54)</t>
  </si>
  <si>
    <t>neznáš Fe</t>
  </si>
  <si>
    <t>19 (approx 1)</t>
  </si>
  <si>
    <t>158 (approx 9)</t>
  </si>
  <si>
    <t>(silnější)</t>
  </si>
  <si>
    <r>
      <t>d</t>
    </r>
    <r>
      <rPr>
        <b/>
        <vertAlign val="superscript"/>
        <sz val="16"/>
        <rFont val="Arial"/>
        <family val="2"/>
      </rPr>
      <t>2</t>
    </r>
    <r>
      <rPr>
        <b/>
        <sz val="16"/>
        <rFont val="Arial"/>
        <family val="2"/>
      </rPr>
      <t>H</t>
    </r>
  </si>
  <si>
    <r>
      <t>d</t>
    </r>
    <r>
      <rPr>
        <b/>
        <vertAlign val="superscript"/>
        <sz val="16"/>
        <rFont val="Arial"/>
        <family val="2"/>
      </rPr>
      <t>18</t>
    </r>
    <r>
      <rPr>
        <b/>
        <sz val="16"/>
        <rFont val="Arial"/>
        <family val="2"/>
      </rPr>
      <t>O</t>
    </r>
  </si>
  <si>
    <t>Řimice + Morava vs Desná</t>
  </si>
  <si>
    <t>plocha povodí Javoříčky po soutok se Špraňkem podle HEISu</t>
  </si>
  <si>
    <t>plocha povodí Špraňku podle HEISu</t>
  </si>
  <si>
    <t>váha Javoříčka</t>
  </si>
  <si>
    <t>váha Špraněk</t>
  </si>
  <si>
    <t>mix Javoříčka + Špraněk</t>
  </si>
  <si>
    <t xml:space="preserve">Řimice + Moravou vs Čerlinka 2 </t>
  </si>
  <si>
    <t>Javoříčka &amp; Špraněk</t>
  </si>
  <si>
    <t>Javoříčko &amp; Špraněk + Morava vs Č2</t>
  </si>
  <si>
    <t>Javoříčko &amp; Špraněk + Morava vs Č4</t>
  </si>
  <si>
    <t>Javoříčko &amp; Špraněk + Morava vs Ř</t>
  </si>
  <si>
    <t>nenáš Fe</t>
  </si>
  <si>
    <t>22 (approx 5)</t>
  </si>
  <si>
    <t>5 (approx 1)</t>
  </si>
  <si>
    <t>-------------</t>
  </si>
  <si>
    <t>+</t>
  </si>
  <si>
    <t>TOKz moravy (vs řim) in čerlinka2 KDE Qřim=1</t>
  </si>
  <si>
    <t>TOK suma</t>
  </si>
  <si>
    <t>pliocen</t>
  </si>
  <si>
    <t>hypotetický zdrojzdroj mimo ponorné toky 1:1 s ponornými toky</t>
  </si>
  <si>
    <t>kontrola</t>
  </si>
  <si>
    <t>hypotetický zdroj mimo ponorné toky 1:1 s ponornými toky</t>
  </si>
  <si>
    <t>ZDROJ/DALŠÍ PŘÍTOK</t>
  </si>
  <si>
    <t>ZTRÁTA/ŘEDĚNÍ</t>
  </si>
  <si>
    <t>NH4+, Mn, Fe nevhodné stopovače</t>
  </si>
  <si>
    <t>K+ podmínečně vhodný - sorbuje se</t>
  </si>
  <si>
    <t>Relativně malé rozdíly - v rámci chyby měření</t>
  </si>
  <si>
    <t>Javoříčka &amp; Špraněk + Morava vs Č2</t>
  </si>
  <si>
    <t>Javoříčka &amp; Špraněk + Morava vs Č4</t>
  </si>
  <si>
    <t>Javoříčka &amp; Špraněk + Morava vs Řimice</t>
  </si>
  <si>
    <t>Javoříčka &amp; Špraněk + Desná vs Č2</t>
  </si>
  <si>
    <t>Javoříčka &amp; Špraněk + Desná vs Č4</t>
  </si>
  <si>
    <t>Javoříčka &amp; Špraněk + Desná vs Řimice</t>
  </si>
  <si>
    <t>1. Javoříčka + Špraněk(vážený průměr dle povodí) s Moravou</t>
  </si>
  <si>
    <t>2. Javoříčka + Špraněk s Desnou</t>
  </si>
  <si>
    <t>4.Javoříčka + Špraněk + Rachavka s Moravou</t>
  </si>
  <si>
    <t>5. Javoříčka + Špraněk + Rachavka s Desnou</t>
  </si>
  <si>
    <t>Javoříčka&amp;Špraněk&amp;Rachavka + Morava vs Č2</t>
  </si>
  <si>
    <t>Javoříčka&amp;Špraněk&amp;Rachavka</t>
  </si>
  <si>
    <t>Javoříčka&amp;Špraněk&amp;Rachavka + Morava vs Č4</t>
  </si>
  <si>
    <t>Javoříčka&amp;Špraněk&amp;Rachavka + Morava vs Řimice</t>
  </si>
  <si>
    <t>Javoříčka&amp;Špraněk&amp;Rachavka + Desná vs Č2</t>
  </si>
  <si>
    <t>Javoříčka&amp;Špraněk&amp;Rachavka + Desná vs Č4</t>
  </si>
  <si>
    <t>Javoříčka&amp;Špraněk&amp;Rachavka + Desná vs Řimice</t>
  </si>
  <si>
    <t>plocha povod9 Rachavy HEIS</t>
  </si>
  <si>
    <t>Javoříčka + Špraněk</t>
  </si>
  <si>
    <t>Javoříčka + Špraněk + Rachavka</t>
  </si>
  <si>
    <t>váha Rachavka</t>
  </si>
  <si>
    <t>MIX TŘÍ DOLNÍCH:</t>
  </si>
  <si>
    <t>mix Javoříčka + Špraněk+Rachava</t>
  </si>
  <si>
    <t>HZ+ponory = Řimice; HZ =</t>
  </si>
  <si>
    <t>HZ+2*ponory = Řimice; HZ =</t>
  </si>
  <si>
    <t>HZ+3*ponory = Řimice; HZ =</t>
  </si>
  <si>
    <t>HZ+4*ponory = Řimice; HZ =</t>
  </si>
  <si>
    <t>2*HZ+ponory = Řimice; HZ =</t>
  </si>
  <si>
    <t>3*HZ+ponory = Řimice; HZ =</t>
  </si>
  <si>
    <t>4*HZ+ponory = Řimice; HZ =</t>
  </si>
  <si>
    <t>5*HZ+ponory = Řimice; HZ =</t>
  </si>
  <si>
    <t>HZ+ponory = Č2; HZ =</t>
  </si>
  <si>
    <t>HZ+3*ponory = Č2; HZ =</t>
  </si>
  <si>
    <t>HZ+2*ponory = Č2; HZ =</t>
  </si>
  <si>
    <t>HZ+4*ponory = Č2; HZ =</t>
  </si>
  <si>
    <t>HZ+5*ponory = Č2; HZ =</t>
  </si>
  <si>
    <t>2*HZ+ponory = Č2; HZ =</t>
  </si>
  <si>
    <t>3*HZ+ponory = Č2; HZ =</t>
  </si>
  <si>
    <t>4*HZ+ponory = Č2; HZ =</t>
  </si>
  <si>
    <t>5*HZ+ponory = Č2; HZ =</t>
  </si>
  <si>
    <t>HZ+ponory = Č4; HZ =</t>
  </si>
  <si>
    <t>HZ+2*ponory = Č4; HZ =</t>
  </si>
  <si>
    <t>HZ+3*ponory = Č4; HZ =</t>
  </si>
  <si>
    <t>HZ+4*ponory = Č4; HZ =</t>
  </si>
  <si>
    <t>5*HZ+ponory = Č4; HZ =</t>
  </si>
  <si>
    <t>HZ+5*ponory = Č4; HZ =</t>
  </si>
  <si>
    <t>2*HZ+ponory = Č4; HZ =</t>
  </si>
  <si>
    <t>3*HZ+ponory = Č4; HZ =</t>
  </si>
  <si>
    <t>4*HZ+ponory = Č4; HZ =</t>
  </si>
  <si>
    <t>6*HZ+ponory = Řimice; HZ =</t>
  </si>
  <si>
    <t>7*HZ+ponory = Řimice; HZ =</t>
  </si>
  <si>
    <t>8*HZ+ponory = Řimice; HZ =</t>
  </si>
  <si>
    <t>9*HZ+ponory = Řimice; HZ =</t>
  </si>
  <si>
    <t>6*HZ+ponory = Č2; HZ =</t>
  </si>
  <si>
    <t>7*HZ+ponory = Č2; HZ =</t>
  </si>
  <si>
    <t>8*HZ+ponory = Č2; HZ =</t>
  </si>
  <si>
    <t>9*HZ+ponory = Č2; HZ =</t>
  </si>
  <si>
    <t>6*HZ+ponory = Č4; HZ =</t>
  </si>
  <si>
    <t>7*HZ+ponory = Č4; HZ =</t>
  </si>
  <si>
    <t>8*HZ+ponory = Č4; HZ =</t>
  </si>
  <si>
    <t>9*HZ+ponory = Č4; HZ =</t>
  </si>
  <si>
    <t>číslo objektu</t>
  </si>
  <si>
    <t>Název objektu</t>
  </si>
  <si>
    <t>datum odběru</t>
  </si>
  <si>
    <t>HJ1</t>
  </si>
  <si>
    <t>HJ2</t>
  </si>
  <si>
    <t>stopy</t>
  </si>
  <si>
    <t>HJ2-1</t>
  </si>
  <si>
    <t>HJ3</t>
  </si>
  <si>
    <t>HJ5</t>
  </si>
  <si>
    <t>HV 1004</t>
  </si>
  <si>
    <t>HV 1006</t>
  </si>
  <si>
    <t>HV 1007</t>
  </si>
  <si>
    <t>S2</t>
  </si>
  <si>
    <t>S11</t>
  </si>
  <si>
    <t>Sběrná studna</t>
  </si>
  <si>
    <t>Pramen Hvozd (2)</t>
  </si>
  <si>
    <t>Ponor Hvozd (3)</t>
  </si>
  <si>
    <t>Pramen Skalka (4)</t>
  </si>
  <si>
    <t>pramen Olešnice (16)</t>
  </si>
  <si>
    <t>pramen Třesín (25)</t>
  </si>
  <si>
    <t>Potok Špraněk (7)</t>
  </si>
  <si>
    <t>voda z Javoříčky (10)</t>
  </si>
  <si>
    <t>voda z Hradečky pod soutokem s Rachavou (19)</t>
  </si>
  <si>
    <t>Voda z Hradečky (21)</t>
  </si>
  <si>
    <t>Voda z Hradečky před zaústěním (22)</t>
  </si>
  <si>
    <t>Morava 2</t>
  </si>
  <si>
    <t>Červenka - studna u Hájenky</t>
  </si>
  <si>
    <t>Červenka - potok</t>
  </si>
  <si>
    <t>VB9514</t>
  </si>
  <si>
    <t>&lt; 0,1</t>
  </si>
  <si>
    <t>VB9513</t>
  </si>
  <si>
    <t>VB9512</t>
  </si>
  <si>
    <t>Morava - Moravičany</t>
  </si>
  <si>
    <t>VB0031</t>
  </si>
  <si>
    <t>VB0044</t>
  </si>
  <si>
    <t>VB0049</t>
  </si>
  <si>
    <t>KLÍČ</t>
  </si>
  <si>
    <t>jenom Čerlinka 2</t>
  </si>
  <si>
    <t>jenom Řimice</t>
  </si>
  <si>
    <t>jenom Čerlinka 4</t>
  </si>
  <si>
    <t>VŠE (Ř+Č2+Č4)</t>
  </si>
  <si>
    <t>Č2+Č4</t>
  </si>
  <si>
    <t>Řimice + Čerlinka 2</t>
  </si>
  <si>
    <t>Řimice + Čerlinka 4</t>
  </si>
  <si>
    <t>Čerlinka 2+ Čerlinka 4</t>
  </si>
  <si>
    <t>Na</t>
  </si>
  <si>
    <t>Mg</t>
  </si>
  <si>
    <t>Ca</t>
  </si>
  <si>
    <t>HCO3</t>
  </si>
  <si>
    <t>F</t>
  </si>
  <si>
    <t>SO4</t>
  </si>
  <si>
    <t>Cl</t>
  </si>
  <si>
    <t>Ř</t>
  </si>
  <si>
    <t>Ř+Č2</t>
  </si>
  <si>
    <t>Ř+Č2+Č4</t>
  </si>
  <si>
    <t>Č4</t>
  </si>
  <si>
    <t>NIC</t>
  </si>
  <si>
    <t>Č2</t>
  </si>
  <si>
    <t>Hledání hypotetického zdroje, odpovídajícího složením HZ vypočteným z míšení ponorných toků a HZ (s výsledkem rovným Řimicím/Čekince 2/ Čerlince 4) v poměru 1:2 až 1:9, mezi objekty dokumentovanými v DP Kroupové a barevným vyznačením, k HZ toků, ke kterým by mohly patřit:</t>
  </si>
  <si>
    <t>Ř+Č4</t>
  </si>
  <si>
    <t>K</t>
  </si>
  <si>
    <t>NO3</t>
  </si>
  <si>
    <t>Č4+Ř</t>
  </si>
  <si>
    <t>sp 0,05M HCl</t>
  </si>
  <si>
    <t>ml</t>
  </si>
  <si>
    <t>piezo Josefin.</t>
  </si>
  <si>
    <t>&lt;0,2</t>
  </si>
  <si>
    <t>Mlyn.pot.</t>
  </si>
  <si>
    <t>&lt;0,001</t>
  </si>
  <si>
    <t>piezo Mlynsky</t>
  </si>
  <si>
    <t>Výpočet rozpětí pro všechny HZ dohromady:</t>
  </si>
  <si>
    <t>prvek</t>
  </si>
  <si>
    <t>rozptyl absolutní mg/l</t>
  </si>
  <si>
    <t>rozptyl(v % od průměru)</t>
  </si>
  <si>
    <t>lze použít jako jedinou hodnotu pro hledání objekty od Kroupové - absolutní rozptyl malý</t>
  </si>
  <si>
    <t>lze použít jako jedinou hodnotu pro hledání objekty od Kroupové - relativní rozptyl malý</t>
  </si>
  <si>
    <t>lze použít jako jedinou hodnotu pro hledání objekty od Kroupové - absolutní i relativní rozptyl malý</t>
  </si>
  <si>
    <t>Tabulka dodělaná o tolerance nad 1. tabulkou - vše co je v intervalech  je žlutě</t>
  </si>
  <si>
    <t>Sedí Na, Mg, K,Ca, HCO3 (mírně - 11.5 mg) pod, NO3 mírně (1.98 mg) nad Č4, F sedí, SO4 sedí pro Č4, Cl sedí pro Ř</t>
  </si>
  <si>
    <t>Sedí Na, Mg, K, Ca velmi těsně (1.25 mg) pod, HCO3 mírně (10 mg) pod, NO3 mírně (0.77 mg) nad Č4, F sedí, SO4 sedí pro Č2, Cl sedí pro Č4</t>
  </si>
  <si>
    <t>Sedí Na, Mg, K,Ca, HCO3 (mírně? - 31 mg) pod, NO3 (mírně? -  4.64 mg) nad Č4, F (o 0.01) nad (tj. vlastně sedí?), SO4 i Cl sedí pro Ř</t>
  </si>
  <si>
    <t>Sedí Na, Mg, K,Ca, HCO3 (mírně - 8.89 mg) pod, NO3 sedí na Č4, F (o 0.0017) nad Ř (tj. vlastně sedí), SO4 velmi těsně (0.79) pod Ř, Cl sedí pro Č4 a Ř</t>
  </si>
  <si>
    <t>Sedí Na, Mg, K,Ca velmi těsně (0.64) pod, HCO3 (o 52.5 mg) pod, NO3 sedí na Č4, F (o 0.01) nad Ř, SO4  (o 3.46) pod Ř, Cl sedí pro Č4 a Ř</t>
  </si>
  <si>
    <t>pod Č 4</t>
  </si>
  <si>
    <t>Sedí Na, Mg, K,Ca (mírně? - o 5.94) pod , HCO3 (dost? - 63.78 mg) pod, NO3 (mírně -  0.49 mg) pod Č4, F (o 0.01) nad (tj. vlastně sedí?), SO4 sedí pro Č2, Cl sedí pro Č2 i Ř</t>
  </si>
  <si>
    <t>Sedí Na, Mg, K,Ca, HCO3 (o 32 mg) pod, NO3 (o 2.6) nad Č4, F (o 0.029) nad Ř, SO4 mezi Č4 a Ř (o 4.5 nad Č4), Cl sedí pro Ř</t>
  </si>
  <si>
    <t>Sedí Na, Mg, K,Ca, HCO3 NEZNÁMO, NO3 (o 2.15) nad Č4, F (o 0.026) nad Ř, SO4 mezi Č4 a Ř (o 5.6 nad Č4), Cl sedí pro Ř</t>
  </si>
  <si>
    <t>Sedí Na, Mg, K,Ca, HCO3 (o 31 mg) pod, NO3 (o 2.8) nad Č4, F (o 0.0884 - TJ.DVOJNÁSOB!!!) nad Ř, SO4 i Cl sedí pro Ř</t>
  </si>
  <si>
    <t>Příliš málo Ca, HCO3</t>
  </si>
  <si>
    <t>2-0</t>
  </si>
  <si>
    <t>Skupina 10. - vrty u Červenky</t>
  </si>
  <si>
    <t>8,1</t>
  </si>
  <si>
    <t>6,4</t>
  </si>
  <si>
    <t>2,5</t>
  </si>
  <si>
    <t>15,1</t>
  </si>
  <si>
    <t>262,4</t>
  </si>
  <si>
    <t>9,7</t>
  </si>
  <si>
    <t>262,3</t>
  </si>
  <si>
    <t>15,3</t>
  </si>
  <si>
    <t>2,8</t>
  </si>
  <si>
    <t>směrodat</t>
  </si>
  <si>
    <t>medián</t>
  </si>
  <si>
    <t>Mix Morava + HZ:</t>
  </si>
  <si>
    <t>HZ+Morava = Řimice; HZ =</t>
  </si>
  <si>
    <t>HZ+2*Morava = Řimice; HZ =</t>
  </si>
  <si>
    <t>HZ+3*Morava = Řimice; HZ =</t>
  </si>
  <si>
    <t>HZ+4*Morava = Řimice; HZ =</t>
  </si>
  <si>
    <t>2*HZ+Morava = Řimice; HZ =</t>
  </si>
  <si>
    <t>3*HZ+Morava = Řimice; HZ =</t>
  </si>
  <si>
    <t>4*HZ+Morava = Řimice; HZ =</t>
  </si>
  <si>
    <t>5*HZ+Morava = Řimice; HZ =</t>
  </si>
  <si>
    <t>6*HZ+Morava = Řimice; HZ =</t>
  </si>
  <si>
    <t>7*HZ+Morava = Řimice; HZ =</t>
  </si>
  <si>
    <t>8*HZ+Morava = Řimice; HZ =</t>
  </si>
  <si>
    <t>9*HZ+Morava = Řimice; HZ =</t>
  </si>
  <si>
    <t>HZ+Morava = Č2; HZ =</t>
  </si>
  <si>
    <t>HZ+2*Morava = Č2; HZ =</t>
  </si>
  <si>
    <t>HZ+3*Morava = Č2; HZ =</t>
  </si>
  <si>
    <t>HZ+4*Morava = Č2; HZ =</t>
  </si>
  <si>
    <t>HZ+5*Morava = Č2; HZ =</t>
  </si>
  <si>
    <t>2*HZ+Morava = Č2; HZ =</t>
  </si>
  <si>
    <t>3*HZ+Morava = Č2; HZ =</t>
  </si>
  <si>
    <t>4*HZ+Morava = Č2; HZ =</t>
  </si>
  <si>
    <t>5*HZ+Morava = Č2; HZ =</t>
  </si>
  <si>
    <t>6*HZ+Morava = Č2; HZ =</t>
  </si>
  <si>
    <t>7*HZ+Morava = Č2; HZ =</t>
  </si>
  <si>
    <t>8*HZ+Morava = Č2; HZ =</t>
  </si>
  <si>
    <t>9*HZ+Morava = Č2; HZ =</t>
  </si>
  <si>
    <t>HZ+Morava = Č4; HZ =</t>
  </si>
  <si>
    <t>HZ+2*Morava = Č4; HZ =</t>
  </si>
  <si>
    <t>HZ+3*Morava = Č4; HZ =</t>
  </si>
  <si>
    <t>HZ+4*Morava = Č4; HZ =</t>
  </si>
  <si>
    <t>HZ+5*Morava = Č4; HZ =</t>
  </si>
  <si>
    <t>2*HZ+Morava = Č4; HZ =</t>
  </si>
  <si>
    <t>3*HZ+Morava = Č4; HZ =</t>
  </si>
  <si>
    <t>4*HZ+Morava = Č4; HZ =</t>
  </si>
  <si>
    <t>5*HZ+Morava = Č4; HZ =</t>
  </si>
  <si>
    <t>6*HZ+Morava = Č4; HZ =</t>
  </si>
  <si>
    <t>7*HZ+Morava = Č4; HZ =</t>
  </si>
  <si>
    <t>8*HZ+Morava = Č4; HZ =</t>
  </si>
  <si>
    <t>9*HZ+Morava = Č4; HZ =</t>
  </si>
  <si>
    <t>SROVNÁNÍ MORAVY A MIXU JRŠ</t>
  </si>
  <si>
    <t>Mn</t>
  </si>
  <si>
    <t>Č2+Č4+Ř</t>
  </si>
  <si>
    <t>Č2+Ř</t>
  </si>
  <si>
    <t>Spec. Pro SO4: rozpětí mezi Č2-Č4</t>
  </si>
  <si>
    <t>HV101/1</t>
  </si>
  <si>
    <t>relativně vyšší Mg (HV101/1 15-22 mg), těsně pod  HCO3 (jen o 3 mg), vyšší sírany (ale v HV1001/1 až 400 mg/l) a chloridy (v HV101/1 40-50 mg/l)</t>
  </si>
  <si>
    <t>SOUHRNNĚ</t>
  </si>
  <si>
    <t>Mg mírně pod (4.76666 v průměru, v max. je OK), Ca mírně pod 93.93333),HCO3 mírně pod ( 278.66), NO3 v prázdném intervalu mezi Č2 a Č4,F mírně nad (0.0858), SO4 v prázdném intervalu mezi Č4 a Ř</t>
  </si>
  <si>
    <t> 365013</t>
  </si>
  <si>
    <t>Kvartér S od Mohelnice:</t>
  </si>
  <si>
    <t>Pramen Skalka</t>
  </si>
  <si>
    <t xml:space="preserve"> PRŮMĚR KVARTÉRU (TYP A)</t>
  </si>
  <si>
    <t>velký průměr kvartér až skalka</t>
  </si>
  <si>
    <t>průměr kvartér a Hvozd</t>
  </si>
  <si>
    <t>průměr kvartér, Hvozd a Morava</t>
  </si>
  <si>
    <t>velký průměr kvartér až hvozd</t>
  </si>
  <si>
    <t>kvartér+Morava+Řimice</t>
  </si>
  <si>
    <t>kvartér+Morava+2 Řimice</t>
  </si>
  <si>
    <t>kvartér+Morava+2 Řimice+Skalka</t>
  </si>
  <si>
    <t>2 kvartér+Morava+2 Řimice+2 Skalka</t>
  </si>
  <si>
    <t>kvartér + řimice</t>
  </si>
  <si>
    <t>kvartér + 2 řimice</t>
  </si>
  <si>
    <t>kvartér + 3 řimice + Morava</t>
  </si>
  <si>
    <t>2kvartér + 3 řimice + Morava</t>
  </si>
  <si>
    <t>kvartér + 2 řimice+Morava</t>
  </si>
  <si>
    <t>kvartér + 3 řimice + JRŠ+ Morava</t>
  </si>
  <si>
    <t>kvartér + 4 řimice + JRŠ+ Morava</t>
  </si>
  <si>
    <t>Morava + 2 Řimice</t>
  </si>
  <si>
    <t>Morava + 3 Řimice</t>
  </si>
  <si>
    <t>Morava + 4 Řimice</t>
  </si>
  <si>
    <t>Morava + 4 Řimice+kvartér</t>
  </si>
  <si>
    <t>Morava + 5 Řimice+kvartér</t>
  </si>
  <si>
    <t>Morava + 5 Řimice</t>
  </si>
  <si>
    <t>8 Řimice + Morava + kvartér</t>
  </si>
  <si>
    <t>10 Řimice + Morava + kvartér</t>
  </si>
  <si>
    <t>12 Řimice + Morava + kvartér</t>
  </si>
  <si>
    <t>14 Řimice + Morava + 2 kvartér</t>
  </si>
  <si>
    <t>16 Řimice + Morava + 3 kvartér</t>
  </si>
  <si>
    <t>3 Ř + A + B + Morava</t>
  </si>
  <si>
    <t>7 Ř + A + B + Morava</t>
  </si>
  <si>
    <t>11 Ř + 2A + B + Morava</t>
  </si>
  <si>
    <t>15 Ř + 2A + B + Morava</t>
  </si>
  <si>
    <t>Čerlinky průměr +10%</t>
  </si>
  <si>
    <t>Čerlinky průměr -10%</t>
  </si>
  <si>
    <t>18 Ř + 3A + 2B + Morava</t>
  </si>
  <si>
    <t>18 Ř + 3A + 3B + Morava</t>
  </si>
  <si>
    <t xml:space="preserve"> PRŮMĚR KVARTÉRU (TYP A) (nejsevernější)</t>
  </si>
  <si>
    <t>Průměr kvartéru B</t>
  </si>
  <si>
    <t>18 Ř + 6A + 3B + 2 Morava</t>
  </si>
  <si>
    <t>20 Ř + 6A + 3B + 3 Morava</t>
  </si>
  <si>
    <t>1 řimice + 2 kvartér</t>
  </si>
  <si>
    <t>1 řimice + 1 kvartér + 1 Morava</t>
  </si>
  <si>
    <t>1 řimice + 1 kvartér</t>
  </si>
  <si>
    <t>2 řimice + 1 kvartér</t>
  </si>
  <si>
    <t>3 řimice + 1 kvartér + 1 Morava</t>
  </si>
  <si>
    <t>4 řimice + 2 kvartér + 1 Morava</t>
  </si>
  <si>
    <t>5 řimice + 3 kvartér + 1 Morava</t>
  </si>
  <si>
    <t>7 řimice + 4 kvartér + 1 Morava</t>
  </si>
  <si>
    <t>9 řimice + 5 kvartér + 1 Morava</t>
  </si>
  <si>
    <t>10 řimice + 6 kvartér + 1 Morava</t>
  </si>
  <si>
    <t>12 řimice + 10 kvartér + 1 Morava</t>
  </si>
  <si>
    <t>12 řimice + 9 kvartér + 1 Morava</t>
  </si>
  <si>
    <t>14 řimice + 11 kvartér + 1 Morava</t>
  </si>
  <si>
    <t>21 řimice + 15 kvartér + 2 Morava</t>
  </si>
  <si>
    <t>23 řimice + 15 kvartér + 3 Morava</t>
  </si>
  <si>
    <t>24 řimice + 16 kvartér + 4 Morava</t>
  </si>
  <si>
    <t>23 řimice + 16 kvartér + 4 Morava</t>
  </si>
  <si>
    <t>4-Q</t>
  </si>
  <si>
    <t>M</t>
  </si>
  <si>
    <t>SUMA</t>
  </si>
  <si>
    <t>Tabulka výskytů:</t>
  </si>
  <si>
    <t>od</t>
  </si>
  <si>
    <t>do</t>
  </si>
  <si>
    <t>poslední</t>
  </si>
  <si>
    <t>NEOMEZENĚ</t>
  </si>
  <si>
    <t>HZ+Řimice = Č2; HZ =</t>
  </si>
  <si>
    <t>HZ+2*Řimice = Č2; HZ =</t>
  </si>
  <si>
    <t>HZ+3*Řimice = Č2; HZ =</t>
  </si>
  <si>
    <t>HZ+4*Řimice = Č2; HZ =</t>
  </si>
  <si>
    <t>HZ+5*Řimice = Č2; HZ =</t>
  </si>
  <si>
    <t>2*HZ+Řimice = Č2; HZ =</t>
  </si>
  <si>
    <t>3*HZ+Řimice = Č2; HZ =</t>
  </si>
  <si>
    <t>4*HZ+Řimice = Č2; HZ =</t>
  </si>
  <si>
    <t>5*HZ+Řimice = Č2; HZ =</t>
  </si>
  <si>
    <t>6*HZ+Řimice = Č2; HZ =</t>
  </si>
  <si>
    <t>7*HZ+Řimice = Č2; HZ =</t>
  </si>
  <si>
    <t>8*HZ+Řimice = Č2; HZ =</t>
  </si>
  <si>
    <t>9*HZ+Řimice = Č2; HZ =</t>
  </si>
  <si>
    <t>HZ+Řimice = Č4; HZ =</t>
  </si>
  <si>
    <t>HZ+2*Řimice = Č4; HZ =</t>
  </si>
  <si>
    <t>HZ+3*Řimice = Č4; HZ =</t>
  </si>
  <si>
    <t>HZ+4*Řimice = Č4; HZ =</t>
  </si>
  <si>
    <t>HZ+5*Řimice = Č4; HZ =</t>
  </si>
  <si>
    <t>2*HZ+Řimice = Č4; HZ =</t>
  </si>
  <si>
    <t>3*HZ+Řimice = Č4; HZ =</t>
  </si>
  <si>
    <t>4*HZ+Řimice = Č4; HZ =</t>
  </si>
  <si>
    <t>5*HZ+Řimice = Č4; HZ =</t>
  </si>
  <si>
    <t>6*HZ+Řimice = Č4; HZ =</t>
  </si>
  <si>
    <t>7*HZ+Řimice = Č4; HZ =</t>
  </si>
  <si>
    <t>8*HZ+Řimice = Č4; HZ =</t>
  </si>
  <si>
    <t>9*HZ+Řimice = Č4; HZ =</t>
  </si>
  <si>
    <t>vahy komponent</t>
  </si>
  <si>
    <t>vahy zdroju</t>
  </si>
  <si>
    <t>VSTUP</t>
  </si>
  <si>
    <t>max pocet zdroju</t>
  </si>
  <si>
    <t>VYSTUP</t>
  </si>
  <si>
    <t>seznam vazenych zdroju s odchylkami od cilovych mereni</t>
  </si>
  <si>
    <t>seradit podle nejmensi chyby</t>
  </si>
  <si>
    <t>chyby na komponenetach normalizovat podle min/max</t>
  </si>
  <si>
    <t>Morava(0.5) + Desna(0.25)+ Rachva(0.25)</t>
  </si>
  <si>
    <t>csv (pohled per mix, serazene mixy) viz Sheet5,SHeet2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</si>
</sst>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/m/yy;@"/>
    <numFmt numFmtId="165" formatCode="0.0"/>
    <numFmt numFmtId="166" formatCode="0.00__"/>
    <numFmt numFmtId="167" formatCode="0.0__"/>
    <numFmt numFmtId="168" formatCode="0.000__"/>
    <numFmt numFmtId="169" formatCode="0__"/>
    <numFmt numFmtId="170" formatCode="0____"/>
    <numFmt numFmtId="171" formatCode="m/d/yy;@"/>
    <numFmt numFmtId="172" formatCode="0.0000__"/>
    <numFmt numFmtId="173" formatCode="d/m/yy"/>
    <numFmt numFmtId="174" formatCode="0.00000000"/>
    <numFmt numFmtId="175" formatCode="0.000"/>
    <numFmt numFmtId="176" formatCode="0.0000"/>
    <numFmt numFmtId="177" formatCode="0.0000000"/>
  </numFmts>
  <fonts count="1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i/>
      <sz val="10"/>
      <name val="Arial"/>
      <family val="2"/>
      <charset val="238"/>
    </font>
    <font>
      <i/>
      <strike/>
      <sz val="1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b/>
      <sz val="10"/>
      <name val="Arial CE"/>
      <family val="2"/>
      <charset val="238"/>
    </font>
    <font>
      <b/>
      <sz val="10"/>
      <color rgb="FFFF0000"/>
      <name val="Arial"/>
      <family val="2"/>
      <charset val="238"/>
    </font>
    <font>
      <b/>
      <sz val="10"/>
      <color rgb="FFFF0000"/>
      <name val="Arial CE"/>
      <family val="2"/>
      <charset val="238"/>
    </font>
    <font>
      <sz val="10"/>
      <color indexed="8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 CE"/>
      <charset val="238"/>
    </font>
    <font>
      <b/>
      <sz val="10"/>
      <color rgb="FFFF0000"/>
      <name val="Arial CE"/>
      <charset val="238"/>
    </font>
    <font>
      <sz val="9"/>
      <name val="Arial"/>
      <family val="2"/>
      <charset val="238"/>
    </font>
    <font>
      <b/>
      <sz val="9"/>
      <name val="Arial CE"/>
      <charset val="238"/>
    </font>
    <font>
      <sz val="9"/>
      <name val="Arial CE"/>
      <charset val="238"/>
    </font>
    <font>
      <sz val="12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8"/>
      <name val="Arial"/>
      <family val="2"/>
    </font>
    <font>
      <sz val="9"/>
      <color indexed="8"/>
      <name val="Arial CE"/>
      <charset val="238"/>
    </font>
    <font>
      <sz val="12"/>
      <name val="Arial CE"/>
      <charset val="238"/>
    </font>
    <font>
      <b/>
      <sz val="12"/>
      <color rgb="FFFF0000"/>
      <name val="Arial CE"/>
      <charset val="238"/>
    </font>
    <font>
      <b/>
      <sz val="10"/>
      <color indexed="8"/>
      <name val="Arial"/>
      <family val="2"/>
      <charset val="238"/>
    </font>
    <font>
      <sz val="10"/>
      <color indexed="10"/>
      <name val="Arial CE"/>
      <charset val="238"/>
    </font>
    <font>
      <sz val="10"/>
      <color indexed="10"/>
      <name val="Arial"/>
      <family val="2"/>
      <charset val="238"/>
    </font>
    <font>
      <sz val="10"/>
      <color indexed="8"/>
      <name val="Arial CE"/>
      <charset val="238"/>
    </font>
    <font>
      <b/>
      <sz val="10"/>
      <color rgb="FF00B0F0"/>
      <name val="Arial"/>
      <family val="2"/>
      <charset val="238"/>
    </font>
    <font>
      <b/>
      <sz val="10"/>
      <color indexed="8"/>
      <name val="Symbol"/>
      <family val="1"/>
      <charset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 CE"/>
      <charset val="238"/>
    </font>
    <font>
      <i/>
      <strike/>
      <sz val="10"/>
      <name val="Arial CE"/>
      <charset val="238"/>
    </font>
    <font>
      <sz val="10"/>
      <name val="Arial CE"/>
      <family val="2"/>
      <charset val="238"/>
    </font>
    <font>
      <sz val="9"/>
      <name val="Arial CE"/>
      <family val="2"/>
      <charset val="238"/>
    </font>
    <font>
      <sz val="10"/>
      <color indexed="8"/>
      <name val="Arial"/>
      <family val="2"/>
    </font>
    <font>
      <b/>
      <sz val="12"/>
      <name val="Arial"/>
      <family val="2"/>
      <charset val="238"/>
    </font>
    <font>
      <sz val="12"/>
      <name val="Arial CE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rgb="FF0070C0"/>
      <name val="Arial CE"/>
      <charset val="238"/>
    </font>
    <font>
      <sz val="10"/>
      <color rgb="FF0070C0"/>
      <name val="Arial"/>
      <family val="2"/>
    </font>
    <font>
      <sz val="10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b/>
      <sz val="10"/>
      <color rgb="FF0070C0"/>
      <name val="Arial"/>
      <family val="2"/>
    </font>
    <font>
      <b/>
      <sz val="10"/>
      <color rgb="FF0070C0"/>
      <name val="Arial CE"/>
      <charset val="238"/>
    </font>
    <font>
      <b/>
      <sz val="10"/>
      <color theme="1"/>
      <name val="Arial CE"/>
      <charset val="238"/>
    </font>
    <font>
      <sz val="10"/>
      <color theme="1"/>
      <name val="Arial CE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18"/>
      <name val="Arial"/>
      <family val="2"/>
      <charset val="238"/>
    </font>
    <font>
      <b/>
      <sz val="18"/>
      <color theme="4" tint="-0.249977111117893"/>
      <name val="Calibri"/>
      <family val="2"/>
      <charset val="238"/>
      <scheme val="minor"/>
    </font>
    <font>
      <b/>
      <sz val="18"/>
      <color theme="5" tint="-0.249977111117893"/>
      <name val="Calibri"/>
      <family val="2"/>
      <charset val="238"/>
      <scheme val="minor"/>
    </font>
    <font>
      <b/>
      <sz val="18"/>
      <color theme="5" tint="-0.499984740745262"/>
      <name val="Calibri"/>
      <family val="2"/>
      <charset val="238"/>
      <scheme val="minor"/>
    </font>
    <font>
      <b/>
      <sz val="18"/>
      <color rgb="FF00B050"/>
      <name val="Arial"/>
      <family val="2"/>
      <charset val="238"/>
    </font>
    <font>
      <b/>
      <sz val="18"/>
      <color rgb="FF00B050"/>
      <name val="Calibri"/>
      <family val="2"/>
      <charset val="238"/>
      <scheme val="minor"/>
    </font>
    <font>
      <b/>
      <sz val="18"/>
      <color rgb="FFFFC000"/>
      <name val="Arial"/>
      <family val="2"/>
      <charset val="238"/>
    </font>
    <font>
      <b/>
      <sz val="18"/>
      <color rgb="FFFFC000"/>
      <name val="Calibri"/>
      <family val="2"/>
      <charset val="238"/>
      <scheme val="minor"/>
    </font>
    <font>
      <b/>
      <sz val="18"/>
      <color theme="7" tint="-0.249977111117893"/>
      <name val="Arial"/>
      <family val="2"/>
      <charset val="238"/>
    </font>
    <font>
      <b/>
      <sz val="18"/>
      <color theme="7" tint="-0.249977111117893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8"/>
      <name val="Calibri"/>
      <family val="2"/>
      <charset val="238"/>
    </font>
    <font>
      <sz val="11"/>
      <color theme="9" tint="-0.249977111117893"/>
      <name val="Calibri"/>
      <family val="2"/>
      <charset val="238"/>
      <scheme val="minor"/>
    </font>
    <font>
      <b/>
      <sz val="16"/>
      <name val="Symbol"/>
      <family val="1"/>
      <charset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  <charset val="238"/>
    </font>
    <font>
      <sz val="18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i/>
      <sz val="11"/>
      <color theme="6" tint="-0.499984740745262"/>
      <name val="Calibri"/>
      <family val="2"/>
      <charset val="238"/>
      <scheme val="minor"/>
    </font>
    <font>
      <i/>
      <sz val="10"/>
      <color theme="6" tint="-0.499984740745262"/>
      <name val="Arial CE"/>
      <charset val="238"/>
    </font>
    <font>
      <i/>
      <sz val="8"/>
      <color theme="0" tint="-0.249977111117893"/>
      <name val="Calibri"/>
      <family val="2"/>
      <charset val="238"/>
      <scheme val="minor"/>
    </font>
    <font>
      <i/>
      <sz val="8"/>
      <color theme="0" tint="-0.249977111117893"/>
      <name val="Arial CE"/>
      <charset val="238"/>
    </font>
    <font>
      <sz val="8"/>
      <color theme="0" tint="-0.249977111117893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0" tint="-0.249977111117893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6"/>
      <color theme="1"/>
      <name val="Cambria"/>
      <family val="1"/>
      <charset val="238"/>
    </font>
    <font>
      <b/>
      <sz val="16"/>
      <name val="Cambria"/>
      <family val="1"/>
      <charset val="238"/>
    </font>
    <font>
      <b/>
      <sz val="16"/>
      <color rgb="FF00B050"/>
      <name val="Cambria"/>
      <family val="1"/>
      <charset val="238"/>
    </font>
    <font>
      <b/>
      <sz val="16"/>
      <color rgb="FFFFC000"/>
      <name val="Cambria"/>
      <family val="1"/>
      <charset val="238"/>
    </font>
    <font>
      <b/>
      <sz val="16"/>
      <color theme="5" tint="-0.249977111117893"/>
      <name val="Cambria"/>
      <family val="1"/>
      <charset val="238"/>
    </font>
    <font>
      <sz val="16"/>
      <name val="Cambria"/>
      <family val="1"/>
      <charset val="238"/>
    </font>
    <font>
      <b/>
      <sz val="12"/>
      <color theme="1"/>
      <name val="Cambria"/>
      <family val="1"/>
      <charset val="238"/>
    </font>
    <font>
      <sz val="12"/>
      <name val="Cambria"/>
      <family val="1"/>
      <charset val="238"/>
    </font>
    <font>
      <sz val="12"/>
      <color rgb="FF00B050"/>
      <name val="Cambria"/>
      <family val="1"/>
      <charset val="238"/>
    </font>
    <font>
      <b/>
      <sz val="12"/>
      <color rgb="FF00B050"/>
      <name val="Cambria"/>
      <family val="1"/>
      <charset val="238"/>
    </font>
    <font>
      <sz val="12"/>
      <color theme="5" tint="-0.249977111117893"/>
      <name val="Cambria"/>
      <family val="1"/>
      <charset val="238"/>
    </font>
    <font>
      <b/>
      <sz val="12"/>
      <color theme="5" tint="-0.249977111117893"/>
      <name val="Cambria"/>
      <family val="1"/>
      <charset val="238"/>
    </font>
    <font>
      <u/>
      <sz val="11"/>
      <color theme="1"/>
      <name val="Calibri"/>
      <family val="2"/>
      <charset val="238"/>
      <scheme val="minor"/>
    </font>
    <font>
      <u/>
      <sz val="16"/>
      <color theme="1"/>
      <name val="Cambria"/>
      <family val="1"/>
      <charset val="238"/>
    </font>
    <font>
      <b/>
      <u/>
      <sz val="12"/>
      <color theme="1"/>
      <name val="Cambria"/>
      <family val="1"/>
      <charset val="238"/>
    </font>
    <font>
      <sz val="11"/>
      <color theme="0"/>
      <name val="Calibri"/>
      <family val="2"/>
      <charset val="238"/>
      <scheme val="minor"/>
    </font>
    <font>
      <sz val="16"/>
      <color theme="0"/>
      <name val="Cambria"/>
      <family val="1"/>
      <charset val="238"/>
    </font>
    <font>
      <sz val="11"/>
      <color theme="1"/>
      <name val="Calibri Light"/>
      <family val="1"/>
      <charset val="238"/>
      <scheme val="major"/>
    </font>
    <font>
      <sz val="16"/>
      <color rgb="FF00B050"/>
      <name val="Cambria"/>
      <family val="1"/>
      <charset val="238"/>
    </font>
    <font>
      <u/>
      <sz val="16"/>
      <color rgb="FF00B050"/>
      <name val="Cambria"/>
      <family val="1"/>
      <charset val="238"/>
    </font>
    <font>
      <b/>
      <u/>
      <sz val="11"/>
      <color theme="1"/>
      <name val="Calibri"/>
      <family val="2"/>
      <charset val="238"/>
      <scheme val="minor"/>
    </font>
    <font>
      <b/>
      <u/>
      <sz val="16"/>
      <color theme="1"/>
      <name val="Cambria"/>
      <family val="1"/>
      <charset val="238"/>
    </font>
    <font>
      <b/>
      <u/>
      <sz val="16"/>
      <color rgb="FF00B050"/>
      <name val="Cambria"/>
      <family val="1"/>
      <charset val="238"/>
    </font>
    <font>
      <b/>
      <sz val="8"/>
      <color theme="1"/>
      <name val="Times New Roman"/>
      <family val="1"/>
      <charset val="238"/>
    </font>
    <font>
      <sz val="8"/>
      <color theme="1"/>
      <name val="Arial"/>
      <family val="2"/>
      <charset val="238"/>
    </font>
    <font>
      <u/>
      <sz val="16"/>
      <name val="Cambria"/>
      <family val="1"/>
      <charset val="238"/>
    </font>
    <font>
      <sz val="11"/>
      <color rgb="FF9C0006"/>
      <name val="Calibri"/>
      <family val="2"/>
      <charset val="238"/>
      <scheme val="minor"/>
    </font>
    <font>
      <b/>
      <u/>
      <sz val="16"/>
      <name val="Cambria"/>
      <family val="1"/>
      <charset val="238"/>
    </font>
    <font>
      <sz val="11"/>
      <color rgb="FF00B0F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u/>
      <sz val="12"/>
      <color theme="5" tint="-0.249977111117893"/>
      <name val="Cambria"/>
      <family val="1"/>
      <charset val="238"/>
    </font>
    <font>
      <b/>
      <u/>
      <sz val="12"/>
      <color theme="5" tint="-0.249977111117893"/>
      <name val="Cambria"/>
      <family val="1"/>
      <charset val="238"/>
    </font>
    <font>
      <b/>
      <u/>
      <sz val="18"/>
      <color theme="1"/>
      <name val="Calibri"/>
      <family val="2"/>
      <charset val="238"/>
      <scheme val="minor"/>
    </font>
    <font>
      <b/>
      <u/>
      <sz val="18"/>
      <name val="Cambria"/>
      <family val="1"/>
      <charset val="238"/>
    </font>
    <font>
      <b/>
      <sz val="18"/>
      <color theme="1"/>
      <name val="Calibri"/>
      <family val="2"/>
      <charset val="238"/>
      <scheme val="minor"/>
    </font>
    <font>
      <b/>
      <sz val="18"/>
      <name val="Cambria"/>
      <family val="1"/>
      <charset val="238"/>
    </font>
  </fonts>
  <fills count="2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slantDashDot">
        <color auto="1"/>
      </top>
      <bottom/>
      <diagonal/>
    </border>
    <border diagonalUp="1" diagonalDown="1">
      <left/>
      <right/>
      <top style="slantDashDot">
        <color auto="1"/>
      </top>
      <bottom/>
      <diagonal style="thin">
        <color auto="1"/>
      </diagonal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</borders>
  <cellStyleXfs count="13">
    <xf numFmtId="0" fontId="0" fillId="0" borderId="0" applyProtection="0"/>
    <xf numFmtId="10" fontId="47" fillId="0" borderId="0"/>
    <xf numFmtId="10" fontId="79" fillId="0" borderId="0"/>
    <xf numFmtId="0" fontId="13" fillId="14" borderId="0"/>
    <xf numFmtId="10" fontId="78" fillId="15" borderId="0"/>
    <xf numFmtId="10" fontId="78" fillId="14" borderId="0"/>
    <xf numFmtId="10" fontId="47" fillId="14" borderId="0"/>
    <xf numFmtId="10" fontId="47" fillId="15" borderId="0"/>
    <xf numFmtId="9" fontId="1" fillId="0" borderId="0" applyFont="0" applyFill="0" applyBorder="0" applyAlignment="0" applyProtection="0"/>
    <xf numFmtId="0" fontId="112" fillId="19" borderId="0" applyNumberFormat="0" applyBorder="0" applyAlignment="0" applyProtection="0"/>
    <xf numFmtId="0" fontId="1" fillId="15" borderId="0"/>
    <xf numFmtId="0" fontId="1" fillId="18" borderId="0"/>
    <xf numFmtId="0" fontId="114" fillId="20" borderId="0"/>
  </cellStyleXfs>
  <cellXfs count="123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0" fontId="2" fillId="0" borderId="1" xfId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0" fontId="2" fillId="0" borderId="1" xfId="1" applyFont="1" applyFill="1" applyBorder="1" applyAlignment="1">
      <alignment horizontal="center" vertical="center"/>
    </xf>
    <xf numFmtId="10" fontId="2" fillId="0" borderId="0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5" fontId="6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right" vertical="center"/>
    </xf>
    <xf numFmtId="165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5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1" fontId="6" fillId="2" borderId="2" xfId="0" applyNumberFormat="1" applyFont="1" applyFill="1" applyBorder="1"/>
    <xf numFmtId="165" fontId="6" fillId="2" borderId="2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right" vertical="center"/>
    </xf>
    <xf numFmtId="165" fontId="6" fillId="2" borderId="2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164" fontId="6" fillId="2" borderId="4" xfId="0" applyNumberFormat="1" applyFont="1" applyFill="1" applyBorder="1"/>
    <xf numFmtId="165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/>
    <xf numFmtId="164" fontId="6" fillId="2" borderId="4" xfId="0" applyNumberFormat="1" applyFont="1" applyFill="1" applyBorder="1" applyAlignment="1">
      <alignment horizontal="right"/>
    </xf>
    <xf numFmtId="165" fontId="6" fillId="2" borderId="4" xfId="0" applyNumberFormat="1" applyFont="1" applyFill="1" applyBorder="1"/>
    <xf numFmtId="165" fontId="6" fillId="2" borderId="4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left"/>
    </xf>
    <xf numFmtId="164" fontId="6" fillId="2" borderId="4" xfId="0" applyNumberFormat="1" applyFont="1" applyFill="1" applyBorder="1" applyAlignment="1">
      <alignment vertical="center"/>
    </xf>
    <xf numFmtId="164" fontId="6" fillId="2" borderId="4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165" fontId="6" fillId="2" borderId="6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right" vertical="center"/>
    </xf>
    <xf numFmtId="165" fontId="6" fillId="2" borderId="6" xfId="0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Border="1"/>
    <xf numFmtId="1" fontId="6" fillId="2" borderId="1" xfId="0" applyNumberFormat="1" applyFont="1" applyFill="1" applyBorder="1"/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/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right"/>
    </xf>
    <xf numFmtId="165" fontId="6" fillId="2" borderId="1" xfId="0" applyNumberFormat="1" applyFont="1" applyFill="1" applyBorder="1"/>
    <xf numFmtId="0" fontId="6" fillId="2" borderId="1" xfId="0" applyFont="1" applyFill="1" applyBorder="1" applyAlignment="1">
      <alignment horizontal="left"/>
    </xf>
    <xf numFmtId="164" fontId="6" fillId="2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165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165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165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2" borderId="7" xfId="0" applyFont="1" applyFill="1" applyBorder="1" applyAlignment="1">
      <alignment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8" xfId="0" applyFont="1" applyFill="1" applyBorder="1"/>
    <xf numFmtId="165" fontId="6" fillId="2" borderId="7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/>
    </xf>
    <xf numFmtId="165" fontId="6" fillId="2" borderId="8" xfId="0" applyNumberFormat="1" applyFont="1" applyFill="1" applyBorder="1"/>
    <xf numFmtId="165" fontId="6" fillId="2" borderId="8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right"/>
    </xf>
    <xf numFmtId="0" fontId="6" fillId="0" borderId="0" xfId="0" applyFont="1" applyFill="1"/>
    <xf numFmtId="165" fontId="6" fillId="2" borderId="7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65" fontId="6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right" vertical="center"/>
    </xf>
    <xf numFmtId="165" fontId="6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horizontal="right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10" fontId="13" fillId="0" borderId="0" xfId="2" applyFont="1" applyFill="1" applyAlignment="1">
      <alignment vertical="center"/>
    </xf>
    <xf numFmtId="10" fontId="2" fillId="0" borderId="1" xfId="2" applyFont="1" applyFill="1" applyBorder="1" applyAlignment="1">
      <alignment horizontal="center" vertical="center"/>
    </xf>
    <xf numFmtId="10" fontId="6" fillId="0" borderId="1" xfId="2" applyFont="1" applyFill="1" applyBorder="1" applyAlignment="1">
      <alignment horizontal="center" vertical="center"/>
    </xf>
    <xf numFmtId="10" fontId="14" fillId="0" borderId="0" xfId="2" applyFont="1" applyFill="1" applyAlignment="1">
      <alignment horizontal="center" vertical="center"/>
    </xf>
    <xf numFmtId="10" fontId="14" fillId="0" borderId="0" xfId="2" applyFont="1" applyFill="1" applyAlignment="1">
      <alignment vertical="center"/>
    </xf>
    <xf numFmtId="10" fontId="15" fillId="0" borderId="0" xfId="2" applyFont="1" applyFill="1" applyAlignment="1">
      <alignment vertical="center"/>
    </xf>
    <xf numFmtId="49" fontId="6" fillId="0" borderId="1" xfId="2" applyNumberFormat="1" applyFont="1" applyFill="1" applyBorder="1" applyAlignment="1">
      <alignment horizontal="center" vertical="center"/>
    </xf>
    <xf numFmtId="10" fontId="13" fillId="0" borderId="1" xfId="2" applyFont="1" applyFill="1" applyBorder="1" applyAlignment="1">
      <alignment vertical="center"/>
    </xf>
    <xf numFmtId="10" fontId="14" fillId="2" borderId="1" xfId="2" applyFont="1" applyFill="1" applyBorder="1" applyAlignment="1">
      <alignment horizontal="center" vertical="center"/>
    </xf>
    <xf numFmtId="10" fontId="13" fillId="2" borderId="1" xfId="2" applyFont="1" applyFill="1" applyBorder="1" applyAlignment="1">
      <alignment horizontal="center" vertical="center"/>
    </xf>
    <xf numFmtId="10" fontId="13" fillId="2" borderId="1" xfId="2" applyFont="1" applyFill="1" applyBorder="1" applyAlignment="1">
      <alignment vertical="center"/>
    </xf>
    <xf numFmtId="164" fontId="13" fillId="2" borderId="1" xfId="2" applyNumberFormat="1" applyFont="1" applyFill="1" applyBorder="1" applyAlignment="1">
      <alignment vertical="center"/>
    </xf>
    <xf numFmtId="165" fontId="13" fillId="2" borderId="1" xfId="2" applyNumberFormat="1" applyFont="1" applyFill="1" applyBorder="1" applyAlignment="1">
      <alignment horizontal="center" vertical="center"/>
    </xf>
    <xf numFmtId="166" fontId="6" fillId="2" borderId="1" xfId="2" quotePrefix="1" applyNumberFormat="1" applyFont="1" applyFill="1" applyBorder="1" applyAlignment="1">
      <alignment horizontal="right" vertical="center"/>
    </xf>
    <xf numFmtId="166" fontId="6" fillId="2" borderId="1" xfId="2" applyNumberFormat="1" applyFont="1" applyFill="1" applyBorder="1" applyAlignment="1">
      <alignment horizontal="right" vertical="center"/>
    </xf>
    <xf numFmtId="167" fontId="6" fillId="2" borderId="1" xfId="2" quotePrefix="1" applyNumberFormat="1" applyFont="1" applyFill="1" applyBorder="1" applyAlignment="1">
      <alignment horizontal="right" vertical="center"/>
    </xf>
    <xf numFmtId="168" fontId="6" fillId="2" borderId="1" xfId="2" quotePrefix="1" applyNumberFormat="1" applyFont="1" applyFill="1" applyBorder="1" applyAlignment="1">
      <alignment horizontal="right" vertical="center"/>
    </xf>
    <xf numFmtId="169" fontId="6" fillId="2" borderId="1" xfId="2" quotePrefix="1" applyNumberFormat="1" applyFont="1" applyFill="1" applyBorder="1" applyAlignment="1">
      <alignment horizontal="right" vertical="center"/>
    </xf>
    <xf numFmtId="167" fontId="6" fillId="2" borderId="1" xfId="2" applyNumberFormat="1" applyFont="1" applyFill="1" applyBorder="1" applyAlignment="1">
      <alignment horizontal="right" vertical="center"/>
    </xf>
    <xf numFmtId="170" fontId="6" fillId="2" borderId="1" xfId="2" quotePrefix="1" applyNumberFormat="1" applyFont="1" applyFill="1" applyBorder="1" applyAlignment="1">
      <alignment horizontal="right" vertical="center"/>
    </xf>
    <xf numFmtId="10" fontId="13" fillId="2" borderId="0" xfId="2" applyFont="1" applyFill="1" applyAlignment="1">
      <alignment vertical="center"/>
    </xf>
    <xf numFmtId="10" fontId="14" fillId="0" borderId="0" xfId="2" applyFont="1" applyFill="1" applyAlignment="1">
      <alignment horizontal="left" vertical="center"/>
    </xf>
    <xf numFmtId="10" fontId="13" fillId="0" borderId="0" xfId="2" applyFont="1" applyFill="1" applyAlignment="1">
      <alignment horizontal="center" vertical="center"/>
    </xf>
    <xf numFmtId="10" fontId="14" fillId="0" borderId="1" xfId="2" applyFont="1" applyFill="1" applyBorder="1" applyAlignment="1">
      <alignment horizontal="center" vertical="center"/>
    </xf>
    <xf numFmtId="10" fontId="16" fillId="0" borderId="1" xfId="1" applyFont="1" applyFill="1" applyBorder="1" applyAlignment="1">
      <alignment horizontal="center" vertical="center" wrapText="1"/>
    </xf>
    <xf numFmtId="10" fontId="14" fillId="0" borderId="1" xfId="2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horizontal="center" vertical="center"/>
    </xf>
    <xf numFmtId="10" fontId="17" fillId="0" borderId="1" xfId="2" applyFont="1" applyFill="1" applyBorder="1" applyAlignment="1">
      <alignment horizontal="center" vertical="center" wrapText="1"/>
    </xf>
    <xf numFmtId="10" fontId="18" fillId="0" borderId="7" xfId="1" applyFont="1" applyFill="1" applyBorder="1" applyAlignment="1">
      <alignment horizontal="center" vertical="center" wrapText="1"/>
    </xf>
    <xf numFmtId="49" fontId="6" fillId="0" borderId="1" xfId="2" quotePrefix="1" applyNumberFormat="1" applyFont="1" applyFill="1" applyBorder="1" applyAlignment="1">
      <alignment horizontal="center" vertical="center"/>
    </xf>
    <xf numFmtId="164" fontId="13" fillId="2" borderId="1" xfId="2" applyNumberFormat="1" applyFont="1" applyFill="1" applyBorder="1" applyAlignment="1">
      <alignment horizontal="center" vertical="center"/>
    </xf>
    <xf numFmtId="165" fontId="13" fillId="2" borderId="7" xfId="2" applyNumberFormat="1" applyFont="1" applyFill="1" applyBorder="1" applyAlignment="1">
      <alignment horizontal="center" vertical="center"/>
    </xf>
    <xf numFmtId="1" fontId="6" fillId="2" borderId="1" xfId="2" quotePrefix="1" applyNumberFormat="1" applyFont="1" applyFill="1" applyBorder="1" applyAlignment="1">
      <alignment horizontal="right" vertical="center"/>
    </xf>
    <xf numFmtId="0" fontId="0" fillId="4" borderId="0" xfId="0" applyFill="1"/>
    <xf numFmtId="10" fontId="6" fillId="0" borderId="0" xfId="2" applyFont="1" applyAlignment="1">
      <alignment vertical="center"/>
    </xf>
    <xf numFmtId="10" fontId="2" fillId="0" borderId="0" xfId="2" applyFont="1" applyFill="1" applyAlignment="1">
      <alignment vertical="center"/>
    </xf>
    <xf numFmtId="10" fontId="2" fillId="0" borderId="0" xfId="2" applyFont="1" applyAlignment="1">
      <alignment vertical="center"/>
    </xf>
    <xf numFmtId="10" fontId="6" fillId="0" borderId="0" xfId="2" applyFont="1" applyFill="1" applyBorder="1" applyAlignment="1">
      <alignment horizontal="right" vertical="center"/>
    </xf>
    <xf numFmtId="10" fontId="2" fillId="0" borderId="1" xfId="2" applyFont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right" vertical="center"/>
    </xf>
    <xf numFmtId="10" fontId="2" fillId="0" borderId="1" xfId="2" applyFont="1" applyBorder="1" applyAlignment="1">
      <alignment horizontal="center" vertical="center" wrapText="1"/>
    </xf>
    <xf numFmtId="10" fontId="17" fillId="0" borderId="1" xfId="1" applyFont="1" applyFill="1" applyBorder="1" applyAlignment="1">
      <alignment horizontal="center" vertical="center"/>
    </xf>
    <xf numFmtId="10" fontId="6" fillId="2" borderId="1" xfId="2" applyFont="1" applyFill="1" applyBorder="1" applyAlignment="1">
      <alignment horizontal="center" vertical="center"/>
    </xf>
    <xf numFmtId="10" fontId="2" fillId="2" borderId="1" xfId="2" applyFont="1" applyFill="1" applyBorder="1" applyAlignment="1">
      <alignment horizontal="center" vertical="center"/>
    </xf>
    <xf numFmtId="10" fontId="19" fillId="2" borderId="1" xfId="2" applyFont="1" applyFill="1" applyBorder="1" applyAlignment="1">
      <alignment horizontal="center" vertical="center"/>
    </xf>
    <xf numFmtId="10" fontId="19" fillId="2" borderId="1" xfId="2" applyFont="1" applyFill="1" applyBorder="1" applyAlignment="1">
      <alignment vertical="center"/>
    </xf>
    <xf numFmtId="164" fontId="6" fillId="2" borderId="2" xfId="2" applyNumberFormat="1" applyFont="1" applyFill="1" applyBorder="1" applyAlignment="1">
      <alignment vertical="center"/>
    </xf>
    <xf numFmtId="10" fontId="6" fillId="2" borderId="1" xfId="2" applyFont="1" applyFill="1" applyBorder="1" applyAlignment="1">
      <alignment vertical="center"/>
    </xf>
    <xf numFmtId="165" fontId="6" fillId="2" borderId="1" xfId="2" applyNumberFormat="1" applyFont="1" applyFill="1" applyBorder="1" applyAlignment="1">
      <alignment horizontal="center" vertical="center"/>
    </xf>
    <xf numFmtId="10" fontId="6" fillId="2" borderId="0" xfId="2" applyFont="1" applyFill="1" applyAlignment="1">
      <alignment vertical="center"/>
    </xf>
    <xf numFmtId="10" fontId="6" fillId="2" borderId="0" xfId="2" applyFont="1" applyFill="1" applyBorder="1" applyAlignment="1">
      <alignment vertical="center"/>
    </xf>
    <xf numFmtId="10" fontId="2" fillId="0" borderId="0" xfId="2" applyFont="1" applyAlignment="1">
      <alignment horizontal="left" vertical="center"/>
    </xf>
    <xf numFmtId="10" fontId="13" fillId="0" borderId="0" xfId="2" applyFont="1" applyAlignment="1">
      <alignment vertical="center"/>
    </xf>
    <xf numFmtId="10" fontId="20" fillId="0" borderId="1" xfId="2" applyFont="1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 vertical="center"/>
    </xf>
    <xf numFmtId="10" fontId="79" fillId="0" borderId="0" xfId="2" applyAlignment="1">
      <alignment vertical="center"/>
    </xf>
    <xf numFmtId="10" fontId="21" fillId="0" borderId="0" xfId="2" applyFont="1" applyAlignment="1">
      <alignment vertical="center"/>
    </xf>
    <xf numFmtId="10" fontId="22" fillId="0" borderId="0" xfId="2" applyFont="1" applyAlignment="1">
      <alignment vertical="center"/>
    </xf>
    <xf numFmtId="10" fontId="23" fillId="0" borderId="1" xfId="2" applyFont="1" applyFill="1" applyBorder="1" applyAlignment="1">
      <alignment horizontal="right"/>
    </xf>
    <xf numFmtId="49" fontId="6" fillId="0" borderId="1" xfId="2" applyNumberFormat="1" applyFont="1" applyFill="1" applyBorder="1" applyAlignment="1">
      <alignment horizontal="center"/>
    </xf>
    <xf numFmtId="165" fontId="6" fillId="0" borderId="1" xfId="2" applyNumberFormat="1" applyFont="1" applyFill="1" applyBorder="1" applyAlignment="1">
      <alignment horizontal="center"/>
    </xf>
    <xf numFmtId="10" fontId="24" fillId="0" borderId="8" xfId="2" applyFont="1" applyBorder="1" applyAlignment="1">
      <alignment horizontal="center" vertical="center"/>
    </xf>
    <xf numFmtId="164" fontId="16" fillId="0" borderId="8" xfId="2" applyNumberFormat="1" applyFont="1" applyBorder="1" applyAlignment="1">
      <alignment horizontal="center" vertical="center"/>
    </xf>
    <xf numFmtId="10" fontId="14" fillId="0" borderId="8" xfId="2" applyFont="1" applyBorder="1" applyAlignment="1">
      <alignment horizontal="center" vertical="center"/>
    </xf>
    <xf numFmtId="10" fontId="79" fillId="0" borderId="1" xfId="2" applyBorder="1" applyAlignment="1">
      <alignment vertical="center"/>
    </xf>
    <xf numFmtId="49" fontId="6" fillId="0" borderId="1" xfId="2" quotePrefix="1" applyNumberFormat="1" applyFont="1" applyFill="1" applyBorder="1" applyAlignment="1">
      <alignment horizontal="center"/>
    </xf>
    <xf numFmtId="10" fontId="23" fillId="0" borderId="1" xfId="2" applyFont="1" applyFill="1" applyBorder="1" applyAlignment="1">
      <alignment horizontal="center"/>
    </xf>
    <xf numFmtId="49" fontId="13" fillId="2" borderId="1" xfId="2" applyNumberFormat="1" applyFont="1" applyFill="1" applyBorder="1" applyAlignment="1">
      <alignment horizontal="center" vertical="center"/>
    </xf>
    <xf numFmtId="10" fontId="25" fillId="2" borderId="1" xfId="2" applyFont="1" applyFill="1" applyBorder="1" applyAlignment="1">
      <alignment horizontal="center" vertical="center"/>
    </xf>
    <xf numFmtId="10" fontId="25" fillId="2" borderId="1" xfId="2" applyFont="1" applyFill="1" applyBorder="1" applyAlignment="1">
      <alignment vertical="center"/>
    </xf>
    <xf numFmtId="164" fontId="79" fillId="2" borderId="1" xfId="2" applyNumberFormat="1" applyFill="1" applyBorder="1" applyAlignment="1">
      <alignment vertical="center"/>
    </xf>
    <xf numFmtId="10" fontId="79" fillId="2" borderId="1" xfId="2" applyFill="1" applyBorder="1" applyAlignment="1">
      <alignment horizontal="center" vertical="center"/>
    </xf>
    <xf numFmtId="10" fontId="79" fillId="2" borderId="0" xfId="2" applyFill="1" applyAlignment="1">
      <alignment vertical="center"/>
    </xf>
    <xf numFmtId="170" fontId="6" fillId="2" borderId="1" xfId="2" quotePrefix="1" applyNumberFormat="1" applyFont="1" applyFill="1" applyBorder="1" applyAlignment="1">
      <alignment horizontal="right"/>
    </xf>
    <xf numFmtId="166" fontId="6" fillId="2" borderId="1" xfId="2" quotePrefix="1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/>
    </xf>
    <xf numFmtId="167" fontId="6" fillId="2" borderId="1" xfId="2" quotePrefix="1" applyNumberFormat="1" applyFont="1" applyFill="1" applyBorder="1" applyAlignment="1">
      <alignment horizontal="right"/>
    </xf>
    <xf numFmtId="168" fontId="6" fillId="2" borderId="1" xfId="2" quotePrefix="1" applyNumberFormat="1" applyFont="1" applyFill="1" applyBorder="1" applyAlignment="1">
      <alignment horizontal="right"/>
    </xf>
    <xf numFmtId="165" fontId="6" fillId="2" borderId="1" xfId="2" quotePrefix="1" applyNumberFormat="1" applyFont="1" applyFill="1" applyBorder="1" applyAlignment="1">
      <alignment horizontal="right"/>
    </xf>
    <xf numFmtId="167" fontId="6" fillId="2" borderId="1" xfId="2" applyNumberFormat="1" applyFont="1" applyFill="1" applyBorder="1" applyAlignment="1">
      <alignment horizontal="right"/>
    </xf>
    <xf numFmtId="10" fontId="79" fillId="0" borderId="0" xfId="2" applyAlignment="1">
      <alignment horizontal="center" vertical="center"/>
    </xf>
    <xf numFmtId="10" fontId="26" fillId="0" borderId="1" xfId="2" applyFont="1" applyFill="1" applyBorder="1" applyAlignment="1">
      <alignment horizontal="left"/>
    </xf>
    <xf numFmtId="1" fontId="2" fillId="0" borderId="1" xfId="2" applyNumberFormat="1" applyFont="1" applyFill="1" applyBorder="1" applyAlignment="1">
      <alignment horizontal="center" vertical="center"/>
    </xf>
    <xf numFmtId="10" fontId="27" fillId="0" borderId="0" xfId="2" applyFont="1" applyAlignment="1">
      <alignment vertical="center"/>
    </xf>
    <xf numFmtId="1" fontId="6" fillId="0" borderId="1" xfId="2" applyNumberFormat="1" applyFont="1" applyFill="1" applyBorder="1" applyAlignment="1">
      <alignment horizontal="center"/>
    </xf>
    <xf numFmtId="49" fontId="14" fillId="0" borderId="1" xfId="2" applyNumberFormat="1" applyFont="1" applyBorder="1" applyAlignment="1">
      <alignment horizontal="center" vertical="center"/>
    </xf>
    <xf numFmtId="10" fontId="28" fillId="0" borderId="8" xfId="2" applyFont="1" applyBorder="1" applyAlignment="1">
      <alignment horizontal="center" vertical="center"/>
    </xf>
    <xf numFmtId="10" fontId="2" fillId="0" borderId="8" xfId="2" applyFont="1" applyBorder="1" applyAlignment="1">
      <alignment horizontal="center" vertical="center"/>
    </xf>
    <xf numFmtId="10" fontId="2" fillId="0" borderId="9" xfId="2" applyFont="1" applyBorder="1" applyAlignment="1">
      <alignment horizontal="center" vertical="center"/>
    </xf>
    <xf numFmtId="10" fontId="28" fillId="2" borderId="1" xfId="2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>
      <alignment vertical="center"/>
    </xf>
    <xf numFmtId="1" fontId="6" fillId="2" borderId="1" xfId="2" quotePrefix="1" applyNumberFormat="1" applyFont="1" applyFill="1" applyBorder="1" applyAlignment="1">
      <alignment horizontal="center"/>
    </xf>
    <xf numFmtId="164" fontId="19" fillId="2" borderId="1" xfId="2" applyNumberFormat="1" applyFont="1" applyFill="1" applyBorder="1" applyAlignment="1">
      <alignment vertical="center"/>
    </xf>
    <xf numFmtId="164" fontId="19" fillId="2" borderId="7" xfId="2" applyNumberFormat="1" applyFont="1" applyFill="1" applyBorder="1" applyAlignment="1">
      <alignment vertical="center"/>
    </xf>
    <xf numFmtId="10" fontId="79" fillId="4" borderId="0" xfId="2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24" fillId="0" borderId="1" xfId="3" applyFont="1" applyFill="1" applyBorder="1" applyAlignment="1">
      <alignment horizontal="center" vertical="center"/>
    </xf>
    <xf numFmtId="0" fontId="29" fillId="0" borderId="1" xfId="3" applyFont="1" applyFill="1" applyBorder="1" applyAlignment="1">
      <alignment horizontal="right" vertical="center"/>
    </xf>
    <xf numFmtId="0" fontId="29" fillId="0" borderId="1" xfId="3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0" fontId="30" fillId="0" borderId="0" xfId="2" applyFont="1" applyAlignment="1">
      <alignment vertical="center"/>
    </xf>
    <xf numFmtId="10" fontId="23" fillId="0" borderId="1" xfId="2" applyFont="1" applyFill="1" applyBorder="1" applyAlignment="1">
      <alignment horizontal="center" vertical="center"/>
    </xf>
    <xf numFmtId="10" fontId="13" fillId="0" borderId="0" xfId="2" applyFont="1" applyAlignment="1">
      <alignment horizontal="center" vertical="center"/>
    </xf>
    <xf numFmtId="10" fontId="31" fillId="0" borderId="0" xfId="2" applyFont="1" applyAlignment="1">
      <alignment vertical="center"/>
    </xf>
    <xf numFmtId="10" fontId="23" fillId="0" borderId="1" xfId="2" applyFont="1" applyFill="1" applyBorder="1" applyAlignment="1">
      <alignment horizontal="right" vertical="center"/>
    </xf>
    <xf numFmtId="10" fontId="13" fillId="0" borderId="1" xfId="2" applyFont="1" applyFill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4" fontId="6" fillId="2" borderId="1" xfId="2" applyNumberFormat="1" applyFont="1" applyFill="1" applyBorder="1" applyAlignment="1">
      <alignment vertical="center"/>
    </xf>
    <xf numFmtId="10" fontId="2" fillId="2" borderId="1" xfId="2" applyFont="1" applyFill="1" applyBorder="1" applyAlignment="1">
      <alignment vertical="center"/>
    </xf>
    <xf numFmtId="49" fontId="13" fillId="0" borderId="0" xfId="2" applyNumberFormat="1" applyFont="1" applyAlignment="1">
      <alignment horizontal="center" vertical="center"/>
    </xf>
    <xf numFmtId="10" fontId="13" fillId="0" borderId="0" xfId="2" applyFont="1" applyFill="1"/>
    <xf numFmtId="10" fontId="13" fillId="0" borderId="0" xfId="2" applyFont="1"/>
    <xf numFmtId="10" fontId="2" fillId="0" borderId="0" xfId="2" applyFont="1" applyFill="1" applyAlignment="1">
      <alignment horizontal="left" vertical="center"/>
    </xf>
    <xf numFmtId="10" fontId="6" fillId="0" borderId="0" xfId="2" applyFont="1" applyFill="1" applyBorder="1" applyAlignment="1">
      <alignment vertical="center"/>
    </xf>
    <xf numFmtId="10" fontId="6" fillId="0" borderId="0" xfId="2" applyFont="1" applyFill="1" applyBorder="1" applyAlignment="1">
      <alignment horizontal="left" vertical="center"/>
    </xf>
    <xf numFmtId="10" fontId="6" fillId="0" borderId="0" xfId="2" applyFont="1" applyAlignment="1">
      <alignment horizontal="center" vertical="center"/>
    </xf>
    <xf numFmtId="10" fontId="13" fillId="0" borderId="1" xfId="2" applyFont="1" applyBorder="1" applyAlignment="1">
      <alignment vertical="center"/>
    </xf>
    <xf numFmtId="10" fontId="13" fillId="0" borderId="1" xfId="2" applyFont="1" applyBorder="1"/>
    <xf numFmtId="169" fontId="6" fillId="2" borderId="1" xfId="2" quotePrefix="1" applyNumberFormat="1" applyFont="1" applyFill="1" applyBorder="1" applyAlignment="1"/>
    <xf numFmtId="10" fontId="13" fillId="2" borderId="0" xfId="2" applyFont="1" applyFill="1"/>
    <xf numFmtId="1" fontId="17" fillId="0" borderId="0" xfId="2" applyNumberFormat="1" applyFont="1" applyFill="1" applyBorder="1" applyAlignment="1">
      <alignment vertical="center"/>
    </xf>
    <xf numFmtId="10" fontId="32" fillId="0" borderId="1" xfId="2" applyFont="1" applyBorder="1" applyAlignment="1">
      <alignment horizontal="center" vertical="center"/>
    </xf>
    <xf numFmtId="164" fontId="32" fillId="0" borderId="1" xfId="1" applyNumberFormat="1" applyFont="1" applyFill="1" applyBorder="1" applyAlignment="1">
      <alignment horizontal="right" vertical="center"/>
    </xf>
    <xf numFmtId="10" fontId="6" fillId="2" borderId="7" xfId="2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6" fillId="0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4" fontId="2" fillId="0" borderId="0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9" fontId="6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/>
    </xf>
    <xf numFmtId="171" fontId="2" fillId="0" borderId="1" xfId="4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right" vertical="center"/>
    </xf>
    <xf numFmtId="166" fontId="6" fillId="2" borderId="1" xfId="0" applyNumberFormat="1" applyFont="1" applyFill="1" applyBorder="1" applyAlignment="1">
      <alignment horizontal="right"/>
    </xf>
    <xf numFmtId="166" fontId="6" fillId="2" borderId="1" xfId="0" quotePrefix="1" applyNumberFormat="1" applyFont="1" applyFill="1" applyBorder="1" applyAlignment="1">
      <alignment horizontal="right"/>
    </xf>
    <xf numFmtId="167" fontId="6" fillId="2" borderId="1" xfId="0" applyNumberFormat="1" applyFont="1" applyFill="1" applyBorder="1" applyAlignment="1">
      <alignment horizontal="right"/>
    </xf>
    <xf numFmtId="167" fontId="6" fillId="2" borderId="1" xfId="0" quotePrefix="1" applyNumberFormat="1" applyFont="1" applyFill="1" applyBorder="1" applyAlignment="1">
      <alignment horizontal="right"/>
    </xf>
    <xf numFmtId="168" fontId="6" fillId="2" borderId="1" xfId="0" quotePrefix="1" applyNumberFormat="1" applyFont="1" applyFill="1" applyBorder="1" applyAlignment="1">
      <alignment horizontal="right"/>
    </xf>
    <xf numFmtId="169" fontId="6" fillId="2" borderId="1" xfId="0" quotePrefix="1" applyNumberFormat="1" applyFont="1" applyFill="1" applyBorder="1" applyAlignment="1">
      <alignment horizontal="right"/>
    </xf>
    <xf numFmtId="170" fontId="6" fillId="2" borderId="1" xfId="0" quotePrefix="1" applyNumberFormat="1" applyFont="1" applyFill="1" applyBorder="1" applyAlignment="1">
      <alignment horizontal="right"/>
    </xf>
    <xf numFmtId="0" fontId="0" fillId="2" borderId="0" xfId="0" applyFill="1"/>
    <xf numFmtId="0" fontId="33" fillId="0" borderId="0" xfId="0" applyFont="1" applyFill="1" applyBorder="1" applyAlignment="1">
      <alignment horizontal="left" vertical="center"/>
    </xf>
    <xf numFmtId="168" fontId="34" fillId="0" borderId="0" xfId="0" quotePrefix="1" applyNumberFormat="1" applyFont="1" applyFill="1" applyBorder="1" applyAlignment="1">
      <alignment horizontal="right" vertical="center"/>
    </xf>
    <xf numFmtId="168" fontId="19" fillId="0" borderId="0" xfId="0" quotePrefix="1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/>
    </xf>
    <xf numFmtId="164" fontId="16" fillId="0" borderId="1" xfId="5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2" fontId="37" fillId="5" borderId="1" xfId="5" applyNumberFormat="1" applyFont="1" applyFill="1" applyBorder="1" applyAlignment="1">
      <alignment horizontal="center" vertical="center" wrapText="1"/>
    </xf>
    <xf numFmtId="2" fontId="28" fillId="5" borderId="1" xfId="5" applyNumberFormat="1" applyFont="1" applyFill="1" applyBorder="1" applyAlignment="1">
      <alignment horizontal="center" vertical="center" wrapText="1"/>
    </xf>
    <xf numFmtId="49" fontId="6" fillId="0" borderId="1" xfId="0" quotePrefix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19" fillId="2" borderId="7" xfId="0" applyFont="1" applyFill="1" applyBorder="1" applyAlignment="1">
      <alignment horizontal="right" vertical="center"/>
    </xf>
    <xf numFmtId="0" fontId="39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6" fillId="2" borderId="1" xfId="0" quotePrefix="1" applyNumberFormat="1" applyFont="1" applyFill="1" applyBorder="1" applyAlignment="1">
      <alignment horizontal="right" vertical="center"/>
    </xf>
    <xf numFmtId="166" fontId="6" fillId="2" borderId="1" xfId="0" applyNumberFormat="1" applyFont="1" applyFill="1" applyBorder="1" applyAlignment="1">
      <alignment horizontal="right" vertical="center"/>
    </xf>
    <xf numFmtId="167" fontId="6" fillId="2" borderId="1" xfId="0" quotePrefix="1" applyNumberFormat="1" applyFont="1" applyFill="1" applyBorder="1" applyAlignment="1">
      <alignment horizontal="right" vertical="center"/>
    </xf>
    <xf numFmtId="168" fontId="6" fillId="2" borderId="1" xfId="0" quotePrefix="1" applyNumberFormat="1" applyFont="1" applyFill="1" applyBorder="1" applyAlignment="1">
      <alignment horizontal="center" vertical="center"/>
    </xf>
    <xf numFmtId="169" fontId="6" fillId="2" borderId="1" xfId="0" quotePrefix="1" applyNumberFormat="1" applyFont="1" applyFill="1" applyBorder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19" fillId="2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right" vertical="center"/>
    </xf>
    <xf numFmtId="0" fontId="40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right" vertical="center"/>
    </xf>
    <xf numFmtId="165" fontId="14" fillId="2" borderId="1" xfId="0" applyNumberFormat="1" applyFont="1" applyFill="1" applyBorder="1" applyAlignment="1">
      <alignment horizontal="center" vertical="center"/>
    </xf>
    <xf numFmtId="168" fontId="6" fillId="2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14" fillId="0" borderId="0" xfId="0" applyFont="1" applyAlignment="1"/>
    <xf numFmtId="49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164" fontId="19" fillId="2" borderId="3" xfId="0" applyNumberFormat="1" applyFont="1" applyFill="1" applyBorder="1" applyAlignment="1">
      <alignment vertical="center"/>
    </xf>
    <xf numFmtId="172" fontId="6" fillId="2" borderId="1" xfId="0" quotePrefix="1" applyNumberFormat="1" applyFont="1" applyFill="1" applyBorder="1" applyAlignment="1">
      <alignment horizontal="right"/>
    </xf>
    <xf numFmtId="0" fontId="0" fillId="2" borderId="10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64" fontId="19" fillId="2" borderId="10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49" fontId="41" fillId="0" borderId="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/>
    </xf>
    <xf numFmtId="49" fontId="41" fillId="0" borderId="1" xfId="0" quotePrefix="1" applyNumberFormat="1" applyFont="1" applyFill="1" applyBorder="1" applyAlignment="1">
      <alignment horizontal="center" vertical="center"/>
    </xf>
    <xf numFmtId="1" fontId="0" fillId="2" borderId="2" xfId="0" quotePrefix="1" applyNumberFormat="1" applyFill="1" applyBorder="1" applyAlignment="1">
      <alignment horizontal="center" vertical="center"/>
    </xf>
    <xf numFmtId="166" fontId="41" fillId="2" borderId="1" xfId="0" quotePrefix="1" applyNumberFormat="1" applyFont="1" applyFill="1" applyBorder="1" applyAlignment="1">
      <alignment horizontal="right" vertical="center"/>
    </xf>
    <xf numFmtId="166" fontId="41" fillId="2" borderId="1" xfId="0" applyNumberFormat="1" applyFont="1" applyFill="1" applyBorder="1" applyAlignment="1">
      <alignment horizontal="right" vertical="center"/>
    </xf>
    <xf numFmtId="167" fontId="41" fillId="2" borderId="1" xfId="0" applyNumberFormat="1" applyFont="1" applyFill="1" applyBorder="1" applyAlignment="1">
      <alignment horizontal="right" vertical="center"/>
    </xf>
    <xf numFmtId="167" fontId="41" fillId="2" borderId="1" xfId="0" quotePrefix="1" applyNumberFormat="1" applyFont="1" applyFill="1" applyBorder="1" applyAlignment="1">
      <alignment horizontal="right" vertical="center"/>
    </xf>
    <xf numFmtId="168" fontId="41" fillId="2" borderId="1" xfId="0" quotePrefix="1" applyNumberFormat="1" applyFont="1" applyFill="1" applyBorder="1" applyAlignment="1">
      <alignment horizontal="right" vertical="center"/>
    </xf>
    <xf numFmtId="170" fontId="6" fillId="2" borderId="0" xfId="0" quotePrefix="1" applyNumberFormat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/>
    </xf>
    <xf numFmtId="168" fontId="6" fillId="2" borderId="1" xfId="0" quotePrefix="1" applyNumberFormat="1" applyFont="1" applyFill="1" applyBorder="1" applyAlignment="1">
      <alignment horizontal="right" vertical="center"/>
    </xf>
    <xf numFmtId="1" fontId="6" fillId="2" borderId="1" xfId="0" quotePrefix="1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14" fillId="0" borderId="1" xfId="0" applyNumberFormat="1" applyFont="1" applyBorder="1" applyAlignment="1">
      <alignment horizontal="center" vertical="center"/>
    </xf>
    <xf numFmtId="164" fontId="2" fillId="0" borderId="7" xfId="6" applyNumberFormat="1" applyFont="1" applyFill="1" applyBorder="1" applyAlignment="1">
      <alignment horizontal="right" vertical="center"/>
    </xf>
    <xf numFmtId="164" fontId="6" fillId="2" borderId="7" xfId="0" applyNumberFormat="1" applyFont="1" applyFill="1" applyBorder="1" applyAlignment="1">
      <alignment horizontal="right" vertical="center"/>
    </xf>
    <xf numFmtId="1" fontId="6" fillId="2" borderId="1" xfId="0" quotePrefix="1" applyNumberFormat="1" applyFont="1" applyFill="1" applyBorder="1" applyAlignment="1">
      <alignment horizontal="right"/>
    </xf>
    <xf numFmtId="164" fontId="19" fillId="2" borderId="7" xfId="0" applyNumberFormat="1" applyFont="1" applyFill="1" applyBorder="1" applyAlignment="1">
      <alignment horizontal="right" vertical="center"/>
    </xf>
    <xf numFmtId="0" fontId="23" fillId="0" borderId="1" xfId="0" applyFont="1" applyFill="1" applyBorder="1" applyAlignment="1">
      <alignment horizontal="left"/>
    </xf>
    <xf numFmtId="0" fontId="2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Font="1" applyBorder="1"/>
    <xf numFmtId="0" fontId="25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0" fontId="6" fillId="2" borderId="1" xfId="0" quotePrefix="1" applyNumberFormat="1" applyFont="1" applyFill="1" applyBorder="1" applyAlignment="1">
      <alignment horizontal="left"/>
    </xf>
    <xf numFmtId="0" fontId="25" fillId="2" borderId="0" xfId="0" applyFont="1" applyFill="1"/>
    <xf numFmtId="0" fontId="19" fillId="2" borderId="7" xfId="0" applyFont="1" applyFill="1" applyBorder="1" applyAlignment="1">
      <alignment horizontal="center" vertical="center"/>
    </xf>
    <xf numFmtId="0" fontId="0" fillId="2" borderId="0" xfId="0" applyFont="1" applyFill="1"/>
    <xf numFmtId="0" fontId="0" fillId="2" borderId="1" xfId="0" applyFill="1" applyBorder="1" applyAlignment="1">
      <alignment vertical="center"/>
    </xf>
    <xf numFmtId="0" fontId="2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44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right"/>
    </xf>
    <xf numFmtId="49" fontId="2" fillId="0" borderId="1" xfId="0" quotePrefix="1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71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4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41" fillId="0" borderId="1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164" fontId="6" fillId="2" borderId="1" xfId="0" applyNumberFormat="1" applyFont="1" applyFill="1" applyBorder="1" applyAlignment="1" applyProtection="1">
      <alignment vertical="center"/>
      <protection locked="0"/>
    </xf>
    <xf numFmtId="166" fontId="41" fillId="2" borderId="1" xfId="0" quotePrefix="1" applyNumberFormat="1" applyFont="1" applyFill="1" applyBorder="1" applyAlignment="1">
      <alignment horizontal="right"/>
    </xf>
    <xf numFmtId="166" fontId="41" fillId="2" borderId="1" xfId="0" applyNumberFormat="1" applyFont="1" applyFill="1" applyBorder="1" applyAlignment="1">
      <alignment horizontal="right"/>
    </xf>
    <xf numFmtId="167" fontId="41" fillId="2" borderId="1" xfId="0" quotePrefix="1" applyNumberFormat="1" applyFont="1" applyFill="1" applyBorder="1" applyAlignment="1">
      <alignment horizontal="right"/>
    </xf>
    <xf numFmtId="167" fontId="41" fillId="2" borderId="1" xfId="0" applyNumberFormat="1" applyFont="1" applyFill="1" applyBorder="1" applyAlignment="1">
      <alignment horizontal="right"/>
    </xf>
    <xf numFmtId="168" fontId="41" fillId="2" borderId="1" xfId="0" quotePrefix="1" applyNumberFormat="1" applyFont="1" applyFill="1" applyBorder="1" applyAlignment="1">
      <alignment horizontal="right"/>
    </xf>
    <xf numFmtId="169" fontId="41" fillId="2" borderId="1" xfId="0" quotePrefix="1" applyNumberFormat="1" applyFont="1" applyFill="1" applyBorder="1" applyAlignment="1">
      <alignment horizontal="right"/>
    </xf>
    <xf numFmtId="170" fontId="6" fillId="2" borderId="1" xfId="0" quotePrefix="1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45" fillId="0" borderId="1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right" vertical="center"/>
    </xf>
    <xf numFmtId="0" fontId="46" fillId="0" borderId="1" xfId="0" applyFont="1" applyBorder="1" applyAlignment="1">
      <alignment horizontal="center" vertical="center"/>
    </xf>
    <xf numFmtId="171" fontId="2" fillId="0" borderId="1" xfId="6" applyNumberFormat="1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4" fontId="2" fillId="0" borderId="7" xfId="4" applyNumberFormat="1" applyFont="1" applyFill="1" applyBorder="1" applyAlignment="1">
      <alignment horizontal="right" vertical="center"/>
    </xf>
    <xf numFmtId="164" fontId="0" fillId="2" borderId="7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64" fontId="7" fillId="2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66" fontId="6" fillId="0" borderId="1" xfId="0" quotePrefix="1" applyNumberFormat="1" applyFont="1" applyFill="1" applyBorder="1" applyAlignment="1">
      <alignment horizontal="right" vertical="center"/>
    </xf>
    <xf numFmtId="166" fontId="6" fillId="0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Fill="1" applyBorder="1" applyAlignment="1">
      <alignment horizontal="right" vertical="center"/>
    </xf>
    <xf numFmtId="167" fontId="6" fillId="0" borderId="1" xfId="0" quotePrefix="1" applyNumberFormat="1" applyFont="1" applyFill="1" applyBorder="1" applyAlignment="1">
      <alignment horizontal="right" vertical="center"/>
    </xf>
    <xf numFmtId="168" fontId="6" fillId="0" borderId="1" xfId="0" quotePrefix="1" applyNumberFormat="1" applyFont="1" applyFill="1" applyBorder="1" applyAlignment="1">
      <alignment horizontal="right" vertical="center"/>
    </xf>
    <xf numFmtId="169" fontId="6" fillId="0" borderId="1" xfId="0" quotePrefix="1" applyNumberFormat="1" applyFont="1" applyFill="1" applyBorder="1" applyAlignment="1">
      <alignment horizontal="right" vertical="center"/>
    </xf>
    <xf numFmtId="166" fontId="41" fillId="0" borderId="1" xfId="0" applyNumberFormat="1" applyFont="1" applyFill="1" applyBorder="1" applyAlignment="1">
      <alignment horizontal="right"/>
    </xf>
    <xf numFmtId="167" fontId="41" fillId="0" borderId="1" xfId="0" applyNumberFormat="1" applyFont="1" applyFill="1" applyBorder="1" applyAlignment="1">
      <alignment horizontal="right"/>
    </xf>
    <xf numFmtId="167" fontId="41" fillId="0" borderId="1" xfId="0" quotePrefix="1" applyNumberFormat="1" applyFont="1" applyFill="1" applyBorder="1" applyAlignment="1">
      <alignment horizontal="right"/>
    </xf>
    <xf numFmtId="164" fontId="7" fillId="2" borderId="1" xfId="0" applyNumberFormat="1" applyFont="1" applyFill="1" applyBorder="1" applyAlignment="1">
      <alignment horizontal="right" vertical="center"/>
    </xf>
    <xf numFmtId="0" fontId="26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171" fontId="2" fillId="0" borderId="7" xfId="1" applyNumberFormat="1" applyFon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horizontal="right" vertical="center"/>
    </xf>
    <xf numFmtId="0" fontId="19" fillId="2" borderId="8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49" fontId="6" fillId="0" borderId="8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/>
    <xf numFmtId="49" fontId="0" fillId="2" borderId="1" xfId="0" applyNumberFormat="1" applyFont="1" applyFill="1" applyBorder="1" applyAlignment="1">
      <alignment horizontal="center"/>
    </xf>
    <xf numFmtId="164" fontId="19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/>
    <xf numFmtId="0" fontId="28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right" vertical="center"/>
    </xf>
    <xf numFmtId="164" fontId="2" fillId="0" borderId="1" xfId="7" applyNumberFormat="1" applyFont="1" applyFill="1" applyBorder="1" applyAlignment="1">
      <alignment horizontal="right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3" fontId="6" fillId="2" borderId="1" xfId="0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164" fontId="2" fillId="0" borderId="7" xfId="1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164" fontId="0" fillId="2" borderId="7" xfId="0" applyNumberFormat="1" applyFill="1" applyBorder="1" applyAlignment="1">
      <alignment vertical="center"/>
    </xf>
    <xf numFmtId="0" fontId="22" fillId="0" borderId="0" xfId="0" applyFont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164" fontId="19" fillId="2" borderId="1" xfId="0" applyNumberFormat="1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0" fontId="47" fillId="2" borderId="0" xfId="0" applyFont="1" applyFill="1"/>
    <xf numFmtId="1" fontId="2" fillId="2" borderId="1" xfId="0" quotePrefix="1" applyNumberFormat="1" applyFont="1" applyFill="1" applyBorder="1" applyAlignment="1">
      <alignment horizontal="right"/>
    </xf>
    <xf numFmtId="166" fontId="2" fillId="2" borderId="1" xfId="0" quotePrefix="1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7" fontId="2" fillId="2" borderId="1" xfId="0" applyNumberFormat="1" applyFont="1" applyFill="1" applyBorder="1" applyAlignment="1">
      <alignment horizontal="right"/>
    </xf>
    <xf numFmtId="167" fontId="2" fillId="2" borderId="1" xfId="0" quotePrefix="1" applyNumberFormat="1" applyFont="1" applyFill="1" applyBorder="1" applyAlignment="1">
      <alignment horizontal="right"/>
    </xf>
    <xf numFmtId="168" fontId="2" fillId="2" borderId="1" xfId="0" quotePrefix="1" applyNumberFormat="1" applyFont="1" applyFill="1" applyBorder="1" applyAlignment="1">
      <alignment horizontal="right"/>
    </xf>
    <xf numFmtId="169" fontId="2" fillId="2" borderId="1" xfId="0" quotePrefix="1" applyNumberFormat="1" applyFont="1" applyFill="1" applyBorder="1" applyAlignment="1">
      <alignment horizontal="right"/>
    </xf>
    <xf numFmtId="170" fontId="2" fillId="2" borderId="1" xfId="0" quotePrefix="1" applyNumberFormat="1" applyFont="1" applyFill="1" applyBorder="1" applyAlignment="1">
      <alignment horizontal="left"/>
    </xf>
    <xf numFmtId="0" fontId="48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vertical="center"/>
    </xf>
    <xf numFmtId="164" fontId="50" fillId="2" borderId="1" xfId="0" applyNumberFormat="1" applyFont="1" applyFill="1" applyBorder="1" applyAlignment="1">
      <alignment vertical="center"/>
    </xf>
    <xf numFmtId="0" fontId="51" fillId="2" borderId="0" xfId="0" applyFont="1" applyFill="1"/>
    <xf numFmtId="1" fontId="50" fillId="2" borderId="1" xfId="0" quotePrefix="1" applyNumberFormat="1" applyFont="1" applyFill="1" applyBorder="1" applyAlignment="1">
      <alignment horizontal="right"/>
    </xf>
    <xf numFmtId="166" fontId="50" fillId="2" borderId="1" xfId="0" quotePrefix="1" applyNumberFormat="1" applyFont="1" applyFill="1" applyBorder="1" applyAlignment="1">
      <alignment horizontal="right"/>
    </xf>
    <xf numFmtId="166" fontId="50" fillId="2" borderId="1" xfId="0" applyNumberFormat="1" applyFont="1" applyFill="1" applyBorder="1" applyAlignment="1">
      <alignment horizontal="right"/>
    </xf>
    <xf numFmtId="167" fontId="50" fillId="2" borderId="1" xfId="0" quotePrefix="1" applyNumberFormat="1" applyFont="1" applyFill="1" applyBorder="1" applyAlignment="1">
      <alignment horizontal="right"/>
    </xf>
    <xf numFmtId="168" fontId="50" fillId="2" borderId="1" xfId="0" quotePrefix="1" applyNumberFormat="1" applyFont="1" applyFill="1" applyBorder="1" applyAlignment="1">
      <alignment horizontal="right"/>
    </xf>
    <xf numFmtId="169" fontId="50" fillId="2" borderId="1" xfId="0" quotePrefix="1" applyNumberFormat="1" applyFont="1" applyFill="1" applyBorder="1" applyAlignment="1">
      <alignment horizontal="right"/>
    </xf>
    <xf numFmtId="167" fontId="50" fillId="2" borderId="1" xfId="0" applyNumberFormat="1" applyFont="1" applyFill="1" applyBorder="1" applyAlignment="1">
      <alignment horizontal="right"/>
    </xf>
    <xf numFmtId="170" fontId="50" fillId="2" borderId="1" xfId="0" quotePrefix="1" applyNumberFormat="1" applyFont="1" applyFill="1" applyBorder="1" applyAlignment="1">
      <alignment horizontal="left"/>
    </xf>
    <xf numFmtId="0" fontId="51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/>
    </xf>
    <xf numFmtId="0" fontId="51" fillId="2" borderId="0" xfId="0" applyFont="1" applyFill="1" applyAlignme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171" fontId="51" fillId="2" borderId="1" xfId="0" applyNumberFormat="1" applyFont="1" applyFill="1" applyBorder="1" applyAlignment="1">
      <alignment vertical="center"/>
    </xf>
    <xf numFmtId="0" fontId="54" fillId="2" borderId="1" xfId="0" applyFont="1" applyFill="1" applyBorder="1" applyAlignment="1">
      <alignment horizontal="center" vertical="center"/>
    </xf>
    <xf numFmtId="166" fontId="55" fillId="2" borderId="1" xfId="0" quotePrefix="1" applyNumberFormat="1" applyFont="1" applyFill="1" applyBorder="1" applyAlignment="1">
      <alignment horizontal="right" vertical="center"/>
    </xf>
    <xf numFmtId="166" fontId="55" fillId="2" borderId="1" xfId="0" applyNumberFormat="1" applyFont="1" applyFill="1" applyBorder="1" applyAlignment="1">
      <alignment horizontal="right" vertical="center"/>
    </xf>
    <xf numFmtId="167" fontId="55" fillId="2" borderId="1" xfId="0" quotePrefix="1" applyNumberFormat="1" applyFont="1" applyFill="1" applyBorder="1" applyAlignment="1">
      <alignment horizontal="right" vertical="center"/>
    </xf>
    <xf numFmtId="168" fontId="55" fillId="2" borderId="1" xfId="0" quotePrefix="1" applyNumberFormat="1" applyFont="1" applyFill="1" applyBorder="1" applyAlignment="1">
      <alignment horizontal="right" vertical="center"/>
    </xf>
    <xf numFmtId="166" fontId="7" fillId="2" borderId="1" xfId="0" applyNumberFormat="1" applyFont="1" applyFill="1" applyBorder="1" applyAlignment="1">
      <alignment horizontal="right" vertical="center"/>
    </xf>
    <xf numFmtId="167" fontId="7" fillId="2" borderId="1" xfId="0" applyNumberFormat="1" applyFont="1" applyFill="1" applyBorder="1" applyAlignment="1">
      <alignment horizontal="right" vertical="center"/>
    </xf>
    <xf numFmtId="167" fontId="7" fillId="2" borderId="1" xfId="0" quotePrefix="1" applyNumberFormat="1" applyFont="1" applyFill="1" applyBorder="1" applyAlignment="1">
      <alignment horizontal="right" vertical="center"/>
    </xf>
    <xf numFmtId="1" fontId="0" fillId="2" borderId="1" xfId="0" quotePrefix="1" applyNumberFormat="1" applyFont="1" applyFill="1" applyBorder="1" applyAlignment="1">
      <alignment horizontal="right" vertical="center"/>
    </xf>
    <xf numFmtId="14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right" vertical="center"/>
    </xf>
    <xf numFmtId="165" fontId="6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/>
    <xf numFmtId="0" fontId="2" fillId="4" borderId="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65" fontId="6" fillId="4" borderId="2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8" fillId="4" borderId="0" xfId="0" applyFont="1" applyFill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165" fontId="6" fillId="4" borderId="4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/>
    <xf numFmtId="165" fontId="0" fillId="0" borderId="0" xfId="0" applyNumberFormat="1"/>
    <xf numFmtId="2" fontId="0" fillId="0" borderId="0" xfId="0" applyNumberFormat="1"/>
    <xf numFmtId="165" fontId="6" fillId="2" borderId="0" xfId="0" applyNumberFormat="1" applyFont="1" applyFill="1" applyBorder="1"/>
    <xf numFmtId="1" fontId="0" fillId="0" borderId="0" xfId="0" applyNumberFormat="1"/>
    <xf numFmtId="0" fontId="0" fillId="5" borderId="8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166" fontId="6" fillId="4" borderId="1" xfId="0" quotePrefix="1" applyNumberFormat="1" applyFont="1" applyFill="1" applyBorder="1" applyAlignment="1">
      <alignment horizontal="right" vertical="center"/>
    </xf>
    <xf numFmtId="166" fontId="6" fillId="4" borderId="1" xfId="0" applyNumberFormat="1" applyFont="1" applyFill="1" applyBorder="1" applyAlignment="1">
      <alignment horizontal="right" vertical="center"/>
    </xf>
    <xf numFmtId="167" fontId="6" fillId="4" borderId="1" xfId="0" applyNumberFormat="1" applyFont="1" applyFill="1" applyBorder="1" applyAlignment="1">
      <alignment horizontal="right" vertical="center"/>
    </xf>
    <xf numFmtId="167" fontId="6" fillId="4" borderId="1" xfId="0" quotePrefix="1" applyNumberFormat="1" applyFont="1" applyFill="1" applyBorder="1" applyAlignment="1">
      <alignment horizontal="right" vertical="center"/>
    </xf>
    <xf numFmtId="168" fontId="6" fillId="4" borderId="1" xfId="0" quotePrefix="1" applyNumberFormat="1" applyFont="1" applyFill="1" applyBorder="1" applyAlignment="1">
      <alignment horizontal="center" vertical="center"/>
    </xf>
    <xf numFmtId="169" fontId="6" fillId="4" borderId="1" xfId="0" quotePrefix="1" applyNumberFormat="1" applyFont="1" applyFill="1" applyBorder="1" applyAlignment="1">
      <alignment horizontal="right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168" fontId="6" fillId="4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10" fontId="19" fillId="2" borderId="0" xfId="2" applyFont="1" applyFill="1" applyBorder="1" applyAlignment="1">
      <alignment vertical="center"/>
    </xf>
    <xf numFmtId="0" fontId="0" fillId="0" borderId="1" xfId="0" applyBorder="1"/>
    <xf numFmtId="0" fontId="6" fillId="2" borderId="0" xfId="0" applyFont="1" applyFill="1" applyAlignment="1" applyProtection="1">
      <alignment vertical="center"/>
      <protection locked="0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10" fontId="13" fillId="2" borderId="0" xfId="2" applyFont="1" applyFill="1" applyBorder="1" applyAlignment="1">
      <alignment vertical="center"/>
    </xf>
    <xf numFmtId="0" fontId="19" fillId="2" borderId="0" xfId="0" applyFont="1" applyFill="1" applyAlignment="1" applyProtection="1">
      <alignment vertical="center"/>
      <protection locked="0"/>
    </xf>
    <xf numFmtId="0" fontId="19" fillId="4" borderId="0" xfId="0" applyFont="1" applyFill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19" fillId="4" borderId="10" xfId="0" applyFont="1" applyFill="1" applyBorder="1" applyAlignment="1">
      <alignment vertical="center"/>
    </xf>
    <xf numFmtId="0" fontId="6" fillId="2" borderId="0" xfId="0" applyFont="1" applyFill="1" applyBorder="1" applyAlignment="1" applyProtection="1">
      <alignment vertical="center"/>
      <protection locked="0"/>
    </xf>
    <xf numFmtId="2" fontId="28" fillId="5" borderId="0" xfId="5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5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171" fontId="0" fillId="2" borderId="0" xfId="0" applyNumberFormat="1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164" fontId="7" fillId="2" borderId="7" xfId="0" applyNumberFormat="1" applyFont="1" applyFill="1" applyBorder="1" applyAlignment="1">
      <alignment vertical="center"/>
    </xf>
    <xf numFmtId="164" fontId="19" fillId="2" borderId="0" xfId="2" applyNumberFormat="1" applyFont="1" applyFill="1" applyBorder="1" applyAlignment="1">
      <alignment vertical="center"/>
    </xf>
    <xf numFmtId="164" fontId="6" fillId="2" borderId="0" xfId="0" applyNumberFormat="1" applyFont="1" applyFill="1" applyAlignment="1" applyProtection="1">
      <alignment vertical="center"/>
      <protection locked="0"/>
    </xf>
    <xf numFmtId="164" fontId="6" fillId="2" borderId="7" xfId="0" applyNumberFormat="1" applyFont="1" applyFill="1" applyBorder="1" applyAlignment="1" applyProtection="1">
      <alignment vertical="center"/>
      <protection locked="0"/>
    </xf>
    <xf numFmtId="164" fontId="19" fillId="2" borderId="0" xfId="0" applyNumberFormat="1" applyFont="1" applyFill="1" applyBorder="1" applyAlignment="1">
      <alignment horizontal="right" vertical="center"/>
    </xf>
    <xf numFmtId="164" fontId="6" fillId="2" borderId="0" xfId="2" applyNumberFormat="1" applyFont="1" applyFill="1" applyBorder="1" applyAlignment="1">
      <alignment vertical="center"/>
    </xf>
    <xf numFmtId="164" fontId="6" fillId="2" borderId="0" xfId="0" applyNumberFormat="1" applyFont="1" applyFill="1" applyBorder="1" applyAlignment="1">
      <alignment vertical="center"/>
    </xf>
    <xf numFmtId="164" fontId="19" fillId="2" borderId="0" xfId="0" applyNumberFormat="1" applyFont="1" applyFill="1" applyAlignment="1">
      <alignment horizontal="right" vertical="center"/>
    </xf>
    <xf numFmtId="164" fontId="19" fillId="2" borderId="0" xfId="0" applyNumberFormat="1" applyFont="1" applyFill="1" applyAlignment="1">
      <alignment vertical="center"/>
    </xf>
    <xf numFmtId="164" fontId="13" fillId="2" borderId="0" xfId="2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164" fontId="79" fillId="2" borderId="0" xfId="2" applyNumberFormat="1" applyFill="1" applyBorder="1" applyAlignment="1">
      <alignment vertical="center"/>
    </xf>
    <xf numFmtId="164" fontId="0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5" fontId="0" fillId="4" borderId="0" xfId="0" applyNumberFormat="1" applyFill="1" applyAlignment="1">
      <alignment horizontal="center" vertical="center"/>
    </xf>
    <xf numFmtId="164" fontId="7" fillId="2" borderId="0" xfId="0" applyNumberFormat="1" applyFont="1" applyFill="1" applyBorder="1" applyAlignment="1">
      <alignment horizontal="right" vertical="center"/>
    </xf>
    <xf numFmtId="164" fontId="79" fillId="2" borderId="7" xfId="2" applyNumberFormat="1" applyFill="1" applyBorder="1" applyAlignment="1">
      <alignment vertical="center"/>
    </xf>
    <xf numFmtId="164" fontId="0" fillId="2" borderId="0" xfId="0" applyNumberFormat="1" applyFont="1" applyFill="1" applyBorder="1" applyAlignment="1">
      <alignment horizontal="right" vertical="center" wrapText="1"/>
    </xf>
    <xf numFmtId="164" fontId="0" fillId="2" borderId="1" xfId="0" applyNumberFormat="1" applyFont="1" applyFill="1" applyBorder="1" applyAlignment="1">
      <alignment horizontal="right" vertical="center" wrapText="1"/>
    </xf>
    <xf numFmtId="171" fontId="0" fillId="2" borderId="0" xfId="0" applyNumberFormat="1" applyFont="1" applyFill="1" applyBorder="1" applyAlignment="1">
      <alignment vertical="center"/>
    </xf>
    <xf numFmtId="0" fontId="0" fillId="0" borderId="7" xfId="0" applyBorder="1"/>
    <xf numFmtId="164" fontId="0" fillId="2" borderId="0" xfId="0" applyNumberFormat="1" applyFont="1" applyFill="1" applyAlignment="1">
      <alignment horizontal="right" vertical="center" wrapText="1"/>
    </xf>
    <xf numFmtId="164" fontId="13" fillId="2" borderId="7" xfId="2" applyNumberFormat="1" applyFont="1" applyFill="1" applyBorder="1" applyAlignment="1">
      <alignment horizontal="center" vertical="center"/>
    </xf>
    <xf numFmtId="173" fontId="6" fillId="2" borderId="0" xfId="0" applyNumberFormat="1" applyFont="1" applyFill="1" applyAlignment="1">
      <alignment horizontal="right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79" fillId="2" borderId="2" xfId="2" applyNumberFormat="1" applyFill="1" applyBorder="1" applyAlignment="1">
      <alignment vertical="center"/>
    </xf>
    <xf numFmtId="164" fontId="6" fillId="2" borderId="0" xfId="0" applyNumberFormat="1" applyFont="1" applyFill="1" applyBorder="1" applyAlignment="1" applyProtection="1">
      <alignment vertical="center"/>
      <protection locked="0"/>
    </xf>
    <xf numFmtId="164" fontId="6" fillId="2" borderId="2" xfId="0" applyNumberFormat="1" applyFont="1" applyFill="1" applyBorder="1" applyAlignment="1">
      <alignment vertical="center"/>
    </xf>
    <xf numFmtId="165" fontId="0" fillId="2" borderId="0" xfId="0" applyNumberFormat="1" applyFill="1" applyBorder="1" applyAlignment="1">
      <alignment horizontal="center" vertical="center"/>
    </xf>
    <xf numFmtId="164" fontId="13" fillId="2" borderId="0" xfId="2" applyNumberFormat="1" applyFont="1" applyFill="1" applyBorder="1" applyAlignment="1">
      <alignment vertical="center"/>
    </xf>
    <xf numFmtId="165" fontId="0" fillId="4" borderId="0" xfId="0" applyNumberForma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13" fillId="2" borderId="2" xfId="2" applyNumberFormat="1" applyFont="1" applyFill="1" applyBorder="1" applyAlignment="1">
      <alignment vertical="center"/>
    </xf>
    <xf numFmtId="164" fontId="6" fillId="2" borderId="2" xfId="0" applyNumberFormat="1" applyFont="1" applyFill="1" applyBorder="1" applyAlignment="1" applyProtection="1">
      <alignment vertical="center"/>
      <protection locked="0"/>
    </xf>
    <xf numFmtId="165" fontId="0" fillId="4" borderId="3" xfId="0" applyNumberFormat="1" applyFill="1" applyBorder="1" applyAlignment="1">
      <alignment horizontal="center" vertical="center"/>
    </xf>
    <xf numFmtId="165" fontId="13" fillId="2" borderId="0" xfId="2" applyNumberFormat="1" applyFont="1" applyFill="1" applyBorder="1" applyAlignment="1">
      <alignment horizontal="center" vertical="center"/>
    </xf>
    <xf numFmtId="165" fontId="6" fillId="2" borderId="0" xfId="2" applyNumberFormat="1" applyFont="1" applyFill="1" applyBorder="1" applyAlignment="1">
      <alignment horizontal="center" vertical="center"/>
    </xf>
    <xf numFmtId="165" fontId="6" fillId="2" borderId="7" xfId="2" applyNumberFormat="1" applyFont="1" applyFill="1" applyBorder="1" applyAlignment="1">
      <alignment horizontal="center" vertical="center"/>
    </xf>
    <xf numFmtId="166" fontId="6" fillId="2" borderId="0" xfId="2" quotePrefix="1" applyNumberFormat="1" applyFont="1" applyFill="1" applyBorder="1" applyAlignment="1">
      <alignment horizontal="right"/>
    </xf>
    <xf numFmtId="166" fontId="6" fillId="2" borderId="0" xfId="0" quotePrefix="1" applyNumberFormat="1" applyFont="1" applyFill="1" applyAlignment="1">
      <alignment horizontal="right"/>
    </xf>
    <xf numFmtId="166" fontId="6" fillId="2" borderId="0" xfId="2" applyNumberFormat="1" applyFont="1" applyFill="1" applyBorder="1" applyAlignment="1">
      <alignment horizontal="right"/>
    </xf>
    <xf numFmtId="166" fontId="41" fillId="2" borderId="8" xfId="0" applyNumberFormat="1" applyFont="1" applyFill="1" applyBorder="1" applyAlignment="1">
      <alignment horizontal="right"/>
    </xf>
    <xf numFmtId="166" fontId="6" fillId="2" borderId="0" xfId="0" quotePrefix="1" applyNumberFormat="1" applyFont="1" applyFill="1" applyAlignment="1">
      <alignment horizontal="right" vertical="center"/>
    </xf>
    <xf numFmtId="166" fontId="6" fillId="2" borderId="0" xfId="0" applyNumberFormat="1" applyFont="1" applyFill="1" applyAlignment="1">
      <alignment horizontal="right"/>
    </xf>
    <xf numFmtId="166" fontId="6" fillId="2" borderId="0" xfId="2" quotePrefix="1" applyNumberFormat="1" applyFont="1" applyFill="1" applyBorder="1" applyAlignment="1">
      <alignment horizontal="right" vertical="center"/>
    </xf>
    <xf numFmtId="166" fontId="41" fillId="2" borderId="0" xfId="0" quotePrefix="1" applyNumberFormat="1" applyFont="1" applyFill="1" applyAlignment="1">
      <alignment horizontal="right"/>
    </xf>
    <xf numFmtId="166" fontId="6" fillId="2" borderId="8" xfId="0" quotePrefix="1" applyNumberFormat="1" applyFont="1" applyFill="1" applyBorder="1" applyAlignment="1">
      <alignment horizontal="right" vertical="center"/>
    </xf>
    <xf numFmtId="166" fontId="41" fillId="2" borderId="0" xfId="0" quotePrefix="1" applyNumberFormat="1" applyFont="1" applyFill="1" applyAlignment="1">
      <alignment horizontal="right" vertical="center"/>
    </xf>
    <xf numFmtId="166" fontId="6" fillId="2" borderId="0" xfId="0" applyNumberFormat="1" applyFont="1" applyFill="1" applyAlignment="1">
      <alignment horizontal="right" vertical="center"/>
    </xf>
    <xf numFmtId="166" fontId="41" fillId="2" borderId="0" xfId="0" applyNumberFormat="1" applyFont="1" applyFill="1" applyAlignment="1">
      <alignment horizontal="right"/>
    </xf>
    <xf numFmtId="166" fontId="6" fillId="2" borderId="0" xfId="2" applyNumberFormat="1" applyFont="1" applyFill="1" applyBorder="1" applyAlignment="1">
      <alignment horizontal="right" vertical="center"/>
    </xf>
    <xf numFmtId="166" fontId="41" fillId="2" borderId="0" xfId="0" applyNumberFormat="1" applyFont="1" applyFill="1" applyAlignment="1">
      <alignment horizontal="right" vertical="center"/>
    </xf>
    <xf numFmtId="167" fontId="6" fillId="2" borderId="0" xfId="2" applyNumberFormat="1" applyFont="1" applyFill="1" applyBorder="1" applyAlignment="1">
      <alignment horizontal="right"/>
    </xf>
    <xf numFmtId="167" fontId="6" fillId="2" borderId="0" xfId="0" quotePrefix="1" applyNumberFormat="1" applyFont="1" applyFill="1" applyAlignment="1">
      <alignment horizontal="right"/>
    </xf>
    <xf numFmtId="167" fontId="6" fillId="2" borderId="0" xfId="0" applyNumberFormat="1" applyFont="1" applyFill="1" applyAlignment="1">
      <alignment horizontal="right" vertical="center"/>
    </xf>
    <xf numFmtId="167" fontId="6" fillId="2" borderId="0" xfId="2" quotePrefix="1" applyNumberFormat="1" applyFont="1" applyFill="1" applyBorder="1" applyAlignment="1">
      <alignment horizontal="right"/>
    </xf>
    <xf numFmtId="167" fontId="6" fillId="2" borderId="0" xfId="2" applyNumberFormat="1" applyFont="1" applyFill="1" applyBorder="1" applyAlignment="1">
      <alignment horizontal="right" vertical="center"/>
    </xf>
    <xf numFmtId="167" fontId="6" fillId="2" borderId="0" xfId="0" quotePrefix="1" applyNumberFormat="1" applyFont="1" applyFill="1" applyAlignment="1">
      <alignment horizontal="right" vertical="center"/>
    </xf>
    <xf numFmtId="167" fontId="6" fillId="2" borderId="0" xfId="0" applyNumberFormat="1" applyFont="1" applyFill="1" applyAlignment="1">
      <alignment horizontal="right"/>
    </xf>
    <xf numFmtId="167" fontId="41" fillId="2" borderId="0" xfId="0" quotePrefix="1" applyNumberFormat="1" applyFont="1" applyFill="1" applyAlignment="1">
      <alignment horizontal="right"/>
    </xf>
    <xf numFmtId="167" fontId="6" fillId="2" borderId="0" xfId="2" quotePrefix="1" applyNumberFormat="1" applyFont="1" applyFill="1" applyBorder="1" applyAlignment="1">
      <alignment horizontal="right" vertical="center"/>
    </xf>
    <xf numFmtId="167" fontId="41" fillId="2" borderId="0" xfId="0" quotePrefix="1" applyNumberFormat="1" applyFont="1" applyFill="1" applyAlignment="1">
      <alignment horizontal="right" vertical="center"/>
    </xf>
    <xf numFmtId="167" fontId="41" fillId="2" borderId="0" xfId="0" applyNumberFormat="1" applyFont="1" applyFill="1" applyAlignment="1">
      <alignment horizontal="right"/>
    </xf>
    <xf numFmtId="167" fontId="41" fillId="2" borderId="0" xfId="0" applyNumberFormat="1" applyFont="1" applyFill="1" applyAlignment="1">
      <alignment horizontal="right" vertical="center"/>
    </xf>
    <xf numFmtId="168" fontId="6" fillId="2" borderId="0" xfId="2" quotePrefix="1" applyNumberFormat="1" applyFont="1" applyFill="1" applyBorder="1" applyAlignment="1">
      <alignment horizontal="right"/>
    </xf>
    <xf numFmtId="168" fontId="6" fillId="2" borderId="0" xfId="0" quotePrefix="1" applyNumberFormat="1" applyFont="1" applyFill="1" applyAlignment="1">
      <alignment horizontal="right"/>
    </xf>
    <xf numFmtId="168" fontId="6" fillId="2" borderId="0" xfId="0" quotePrefix="1" applyNumberFormat="1" applyFont="1" applyFill="1" applyAlignment="1">
      <alignment horizontal="right" vertical="center"/>
    </xf>
    <xf numFmtId="168" fontId="6" fillId="2" borderId="0" xfId="2" quotePrefix="1" applyNumberFormat="1" applyFont="1" applyFill="1" applyBorder="1" applyAlignment="1">
      <alignment horizontal="right" vertical="center"/>
    </xf>
    <xf numFmtId="168" fontId="41" fillId="2" borderId="0" xfId="0" quotePrefix="1" applyNumberFormat="1" applyFont="1" applyFill="1" applyAlignment="1">
      <alignment horizontal="right"/>
    </xf>
    <xf numFmtId="168" fontId="41" fillId="2" borderId="0" xfId="0" quotePrefix="1" applyNumberFormat="1" applyFont="1" applyFill="1" applyAlignment="1">
      <alignment horizontal="right" vertical="center"/>
    </xf>
    <xf numFmtId="1" fontId="6" fillId="2" borderId="0" xfId="2" quotePrefix="1" applyNumberFormat="1" applyFont="1" applyFill="1" applyBorder="1" applyAlignment="1">
      <alignment horizontal="center"/>
    </xf>
    <xf numFmtId="169" fontId="6" fillId="2" borderId="0" xfId="0" quotePrefix="1" applyNumberFormat="1" applyFont="1" applyFill="1" applyAlignment="1">
      <alignment horizontal="right"/>
    </xf>
    <xf numFmtId="169" fontId="6" fillId="2" borderId="0" xfId="2" quotePrefix="1" applyNumberFormat="1" applyFont="1" applyFill="1" applyBorder="1" applyAlignment="1"/>
    <xf numFmtId="169" fontId="6" fillId="2" borderId="0" xfId="0" quotePrefix="1" applyNumberFormat="1" applyFont="1" applyFill="1" applyAlignment="1">
      <alignment horizontal="right" vertical="center"/>
    </xf>
    <xf numFmtId="169" fontId="6" fillId="2" borderId="0" xfId="2" quotePrefix="1" applyNumberFormat="1" applyFont="1" applyFill="1" applyBorder="1" applyAlignment="1">
      <alignment horizontal="right" vertical="center"/>
    </xf>
    <xf numFmtId="169" fontId="41" fillId="2" borderId="0" xfId="0" quotePrefix="1" applyNumberFormat="1" applyFont="1" applyFill="1" applyAlignment="1">
      <alignment horizontal="right"/>
    </xf>
    <xf numFmtId="0" fontId="0" fillId="4" borderId="1" xfId="0" applyFont="1" applyFill="1" applyBorder="1" applyAlignment="1">
      <alignment vertical="center"/>
    </xf>
    <xf numFmtId="0" fontId="0" fillId="2" borderId="1" xfId="0" applyFill="1" applyBorder="1"/>
    <xf numFmtId="0" fontId="0" fillId="2" borderId="0" xfId="0" applyFill="1" applyBorder="1"/>
    <xf numFmtId="170" fontId="6" fillId="2" borderId="0" xfId="2" quotePrefix="1" applyNumberFormat="1" applyFont="1" applyFill="1" applyBorder="1" applyAlignment="1">
      <alignment horizontal="right"/>
    </xf>
    <xf numFmtId="170" fontId="6" fillId="2" borderId="0" xfId="0" quotePrefix="1" applyNumberFormat="1" applyFont="1" applyFill="1" applyBorder="1" applyAlignment="1">
      <alignment horizontal="right" vertical="center"/>
    </xf>
    <xf numFmtId="170" fontId="6" fillId="2" borderId="0" xfId="0" quotePrefix="1" applyNumberFormat="1" applyFont="1" applyFill="1" applyAlignment="1">
      <alignment horizontal="left"/>
    </xf>
    <xf numFmtId="170" fontId="6" fillId="2" borderId="0" xfId="0" quotePrefix="1" applyNumberFormat="1" applyFont="1" applyFill="1" applyAlignment="1">
      <alignment horizontal="right"/>
    </xf>
    <xf numFmtId="1" fontId="6" fillId="2" borderId="0" xfId="0" quotePrefix="1" applyNumberFormat="1" applyFont="1" applyFill="1" applyAlignment="1">
      <alignment horizontal="right"/>
    </xf>
    <xf numFmtId="49" fontId="13" fillId="2" borderId="0" xfId="2" applyNumberFormat="1" applyFont="1" applyFill="1" applyBorder="1" applyAlignment="1">
      <alignment horizontal="center" vertical="center"/>
    </xf>
    <xf numFmtId="170" fontId="6" fillId="2" borderId="1" xfId="0" quotePrefix="1" applyNumberFormat="1" applyFont="1" applyFill="1" applyBorder="1" applyAlignment="1">
      <alignment horizontal="left" vertical="center"/>
    </xf>
    <xf numFmtId="170" fontId="6" fillId="2" borderId="0" xfId="0" quotePrefix="1" applyNumberFormat="1" applyFont="1" applyFill="1" applyAlignment="1">
      <alignment horizontal="right" vertical="center"/>
    </xf>
    <xf numFmtId="170" fontId="6" fillId="2" borderId="0" xfId="0" quotePrefix="1" applyNumberFormat="1" applyFont="1" applyFill="1" applyBorder="1" applyAlignment="1">
      <alignment horizontal="right"/>
    </xf>
    <xf numFmtId="1" fontId="6" fillId="2" borderId="0" xfId="0" quotePrefix="1" applyNumberFormat="1" applyFont="1" applyFill="1" applyBorder="1" applyAlignment="1">
      <alignment horizontal="right" vertical="center"/>
    </xf>
    <xf numFmtId="172" fontId="6" fillId="2" borderId="0" xfId="0" quotePrefix="1" applyNumberFormat="1" applyFont="1" applyFill="1" applyAlignment="1">
      <alignment horizontal="right"/>
    </xf>
    <xf numFmtId="170" fontId="50" fillId="2" borderId="0" xfId="0" quotePrefix="1" applyNumberFormat="1" applyFont="1" applyFill="1" applyBorder="1" applyAlignment="1">
      <alignment horizontal="left"/>
    </xf>
    <xf numFmtId="170" fontId="6" fillId="2" borderId="0" xfId="2" quotePrefix="1" applyNumberFormat="1" applyFont="1" applyFill="1" applyAlignment="1">
      <alignment horizontal="right"/>
    </xf>
    <xf numFmtId="1" fontId="6" fillId="2" borderId="0" xfId="0" quotePrefix="1" applyNumberFormat="1" applyFont="1" applyFill="1" applyAlignment="1">
      <alignment horizontal="right" vertical="center"/>
    </xf>
    <xf numFmtId="170" fontId="6" fillId="2" borderId="0" xfId="2" quotePrefix="1" applyNumberFormat="1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1" fontId="6" fillId="2" borderId="0" xfId="0" quotePrefix="1" applyNumberFormat="1" applyFont="1" applyFill="1" applyBorder="1" applyAlignment="1">
      <alignment horizontal="right"/>
    </xf>
    <xf numFmtId="170" fontId="6" fillId="2" borderId="0" xfId="0" quotePrefix="1" applyNumberFormat="1" applyFont="1" applyFill="1" applyAlignment="1">
      <alignment horizontal="left" vertical="center"/>
    </xf>
    <xf numFmtId="1" fontId="50" fillId="2" borderId="0" xfId="0" quotePrefix="1" applyNumberFormat="1" applyFont="1" applyFill="1" applyBorder="1" applyAlignment="1">
      <alignment horizontal="right"/>
    </xf>
    <xf numFmtId="170" fontId="6" fillId="2" borderId="0" xfId="0" quotePrefix="1" applyNumberFormat="1" applyFont="1" applyFill="1" applyBorder="1" applyAlignment="1">
      <alignment horizontal="left"/>
    </xf>
    <xf numFmtId="0" fontId="19" fillId="0" borderId="0" xfId="0" applyFont="1" applyFill="1" applyAlignment="1" applyProtection="1">
      <alignment vertical="center"/>
      <protection locked="0"/>
    </xf>
    <xf numFmtId="164" fontId="6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/>
    <xf numFmtId="166" fontId="41" fillId="0" borderId="0" xfId="0" quotePrefix="1" applyNumberFormat="1" applyFont="1" applyFill="1" applyAlignment="1">
      <alignment horizontal="right"/>
    </xf>
    <xf numFmtId="166" fontId="41" fillId="0" borderId="0" xfId="0" applyNumberFormat="1" applyFont="1" applyFill="1" applyAlignment="1">
      <alignment horizontal="right"/>
    </xf>
    <xf numFmtId="167" fontId="41" fillId="0" borderId="0" xfId="0" quotePrefix="1" applyNumberFormat="1" applyFont="1" applyFill="1" applyAlignment="1">
      <alignment horizontal="right"/>
    </xf>
    <xf numFmtId="167" fontId="41" fillId="0" borderId="0" xfId="0" applyNumberFormat="1" applyFont="1" applyFill="1" applyAlignment="1">
      <alignment horizontal="right"/>
    </xf>
    <xf numFmtId="168" fontId="41" fillId="0" borderId="0" xfId="0" quotePrefix="1" applyNumberFormat="1" applyFont="1" applyFill="1" applyAlignment="1">
      <alignment horizontal="right"/>
    </xf>
    <xf numFmtId="169" fontId="41" fillId="0" borderId="0" xfId="0" quotePrefix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 vertical="center"/>
    </xf>
    <xf numFmtId="167" fontId="6" fillId="0" borderId="0" xfId="0" applyNumberFormat="1" applyFont="1" applyFill="1" applyAlignment="1">
      <alignment horizontal="right" vertical="center"/>
    </xf>
    <xf numFmtId="167" fontId="6" fillId="0" borderId="0" xfId="0" quotePrefix="1" applyNumberFormat="1" applyFont="1" applyFill="1" applyAlignment="1">
      <alignment horizontal="right" vertical="center"/>
    </xf>
    <xf numFmtId="170" fontId="6" fillId="0" borderId="0" xfId="0" quotePrefix="1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19" fillId="0" borderId="1" xfId="0" applyFont="1" applyFill="1" applyBorder="1" applyAlignment="1" applyProtection="1">
      <alignment vertical="center"/>
      <protection locked="0"/>
    </xf>
    <xf numFmtId="0" fontId="0" fillId="0" borderId="1" xfId="0" applyFill="1" applyBorder="1"/>
    <xf numFmtId="166" fontId="41" fillId="0" borderId="1" xfId="0" quotePrefix="1" applyNumberFormat="1" applyFont="1" applyFill="1" applyBorder="1" applyAlignment="1">
      <alignment horizontal="right"/>
    </xf>
    <xf numFmtId="168" fontId="41" fillId="0" borderId="1" xfId="0" quotePrefix="1" applyNumberFormat="1" applyFont="1" applyFill="1" applyBorder="1" applyAlignment="1">
      <alignment horizontal="right"/>
    </xf>
    <xf numFmtId="169" fontId="41" fillId="0" borderId="1" xfId="0" quotePrefix="1" applyNumberFormat="1" applyFont="1" applyFill="1" applyBorder="1" applyAlignment="1">
      <alignment horizontal="right"/>
    </xf>
    <xf numFmtId="170" fontId="6" fillId="0" borderId="1" xfId="0" quotePrefix="1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8" fontId="6" fillId="0" borderId="1" xfId="0" quotePrefix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1" fontId="6" fillId="0" borderId="0" xfId="0" quotePrefix="1" applyNumberFormat="1" applyFont="1" applyFill="1" applyAlignment="1">
      <alignment horizontal="right" vertical="center"/>
    </xf>
    <xf numFmtId="164" fontId="19" fillId="0" borderId="1" xfId="0" applyNumberFormat="1" applyFont="1" applyFill="1" applyBorder="1" applyAlignment="1">
      <alignment vertical="center"/>
    </xf>
    <xf numFmtId="166" fontId="6" fillId="0" borderId="0" xfId="0" applyNumberFormat="1" applyFont="1" applyFill="1" applyAlignment="1">
      <alignment horizontal="right"/>
    </xf>
    <xf numFmtId="167" fontId="6" fillId="0" borderId="0" xfId="0" applyNumberFormat="1" applyFont="1" applyFill="1" applyAlignment="1">
      <alignment horizontal="right"/>
    </xf>
    <xf numFmtId="167" fontId="6" fillId="0" borderId="0" xfId="0" quotePrefix="1" applyNumberFormat="1" applyFont="1" applyFill="1" applyAlignment="1">
      <alignment horizontal="right"/>
    </xf>
    <xf numFmtId="166" fontId="6" fillId="2" borderId="0" xfId="0" applyNumberFormat="1" applyFont="1" applyFill="1" applyBorder="1" applyAlignment="1">
      <alignment horizontal="right" vertical="center"/>
    </xf>
    <xf numFmtId="167" fontId="6" fillId="2" borderId="0" xfId="0" applyNumberFormat="1" applyFont="1" applyFill="1" applyBorder="1" applyAlignment="1">
      <alignment horizontal="right" vertical="center"/>
    </xf>
    <xf numFmtId="167" fontId="6" fillId="2" borderId="0" xfId="0" quotePrefix="1" applyNumberFormat="1" applyFont="1" applyFill="1" applyBorder="1" applyAlignment="1">
      <alignment horizontal="right" vertical="center"/>
    </xf>
    <xf numFmtId="166" fontId="6" fillId="0" borderId="0" xfId="0" applyNumberFormat="1" applyFont="1" applyFill="1" applyBorder="1" applyAlignment="1">
      <alignment horizontal="right" vertical="center"/>
    </xf>
    <xf numFmtId="167" fontId="6" fillId="0" borderId="0" xfId="0" applyNumberFormat="1" applyFont="1" applyFill="1" applyBorder="1" applyAlignment="1">
      <alignment horizontal="right" vertical="center"/>
    </xf>
    <xf numFmtId="167" fontId="6" fillId="0" borderId="0" xfId="0" quotePrefix="1" applyNumberFormat="1" applyFont="1" applyFill="1" applyBorder="1" applyAlignment="1">
      <alignment horizontal="right" vertical="center"/>
    </xf>
    <xf numFmtId="166" fontId="7" fillId="2" borderId="0" xfId="0" applyNumberFormat="1" applyFont="1" applyFill="1" applyAlignment="1">
      <alignment horizontal="right" vertical="center"/>
    </xf>
    <xf numFmtId="167" fontId="7" fillId="2" borderId="0" xfId="0" applyNumberFormat="1" applyFont="1" applyFill="1" applyAlignment="1">
      <alignment horizontal="right" vertical="center"/>
    </xf>
    <xf numFmtId="167" fontId="7" fillId="2" borderId="0" xfId="0" quotePrefix="1" applyNumberFormat="1" applyFont="1" applyFill="1" applyAlignment="1">
      <alignment horizontal="right" vertical="center"/>
    </xf>
    <xf numFmtId="1" fontId="0" fillId="2" borderId="0" xfId="0" quotePrefix="1" applyNumberFormat="1" applyFont="1" applyFill="1" applyAlignment="1">
      <alignment horizontal="right" vertical="center"/>
    </xf>
    <xf numFmtId="166" fontId="6" fillId="2" borderId="0" xfId="0" quotePrefix="1" applyNumberFormat="1" applyFont="1" applyFill="1" applyBorder="1" applyAlignment="1">
      <alignment horizontal="right" vertical="center"/>
    </xf>
    <xf numFmtId="168" fontId="6" fillId="2" borderId="0" xfId="0" quotePrefix="1" applyNumberFormat="1" applyFont="1" applyFill="1" applyBorder="1" applyAlignment="1">
      <alignment horizontal="right" vertical="center"/>
    </xf>
    <xf numFmtId="169" fontId="6" fillId="2" borderId="0" xfId="0" quotePrefix="1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right" vertical="center"/>
    </xf>
    <xf numFmtId="0" fontId="0" fillId="0" borderId="0" xfId="0" applyFill="1" applyBorder="1"/>
    <xf numFmtId="166" fontId="6" fillId="0" borderId="0" xfId="0" quotePrefix="1" applyNumberFormat="1" applyFont="1" applyFill="1" applyBorder="1" applyAlignment="1">
      <alignment horizontal="right" vertical="center"/>
    </xf>
    <xf numFmtId="168" fontId="6" fillId="0" borderId="0" xfId="0" quotePrefix="1" applyNumberFormat="1" applyFont="1" applyFill="1" applyBorder="1" applyAlignment="1">
      <alignment horizontal="right" vertical="center"/>
    </xf>
    <xf numFmtId="169" fontId="6" fillId="0" borderId="0" xfId="0" quotePrefix="1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 applyProtection="1">
      <alignment vertical="center"/>
      <protection locked="0"/>
    </xf>
    <xf numFmtId="0" fontId="0" fillId="0" borderId="7" xfId="0" applyFill="1" applyBorder="1"/>
    <xf numFmtId="0" fontId="7" fillId="0" borderId="0" xfId="0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166" fontId="41" fillId="0" borderId="0" xfId="0" applyNumberFormat="1" applyFont="1" applyFill="1" applyBorder="1" applyAlignment="1">
      <alignment horizontal="right"/>
    </xf>
    <xf numFmtId="167" fontId="41" fillId="0" borderId="0" xfId="0" applyNumberFormat="1" applyFont="1" applyFill="1" applyBorder="1" applyAlignment="1">
      <alignment horizontal="right"/>
    </xf>
    <xf numFmtId="167" fontId="41" fillId="0" borderId="0" xfId="0" quotePrefix="1" applyNumberFormat="1" applyFont="1" applyFill="1" applyBorder="1" applyAlignment="1">
      <alignment horizontal="right"/>
    </xf>
    <xf numFmtId="166" fontId="6" fillId="0" borderId="0" xfId="0" quotePrefix="1" applyNumberFormat="1" applyFont="1" applyFill="1" applyAlignment="1">
      <alignment horizontal="right" vertical="center"/>
    </xf>
    <xf numFmtId="168" fontId="6" fillId="0" borderId="0" xfId="0" quotePrefix="1" applyNumberFormat="1" applyFont="1" applyFill="1" applyAlignment="1">
      <alignment horizontal="right" vertical="center"/>
    </xf>
    <xf numFmtId="166" fontId="6" fillId="0" borderId="0" xfId="0" quotePrefix="1" applyNumberFormat="1" applyFont="1" applyFill="1" applyAlignment="1">
      <alignment horizontal="right"/>
    </xf>
    <xf numFmtId="168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right"/>
    </xf>
    <xf numFmtId="169" fontId="6" fillId="0" borderId="0" xfId="0" quotePrefix="1" applyNumberFormat="1" applyFont="1" applyFill="1" applyAlignment="1">
      <alignment horizontal="right"/>
    </xf>
    <xf numFmtId="0" fontId="7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164" fontId="19" fillId="0" borderId="0" xfId="0" applyNumberFormat="1" applyFont="1" applyFill="1" applyAlignment="1">
      <alignment vertical="center"/>
    </xf>
    <xf numFmtId="169" fontId="6" fillId="0" borderId="0" xfId="0" quotePrefix="1" applyNumberFormat="1" applyFont="1" applyFill="1" applyAlignment="1">
      <alignment horizontal="right" vertical="center"/>
    </xf>
    <xf numFmtId="164" fontId="0" fillId="2" borderId="0" xfId="0" applyNumberFormat="1" applyFill="1" applyBorder="1" applyAlignment="1">
      <alignment vertical="center"/>
    </xf>
    <xf numFmtId="166" fontId="6" fillId="2" borderId="8" xfId="0" quotePrefix="1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vertical="center"/>
    </xf>
    <xf numFmtId="166" fontId="6" fillId="0" borderId="1" xfId="0" quotePrefix="1" applyNumberFormat="1" applyFont="1" applyFill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167" fontId="6" fillId="0" borderId="1" xfId="0" quotePrefix="1" applyNumberFormat="1" applyFont="1" applyFill="1" applyBorder="1" applyAlignment="1">
      <alignment horizontal="right"/>
    </xf>
    <xf numFmtId="167" fontId="6" fillId="0" borderId="1" xfId="0" applyNumberFormat="1" applyFont="1" applyFill="1" applyBorder="1" applyAlignment="1">
      <alignment horizontal="right"/>
    </xf>
    <xf numFmtId="168" fontId="6" fillId="0" borderId="1" xfId="0" quotePrefix="1" applyNumberFormat="1" applyFont="1" applyFill="1" applyBorder="1" applyAlignment="1">
      <alignment horizontal="right"/>
    </xf>
    <xf numFmtId="169" fontId="6" fillId="0" borderId="1" xfId="0" quotePrefix="1" applyNumberFormat="1" applyFont="1" applyFill="1" applyBorder="1" applyAlignment="1">
      <alignment horizontal="right"/>
    </xf>
    <xf numFmtId="170" fontId="6" fillId="0" borderId="1" xfId="0" quotePrefix="1" applyNumberFormat="1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1" fontId="6" fillId="0" borderId="0" xfId="0" quotePrefix="1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 wrapText="1"/>
    </xf>
    <xf numFmtId="164" fontId="0" fillId="2" borderId="8" xfId="0" applyNumberFormat="1" applyFill="1" applyBorder="1" applyAlignment="1">
      <alignment vertical="center"/>
    </xf>
    <xf numFmtId="166" fontId="6" fillId="4" borderId="0" xfId="0" quotePrefix="1" applyNumberFormat="1" applyFont="1" applyFill="1" applyAlignment="1">
      <alignment horizontal="right" vertical="center"/>
    </xf>
    <xf numFmtId="166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7" fontId="6" fillId="4" borderId="0" xfId="0" quotePrefix="1" applyNumberFormat="1" applyFont="1" applyFill="1" applyAlignment="1">
      <alignment horizontal="right" vertical="center"/>
    </xf>
    <xf numFmtId="168" fontId="6" fillId="4" borderId="0" xfId="0" quotePrefix="1" applyNumberFormat="1" applyFont="1" applyFill="1" applyAlignment="1">
      <alignment horizontal="center" vertical="center"/>
    </xf>
    <xf numFmtId="168" fontId="6" fillId="2" borderId="0" xfId="0" quotePrefix="1" applyNumberFormat="1" applyFont="1" applyFill="1" applyAlignment="1">
      <alignment horizontal="center" vertical="center"/>
    </xf>
    <xf numFmtId="169" fontId="6" fillId="4" borderId="0" xfId="0" quotePrefix="1" applyNumberFormat="1" applyFont="1" applyFill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6" fontId="6" fillId="0" borderId="0" xfId="0" quotePrefix="1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167" fontId="6" fillId="0" borderId="0" xfId="0" quotePrefix="1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/>
    </xf>
    <xf numFmtId="168" fontId="6" fillId="0" borderId="0" xfId="0" quotePrefix="1" applyNumberFormat="1" applyFont="1" applyFill="1" applyBorder="1" applyAlignment="1">
      <alignment horizontal="right"/>
    </xf>
    <xf numFmtId="169" fontId="6" fillId="0" borderId="0" xfId="0" quotePrefix="1" applyNumberFormat="1" applyFont="1" applyFill="1" applyBorder="1" applyAlignment="1">
      <alignment horizontal="right"/>
    </xf>
    <xf numFmtId="170" fontId="6" fillId="0" borderId="0" xfId="0" quotePrefix="1" applyNumberFormat="1" applyFont="1" applyFill="1" applyBorder="1" applyAlignment="1">
      <alignment horizontal="left"/>
    </xf>
    <xf numFmtId="165" fontId="0" fillId="0" borderId="0" xfId="0" applyNumberFormat="1" applyFill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8" xfId="0" applyFont="1" applyFill="1" applyBorder="1" applyAlignment="1">
      <alignment horizontal="center" vertical="center"/>
    </xf>
    <xf numFmtId="0" fontId="58" fillId="0" borderId="0" xfId="0" applyFont="1" applyBorder="1"/>
    <xf numFmtId="1" fontId="58" fillId="0" borderId="0" xfId="0" applyNumberFormat="1" applyFont="1" applyBorder="1"/>
    <xf numFmtId="2" fontId="58" fillId="0" borderId="0" xfId="0" applyNumberFormat="1" applyFont="1" applyBorder="1"/>
    <xf numFmtId="1" fontId="58" fillId="6" borderId="0" xfId="0" applyNumberFormat="1" applyFont="1" applyFill="1" applyBorder="1"/>
    <xf numFmtId="1" fontId="58" fillId="7" borderId="0" xfId="0" applyNumberFormat="1" applyFont="1" applyFill="1" applyBorder="1"/>
    <xf numFmtId="165" fontId="58" fillId="0" borderId="0" xfId="0" applyNumberFormat="1" applyFont="1" applyBorder="1"/>
    <xf numFmtId="0" fontId="59" fillId="0" borderId="0" xfId="0" applyFont="1" applyBorder="1"/>
    <xf numFmtId="1" fontId="59" fillId="0" borderId="0" xfId="0" applyNumberFormat="1" applyFont="1" applyBorder="1"/>
    <xf numFmtId="2" fontId="59" fillId="0" borderId="0" xfId="0" applyNumberFormat="1" applyFont="1" applyBorder="1"/>
    <xf numFmtId="1" fontId="59" fillId="6" borderId="0" xfId="0" applyNumberFormat="1" applyFont="1" applyFill="1" applyBorder="1"/>
    <xf numFmtId="1" fontId="59" fillId="7" borderId="0" xfId="0" applyNumberFormat="1" applyFont="1" applyFill="1" applyBorder="1"/>
    <xf numFmtId="165" fontId="59" fillId="0" borderId="0" xfId="0" applyNumberFormat="1" applyFont="1" applyBorder="1"/>
    <xf numFmtId="0" fontId="60" fillId="0" borderId="0" xfId="0" applyFont="1" applyFill="1" applyBorder="1"/>
    <xf numFmtId="1" fontId="60" fillId="0" borderId="0" xfId="0" applyNumberFormat="1" applyFont="1" applyBorder="1"/>
    <xf numFmtId="2" fontId="60" fillId="0" borderId="0" xfId="0" applyNumberFormat="1" applyFont="1" applyBorder="1"/>
    <xf numFmtId="165" fontId="60" fillId="0" borderId="0" xfId="0" applyNumberFormat="1" applyFont="1" applyBorder="1"/>
    <xf numFmtId="0" fontId="61" fillId="2" borderId="0" xfId="0" applyFont="1" applyFill="1" applyBorder="1" applyAlignment="1">
      <alignment vertical="center"/>
    </xf>
    <xf numFmtId="1" fontId="62" fillId="0" borderId="0" xfId="0" applyNumberFormat="1" applyFont="1" applyBorder="1"/>
    <xf numFmtId="2" fontId="62" fillId="0" borderId="0" xfId="0" applyNumberFormat="1" applyFont="1" applyBorder="1"/>
    <xf numFmtId="165" fontId="62" fillId="0" borderId="0" xfId="0" applyNumberFormat="1" applyFont="1" applyBorder="1"/>
    <xf numFmtId="0" fontId="63" fillId="2" borderId="0" xfId="0" applyFont="1" applyFill="1" applyBorder="1" applyAlignment="1">
      <alignment vertical="center"/>
    </xf>
    <xf numFmtId="1" fontId="64" fillId="0" borderId="0" xfId="0" applyNumberFormat="1" applyFont="1" applyBorder="1"/>
    <xf numFmtId="2" fontId="64" fillId="0" borderId="0" xfId="0" applyNumberFormat="1" applyFont="1" applyBorder="1"/>
    <xf numFmtId="165" fontId="64" fillId="0" borderId="0" xfId="0" applyNumberFormat="1" applyFont="1" applyBorder="1"/>
    <xf numFmtId="0" fontId="56" fillId="0" borderId="0" xfId="0" applyFont="1" applyBorder="1"/>
    <xf numFmtId="1" fontId="56" fillId="0" borderId="0" xfId="0" applyNumberFormat="1" applyFont="1" applyBorder="1"/>
    <xf numFmtId="2" fontId="56" fillId="0" borderId="0" xfId="0" applyNumberFormat="1" applyFont="1" applyBorder="1"/>
    <xf numFmtId="165" fontId="56" fillId="0" borderId="0" xfId="0" applyNumberFormat="1" applyFont="1" applyBorder="1"/>
    <xf numFmtId="1" fontId="56" fillId="8" borderId="0" xfId="0" applyNumberFormat="1" applyFont="1" applyFill="1" applyBorder="1"/>
    <xf numFmtId="0" fontId="56" fillId="9" borderId="0" xfId="0" applyFont="1" applyFill="1" applyBorder="1"/>
    <xf numFmtId="0" fontId="65" fillId="9" borderId="0" xfId="0" applyFont="1" applyFill="1" applyBorder="1" applyAlignment="1">
      <alignment vertical="center"/>
    </xf>
    <xf numFmtId="1" fontId="66" fillId="0" borderId="0" xfId="0" applyNumberFormat="1" applyFont="1" applyBorder="1"/>
    <xf numFmtId="2" fontId="66" fillId="0" borderId="0" xfId="0" applyNumberFormat="1" applyFont="1" applyBorder="1"/>
    <xf numFmtId="1" fontId="66" fillId="7" borderId="0" xfId="0" applyNumberFormat="1" applyFont="1" applyFill="1" applyBorder="1"/>
    <xf numFmtId="165" fontId="66" fillId="0" borderId="0" xfId="0" applyNumberFormat="1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/>
    <xf numFmtId="49" fontId="0" fillId="0" borderId="0" xfId="0" applyNumberFormat="1"/>
    <xf numFmtId="0" fontId="67" fillId="0" borderId="0" xfId="0" applyFont="1" applyBorder="1"/>
    <xf numFmtId="1" fontId="67" fillId="0" borderId="0" xfId="0" applyNumberFormat="1" applyFont="1" applyBorder="1"/>
    <xf numFmtId="2" fontId="67" fillId="0" borderId="0" xfId="0" applyNumberFormat="1" applyFont="1" applyBorder="1"/>
    <xf numFmtId="1" fontId="67" fillId="6" borderId="0" xfId="0" applyNumberFormat="1" applyFont="1" applyFill="1" applyBorder="1"/>
    <xf numFmtId="1" fontId="67" fillId="7" borderId="0" xfId="0" applyNumberFormat="1" applyFont="1" applyFill="1" applyBorder="1"/>
    <xf numFmtId="165" fontId="67" fillId="0" borderId="0" xfId="0" applyNumberFormat="1" applyFont="1" applyBorder="1"/>
    <xf numFmtId="0" fontId="68" fillId="0" borderId="0" xfId="0" applyFont="1"/>
    <xf numFmtId="0" fontId="57" fillId="0" borderId="1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174" fontId="0" fillId="0" borderId="0" xfId="0" applyNumberFormat="1"/>
    <xf numFmtId="165" fontId="71" fillId="0" borderId="1" xfId="1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74" fillId="0" borderId="0" xfId="0" applyFont="1" applyFill="1" applyBorder="1" applyAlignment="1">
      <alignment vertical="center"/>
    </xf>
    <xf numFmtId="1" fontId="75" fillId="0" borderId="0" xfId="0" applyNumberFormat="1" applyFont="1" applyBorder="1"/>
    <xf numFmtId="2" fontId="75" fillId="0" borderId="0" xfId="0" applyNumberFormat="1" applyFont="1" applyBorder="1"/>
    <xf numFmtId="165" fontId="75" fillId="0" borderId="0" xfId="0" applyNumberFormat="1" applyFont="1" applyBorder="1"/>
    <xf numFmtId="0" fontId="0" fillId="0" borderId="11" xfId="0" applyBorder="1"/>
    <xf numFmtId="0" fontId="0" fillId="0" borderId="12" xfId="0" applyBorder="1"/>
    <xf numFmtId="0" fontId="7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7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0" borderId="0" xfId="0" applyNumberFormat="1"/>
    <xf numFmtId="0" fontId="0" fillId="11" borderId="0" xfId="0" applyFill="1"/>
    <xf numFmtId="0" fontId="0" fillId="12" borderId="0" xfId="0" applyFill="1"/>
    <xf numFmtId="9" fontId="47" fillId="0" borderId="0" xfId="8" applyFont="1"/>
    <xf numFmtId="9" fontId="47" fillId="13" borderId="0" xfId="8" applyFont="1" applyFill="1"/>
    <xf numFmtId="10" fontId="47" fillId="0" borderId="0" xfId="8" applyNumberFormat="1" applyFont="1"/>
    <xf numFmtId="0" fontId="0" fillId="14" borderId="0" xfId="0" applyFill="1"/>
    <xf numFmtId="0" fontId="0" fillId="15" borderId="0" xfId="0" applyFill="1"/>
    <xf numFmtId="10" fontId="47" fillId="0" borderId="0" xfId="1"/>
    <xf numFmtId="10" fontId="47" fillId="14" borderId="0" xfId="6"/>
    <xf numFmtId="10" fontId="78" fillId="14" borderId="0" xfId="5"/>
    <xf numFmtId="10" fontId="78" fillId="0" borderId="0" xfId="5" applyFill="1"/>
    <xf numFmtId="10" fontId="79" fillId="0" borderId="0" xfId="2"/>
    <xf numFmtId="10" fontId="78" fillId="15" borderId="0" xfId="4"/>
    <xf numFmtId="10" fontId="47" fillId="15" borderId="0" xfId="7"/>
    <xf numFmtId="10" fontId="80" fillId="0" borderId="0" xfId="0" applyNumberFormat="1" applyFont="1" applyFill="1" applyAlignment="1">
      <alignment horizontal="center" vertical="center"/>
    </xf>
    <xf numFmtId="10" fontId="81" fillId="0" borderId="0" xfId="2" applyFont="1" applyFill="1" applyAlignment="1">
      <alignment vertical="center"/>
    </xf>
    <xf numFmtId="10" fontId="47" fillId="0" borderId="0" xfId="1" applyAlignment="1">
      <alignment vertical="center"/>
    </xf>
    <xf numFmtId="10" fontId="78" fillId="14" borderId="0" xfId="5" applyAlignment="1">
      <alignment vertical="center"/>
    </xf>
    <xf numFmtId="10" fontId="78" fillId="15" borderId="0" xfId="4" applyAlignment="1">
      <alignment vertical="center"/>
    </xf>
    <xf numFmtId="0" fontId="0" fillId="0" borderId="12" xfId="0" applyBorder="1" applyAlignment="1">
      <alignment vertical="center"/>
    </xf>
    <xf numFmtId="10" fontId="78" fillId="14" borderId="0" xfId="0" applyNumberFormat="1" applyFont="1" applyFill="1" applyAlignment="1">
      <alignment vertical="center"/>
    </xf>
    <xf numFmtId="10" fontId="80" fillId="0" borderId="0" xfId="0" applyNumberFormat="1" applyFont="1" applyFill="1" applyAlignment="1">
      <alignment vertical="center"/>
    </xf>
    <xf numFmtId="10" fontId="47" fillId="0" borderId="0" xfId="0" applyNumberFormat="1" applyFont="1" applyFill="1" applyAlignment="1">
      <alignment vertical="center"/>
    </xf>
    <xf numFmtId="10" fontId="47" fillId="14" borderId="0" xfId="0" applyNumberFormat="1" applyFont="1" applyFill="1" applyAlignment="1">
      <alignment vertical="center"/>
    </xf>
    <xf numFmtId="10" fontId="0" fillId="15" borderId="0" xfId="0" applyNumberFormat="1" applyFont="1" applyFill="1" applyAlignment="1">
      <alignment vertical="center"/>
    </xf>
    <xf numFmtId="10" fontId="47" fillId="15" borderId="0" xfId="0" applyNumberFormat="1" applyFont="1" applyFill="1" applyAlignment="1">
      <alignment vertical="center"/>
    </xf>
    <xf numFmtId="10" fontId="78" fillId="15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0" fillId="0" borderId="0" xfId="0" applyFont="1" applyFill="1" applyAlignment="1">
      <alignment vertical="center"/>
    </xf>
    <xf numFmtId="10" fontId="80" fillId="0" borderId="0" xfId="1" applyFont="1" applyAlignment="1">
      <alignment vertical="center"/>
    </xf>
    <xf numFmtId="10" fontId="82" fillId="0" borderId="0" xfId="0" applyNumberFormat="1" applyFont="1" applyFill="1" applyAlignment="1">
      <alignment horizontal="center" vertical="center"/>
    </xf>
    <xf numFmtId="0" fontId="82" fillId="0" borderId="0" xfId="0" applyFont="1" applyFill="1" applyAlignment="1">
      <alignment vertical="center"/>
    </xf>
    <xf numFmtId="10" fontId="82" fillId="0" borderId="0" xfId="5" applyFont="1" applyFill="1"/>
    <xf numFmtId="0" fontId="59" fillId="0" borderId="0" xfId="0" applyFont="1" applyFill="1" applyBorder="1"/>
    <xf numFmtId="1" fontId="59" fillId="0" borderId="0" xfId="0" applyNumberFormat="1" applyFont="1" applyFill="1" applyBorder="1"/>
    <xf numFmtId="2" fontId="59" fillId="0" borderId="0" xfId="0" applyNumberFormat="1" applyFont="1" applyFill="1" applyBorder="1"/>
    <xf numFmtId="165" fontId="59" fillId="0" borderId="0" xfId="0" applyNumberFormat="1" applyFont="1" applyFill="1" applyBorder="1"/>
    <xf numFmtId="1" fontId="0" fillId="0" borderId="0" xfId="0" applyNumberFormat="1" applyFill="1"/>
    <xf numFmtId="165" fontId="0" fillId="0" borderId="0" xfId="0" applyNumberFormat="1" applyFill="1"/>
    <xf numFmtId="0" fontId="0" fillId="0" borderId="5" xfId="0" applyFill="1" applyBorder="1" applyAlignment="1">
      <alignment horizontal="center" vertical="center"/>
    </xf>
    <xf numFmtId="2" fontId="56" fillId="0" borderId="0" xfId="0" applyNumberFormat="1" applyFont="1"/>
    <xf numFmtId="1" fontId="56" fillId="0" borderId="0" xfId="0" applyNumberFormat="1" applyFont="1"/>
    <xf numFmtId="165" fontId="56" fillId="0" borderId="0" xfId="0" applyNumberFormat="1" applyFont="1"/>
    <xf numFmtId="0" fontId="0" fillId="0" borderId="13" xfId="0" applyBorder="1"/>
    <xf numFmtId="0" fontId="57" fillId="0" borderId="14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0" fontId="0" fillId="0" borderId="0" xfId="0" applyBorder="1"/>
    <xf numFmtId="10" fontId="78" fillId="0" borderId="0" xfId="4" applyFill="1"/>
    <xf numFmtId="10" fontId="80" fillId="0" borderId="0" xfId="1" applyFont="1" applyFill="1" applyAlignment="1">
      <alignment vertical="center"/>
    </xf>
    <xf numFmtId="10" fontId="47" fillId="0" borderId="0" xfId="7" applyFill="1"/>
    <xf numFmtId="10" fontId="79" fillId="0" borderId="0" xfId="2" applyFill="1"/>
    <xf numFmtId="10" fontId="47" fillId="0" borderId="0" xfId="1" applyFill="1"/>
    <xf numFmtId="1" fontId="0" fillId="0" borderId="0" xfId="0" applyNumberFormat="1" applyBorder="1"/>
    <xf numFmtId="165" fontId="0" fillId="0" borderId="0" xfId="0" applyNumberFormat="1" applyBorder="1"/>
    <xf numFmtId="10" fontId="0" fillId="0" borderId="0" xfId="0" applyNumberFormat="1"/>
    <xf numFmtId="10" fontId="83" fillId="14" borderId="0" xfId="0" applyNumberFormat="1" applyFont="1" applyFill="1"/>
    <xf numFmtId="10" fontId="82" fillId="14" borderId="0" xfId="5" applyFont="1" applyFill="1"/>
    <xf numFmtId="10" fontId="84" fillId="0" borderId="0" xfId="0" applyNumberFormat="1" applyFont="1"/>
    <xf numFmtId="0" fontId="84" fillId="0" borderId="0" xfId="0" applyFont="1"/>
    <xf numFmtId="10" fontId="85" fillId="14" borderId="0" xfId="0" applyNumberFormat="1" applyFont="1" applyFill="1"/>
    <xf numFmtId="0" fontId="86" fillId="0" borderId="0" xfId="0" applyFont="1"/>
    <xf numFmtId="0" fontId="86" fillId="0" borderId="13" xfId="0" applyFont="1" applyBorder="1"/>
    <xf numFmtId="0" fontId="87" fillId="0" borderId="14" xfId="0" applyFont="1" applyFill="1" applyBorder="1" applyAlignment="1">
      <alignment horizontal="center" vertical="center"/>
    </xf>
    <xf numFmtId="0" fontId="87" fillId="16" borderId="14" xfId="0" applyFont="1" applyFill="1" applyBorder="1" applyAlignment="1">
      <alignment horizontal="center" vertical="center"/>
    </xf>
    <xf numFmtId="0" fontId="87" fillId="17" borderId="14" xfId="0" applyFont="1" applyFill="1" applyBorder="1" applyAlignment="1">
      <alignment horizontal="center" vertical="center"/>
    </xf>
    <xf numFmtId="0" fontId="87" fillId="0" borderId="15" xfId="0" applyFont="1" applyFill="1" applyBorder="1" applyAlignment="1">
      <alignment horizontal="center" vertical="center"/>
    </xf>
    <xf numFmtId="0" fontId="87" fillId="0" borderId="0" xfId="0" applyFont="1" applyFill="1" applyBorder="1" applyAlignment="1">
      <alignment vertical="center"/>
    </xf>
    <xf numFmtId="1" fontId="86" fillId="0" borderId="0" xfId="0" applyNumberFormat="1" applyFont="1"/>
    <xf numFmtId="2" fontId="86" fillId="16" borderId="0" xfId="0" applyNumberFormat="1" applyFont="1" applyFill="1"/>
    <xf numFmtId="1" fontId="86" fillId="17" borderId="0" xfId="0" applyNumberFormat="1" applyFont="1" applyFill="1"/>
    <xf numFmtId="1" fontId="86" fillId="16" borderId="0" xfId="0" applyNumberFormat="1" applyFont="1" applyFill="1"/>
    <xf numFmtId="2" fontId="86" fillId="0" borderId="0" xfId="0" applyNumberFormat="1" applyFont="1"/>
    <xf numFmtId="165" fontId="86" fillId="0" borderId="0" xfId="0" applyNumberFormat="1" applyFont="1"/>
    <xf numFmtId="0" fontId="86" fillId="0" borderId="0" xfId="0" applyFont="1" applyBorder="1"/>
    <xf numFmtId="1" fontId="86" fillId="0" borderId="0" xfId="0" applyNumberFormat="1" applyFont="1" applyBorder="1"/>
    <xf numFmtId="2" fontId="86" fillId="16" borderId="0" xfId="0" applyNumberFormat="1" applyFont="1" applyFill="1" applyBorder="1"/>
    <xf numFmtId="165" fontId="86" fillId="16" borderId="0" xfId="0" applyNumberFormat="1" applyFont="1" applyFill="1" applyBorder="1"/>
    <xf numFmtId="2" fontId="86" fillId="0" borderId="0" xfId="0" applyNumberFormat="1" applyFont="1" applyBorder="1"/>
    <xf numFmtId="0" fontId="88" fillId="2" borderId="0" xfId="0" applyFont="1" applyFill="1" applyBorder="1" applyAlignment="1">
      <alignment vertical="center"/>
    </xf>
    <xf numFmtId="2" fontId="88" fillId="16" borderId="0" xfId="0" applyNumberFormat="1" applyFont="1" applyFill="1" applyBorder="1"/>
    <xf numFmtId="2" fontId="88" fillId="0" borderId="0" xfId="0" applyNumberFormat="1" applyFont="1" applyBorder="1"/>
    <xf numFmtId="0" fontId="89" fillId="2" borderId="0" xfId="0" applyFont="1" applyFill="1" applyBorder="1" applyAlignment="1">
      <alignment vertical="center"/>
    </xf>
    <xf numFmtId="2" fontId="89" fillId="16" borderId="0" xfId="0" applyNumberFormat="1" applyFont="1" applyFill="1" applyBorder="1"/>
    <xf numFmtId="2" fontId="89" fillId="0" borderId="0" xfId="0" applyNumberFormat="1" applyFont="1" applyBorder="1"/>
    <xf numFmtId="0" fontId="90" fillId="0" borderId="0" xfId="0" applyFont="1" applyBorder="1"/>
    <xf numFmtId="2" fontId="90" fillId="16" borderId="0" xfId="0" applyNumberFormat="1" applyFont="1" applyFill="1" applyBorder="1"/>
    <xf numFmtId="2" fontId="90" fillId="0" borderId="0" xfId="0" applyNumberFormat="1" applyFont="1" applyBorder="1"/>
    <xf numFmtId="165" fontId="86" fillId="0" borderId="0" xfId="0" applyNumberFormat="1" applyFont="1" applyBorder="1"/>
    <xf numFmtId="1" fontId="86" fillId="0" borderId="0" xfId="0" applyNumberFormat="1" applyFont="1" applyFill="1"/>
    <xf numFmtId="2" fontId="87" fillId="16" borderId="0" xfId="0" applyNumberFormat="1" applyFont="1" applyFill="1" applyBorder="1"/>
    <xf numFmtId="1" fontId="91" fillId="0" borderId="0" xfId="0" applyNumberFormat="1" applyFont="1"/>
    <xf numFmtId="165" fontId="91" fillId="0" borderId="0" xfId="0" applyNumberFormat="1" applyFont="1"/>
    <xf numFmtId="0" fontId="91" fillId="0" borderId="0" xfId="0" applyFont="1"/>
    <xf numFmtId="2" fontId="86" fillId="14" borderId="0" xfId="0" applyNumberFormat="1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86" fillId="8" borderId="0" xfId="0" applyFont="1" applyFill="1"/>
    <xf numFmtId="0" fontId="0" fillId="8" borderId="0" xfId="0" applyFill="1"/>
    <xf numFmtId="0" fontId="86" fillId="18" borderId="0" xfId="0" applyFont="1" applyFill="1"/>
    <xf numFmtId="0" fontId="0" fillId="18" borderId="0" xfId="0" applyFill="1"/>
    <xf numFmtId="0" fontId="86" fillId="6" borderId="0" xfId="0" applyFont="1" applyFill="1"/>
    <xf numFmtId="0" fontId="0" fillId="6" borderId="0" xfId="0" applyFill="1"/>
    <xf numFmtId="2" fontId="86" fillId="17" borderId="0" xfId="0" applyNumberFormat="1" applyFont="1" applyFill="1"/>
    <xf numFmtId="2" fontId="86" fillId="17" borderId="0" xfId="0" applyNumberFormat="1" applyFont="1" applyFill="1" applyBorder="1"/>
    <xf numFmtId="2" fontId="88" fillId="17" borderId="0" xfId="0" applyNumberFormat="1" applyFont="1" applyFill="1" applyBorder="1"/>
    <xf numFmtId="2" fontId="89" fillId="17" borderId="0" xfId="0" applyNumberFormat="1" applyFont="1" applyFill="1" applyBorder="1"/>
    <xf numFmtId="2" fontId="90" fillId="6" borderId="0" xfId="0" applyNumberFormat="1" applyFont="1" applyFill="1" applyBorder="1"/>
    <xf numFmtId="2" fontId="90" fillId="17" borderId="0" xfId="0" applyNumberFormat="1" applyFont="1" applyFill="1" applyBorder="1"/>
    <xf numFmtId="2" fontId="90" fillId="7" borderId="0" xfId="0" applyNumberFormat="1" applyFont="1" applyFill="1" applyBorder="1"/>
    <xf numFmtId="2" fontId="91" fillId="14" borderId="0" xfId="0" applyNumberFormat="1" applyFont="1" applyFill="1"/>
    <xf numFmtId="2" fontId="86" fillId="14" borderId="0" xfId="0" applyNumberFormat="1" applyFont="1" applyFill="1" applyBorder="1"/>
    <xf numFmtId="2" fontId="87" fillId="14" borderId="0" xfId="0" applyNumberFormat="1" applyFont="1" applyFill="1" applyBorder="1"/>
    <xf numFmtId="2" fontId="87" fillId="0" borderId="0" xfId="0" applyNumberFormat="1" applyFont="1" applyBorder="1"/>
    <xf numFmtId="2" fontId="87" fillId="17" borderId="0" xfId="0" applyNumberFormat="1" applyFont="1" applyFill="1" applyBorder="1"/>
    <xf numFmtId="2" fontId="90" fillId="0" borderId="0" xfId="0" applyNumberFormat="1" applyFont="1" applyFill="1" applyBorder="1"/>
    <xf numFmtId="2" fontId="86" fillId="0" borderId="0" xfId="0" applyNumberFormat="1" applyFont="1" applyFill="1"/>
    <xf numFmtId="2" fontId="86" fillId="16" borderId="16" xfId="0" applyNumberFormat="1" applyFont="1" applyFill="1" applyBorder="1"/>
    <xf numFmtId="175" fontId="86" fillId="0" borderId="0" xfId="0" applyNumberFormat="1" applyFont="1"/>
    <xf numFmtId="175" fontId="91" fillId="0" borderId="0" xfId="0" applyNumberFormat="1" applyFont="1"/>
    <xf numFmtId="175" fontId="86" fillId="14" borderId="0" xfId="0" applyNumberFormat="1" applyFont="1" applyFill="1"/>
    <xf numFmtId="0" fontId="92" fillId="0" borderId="0" xfId="0" applyFont="1"/>
    <xf numFmtId="0" fontId="93" fillId="6" borderId="0" xfId="0" applyFont="1" applyFill="1" applyBorder="1" applyAlignment="1">
      <alignment horizontal="left" vertical="center"/>
    </xf>
    <xf numFmtId="0" fontId="92" fillId="6" borderId="0" xfId="0" applyFont="1" applyFill="1"/>
    <xf numFmtId="0" fontId="93" fillId="8" borderId="0" xfId="0" applyFont="1" applyFill="1" applyBorder="1" applyAlignment="1">
      <alignment horizontal="left" vertical="center"/>
    </xf>
    <xf numFmtId="0" fontId="92" fillId="8" borderId="0" xfId="0" applyFont="1" applyFill="1"/>
    <xf numFmtId="0" fontId="93" fillId="18" borderId="0" xfId="0" applyFont="1" applyFill="1" applyBorder="1" applyAlignment="1">
      <alignment horizontal="left" vertical="center"/>
    </xf>
    <xf numFmtId="0" fontId="92" fillId="18" borderId="0" xfId="0" applyFont="1" applyFill="1"/>
    <xf numFmtId="0" fontId="93" fillId="15" borderId="0" xfId="0" applyFont="1" applyFill="1" applyBorder="1" applyAlignment="1">
      <alignment horizontal="left" vertical="center"/>
    </xf>
    <xf numFmtId="0" fontId="92" fillId="15" borderId="0" xfId="0" applyFont="1" applyFill="1"/>
    <xf numFmtId="0" fontId="96" fillId="18" borderId="0" xfId="0" applyFont="1" applyFill="1" applyBorder="1" applyAlignment="1">
      <alignment horizontal="left" vertical="center"/>
    </xf>
    <xf numFmtId="0" fontId="97" fillId="18" borderId="0" xfId="0" applyFont="1" applyFill="1"/>
    <xf numFmtId="0" fontId="96" fillId="6" borderId="0" xfId="0" applyFont="1" applyFill="1" applyBorder="1" applyAlignment="1">
      <alignment horizontal="left" vertical="center"/>
    </xf>
    <xf numFmtId="0" fontId="97" fillId="6" borderId="0" xfId="0" applyFont="1" applyFill="1"/>
    <xf numFmtId="0" fontId="94" fillId="6" borderId="0" xfId="0" applyFont="1" applyFill="1" applyBorder="1" applyAlignment="1">
      <alignment horizontal="left" vertical="center"/>
    </xf>
    <xf numFmtId="0" fontId="95" fillId="6" borderId="0" xfId="0" applyFont="1" applyFill="1"/>
    <xf numFmtId="0" fontId="98" fillId="0" borderId="0" xfId="0" applyFont="1" applyAlignment="1">
      <alignment horizontal="right"/>
    </xf>
    <xf numFmtId="0" fontId="98" fillId="0" borderId="0" xfId="0" applyFont="1"/>
    <xf numFmtId="0" fontId="99" fillId="0" borderId="0" xfId="0" applyFont="1"/>
    <xf numFmtId="1" fontId="99" fillId="0" borderId="0" xfId="0" applyNumberFormat="1" applyFont="1"/>
    <xf numFmtId="2" fontId="99" fillId="16" borderId="0" xfId="0" applyNumberFormat="1" applyFont="1" applyFill="1"/>
    <xf numFmtId="1" fontId="99" fillId="0" borderId="0" xfId="0" applyNumberFormat="1" applyFont="1" applyFill="1"/>
    <xf numFmtId="1" fontId="99" fillId="17" borderId="0" xfId="0" applyNumberFormat="1" applyFont="1" applyFill="1"/>
    <xf numFmtId="1" fontId="99" fillId="16" borderId="0" xfId="0" applyNumberFormat="1" applyFont="1" applyFill="1"/>
    <xf numFmtId="165" fontId="99" fillId="16" borderId="0" xfId="0" applyNumberFormat="1" applyFont="1" applyFill="1" applyBorder="1"/>
    <xf numFmtId="2" fontId="99" fillId="0" borderId="0" xfId="0" applyNumberFormat="1" applyFont="1"/>
    <xf numFmtId="0" fontId="100" fillId="0" borderId="0" xfId="0" applyFont="1"/>
    <xf numFmtId="175" fontId="86" fillId="0" borderId="0" xfId="0" applyNumberFormat="1" applyFont="1" applyFill="1"/>
    <xf numFmtId="1" fontId="102" fillId="0" borderId="0" xfId="0" applyNumberFormat="1" applyFont="1" applyFill="1"/>
    <xf numFmtId="0" fontId="101" fillId="0" borderId="0" xfId="0" applyFont="1" applyFill="1" applyAlignment="1">
      <alignment horizontal="right"/>
    </xf>
    <xf numFmtId="0" fontId="101" fillId="0" borderId="0" xfId="0" applyFont="1" applyFill="1"/>
    <xf numFmtId="0" fontId="102" fillId="0" borderId="0" xfId="0" applyFont="1" applyFill="1"/>
    <xf numFmtId="2" fontId="102" fillId="0" borderId="0" xfId="0" applyNumberFormat="1" applyFont="1" applyFill="1"/>
    <xf numFmtId="165" fontId="102" fillId="0" borderId="0" xfId="0" applyNumberFormat="1" applyFont="1" applyFill="1" applyBorder="1"/>
    <xf numFmtId="0" fontId="0" fillId="0" borderId="0" xfId="0" applyAlignment="1" applyProtection="1">
      <alignment horizontal="left"/>
      <protection locked="0"/>
    </xf>
    <xf numFmtId="2" fontId="92" fillId="0" borderId="0" xfId="0" applyNumberFormat="1" applyFont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103" fillId="0" borderId="0" xfId="0" applyFont="1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6" fillId="0" borderId="21" xfId="0" applyFont="1" applyBorder="1" applyAlignment="1">
      <alignment horizontal="right"/>
    </xf>
    <xf numFmtId="0" fontId="0" fillId="0" borderId="22" xfId="0" applyFont="1" applyBorder="1"/>
    <xf numFmtId="2" fontId="0" fillId="0" borderId="23" xfId="0" applyNumberFormat="1" applyFont="1" applyBorder="1" applyAlignment="1">
      <alignment horizontal="center"/>
    </xf>
    <xf numFmtId="0" fontId="0" fillId="0" borderId="24" xfId="0" applyFont="1" applyBorder="1" applyAlignment="1">
      <alignment horizontal="right"/>
    </xf>
    <xf numFmtId="0" fontId="0" fillId="0" borderId="0" xfId="0" applyFont="1" applyBorder="1"/>
    <xf numFmtId="0" fontId="0" fillId="0" borderId="25" xfId="0" applyFont="1" applyBorder="1"/>
    <xf numFmtId="2" fontId="0" fillId="0" borderId="4" xfId="0" applyNumberFormat="1" applyFont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0" borderId="26" xfId="0" applyFont="1" applyBorder="1"/>
    <xf numFmtId="0" fontId="0" fillId="0" borderId="2" xfId="0" applyFont="1" applyBorder="1" applyAlignment="1">
      <alignment horizontal="center"/>
    </xf>
    <xf numFmtId="0" fontId="0" fillId="4" borderId="0" xfId="0" applyFill="1" applyAlignment="1">
      <alignment horizontal="left" vertical="top"/>
    </xf>
    <xf numFmtId="0" fontId="88" fillId="0" borderId="14" xfId="0" applyFont="1" applyFill="1" applyBorder="1" applyAlignment="1">
      <alignment horizontal="center" vertical="center"/>
    </xf>
    <xf numFmtId="1" fontId="104" fillId="0" borderId="0" xfId="0" applyNumberFormat="1" applyFont="1" applyFill="1"/>
    <xf numFmtId="1" fontId="104" fillId="0" borderId="0" xfId="0" applyNumberFormat="1" applyFont="1"/>
    <xf numFmtId="1" fontId="105" fillId="0" borderId="0" xfId="0" applyNumberFormat="1" applyFont="1" applyFill="1"/>
    <xf numFmtId="1" fontId="105" fillId="0" borderId="0" xfId="0" applyNumberFormat="1" applyFont="1"/>
    <xf numFmtId="176" fontId="0" fillId="0" borderId="0" xfId="0" applyNumberFormat="1"/>
    <xf numFmtId="0" fontId="106" fillId="0" borderId="0" xfId="0" applyFont="1" applyAlignment="1">
      <alignment horizontal="right"/>
    </xf>
    <xf numFmtId="0" fontId="106" fillId="0" borderId="0" xfId="0" applyFont="1"/>
    <xf numFmtId="0" fontId="107" fillId="0" borderId="0" xfId="0" applyFont="1"/>
    <xf numFmtId="1" fontId="107" fillId="0" borderId="0" xfId="0" applyNumberFormat="1" applyFont="1"/>
    <xf numFmtId="2" fontId="107" fillId="16" borderId="0" xfId="0" applyNumberFormat="1" applyFont="1" applyFill="1"/>
    <xf numFmtId="1" fontId="108" fillId="0" borderId="0" xfId="0" applyNumberFormat="1" applyFont="1" applyFill="1"/>
    <xf numFmtId="1" fontId="108" fillId="0" borderId="0" xfId="0" applyNumberFormat="1" applyFont="1"/>
    <xf numFmtId="1" fontId="107" fillId="17" borderId="0" xfId="0" applyNumberFormat="1" applyFont="1" applyFill="1"/>
    <xf numFmtId="1" fontId="107" fillId="16" borderId="0" xfId="0" applyNumberFormat="1" applyFont="1" applyFill="1"/>
    <xf numFmtId="165" fontId="107" fillId="16" borderId="0" xfId="0" applyNumberFormat="1" applyFont="1" applyFill="1" applyBorder="1"/>
    <xf numFmtId="1" fontId="107" fillId="0" borderId="0" xfId="0" applyNumberFormat="1" applyFont="1" applyFill="1"/>
    <xf numFmtId="2" fontId="107" fillId="0" borderId="0" xfId="0" applyNumberFormat="1" applyFont="1"/>
    <xf numFmtId="0" fontId="47" fillId="0" borderId="0" xfId="0" applyFont="1"/>
    <xf numFmtId="2" fontId="47" fillId="0" borderId="0" xfId="0" applyNumberFormat="1" applyFont="1"/>
    <xf numFmtId="2" fontId="0" fillId="0" borderId="0" xfId="0" applyNumberFormat="1" applyFont="1"/>
    <xf numFmtId="176" fontId="0" fillId="0" borderId="0" xfId="0" applyNumberFormat="1" applyFont="1"/>
    <xf numFmtId="16" fontId="0" fillId="0" borderId="0" xfId="0" applyNumberFormat="1" applyAlignment="1">
      <alignment horizontal="right"/>
    </xf>
    <xf numFmtId="0" fontId="109" fillId="0" borderId="27" xfId="0" applyFont="1" applyBorder="1" applyAlignment="1">
      <alignment horizontal="justify"/>
    </xf>
    <xf numFmtId="0" fontId="110" fillId="0" borderId="19" xfId="0" applyFont="1" applyBorder="1" applyAlignment="1">
      <alignment horizontal="center"/>
    </xf>
    <xf numFmtId="1" fontId="91" fillId="0" borderId="0" xfId="0" applyNumberFormat="1" applyFont="1" applyFill="1"/>
    <xf numFmtId="2" fontId="91" fillId="0" borderId="0" xfId="0" applyNumberFormat="1" applyFont="1" applyFill="1"/>
    <xf numFmtId="1" fontId="111" fillId="0" borderId="0" xfId="0" applyNumberFormat="1" applyFont="1" applyFill="1"/>
    <xf numFmtId="2" fontId="111" fillId="0" borderId="0" xfId="0" applyNumberFormat="1" applyFont="1" applyFill="1"/>
    <xf numFmtId="2" fontId="91" fillId="16" borderId="0" xfId="0" applyNumberFormat="1" applyFont="1" applyFill="1"/>
    <xf numFmtId="2" fontId="111" fillId="16" borderId="0" xfId="0" applyNumberFormat="1" applyFont="1" applyFill="1"/>
    <xf numFmtId="1" fontId="91" fillId="17" borderId="0" xfId="0" applyNumberFormat="1" applyFont="1" applyFill="1"/>
    <xf numFmtId="1" fontId="111" fillId="17" borderId="0" xfId="0" applyNumberFormat="1" applyFont="1" applyFill="1"/>
    <xf numFmtId="2" fontId="86" fillId="0" borderId="0" xfId="0" applyNumberFormat="1" applyFont="1" applyFill="1" applyBorder="1"/>
    <xf numFmtId="2" fontId="87" fillId="0" borderId="0" xfId="0" applyNumberFormat="1" applyFont="1" applyFill="1" applyBorder="1"/>
    <xf numFmtId="0" fontId="86" fillId="0" borderId="0" xfId="0" applyFont="1" applyFill="1"/>
    <xf numFmtId="1" fontId="91" fillId="16" borderId="0" xfId="0" applyNumberFormat="1" applyFont="1" applyFill="1"/>
    <xf numFmtId="165" fontId="91" fillId="16" borderId="0" xfId="0" applyNumberFormat="1" applyFont="1" applyFill="1" applyBorder="1"/>
    <xf numFmtId="1" fontId="111" fillId="16" borderId="0" xfId="0" applyNumberFormat="1" applyFont="1" applyFill="1"/>
    <xf numFmtId="165" fontId="111" fillId="16" borderId="0" xfId="0" applyNumberFormat="1" applyFont="1" applyFill="1" applyBorder="1"/>
    <xf numFmtId="0" fontId="0" fillId="0" borderId="28" xfId="0" applyBorder="1"/>
    <xf numFmtId="0" fontId="86" fillId="8" borderId="28" xfId="0" applyFont="1" applyFill="1" applyBorder="1"/>
    <xf numFmtId="2" fontId="86" fillId="0" borderId="28" xfId="0" applyNumberFormat="1" applyFont="1" applyBorder="1"/>
    <xf numFmtId="2" fontId="86" fillId="16" borderId="28" xfId="0" applyNumberFormat="1" applyFont="1" applyFill="1" applyBorder="1"/>
    <xf numFmtId="2" fontId="86" fillId="0" borderId="28" xfId="0" applyNumberFormat="1" applyFont="1" applyFill="1" applyBorder="1"/>
    <xf numFmtId="2" fontId="86" fillId="17" borderId="28" xfId="0" applyNumberFormat="1" applyFont="1" applyFill="1" applyBorder="1"/>
    <xf numFmtId="175" fontId="86" fillId="0" borderId="28" xfId="0" applyNumberFormat="1" applyFont="1" applyBorder="1"/>
    <xf numFmtId="1" fontId="86" fillId="0" borderId="28" xfId="0" applyNumberFormat="1" applyFont="1" applyBorder="1"/>
    <xf numFmtId="0" fontId="86" fillId="0" borderId="28" xfId="0" applyFont="1" applyBorder="1"/>
    <xf numFmtId="0" fontId="86" fillId="18" borderId="28" xfId="0" applyFont="1" applyFill="1" applyBorder="1"/>
    <xf numFmtId="0" fontId="86" fillId="6" borderId="28" xfId="0" applyFont="1" applyFill="1" applyBorder="1"/>
    <xf numFmtId="2" fontId="86" fillId="16" borderId="29" xfId="0" applyNumberFormat="1" applyFont="1" applyFill="1" applyBorder="1"/>
    <xf numFmtId="175" fontId="86" fillId="17" borderId="28" xfId="0" applyNumberFormat="1" applyFont="1" applyFill="1" applyBorder="1"/>
    <xf numFmtId="175" fontId="86" fillId="17" borderId="0" xfId="0" applyNumberFormat="1" applyFont="1" applyFill="1"/>
    <xf numFmtId="0" fontId="47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2" fontId="91" fillId="0" borderId="0" xfId="0" applyNumberFormat="1" applyFont="1"/>
    <xf numFmtId="1" fontId="111" fillId="0" borderId="0" xfId="0" applyNumberFormat="1" applyFont="1"/>
    <xf numFmtId="2" fontId="111" fillId="0" borderId="0" xfId="0" applyNumberFormat="1" applyFont="1"/>
    <xf numFmtId="0" fontId="87" fillId="4" borderId="14" xfId="0" applyFont="1" applyFill="1" applyBorder="1" applyAlignment="1">
      <alignment horizontal="center" vertical="center"/>
    </xf>
    <xf numFmtId="0" fontId="87" fillId="4" borderId="15" xfId="0" applyFont="1" applyFill="1" applyBorder="1" applyAlignment="1">
      <alignment horizontal="center" vertical="center"/>
    </xf>
    <xf numFmtId="0" fontId="0" fillId="13" borderId="0" xfId="0" applyFill="1"/>
    <xf numFmtId="2" fontId="0" fillId="13" borderId="0" xfId="0" applyNumberFormat="1" applyFill="1"/>
    <xf numFmtId="1" fontId="113" fillId="0" borderId="0" xfId="0" applyNumberFormat="1" applyFont="1" applyFill="1"/>
    <xf numFmtId="2" fontId="113" fillId="16" borderId="0" xfId="0" applyNumberFormat="1" applyFont="1" applyFill="1"/>
    <xf numFmtId="1" fontId="113" fillId="17" borderId="0" xfId="0" applyNumberFormat="1" applyFont="1" applyFill="1"/>
    <xf numFmtId="1" fontId="113" fillId="16" borderId="0" xfId="0" applyNumberFormat="1" applyFont="1" applyFill="1"/>
    <xf numFmtId="165" fontId="113" fillId="16" borderId="0" xfId="0" applyNumberFormat="1" applyFont="1" applyFill="1" applyBorder="1"/>
    <xf numFmtId="2" fontId="113" fillId="0" borderId="0" xfId="0" applyNumberFormat="1" applyFont="1" applyFill="1"/>
    <xf numFmtId="1" fontId="113" fillId="0" borderId="0" xfId="0" applyNumberFormat="1" applyFont="1"/>
    <xf numFmtId="2" fontId="113" fillId="0" borderId="0" xfId="0" applyNumberFormat="1" applyFont="1"/>
    <xf numFmtId="0" fontId="47" fillId="0" borderId="0" xfId="0" applyFont="1" applyAlignment="1">
      <alignment horizontal="right"/>
    </xf>
    <xf numFmtId="176" fontId="62" fillId="0" borderId="0" xfId="0" applyNumberFormat="1" applyFont="1" applyBorder="1"/>
    <xf numFmtId="176" fontId="64" fillId="0" borderId="0" xfId="0" applyNumberFormat="1" applyFont="1" applyBorder="1"/>
    <xf numFmtId="0" fontId="13" fillId="14" borderId="0" xfId="3"/>
    <xf numFmtId="0" fontId="112" fillId="19" borderId="0" xfId="9"/>
    <xf numFmtId="0" fontId="1" fillId="15" borderId="0" xfId="10"/>
    <xf numFmtId="0" fontId="1" fillId="18" borderId="0" xfId="11"/>
    <xf numFmtId="2" fontId="1" fillId="0" borderId="0" xfId="1" applyNumberFormat="1" applyFont="1"/>
    <xf numFmtId="0" fontId="114" fillId="20" borderId="0" xfId="12"/>
    <xf numFmtId="0" fontId="68" fillId="0" borderId="0" xfId="0" applyFont="1" applyFill="1"/>
    <xf numFmtId="176" fontId="68" fillId="0" borderId="0" xfId="0" applyNumberFormat="1" applyFont="1" applyFill="1"/>
    <xf numFmtId="0" fontId="68" fillId="0" borderId="0" xfId="11" applyFont="1" applyFill="1"/>
    <xf numFmtId="0" fontId="68" fillId="0" borderId="0" xfId="12" applyFont="1" applyFill="1"/>
    <xf numFmtId="0" fontId="98" fillId="0" borderId="0" xfId="0" applyFont="1" applyAlignment="1">
      <alignment horizontal="left"/>
    </xf>
    <xf numFmtId="0" fontId="56" fillId="0" borderId="0" xfId="0" applyFont="1"/>
    <xf numFmtId="0" fontId="47" fillId="15" borderId="0" xfId="10" applyFont="1"/>
    <xf numFmtId="0" fontId="47" fillId="18" borderId="0" xfId="11" applyFont="1"/>
    <xf numFmtId="0" fontId="14" fillId="14" borderId="0" xfId="3" applyFont="1"/>
    <xf numFmtId="0" fontId="115" fillId="0" borderId="0" xfId="0" applyFont="1"/>
    <xf numFmtId="0" fontId="76" fillId="0" borderId="0" xfId="0" applyFont="1"/>
    <xf numFmtId="0" fontId="87" fillId="0" borderId="31" xfId="0" applyFont="1" applyFill="1" applyBorder="1" applyAlignment="1">
      <alignment horizontal="center" vertical="center"/>
    </xf>
    <xf numFmtId="0" fontId="87" fillId="16" borderId="31" xfId="0" applyFont="1" applyFill="1" applyBorder="1" applyAlignment="1">
      <alignment horizontal="center" vertical="center"/>
    </xf>
    <xf numFmtId="0" fontId="87" fillId="16" borderId="32" xfId="0" applyFont="1" applyFill="1" applyBorder="1" applyAlignment="1">
      <alignment horizontal="center" vertical="center"/>
    </xf>
    <xf numFmtId="0" fontId="87" fillId="0" borderId="30" xfId="0" applyFont="1" applyFill="1" applyBorder="1" applyAlignment="1">
      <alignment horizontal="center" vertical="center"/>
    </xf>
    <xf numFmtId="0" fontId="87" fillId="16" borderId="30" xfId="0" applyFont="1" applyFill="1" applyBorder="1" applyAlignment="1">
      <alignment horizontal="center" vertical="center"/>
    </xf>
    <xf numFmtId="1" fontId="59" fillId="7" borderId="30" xfId="0" applyNumberFormat="1" applyFont="1" applyFill="1" applyBorder="1"/>
    <xf numFmtId="1" fontId="59" fillId="0" borderId="30" xfId="0" applyNumberFormat="1" applyFont="1" applyBorder="1"/>
    <xf numFmtId="1" fontId="91" fillId="0" borderId="30" xfId="0" applyNumberFormat="1" applyFont="1" applyFill="1" applyBorder="1"/>
    <xf numFmtId="1" fontId="91" fillId="16" borderId="30" xfId="0" applyNumberFormat="1" applyFont="1" applyFill="1" applyBorder="1"/>
    <xf numFmtId="1" fontId="58" fillId="7" borderId="30" xfId="0" applyNumberFormat="1" applyFont="1" applyFill="1" applyBorder="1"/>
    <xf numFmtId="1" fontId="58" fillId="0" borderId="30" xfId="0" applyNumberFormat="1" applyFont="1" applyBorder="1"/>
    <xf numFmtId="1" fontId="56" fillId="0" borderId="30" xfId="0" applyNumberFormat="1" applyFont="1" applyBorder="1"/>
    <xf numFmtId="1" fontId="113" fillId="0" borderId="30" xfId="0" applyNumberFormat="1" applyFont="1" applyFill="1" applyBorder="1"/>
    <xf numFmtId="1" fontId="113" fillId="16" borderId="30" xfId="0" applyNumberFormat="1" applyFont="1" applyFill="1" applyBorder="1"/>
    <xf numFmtId="1" fontId="60" fillId="0" borderId="30" xfId="0" applyNumberFormat="1" applyFont="1" applyBorder="1"/>
    <xf numFmtId="176" fontId="62" fillId="0" borderId="30" xfId="0" applyNumberFormat="1" applyFont="1" applyBorder="1"/>
    <xf numFmtId="176" fontId="64" fillId="0" borderId="30" xfId="0" applyNumberFormat="1" applyFont="1" applyBorder="1"/>
    <xf numFmtId="0" fontId="56" fillId="0" borderId="30" xfId="0" applyFont="1" applyBorder="1"/>
    <xf numFmtId="0" fontId="0" fillId="0" borderId="30" xfId="0" applyBorder="1"/>
    <xf numFmtId="0" fontId="76" fillId="0" borderId="30" xfId="0" applyFont="1" applyBorder="1"/>
    <xf numFmtId="0" fontId="87" fillId="16" borderId="13" xfId="0" applyFont="1" applyFill="1" applyBorder="1" applyAlignment="1">
      <alignment horizontal="center" vertical="center"/>
    </xf>
    <xf numFmtId="0" fontId="87" fillId="0" borderId="13" xfId="0" applyFont="1" applyFill="1" applyBorder="1" applyAlignment="1">
      <alignment horizontal="center" vertical="center"/>
    </xf>
    <xf numFmtId="0" fontId="87" fillId="17" borderId="32" xfId="0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87" fillId="17" borderId="13" xfId="0" applyFont="1" applyFill="1" applyBorder="1" applyAlignment="1">
      <alignment horizontal="center" vertical="center"/>
    </xf>
    <xf numFmtId="1" fontId="0" fillId="0" borderId="30" xfId="0" applyNumberFormat="1" applyBorder="1"/>
    <xf numFmtId="165" fontId="0" fillId="0" borderId="30" xfId="0" applyNumberFormat="1" applyBorder="1"/>
    <xf numFmtId="165" fontId="56" fillId="0" borderId="30" xfId="0" applyNumberFormat="1" applyFont="1" applyBorder="1"/>
    <xf numFmtId="0" fontId="47" fillId="0" borderId="30" xfId="0" applyFont="1" applyBorder="1"/>
    <xf numFmtId="0" fontId="116" fillId="0" borderId="0" xfId="0" applyFont="1"/>
    <xf numFmtId="0" fontId="116" fillId="0" borderId="30" xfId="0" applyFont="1" applyBorder="1"/>
    <xf numFmtId="0" fontId="115" fillId="0" borderId="30" xfId="0" applyFont="1" applyBorder="1"/>
    <xf numFmtId="0" fontId="0" fillId="0" borderId="0" xfId="0" applyBorder="1" applyAlignment="1">
      <alignment horizontal="center"/>
    </xf>
    <xf numFmtId="0" fontId="117" fillId="0" borderId="0" xfId="0" applyFont="1"/>
    <xf numFmtId="0" fontId="117" fillId="0" borderId="30" xfId="0" applyFont="1" applyBorder="1"/>
    <xf numFmtId="2" fontId="117" fillId="0" borderId="30" xfId="0" applyNumberFormat="1" applyFont="1" applyBorder="1"/>
    <xf numFmtId="0" fontId="86" fillId="18" borderId="0" xfId="0" applyFont="1" applyFill="1" applyBorder="1"/>
    <xf numFmtId="0" fontId="86" fillId="6" borderId="0" xfId="0" applyFont="1" applyFill="1" applyBorder="1"/>
    <xf numFmtId="177" fontId="86" fillId="0" borderId="0" xfId="0" applyNumberFormat="1" applyFont="1"/>
    <xf numFmtId="176" fontId="86" fillId="0" borderId="0" xfId="0" applyNumberFormat="1" applyFont="1"/>
    <xf numFmtId="0" fontId="118" fillId="18" borderId="0" xfId="0" applyFont="1" applyFill="1" applyBorder="1" applyAlignment="1">
      <alignment horizontal="left" vertical="center"/>
    </xf>
    <xf numFmtId="0" fontId="119" fillId="18" borderId="0" xfId="0" applyFont="1" applyFill="1"/>
    <xf numFmtId="2" fontId="98" fillId="0" borderId="0" xfId="0" applyNumberFormat="1" applyFont="1"/>
    <xf numFmtId="0" fontId="120" fillId="0" borderId="0" xfId="0" applyFont="1" applyAlignment="1">
      <alignment horizontal="right"/>
    </xf>
    <xf numFmtId="0" fontId="120" fillId="0" borderId="0" xfId="0" applyFont="1"/>
    <xf numFmtId="1" fontId="121" fillId="0" borderId="0" xfId="0" applyNumberFormat="1" applyFont="1" applyFill="1"/>
    <xf numFmtId="2" fontId="121" fillId="16" borderId="0" xfId="0" applyNumberFormat="1" applyFont="1" applyFill="1"/>
    <xf numFmtId="1" fontId="121" fillId="0" borderId="0" xfId="0" applyNumberFormat="1" applyFont="1"/>
    <xf numFmtId="1" fontId="121" fillId="17" borderId="0" xfId="0" applyNumberFormat="1" applyFont="1" applyFill="1"/>
    <xf numFmtId="1" fontId="121" fillId="16" borderId="0" xfId="0" applyNumberFormat="1" applyFont="1" applyFill="1"/>
    <xf numFmtId="165" fontId="121" fillId="16" borderId="0" xfId="0" applyNumberFormat="1" applyFont="1" applyFill="1" applyBorder="1"/>
    <xf numFmtId="175" fontId="111" fillId="0" borderId="0" xfId="0" applyNumberFormat="1" applyFont="1"/>
    <xf numFmtId="175" fontId="121" fillId="0" borderId="0" xfId="0" applyNumberFormat="1" applyFont="1"/>
    <xf numFmtId="2" fontId="121" fillId="0" borderId="0" xfId="0" applyNumberFormat="1" applyFont="1" applyFill="1"/>
    <xf numFmtId="0" fontId="122" fillId="0" borderId="0" xfId="0" applyFont="1"/>
    <xf numFmtId="175" fontId="113" fillId="0" borderId="0" xfId="0" applyNumberFormat="1" applyFont="1"/>
    <xf numFmtId="0" fontId="122" fillId="0" borderId="0" xfId="0" applyFont="1" applyAlignment="1">
      <alignment horizontal="right"/>
    </xf>
    <xf numFmtId="1" fontId="123" fillId="0" borderId="0" xfId="0" applyNumberFormat="1" applyFont="1" applyFill="1"/>
    <xf numFmtId="2" fontId="123" fillId="16" borderId="0" xfId="0" applyNumberFormat="1" applyFont="1" applyFill="1"/>
    <xf numFmtId="1" fontId="123" fillId="0" borderId="0" xfId="0" applyNumberFormat="1" applyFont="1"/>
    <xf numFmtId="1" fontId="123" fillId="17" borderId="0" xfId="0" applyNumberFormat="1" applyFont="1" applyFill="1"/>
    <xf numFmtId="1" fontId="123" fillId="16" borderId="0" xfId="0" applyNumberFormat="1" applyFont="1" applyFill="1"/>
    <xf numFmtId="165" fontId="123" fillId="16" borderId="0" xfId="0" applyNumberFormat="1" applyFont="1" applyFill="1" applyBorder="1"/>
    <xf numFmtId="175" fontId="123" fillId="0" borderId="0" xfId="0" applyNumberFormat="1" applyFont="1"/>
    <xf numFmtId="0" fontId="0" fillId="0" borderId="1" xfId="0" applyBorder="1" applyAlignment="1">
      <alignment horizontal="center" vertical="center"/>
    </xf>
    <xf numFmtId="175" fontId="57" fillId="0" borderId="8" xfId="0" applyNumberFormat="1" applyFont="1" applyFill="1" applyBorder="1" applyAlignment="1">
      <alignment horizontal="center" vertical="center"/>
    </xf>
    <xf numFmtId="175" fontId="58" fillId="0" borderId="0" xfId="0" applyNumberFormat="1" applyFont="1" applyBorder="1"/>
    <xf numFmtId="175" fontId="59" fillId="0" borderId="0" xfId="0" applyNumberFormat="1" applyFont="1" applyBorder="1"/>
    <xf numFmtId="175" fontId="60" fillId="0" borderId="0" xfId="0" applyNumberFormat="1" applyFont="1" applyBorder="1"/>
    <xf numFmtId="175" fontId="56" fillId="0" borderId="0" xfId="0" applyNumberFormat="1" applyFont="1" applyBorder="1"/>
    <xf numFmtId="175" fontId="66" fillId="0" borderId="0" xfId="0" applyNumberFormat="1" applyFont="1" applyBorder="1"/>
    <xf numFmtId="175" fontId="75" fillId="0" borderId="0" xfId="0" applyNumberFormat="1" applyFont="1" applyBorder="1"/>
    <xf numFmtId="175" fontId="56" fillId="0" borderId="0" xfId="0" applyNumberFormat="1" applyFont="1"/>
    <xf numFmtId="175" fontId="111" fillId="0" borderId="0" xfId="0" applyNumberFormat="1" applyFont="1" applyFill="1"/>
    <xf numFmtId="175" fontId="0" fillId="0" borderId="0" xfId="0" applyNumberFormat="1"/>
  </cellXfs>
  <cellStyles count="13">
    <cellStyle name="A: PEVNÉ HODNOTY" xfId="1" xr:uid="{00000000-0005-0000-0000-000000000000}"/>
    <cellStyle name="B: NEPEVNÉ HODNOTY" xfId="2" xr:uid="{00000000-0005-0000-0000-000001000000}"/>
    <cellStyle name="Bad" xfId="9" builtinId="27"/>
    <cellStyle name="C: ZDROJ (PEVNÝ)" xfId="6" xr:uid="{00000000-0005-0000-0000-000002000000}"/>
    <cellStyle name="D: ZDROJ (NEPEVNÝ)" xfId="5" xr:uid="{00000000-0005-0000-0000-000003000000}"/>
    <cellStyle name="E: ZTRÁTA (PEVNÉ HODNOTY)" xfId="7" xr:uid="{00000000-0005-0000-0000-000004000000}"/>
    <cellStyle name="F: ZTRÁTA (NEPEVNÝ)" xfId="4" xr:uid="{00000000-0005-0000-0000-000005000000}"/>
    <cellStyle name="MÍŇ" xfId="10" xr:uid="{00000000-0005-0000-0000-000007000000}"/>
    <cellStyle name="Normal" xfId="0" builtinId="0" customBuiltin="1"/>
    <cellStyle name="OK" xfId="11" xr:uid="{00000000-0005-0000-0000-000009000000}"/>
    <cellStyle name="Percent" xfId="8" builtinId="5"/>
    <cellStyle name="Trochu míň" xfId="12" xr:uid="{00000000-0005-0000-0000-00000B000000}"/>
    <cellStyle name="VÍC" xfId="3" xr:uid="{00000000-0005-0000-0000-00000C000000}"/>
  </cellStyles>
  <dxfs count="37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 a H rady'!$CA$1</c:f>
              <c:strCache>
                <c:ptCount val="1"/>
                <c:pt idx="0">
                  <c:v>d18O Cholinka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rady'!$CA$2:$CA$14</c:f>
              <c:numCache>
                <c:formatCode>0.0</c:formatCode>
                <c:ptCount val="13"/>
                <c:pt idx="0">
                  <c:v>-8.5175558081419052</c:v>
                </c:pt>
                <c:pt idx="1">
                  <c:v>-8.6080566406076962</c:v>
                </c:pt>
                <c:pt idx="3">
                  <c:v>-8.9060080760347127</c:v>
                </c:pt>
                <c:pt idx="4">
                  <c:v>-8.8456964862446146</c:v>
                </c:pt>
                <c:pt idx="5">
                  <c:v>-8.9380410327819071</c:v>
                </c:pt>
                <c:pt idx="6">
                  <c:v>-8.954345508175388</c:v>
                </c:pt>
                <c:pt idx="7">
                  <c:v>-9</c:v>
                </c:pt>
                <c:pt idx="8">
                  <c:v>-9.1</c:v>
                </c:pt>
                <c:pt idx="9">
                  <c:v>-9.1999999999999993</c:v>
                </c:pt>
                <c:pt idx="10">
                  <c:v>-8.6999999999999993</c:v>
                </c:pt>
                <c:pt idx="12">
                  <c:v>-8.9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E-45FE-8713-3F8359E2E024}"/>
            </c:ext>
          </c:extLst>
        </c:ser>
        <c:ser>
          <c:idx val="1"/>
          <c:order val="1"/>
          <c:tx>
            <c:strRef>
              <c:f>'O a H rady'!$CB$1</c:f>
              <c:strCache>
                <c:ptCount val="1"/>
                <c:pt idx="0">
                  <c:v>d18O  Šumice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rady'!$CB$2:$CB$14</c:f>
              <c:numCache>
                <c:formatCode>0.0</c:formatCode>
                <c:ptCount val="13"/>
                <c:pt idx="0">
                  <c:v>-9.6278081173890087</c:v>
                </c:pt>
                <c:pt idx="1">
                  <c:v>-8.8567977400630689</c:v>
                </c:pt>
                <c:pt idx="3">
                  <c:v>-9.4842913383796983</c:v>
                </c:pt>
                <c:pt idx="4">
                  <c:v>-8.8717149367475141</c:v>
                </c:pt>
                <c:pt idx="5">
                  <c:v>-9.5815399209939347</c:v>
                </c:pt>
                <c:pt idx="6">
                  <c:v>-9.4479796363992836</c:v>
                </c:pt>
                <c:pt idx="7">
                  <c:v>-9.4626974230353156</c:v>
                </c:pt>
                <c:pt idx="8">
                  <c:v>-9.4937616479262843</c:v>
                </c:pt>
                <c:pt idx="9">
                  <c:v>-9.7261613292974616</c:v>
                </c:pt>
                <c:pt idx="10">
                  <c:v>-9.7427197349983476</c:v>
                </c:pt>
                <c:pt idx="12">
                  <c:v>-9.602614789809147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E-45FE-8713-3F8359E2E024}"/>
            </c:ext>
          </c:extLst>
        </c:ser>
        <c:ser>
          <c:idx val="2"/>
          <c:order val="2"/>
          <c:tx>
            <c:strRef>
              <c:f>'O a H rady'!$CC$1</c:f>
              <c:strCache>
                <c:ptCount val="1"/>
                <c:pt idx="0">
                  <c:v>d18O  Oskava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rady'!$CC$2:$CC$14</c:f>
              <c:numCache>
                <c:formatCode>0.0</c:formatCode>
                <c:ptCount val="13"/>
                <c:pt idx="0">
                  <c:v>-10.58792522012566</c:v>
                </c:pt>
                <c:pt idx="1">
                  <c:v>-10.471254908661388</c:v>
                </c:pt>
                <c:pt idx="3">
                  <c:v>-10.302982706039536</c:v>
                </c:pt>
                <c:pt idx="4">
                  <c:v>-10.118117160368181</c:v>
                </c:pt>
                <c:pt idx="5">
                  <c:v>-10.354705816405898</c:v>
                </c:pt>
                <c:pt idx="6">
                  <c:v>-10.460704615367934</c:v>
                </c:pt>
                <c:pt idx="7">
                  <c:v>-10.413511568682907</c:v>
                </c:pt>
                <c:pt idx="8">
                  <c:v>-10.354606274638078</c:v>
                </c:pt>
                <c:pt idx="9">
                  <c:v>-10.372359127011043</c:v>
                </c:pt>
                <c:pt idx="10">
                  <c:v>-10.323020573760106</c:v>
                </c:pt>
                <c:pt idx="12">
                  <c:v>-10.341904977970136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E-45FE-8713-3F8359E2E024}"/>
            </c:ext>
          </c:extLst>
        </c:ser>
        <c:ser>
          <c:idx val="3"/>
          <c:order val="3"/>
          <c:tx>
            <c:strRef>
              <c:f>'O a H rady'!$CD$1</c:f>
              <c:strCache>
                <c:ptCount val="1"/>
                <c:pt idx="0">
                  <c:v>d18O  Mírovka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rady'!$CD$2:$CD$14</c:f>
              <c:numCache>
                <c:formatCode>0.0</c:formatCode>
                <c:ptCount val="13"/>
                <c:pt idx="0">
                  <c:v>-9.9713615459619565</c:v>
                </c:pt>
                <c:pt idx="1">
                  <c:v>-9.7399029224664098</c:v>
                </c:pt>
                <c:pt idx="3">
                  <c:v>-9.5786668826773198</c:v>
                </c:pt>
                <c:pt idx="4">
                  <c:v>-8.903285017094186</c:v>
                </c:pt>
                <c:pt idx="5">
                  <c:v>-10.117014911384011</c:v>
                </c:pt>
                <c:pt idx="6">
                  <c:v>-9.9638042682310388</c:v>
                </c:pt>
                <c:pt idx="7">
                  <c:v>-10.001244865866713</c:v>
                </c:pt>
                <c:pt idx="8">
                  <c:v>-10.055769872446655</c:v>
                </c:pt>
                <c:pt idx="9">
                  <c:v>-10.07249183660544</c:v>
                </c:pt>
                <c:pt idx="10">
                  <c:v>-9.9665357176554679</c:v>
                </c:pt>
                <c:pt idx="12">
                  <c:v>-9.8932788448218076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FE-45FE-8713-3F8359E2E024}"/>
            </c:ext>
          </c:extLst>
        </c:ser>
        <c:ser>
          <c:idx val="4"/>
          <c:order val="4"/>
          <c:tx>
            <c:strRef>
              <c:f>'O a H rady'!$CE$1</c:f>
              <c:strCache>
                <c:ptCount val="1"/>
                <c:pt idx="0">
                  <c:v>d18O  Desná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rady'!$CE$2:$CE$14</c:f>
              <c:numCache>
                <c:formatCode>0.0</c:formatCode>
                <c:ptCount val="13"/>
                <c:pt idx="0">
                  <c:v>-10.825443751696854</c:v>
                </c:pt>
                <c:pt idx="1">
                  <c:v>-10.710238861093716</c:v>
                </c:pt>
                <c:pt idx="3">
                  <c:v>-10.682593254488781</c:v>
                </c:pt>
                <c:pt idx="4">
                  <c:v>-10.472269589988993</c:v>
                </c:pt>
                <c:pt idx="5">
                  <c:v>-10.562139188950955</c:v>
                </c:pt>
                <c:pt idx="6">
                  <c:v>-10.683273704907233</c:v>
                </c:pt>
                <c:pt idx="7">
                  <c:v>-10.645250611360197</c:v>
                </c:pt>
                <c:pt idx="8">
                  <c:v>-10.557724657470963</c:v>
                </c:pt>
                <c:pt idx="9">
                  <c:v>-10.537502440016072</c:v>
                </c:pt>
                <c:pt idx="10">
                  <c:v>-10.569575624808941</c:v>
                </c:pt>
                <c:pt idx="12">
                  <c:v>-10.395237951604834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FE-45FE-8713-3F8359E2E024}"/>
            </c:ext>
          </c:extLst>
        </c:ser>
        <c:ser>
          <c:idx val="5"/>
          <c:order val="5"/>
          <c:tx>
            <c:strRef>
              <c:f>'O a H rady'!$CF$1</c:f>
              <c:strCache>
                <c:ptCount val="1"/>
                <c:pt idx="0">
                  <c:v>d18O  Rachava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rady'!$CF$2:$CF$14</c:f>
              <c:numCache>
                <c:formatCode>0.0</c:formatCode>
                <c:ptCount val="13"/>
                <c:pt idx="1">
                  <c:v>-9.4794468977252926</c:v>
                </c:pt>
                <c:pt idx="5">
                  <c:v>-9.6736135832930437</c:v>
                </c:pt>
                <c:pt idx="6">
                  <c:v>-9.6793293763279973</c:v>
                </c:pt>
                <c:pt idx="7">
                  <c:v>-9.5384993179595163</c:v>
                </c:pt>
                <c:pt idx="8">
                  <c:v>-9.744287884340352</c:v>
                </c:pt>
                <c:pt idx="9">
                  <c:v>-9.8626227671788698</c:v>
                </c:pt>
                <c:pt idx="10">
                  <c:v>-9.7421166221272681</c:v>
                </c:pt>
                <c:pt idx="11">
                  <c:v>-9.8139822155664618</c:v>
                </c:pt>
                <c:pt idx="12">
                  <c:v>-9.7435961689587671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FE-45FE-8713-3F8359E2E024}"/>
            </c:ext>
          </c:extLst>
        </c:ser>
        <c:ser>
          <c:idx val="6"/>
          <c:order val="6"/>
          <c:tx>
            <c:strRef>
              <c:f>'O a H rady'!$CG$1</c:f>
              <c:strCache>
                <c:ptCount val="1"/>
                <c:pt idx="0">
                  <c:v>d18O  Řimice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rady'!$CG$2:$CG$14</c:f>
              <c:numCache>
                <c:formatCode>0.0</c:formatCode>
                <c:ptCount val="13"/>
                <c:pt idx="0">
                  <c:v>-10.670515809300602</c:v>
                </c:pt>
                <c:pt idx="1">
                  <c:v>-10.56084811554067</c:v>
                </c:pt>
                <c:pt idx="2">
                  <c:v>-10.595262322017737</c:v>
                </c:pt>
                <c:pt idx="3">
                  <c:v>-10.605933364306821</c:v>
                </c:pt>
                <c:pt idx="4">
                  <c:v>-10.43533957005698</c:v>
                </c:pt>
                <c:pt idx="5">
                  <c:v>-10.664116054970814</c:v>
                </c:pt>
                <c:pt idx="6">
                  <c:v>-10.42830700287173</c:v>
                </c:pt>
                <c:pt idx="7">
                  <c:v>-10.252644304750346</c:v>
                </c:pt>
                <c:pt idx="8">
                  <c:v>-10.450752401163253</c:v>
                </c:pt>
                <c:pt idx="9">
                  <c:v>-10.440805272815675</c:v>
                </c:pt>
                <c:pt idx="10">
                  <c:v>-10.33071348713325</c:v>
                </c:pt>
                <c:pt idx="11">
                  <c:v>-10.484737658704363</c:v>
                </c:pt>
                <c:pt idx="12">
                  <c:v>-10.347564741735809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FE-45FE-8713-3F8359E2E024}"/>
            </c:ext>
          </c:extLst>
        </c:ser>
        <c:ser>
          <c:idx val="7"/>
          <c:order val="7"/>
          <c:tx>
            <c:strRef>
              <c:f>'O a H rady'!$CH$1</c:f>
              <c:strCache>
                <c:ptCount val="1"/>
                <c:pt idx="0">
                  <c:v>d18O  Javoříčka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rady'!$CH$2:$CH$14</c:f>
              <c:numCache>
                <c:formatCode>0.0</c:formatCode>
                <c:ptCount val="13"/>
                <c:pt idx="0">
                  <c:v>-10.156352101902073</c:v>
                </c:pt>
                <c:pt idx="4">
                  <c:v>-8.8177349796752615</c:v>
                </c:pt>
                <c:pt idx="5">
                  <c:v>-10.004091192884582</c:v>
                </c:pt>
                <c:pt idx="6">
                  <c:v>-9.8989213573984447</c:v>
                </c:pt>
                <c:pt idx="7">
                  <c:v>-9.7085180879788258</c:v>
                </c:pt>
                <c:pt idx="8">
                  <c:v>-9.8979129178708831</c:v>
                </c:pt>
                <c:pt idx="9">
                  <c:v>-9.9175832785693903</c:v>
                </c:pt>
                <c:pt idx="10">
                  <c:v>-9.7670044800393701</c:v>
                </c:pt>
                <c:pt idx="11">
                  <c:v>-9.7534220781800993</c:v>
                </c:pt>
                <c:pt idx="12">
                  <c:v>-10.010467352243518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FE-45FE-8713-3F8359E2E024}"/>
            </c:ext>
          </c:extLst>
        </c:ser>
        <c:ser>
          <c:idx val="8"/>
          <c:order val="8"/>
          <c:tx>
            <c:strRef>
              <c:f>'O a H rady'!$CI$1</c:f>
              <c:strCache>
                <c:ptCount val="1"/>
                <c:pt idx="0">
                  <c:v>d18O Špraněk</c:v>
                </c:pt>
              </c:strCache>
            </c:strRef>
          </c:tx>
          <c:spPr>
            <a:ln w="635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rady'!$CI$2:$CI$14</c:f>
              <c:numCache>
                <c:formatCode>0.0</c:formatCode>
                <c:ptCount val="13"/>
                <c:pt idx="0">
                  <c:v>-10.168705517942099</c:v>
                </c:pt>
                <c:pt idx="1">
                  <c:v>-10.159046907551666</c:v>
                </c:pt>
                <c:pt idx="5">
                  <c:v>-10.183928494899515</c:v>
                </c:pt>
                <c:pt idx="8">
                  <c:v>-10.044567043510622</c:v>
                </c:pt>
                <c:pt idx="9">
                  <c:v>-10.290730704361952</c:v>
                </c:pt>
                <c:pt idx="10">
                  <c:v>-10.026436921036296</c:v>
                </c:pt>
                <c:pt idx="11">
                  <c:v>-10.027048066730584</c:v>
                </c:pt>
                <c:pt idx="12">
                  <c:v>-10.186931035291931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FE-45FE-8713-3F8359E2E024}"/>
            </c:ext>
          </c:extLst>
        </c:ser>
        <c:ser>
          <c:idx val="9"/>
          <c:order val="9"/>
          <c:tx>
            <c:strRef>
              <c:f>'O a H rady'!$CJ$1</c:f>
              <c:strCache>
                <c:ptCount val="1"/>
                <c:pt idx="0">
                  <c:v>d18O Morava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rady'!$CJ$2:$CJ$14</c:f>
              <c:numCache>
                <c:formatCode>0.0</c:formatCode>
                <c:ptCount val="13"/>
                <c:pt idx="0">
                  <c:v>-10.308701428228456</c:v>
                </c:pt>
                <c:pt idx="1">
                  <c:v>-10.398211387193733</c:v>
                </c:pt>
                <c:pt idx="3">
                  <c:v>-10.238259496741707</c:v>
                </c:pt>
                <c:pt idx="4">
                  <c:v>-9.5957306353145011</c:v>
                </c:pt>
                <c:pt idx="5">
                  <c:v>-10.321320756253424</c:v>
                </c:pt>
                <c:pt idx="6">
                  <c:v>-10.140234027166954</c:v>
                </c:pt>
                <c:pt idx="7">
                  <c:v>-10.140600212007193</c:v>
                </c:pt>
                <c:pt idx="8">
                  <c:v>-10.123463446866904</c:v>
                </c:pt>
                <c:pt idx="10">
                  <c:v>-10.3012001585966</c:v>
                </c:pt>
                <c:pt idx="11">
                  <c:v>-10.070600514516336</c:v>
                </c:pt>
                <c:pt idx="12">
                  <c:v>-10.254049583874204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FE-45FE-8713-3F8359E2E024}"/>
            </c:ext>
          </c:extLst>
        </c:ser>
        <c:ser>
          <c:idx val="10"/>
          <c:order val="10"/>
          <c:tx>
            <c:strRef>
              <c:f>'O a H rady'!$CK$1</c:f>
              <c:strCache>
                <c:ptCount val="1"/>
                <c:pt idx="0">
                  <c:v>d18O drenáž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rady'!$CK$2:$CK$14</c:f>
              <c:numCache>
                <c:formatCode>0.0</c:formatCode>
                <c:ptCount val="13"/>
                <c:pt idx="0">
                  <c:v>-10.464808695062821</c:v>
                </c:pt>
                <c:pt idx="1">
                  <c:v>-10.347381066435387</c:v>
                </c:pt>
                <c:pt idx="3">
                  <c:v>-10.469003403404312</c:v>
                </c:pt>
                <c:pt idx="4">
                  <c:v>-10.247162889717551</c:v>
                </c:pt>
                <c:pt idx="5">
                  <c:v>-10.489695741266306</c:v>
                </c:pt>
                <c:pt idx="6">
                  <c:v>-10.424056066330072</c:v>
                </c:pt>
                <c:pt idx="7">
                  <c:v>-10.340500524202039</c:v>
                </c:pt>
                <c:pt idx="8">
                  <c:v>-10.288641609442704</c:v>
                </c:pt>
                <c:pt idx="9">
                  <c:v>-10.327799973548853</c:v>
                </c:pt>
                <c:pt idx="10">
                  <c:v>-10.354249868319217</c:v>
                </c:pt>
                <c:pt idx="11">
                  <c:v>-10.291539978404096</c:v>
                </c:pt>
                <c:pt idx="12">
                  <c:v>-10.191893305514109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FE-45FE-8713-3F8359E2E024}"/>
            </c:ext>
          </c:extLst>
        </c:ser>
        <c:ser>
          <c:idx val="11"/>
          <c:order val="11"/>
          <c:tx>
            <c:strRef>
              <c:f>'O a H rady'!$CL$1</c:f>
              <c:strCache>
                <c:ptCount val="1"/>
                <c:pt idx="0">
                  <c:v>d18O čerlinka2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rady'!$CL$2:$CL$14</c:f>
              <c:numCache>
                <c:formatCode>General</c:formatCode>
                <c:ptCount val="13"/>
                <c:pt idx="2" formatCode="0.0">
                  <c:v>-10.4</c:v>
                </c:pt>
                <c:pt idx="11" formatCode="0.0">
                  <c:v>-10.487152810631706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FE-45FE-8713-3F8359E2E024}"/>
            </c:ext>
          </c:extLst>
        </c:ser>
        <c:ser>
          <c:idx val="12"/>
          <c:order val="12"/>
          <c:tx>
            <c:strRef>
              <c:f>'O a H rady'!$CM$1</c:f>
              <c:strCache>
                <c:ptCount val="1"/>
                <c:pt idx="0">
                  <c:v>d18O čerlinka 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11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rady'!$CM$2:$CM$14</c:f>
              <c:numCache>
                <c:formatCode>General</c:formatCode>
                <c:ptCount val="13"/>
                <c:pt idx="2" formatCode="0.0">
                  <c:v>-10.384591564152933</c:v>
                </c:pt>
                <c:pt idx="11" formatCode="0.0">
                  <c:v>-10.505967339456504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FE-45FE-8713-3F8359E2E024}"/>
            </c:ext>
          </c:extLst>
        </c:ser>
        <c:ser>
          <c:idx val="13"/>
          <c:order val="13"/>
          <c:tx>
            <c:strRef>
              <c:f>'O a H rady'!$CN$1</c:f>
              <c:strCache>
                <c:ptCount val="1"/>
                <c:pt idx="0">
                  <c:v>d18O Hvozd pramen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rady'!$CN$2:$CN$14</c:f>
              <c:numCache>
                <c:formatCode>General</c:formatCode>
                <c:ptCount val="13"/>
                <c:pt idx="5" formatCode="0.0">
                  <c:v>-9.9772404470675475</c:v>
                </c:pt>
                <c:pt idx="6" formatCode="0.0">
                  <c:v>-9.89803675353245</c:v>
                </c:pt>
                <c:pt idx="7" formatCode="0.0">
                  <c:v>-9.9660528611303434</c:v>
                </c:pt>
                <c:pt idx="8" formatCode="0.0">
                  <c:v>-9.7453298763322351</c:v>
                </c:pt>
                <c:pt idx="9" formatCode="0.0">
                  <c:v>-10.127886394665552</c:v>
                </c:pt>
                <c:pt idx="10" formatCode="0.0">
                  <c:v>-9.8118828944296475</c:v>
                </c:pt>
                <c:pt idx="11" formatCode="0.0">
                  <c:v>-9.9733085914561848</c:v>
                </c:pt>
                <c:pt idx="12" formatCode="0.0">
                  <c:v>-9.6387407422017333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FE-45FE-8713-3F8359E2E024}"/>
            </c:ext>
          </c:extLst>
        </c:ser>
        <c:ser>
          <c:idx val="14"/>
          <c:order val="14"/>
          <c:tx>
            <c:strRef>
              <c:f>'O a H rady'!$CO$1</c:f>
              <c:strCache>
                <c:ptCount val="1"/>
                <c:pt idx="0">
                  <c:v>d18O Hvozd Špraněk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rady'!$BZ$2:$BZ$14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rady'!$CO$2:$CO$14</c:f>
              <c:numCache>
                <c:formatCode>General</c:formatCode>
                <c:ptCount val="13"/>
                <c:pt idx="8" formatCode="0.0">
                  <c:v>-9.6217316251008516</c:v>
                </c:pt>
                <c:pt idx="9" formatCode="0.0">
                  <c:v>-9.8054342642422299</c:v>
                </c:pt>
                <c:pt idx="10" formatCode="0.0">
                  <c:v>-9.6405783653092598</c:v>
                </c:pt>
                <c:pt idx="11" formatCode="0.0">
                  <c:v>-9.9655842185465957</c:v>
                </c:pt>
                <c:pt idx="12" formatCode="0.0">
                  <c:v>-10.084412865070153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FE-45FE-8713-3F8359E2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3248"/>
        <c:axId val="73255168"/>
      </c:scatterChart>
      <c:valAx>
        <c:axId val="732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-m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5168"/>
        <c:crosses val="autoZero"/>
        <c:crossBetween val="midCat"/>
      </c:valAx>
      <c:valAx>
        <c:axId val="73255168"/>
        <c:scaling>
          <c:orientation val="minMax"/>
          <c:max val="-8.5"/>
          <c:min val="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delta 18O (promile) SMOW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 a H rady'!$CS$1</c:f>
              <c:strCache>
                <c:ptCount val="1"/>
                <c:pt idx="0">
                  <c:v>d2H Cholinka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rady'!$CS$2:$CS$14</c:f>
              <c:numCache>
                <c:formatCode>0.0</c:formatCode>
                <c:ptCount val="13"/>
                <c:pt idx="0">
                  <c:v>-62.452579245245516</c:v>
                </c:pt>
                <c:pt idx="1">
                  <c:v>-62.992806998205474</c:v>
                </c:pt>
                <c:pt idx="3">
                  <c:v>-62.726654662567675</c:v>
                </c:pt>
                <c:pt idx="4">
                  <c:v>-63.79117717460344</c:v>
                </c:pt>
                <c:pt idx="5">
                  <c:v>-63.209327576059053</c:v>
                </c:pt>
                <c:pt idx="6">
                  <c:v>-64.892766370817355</c:v>
                </c:pt>
                <c:pt idx="7">
                  <c:v>-65</c:v>
                </c:pt>
                <c:pt idx="8">
                  <c:v>-65.099999999999994</c:v>
                </c:pt>
                <c:pt idx="9">
                  <c:v>-66.099999999999994</c:v>
                </c:pt>
                <c:pt idx="10">
                  <c:v>-63.2</c:v>
                </c:pt>
                <c:pt idx="12">
                  <c:v>-63.9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3-43C8-8C8B-8D7C22759D18}"/>
            </c:ext>
          </c:extLst>
        </c:ser>
        <c:ser>
          <c:idx val="1"/>
          <c:order val="1"/>
          <c:tx>
            <c:strRef>
              <c:f>'O a H rady'!$CT$1</c:f>
              <c:strCache>
                <c:ptCount val="1"/>
                <c:pt idx="0">
                  <c:v>d2H Šumice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rady'!$CT$2:$CT$14</c:f>
              <c:numCache>
                <c:formatCode>0.0</c:formatCode>
                <c:ptCount val="13"/>
                <c:pt idx="0">
                  <c:v>-67.937854388967764</c:v>
                </c:pt>
                <c:pt idx="1">
                  <c:v>-61.86791573188215</c:v>
                </c:pt>
                <c:pt idx="3">
                  <c:v>-66.540135265140037</c:v>
                </c:pt>
                <c:pt idx="4">
                  <c:v>-62.764120642112047</c:v>
                </c:pt>
                <c:pt idx="5">
                  <c:v>-65.718295566734795</c:v>
                </c:pt>
                <c:pt idx="6">
                  <c:v>-66.020301509948908</c:v>
                </c:pt>
                <c:pt idx="7">
                  <c:v>-66.705420769853774</c:v>
                </c:pt>
                <c:pt idx="8">
                  <c:v>-66.268753282857404</c:v>
                </c:pt>
                <c:pt idx="9">
                  <c:v>-68.047689510672953</c:v>
                </c:pt>
                <c:pt idx="10">
                  <c:v>-67.118225306725549</c:v>
                </c:pt>
                <c:pt idx="12">
                  <c:v>-67.175641552891804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3-43C8-8C8B-8D7C22759D18}"/>
            </c:ext>
          </c:extLst>
        </c:ser>
        <c:ser>
          <c:idx val="2"/>
          <c:order val="2"/>
          <c:tx>
            <c:strRef>
              <c:f>'O a H rady'!$CU$1</c:f>
              <c:strCache>
                <c:ptCount val="1"/>
                <c:pt idx="0">
                  <c:v>d2H Oskava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rady'!$CU$2:$CU$14</c:f>
              <c:numCache>
                <c:formatCode>0.0</c:formatCode>
                <c:ptCount val="13"/>
                <c:pt idx="0">
                  <c:v>-72.100636530202536</c:v>
                </c:pt>
                <c:pt idx="1">
                  <c:v>-71.101409785188835</c:v>
                </c:pt>
                <c:pt idx="3">
                  <c:v>-70.974167172556804</c:v>
                </c:pt>
                <c:pt idx="4">
                  <c:v>-70.108522999486027</c:v>
                </c:pt>
                <c:pt idx="5">
                  <c:v>-69.784258766885145</c:v>
                </c:pt>
                <c:pt idx="6">
                  <c:v>-70.666016042609357</c:v>
                </c:pt>
                <c:pt idx="7">
                  <c:v>-70.632601741541833</c:v>
                </c:pt>
                <c:pt idx="8">
                  <c:v>-70.695726014008486</c:v>
                </c:pt>
                <c:pt idx="9">
                  <c:v>-71.205550796850318</c:v>
                </c:pt>
                <c:pt idx="10">
                  <c:v>-71.064109128368116</c:v>
                </c:pt>
                <c:pt idx="12">
                  <c:v>-71.722691079126307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83-43C8-8C8B-8D7C22759D18}"/>
            </c:ext>
          </c:extLst>
        </c:ser>
        <c:ser>
          <c:idx val="3"/>
          <c:order val="3"/>
          <c:tx>
            <c:strRef>
              <c:f>'O a H rady'!$CV$1</c:f>
              <c:strCache>
                <c:ptCount val="1"/>
                <c:pt idx="0">
                  <c:v>d2H Mírovka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rady'!$CV$2:$CV$14</c:f>
              <c:numCache>
                <c:formatCode>0.0</c:formatCode>
                <c:ptCount val="13"/>
                <c:pt idx="0">
                  <c:v>-69.808563155800172</c:v>
                </c:pt>
                <c:pt idx="1">
                  <c:v>-68.997003533521251</c:v>
                </c:pt>
                <c:pt idx="3">
                  <c:v>-68.398898890328994</c:v>
                </c:pt>
                <c:pt idx="4">
                  <c:v>-64.010659312617534</c:v>
                </c:pt>
                <c:pt idx="5">
                  <c:v>-68.492803372197955</c:v>
                </c:pt>
                <c:pt idx="6">
                  <c:v>-69.315240488227175</c:v>
                </c:pt>
                <c:pt idx="7">
                  <c:v>-69.62487113064806</c:v>
                </c:pt>
                <c:pt idx="8">
                  <c:v>-69.891559794205307</c:v>
                </c:pt>
                <c:pt idx="9">
                  <c:v>-69.722926062194873</c:v>
                </c:pt>
                <c:pt idx="10">
                  <c:v>-69.403193703951402</c:v>
                </c:pt>
                <c:pt idx="12">
                  <c:v>-69.422522539715999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83-43C8-8C8B-8D7C22759D18}"/>
            </c:ext>
          </c:extLst>
        </c:ser>
        <c:ser>
          <c:idx val="4"/>
          <c:order val="4"/>
          <c:tx>
            <c:strRef>
              <c:f>'O a H rady'!$CW$1</c:f>
              <c:strCache>
                <c:ptCount val="1"/>
                <c:pt idx="0">
                  <c:v>d2H Desná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rady'!$CW$2:$CW$14</c:f>
              <c:numCache>
                <c:formatCode>0.0</c:formatCode>
                <c:ptCount val="13"/>
                <c:pt idx="0">
                  <c:v>-73.101496205922274</c:v>
                </c:pt>
                <c:pt idx="1">
                  <c:v>-72.273719966815079</c:v>
                </c:pt>
                <c:pt idx="3">
                  <c:v>-71.766628562780099</c:v>
                </c:pt>
                <c:pt idx="4">
                  <c:v>-71.886566596055602</c:v>
                </c:pt>
                <c:pt idx="5">
                  <c:v>-70.925717914311221</c:v>
                </c:pt>
                <c:pt idx="6">
                  <c:v>-71.830451996898319</c:v>
                </c:pt>
                <c:pt idx="7">
                  <c:v>-71.540762067920596</c:v>
                </c:pt>
                <c:pt idx="8">
                  <c:v>-71.477595086631084</c:v>
                </c:pt>
                <c:pt idx="9">
                  <c:v>-71.492629123746582</c:v>
                </c:pt>
                <c:pt idx="10">
                  <c:v>-71.522413775379391</c:v>
                </c:pt>
                <c:pt idx="12">
                  <c:v>-71.766203881944364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83-43C8-8C8B-8D7C22759D18}"/>
            </c:ext>
          </c:extLst>
        </c:ser>
        <c:ser>
          <c:idx val="5"/>
          <c:order val="5"/>
          <c:tx>
            <c:strRef>
              <c:f>'O a H rady'!$CX$1</c:f>
              <c:strCache>
                <c:ptCount val="1"/>
                <c:pt idx="0">
                  <c:v>d2H Rachava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rady'!$CX$2:$CX$14</c:f>
              <c:numCache>
                <c:formatCode>0.0</c:formatCode>
                <c:ptCount val="13"/>
                <c:pt idx="1">
                  <c:v>-69.294466085153161</c:v>
                </c:pt>
                <c:pt idx="5">
                  <c:v>-66.9373587600506</c:v>
                </c:pt>
                <c:pt idx="6">
                  <c:v>-67.951719592202494</c:v>
                </c:pt>
                <c:pt idx="7">
                  <c:v>-68.702613780194255</c:v>
                </c:pt>
                <c:pt idx="8">
                  <c:v>-67.800879538813831</c:v>
                </c:pt>
                <c:pt idx="9">
                  <c:v>-68.988132099122197</c:v>
                </c:pt>
                <c:pt idx="10">
                  <c:v>-69.50236721752259</c:v>
                </c:pt>
                <c:pt idx="11">
                  <c:v>-68.749024640789472</c:v>
                </c:pt>
                <c:pt idx="12">
                  <c:v>-69.63871538461099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83-43C8-8C8B-8D7C22759D18}"/>
            </c:ext>
          </c:extLst>
        </c:ser>
        <c:ser>
          <c:idx val="6"/>
          <c:order val="6"/>
          <c:tx>
            <c:strRef>
              <c:f>'O a H rady'!$CY$1</c:f>
              <c:strCache>
                <c:ptCount val="1"/>
                <c:pt idx="0">
                  <c:v>d2H Řimice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rady'!$CY$2:$CY$14</c:f>
              <c:numCache>
                <c:formatCode>0.0</c:formatCode>
                <c:ptCount val="13"/>
                <c:pt idx="0">
                  <c:v>-73.879407243248281</c:v>
                </c:pt>
                <c:pt idx="1">
                  <c:v>-73.723974786234564</c:v>
                </c:pt>
                <c:pt idx="2">
                  <c:v>-73.432337393804602</c:v>
                </c:pt>
                <c:pt idx="3">
                  <c:v>-73.875296045447726</c:v>
                </c:pt>
                <c:pt idx="4">
                  <c:v>-72.931411880986801</c:v>
                </c:pt>
                <c:pt idx="5">
                  <c:v>-72.626528363087957</c:v>
                </c:pt>
                <c:pt idx="6">
                  <c:v>-72.362074697776606</c:v>
                </c:pt>
                <c:pt idx="7">
                  <c:v>-73.051471204803832</c:v>
                </c:pt>
                <c:pt idx="8">
                  <c:v>-72.380362556912047</c:v>
                </c:pt>
                <c:pt idx="9">
                  <c:v>-72.777635848251364</c:v>
                </c:pt>
                <c:pt idx="10">
                  <c:v>-72.873653863400577</c:v>
                </c:pt>
                <c:pt idx="11">
                  <c:v>-72.704683529059935</c:v>
                </c:pt>
                <c:pt idx="12">
                  <c:v>-72.542571584669375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83-43C8-8C8B-8D7C22759D18}"/>
            </c:ext>
          </c:extLst>
        </c:ser>
        <c:ser>
          <c:idx val="7"/>
          <c:order val="7"/>
          <c:tx>
            <c:strRef>
              <c:f>'O a H rady'!$CZ$1</c:f>
              <c:strCache>
                <c:ptCount val="1"/>
                <c:pt idx="0">
                  <c:v>d2H Javoříčka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rady'!$CZ$2:$CZ$14</c:f>
              <c:numCache>
                <c:formatCode>0.0</c:formatCode>
                <c:ptCount val="13"/>
                <c:pt idx="0">
                  <c:v>-71.159830004111726</c:v>
                </c:pt>
                <c:pt idx="4">
                  <c:v>-61.322207919831953</c:v>
                </c:pt>
                <c:pt idx="5">
                  <c:v>-68.834465338293498</c:v>
                </c:pt>
                <c:pt idx="6">
                  <c:v>-68.623309017559734</c:v>
                </c:pt>
                <c:pt idx="7">
                  <c:v>-69.085493732360533</c:v>
                </c:pt>
                <c:pt idx="8">
                  <c:v>-68.576962923835609</c:v>
                </c:pt>
                <c:pt idx="9">
                  <c:v>-69.280204719897242</c:v>
                </c:pt>
                <c:pt idx="10">
                  <c:v>-68.681251562982865</c:v>
                </c:pt>
                <c:pt idx="11">
                  <c:v>-68.215259580360055</c:v>
                </c:pt>
                <c:pt idx="12">
                  <c:v>-69.584918904618306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83-43C8-8C8B-8D7C22759D18}"/>
            </c:ext>
          </c:extLst>
        </c:ser>
        <c:ser>
          <c:idx val="8"/>
          <c:order val="8"/>
          <c:tx>
            <c:strRef>
              <c:f>'O a H rady'!$DA$1</c:f>
              <c:strCache>
                <c:ptCount val="1"/>
                <c:pt idx="0">
                  <c:v>d2H Špraněk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rady'!$DA$2:$DA$14</c:f>
              <c:numCache>
                <c:formatCode>0.0</c:formatCode>
                <c:ptCount val="13"/>
                <c:pt idx="0">
                  <c:v>-71.144867105325758</c:v>
                </c:pt>
                <c:pt idx="1">
                  <c:v>-71.391768756279532</c:v>
                </c:pt>
                <c:pt idx="5">
                  <c:v>-69.363770188735742</c:v>
                </c:pt>
                <c:pt idx="8">
                  <c:v>-69.844446523960357</c:v>
                </c:pt>
                <c:pt idx="9">
                  <c:v>-71.268859812199793</c:v>
                </c:pt>
                <c:pt idx="10">
                  <c:v>-70.93316851442701</c:v>
                </c:pt>
                <c:pt idx="11">
                  <c:v>-69.755830285020323</c:v>
                </c:pt>
                <c:pt idx="12">
                  <c:v>-72.042260787777138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83-43C8-8C8B-8D7C22759D18}"/>
            </c:ext>
          </c:extLst>
        </c:ser>
        <c:ser>
          <c:idx val="9"/>
          <c:order val="9"/>
          <c:tx>
            <c:strRef>
              <c:f>'O a H rady'!$DB$1</c:f>
              <c:strCache>
                <c:ptCount val="1"/>
                <c:pt idx="0">
                  <c:v>d2H Morava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rady'!$DB$2:$DB$14</c:f>
              <c:numCache>
                <c:formatCode>0.0</c:formatCode>
                <c:ptCount val="13"/>
                <c:pt idx="0">
                  <c:v>-71.321045913958798</c:v>
                </c:pt>
                <c:pt idx="1">
                  <c:v>-71.423892413245028</c:v>
                </c:pt>
                <c:pt idx="3">
                  <c:v>-70.633149573231961</c:v>
                </c:pt>
                <c:pt idx="4">
                  <c:v>-65.611693330825801</c:v>
                </c:pt>
                <c:pt idx="5">
                  <c:v>-69.066190705867399</c:v>
                </c:pt>
                <c:pt idx="6">
                  <c:v>-69.059546907636616</c:v>
                </c:pt>
                <c:pt idx="7">
                  <c:v>-70.459422442875493</c:v>
                </c:pt>
                <c:pt idx="8">
                  <c:v>-69.915444027355534</c:v>
                </c:pt>
                <c:pt idx="10">
                  <c:v>-70.161136895434211</c:v>
                </c:pt>
                <c:pt idx="11">
                  <c:v>-69.924283045958603</c:v>
                </c:pt>
                <c:pt idx="12">
                  <c:v>-70.181941304193302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83-43C8-8C8B-8D7C22759D18}"/>
            </c:ext>
          </c:extLst>
        </c:ser>
        <c:ser>
          <c:idx val="10"/>
          <c:order val="10"/>
          <c:tx>
            <c:strRef>
              <c:f>'O a H rady'!$DC$1</c:f>
              <c:strCache>
                <c:ptCount val="1"/>
                <c:pt idx="0">
                  <c:v>d2H drenáž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rady'!$DC$2:$DC$14</c:f>
              <c:numCache>
                <c:formatCode>0.0</c:formatCode>
                <c:ptCount val="13"/>
                <c:pt idx="0">
                  <c:v>-72.79656219504794</c:v>
                </c:pt>
                <c:pt idx="1">
                  <c:v>-71.44416324925443</c:v>
                </c:pt>
                <c:pt idx="3">
                  <c:v>-72.604454217541615</c:v>
                </c:pt>
                <c:pt idx="4">
                  <c:v>-72.571993917184713</c:v>
                </c:pt>
                <c:pt idx="5">
                  <c:v>-72.188782722579319</c:v>
                </c:pt>
                <c:pt idx="6">
                  <c:v>-72.075958189063073</c:v>
                </c:pt>
                <c:pt idx="7">
                  <c:v>-72.527108267511011</c:v>
                </c:pt>
                <c:pt idx="8">
                  <c:v>-72.023414576835592</c:v>
                </c:pt>
                <c:pt idx="9">
                  <c:v>-72.330708663878809</c:v>
                </c:pt>
                <c:pt idx="10">
                  <c:v>-71.775320295240206</c:v>
                </c:pt>
                <c:pt idx="11">
                  <c:v>-71.875317988122049</c:v>
                </c:pt>
                <c:pt idx="12">
                  <c:v>-72.058211748948551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83-43C8-8C8B-8D7C22759D18}"/>
            </c:ext>
          </c:extLst>
        </c:ser>
        <c:ser>
          <c:idx val="11"/>
          <c:order val="11"/>
          <c:tx>
            <c:strRef>
              <c:f>'O a H rady'!$DD$1</c:f>
              <c:strCache>
                <c:ptCount val="1"/>
                <c:pt idx="0">
                  <c:v>d2H čerlinka2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rady'!$DD$2:$DD$14</c:f>
              <c:numCache>
                <c:formatCode>General</c:formatCode>
                <c:ptCount val="13"/>
                <c:pt idx="2" formatCode="0.0">
                  <c:v>-72.836434969804586</c:v>
                </c:pt>
                <c:pt idx="11" formatCode="0.0">
                  <c:v>-73.650860105700701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83-43C8-8C8B-8D7C22759D18}"/>
            </c:ext>
          </c:extLst>
        </c:ser>
        <c:ser>
          <c:idx val="12"/>
          <c:order val="12"/>
          <c:tx>
            <c:strRef>
              <c:f>'O a H rady'!$DE$1</c:f>
              <c:strCache>
                <c:ptCount val="1"/>
                <c:pt idx="0">
                  <c:v>d2H čerlinka 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rady'!$DE$2:$DE$14</c:f>
              <c:numCache>
                <c:formatCode>General</c:formatCode>
                <c:ptCount val="13"/>
                <c:pt idx="2" formatCode="0.0">
                  <c:v>-72.873459964370284</c:v>
                </c:pt>
                <c:pt idx="11" formatCode="0.0">
                  <c:v>-72.832012263665206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83-43C8-8C8B-8D7C22759D18}"/>
            </c:ext>
          </c:extLst>
        </c:ser>
        <c:ser>
          <c:idx val="13"/>
          <c:order val="13"/>
          <c:tx>
            <c:strRef>
              <c:f>'O a H rady'!$DF$1</c:f>
              <c:strCache>
                <c:ptCount val="1"/>
                <c:pt idx="0">
                  <c:v>d2H Hvozd pramen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rady'!$DF$2:$DF$14</c:f>
              <c:numCache>
                <c:formatCode>General</c:formatCode>
                <c:ptCount val="13"/>
                <c:pt idx="5" formatCode="0.0">
                  <c:v>-68.453273634757295</c:v>
                </c:pt>
                <c:pt idx="6" formatCode="0.0">
                  <c:v>-68.220530660783453</c:v>
                </c:pt>
                <c:pt idx="7" formatCode="0.0">
                  <c:v>-70.498993678510487</c:v>
                </c:pt>
                <c:pt idx="8" formatCode="0.0">
                  <c:v>-66.822138724705553</c:v>
                </c:pt>
                <c:pt idx="9" formatCode="0.0">
                  <c:v>-70.300150252339108</c:v>
                </c:pt>
                <c:pt idx="10" formatCode="0.0">
                  <c:v>-67.99804185572404</c:v>
                </c:pt>
                <c:pt idx="11" formatCode="0.0">
                  <c:v>-69.788917951395959</c:v>
                </c:pt>
                <c:pt idx="12" formatCode="0.0">
                  <c:v>-67.634123528975778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83-43C8-8C8B-8D7C22759D18}"/>
            </c:ext>
          </c:extLst>
        </c:ser>
        <c:ser>
          <c:idx val="14"/>
          <c:order val="14"/>
          <c:tx>
            <c:strRef>
              <c:f>'O a H rady'!$DG$1</c:f>
              <c:strCache>
                <c:ptCount val="1"/>
                <c:pt idx="0">
                  <c:v>d2H Hvozd Špraněk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rady'!$CR$2:$CR$14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rady'!$DG$2:$DG$14</c:f>
              <c:numCache>
                <c:formatCode>General</c:formatCode>
                <c:ptCount val="13"/>
                <c:pt idx="8" formatCode="0.0">
                  <c:v>-66.052969818643476</c:v>
                </c:pt>
                <c:pt idx="9" formatCode="0.0">
                  <c:v>-67.794848709325294</c:v>
                </c:pt>
                <c:pt idx="10" formatCode="0.0">
                  <c:v>-67.567384040296531</c:v>
                </c:pt>
                <c:pt idx="11" formatCode="0.0">
                  <c:v>-68.21856804460117</c:v>
                </c:pt>
                <c:pt idx="12" formatCode="0.0">
                  <c:v>-70.781660112475052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83-43C8-8C8B-8D7C2275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4624"/>
        <c:axId val="78480896"/>
      </c:scatterChart>
      <c:valAx>
        <c:axId val="784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-m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896"/>
        <c:crosses val="autoZero"/>
        <c:crossBetween val="midCat"/>
      </c:valAx>
      <c:valAx>
        <c:axId val="78480896"/>
        <c:scaling>
          <c:orientation val="minMax"/>
          <c:max val="-60"/>
          <c:min val="-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 a H rady'!$DK$1</c:f>
              <c:strCache>
                <c:ptCount val="1"/>
                <c:pt idx="0">
                  <c:v>deut. Excess Cholinka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rady'!$DK$2:$DK$14</c:f>
              <c:numCache>
                <c:formatCode>0.0</c:formatCode>
                <c:ptCount val="13"/>
                <c:pt idx="0">
                  <c:v>5.6878672198897249</c:v>
                </c:pt>
                <c:pt idx="1">
                  <c:v>5.8716461266560955</c:v>
                </c:pt>
                <c:pt idx="3">
                  <c:v>8.5214099457100261</c:v>
                </c:pt>
                <c:pt idx="4">
                  <c:v>6.9743947153534762</c:v>
                </c:pt>
                <c:pt idx="5">
                  <c:v>8.2950006861962038</c:v>
                </c:pt>
                <c:pt idx="6">
                  <c:v>6.7419976945857485</c:v>
                </c:pt>
                <c:pt idx="7">
                  <c:v>6.8</c:v>
                </c:pt>
                <c:pt idx="8">
                  <c:v>7.6</c:v>
                </c:pt>
                <c:pt idx="9">
                  <c:v>7.2</c:v>
                </c:pt>
                <c:pt idx="10">
                  <c:v>6.5</c:v>
                </c:pt>
                <c:pt idx="1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F-482B-A321-10CCA8CDB738}"/>
            </c:ext>
          </c:extLst>
        </c:ser>
        <c:ser>
          <c:idx val="1"/>
          <c:order val="1"/>
          <c:tx>
            <c:strRef>
              <c:f>'O a H rady'!$DL$1</c:f>
              <c:strCache>
                <c:ptCount val="1"/>
                <c:pt idx="0">
                  <c:v>deut. Excess Šumice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rady'!$DL$2:$DL$14</c:f>
              <c:numCache>
                <c:formatCode>0.0</c:formatCode>
                <c:ptCount val="13"/>
                <c:pt idx="0">
                  <c:v>9.0846105501443049</c:v>
                </c:pt>
                <c:pt idx="1">
                  <c:v>8.9864661886224013</c:v>
                </c:pt>
                <c:pt idx="3">
                  <c:v>9.334195441897549</c:v>
                </c:pt>
                <c:pt idx="4">
                  <c:v>8.2095988518680656</c:v>
                </c:pt>
                <c:pt idx="5">
                  <c:v>10.934023801216682</c:v>
                </c:pt>
                <c:pt idx="6">
                  <c:v>9.5635355812453611</c:v>
                </c:pt>
                <c:pt idx="7">
                  <c:v>8.9961586144287509</c:v>
                </c:pt>
                <c:pt idx="8">
                  <c:v>9.6813399005528709</c:v>
                </c:pt>
                <c:pt idx="9">
                  <c:v>9.7616011237067397</c:v>
                </c:pt>
                <c:pt idx="10">
                  <c:v>10.823532573261232</c:v>
                </c:pt>
                <c:pt idx="12">
                  <c:v>9.6452767655813716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F-482B-A321-10CCA8CDB738}"/>
            </c:ext>
          </c:extLst>
        </c:ser>
        <c:ser>
          <c:idx val="2"/>
          <c:order val="2"/>
          <c:tx>
            <c:strRef>
              <c:f>'O a H rady'!$DM$1</c:f>
              <c:strCache>
                <c:ptCount val="1"/>
                <c:pt idx="0">
                  <c:v>deut. Excess Oskava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rady'!$DM$2:$DM$14</c:f>
              <c:numCache>
                <c:formatCode>0.0</c:formatCode>
                <c:ptCount val="13"/>
                <c:pt idx="0">
                  <c:v>12.602765230802746</c:v>
                </c:pt>
                <c:pt idx="1">
                  <c:v>12.668629484102269</c:v>
                </c:pt>
                <c:pt idx="3">
                  <c:v>11.449694475759486</c:v>
                </c:pt>
                <c:pt idx="4">
                  <c:v>10.836414283459419</c:v>
                </c:pt>
                <c:pt idx="5">
                  <c:v>13.053387764362043</c:v>
                </c:pt>
                <c:pt idx="6">
                  <c:v>13.019620880334116</c:v>
                </c:pt>
                <c:pt idx="7">
                  <c:v>12.67549080792142</c:v>
                </c:pt>
                <c:pt idx="8">
                  <c:v>12.141124183096139</c:v>
                </c:pt>
                <c:pt idx="9">
                  <c:v>11.773322219238025</c:v>
                </c:pt>
                <c:pt idx="10">
                  <c:v>11.52005546171273</c:v>
                </c:pt>
                <c:pt idx="12">
                  <c:v>11.012548744634785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F-482B-A321-10CCA8CDB738}"/>
            </c:ext>
          </c:extLst>
        </c:ser>
        <c:ser>
          <c:idx val="3"/>
          <c:order val="3"/>
          <c:tx>
            <c:strRef>
              <c:f>'O a H rady'!$DN$1</c:f>
              <c:strCache>
                <c:ptCount val="1"/>
                <c:pt idx="0">
                  <c:v>deut. Excess Mírovka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rady'!$DN$2:$DN$14</c:f>
              <c:numCache>
                <c:formatCode>0.0</c:formatCode>
                <c:ptCount val="13"/>
                <c:pt idx="0">
                  <c:v>9.9623292118954794</c:v>
                </c:pt>
                <c:pt idx="1">
                  <c:v>8.9222198462100266</c:v>
                </c:pt>
                <c:pt idx="3">
                  <c:v>8.2304361710895648</c:v>
                </c:pt>
                <c:pt idx="4">
                  <c:v>7.2156208241359536</c:v>
                </c:pt>
                <c:pt idx="5">
                  <c:v>12.443315918874134</c:v>
                </c:pt>
                <c:pt idx="6">
                  <c:v>10.395193657621135</c:v>
                </c:pt>
                <c:pt idx="7">
                  <c:v>10.385087796285646</c:v>
                </c:pt>
                <c:pt idx="8">
                  <c:v>10.554599185367934</c:v>
                </c:pt>
                <c:pt idx="9">
                  <c:v>10.85700863064865</c:v>
                </c:pt>
                <c:pt idx="10">
                  <c:v>10.329092037292341</c:v>
                </c:pt>
                <c:pt idx="12">
                  <c:v>9.7237082188584623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F-482B-A321-10CCA8CDB738}"/>
            </c:ext>
          </c:extLst>
        </c:ser>
        <c:ser>
          <c:idx val="4"/>
          <c:order val="4"/>
          <c:tx>
            <c:strRef>
              <c:f>'O a H rady'!$DO$1</c:f>
              <c:strCache>
                <c:ptCount val="1"/>
                <c:pt idx="0">
                  <c:v>deut. Excess Desná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rady'!$DO$2:$DO$14</c:f>
              <c:numCache>
                <c:formatCode>0.0</c:formatCode>
                <c:ptCount val="13"/>
                <c:pt idx="0">
                  <c:v>13.502053807652558</c:v>
                </c:pt>
                <c:pt idx="1">
                  <c:v>13.408190921934647</c:v>
                </c:pt>
                <c:pt idx="3">
                  <c:v>13.694117473130149</c:v>
                </c:pt>
                <c:pt idx="4">
                  <c:v>11.891590123856346</c:v>
                </c:pt>
                <c:pt idx="5">
                  <c:v>13.571395597296416</c:v>
                </c:pt>
                <c:pt idx="6">
                  <c:v>13.635737642359544</c:v>
                </c:pt>
                <c:pt idx="7">
                  <c:v>13.62124282296098</c:v>
                </c:pt>
                <c:pt idx="8">
                  <c:v>12.984202173136623</c:v>
                </c:pt>
                <c:pt idx="9">
                  <c:v>12.80739039638199</c:v>
                </c:pt>
                <c:pt idx="10">
                  <c:v>13.034191223092137</c:v>
                </c:pt>
                <c:pt idx="12">
                  <c:v>11.395699730894307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F-482B-A321-10CCA8CDB738}"/>
            </c:ext>
          </c:extLst>
        </c:ser>
        <c:ser>
          <c:idx val="5"/>
          <c:order val="5"/>
          <c:tx>
            <c:strRef>
              <c:f>'O a H rady'!$DP$1</c:f>
              <c:strCache>
                <c:ptCount val="1"/>
                <c:pt idx="0">
                  <c:v>deut. Excess Rachava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rady'!$DP$2:$DP$14</c:f>
              <c:numCache>
                <c:formatCode>0.0</c:formatCode>
                <c:ptCount val="13"/>
                <c:pt idx="1">
                  <c:v>6.5411090966491798</c:v>
                </c:pt>
                <c:pt idx="5">
                  <c:v>10.451549906293749</c:v>
                </c:pt>
                <c:pt idx="6">
                  <c:v>9.4829154184214843</c:v>
                </c:pt>
                <c:pt idx="7">
                  <c:v>7.6053807634818753</c:v>
                </c:pt>
                <c:pt idx="8">
                  <c:v>10.153423535908985</c:v>
                </c:pt>
                <c:pt idx="9">
                  <c:v>9.9128500383087612</c:v>
                </c:pt>
                <c:pt idx="10">
                  <c:v>8.4345657594955554</c:v>
                </c:pt>
                <c:pt idx="11">
                  <c:v>9.7628330837422226</c:v>
                </c:pt>
                <c:pt idx="12">
                  <c:v>8.3100539670591473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F-482B-A321-10CCA8CDB738}"/>
            </c:ext>
          </c:extLst>
        </c:ser>
        <c:ser>
          <c:idx val="6"/>
          <c:order val="6"/>
          <c:tx>
            <c:strRef>
              <c:f>'O a H rady'!$DQ$1</c:f>
              <c:strCache>
                <c:ptCount val="1"/>
                <c:pt idx="0">
                  <c:v>deut. Excess Řimice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rady'!$DQ$2:$DQ$14</c:f>
              <c:numCache>
                <c:formatCode>0.0</c:formatCode>
                <c:ptCount val="13"/>
                <c:pt idx="0">
                  <c:v>11.484719231156532</c:v>
                </c:pt>
                <c:pt idx="1">
                  <c:v>10.762810138090799</c:v>
                </c:pt>
                <c:pt idx="2">
                  <c:v>11.329761182337293</c:v>
                </c:pt>
                <c:pt idx="3">
                  <c:v>10.972170869006845</c:v>
                </c:pt>
                <c:pt idx="4">
                  <c:v>10.551304679469041</c:v>
                </c:pt>
                <c:pt idx="5">
                  <c:v>12.686400076678552</c:v>
                </c:pt>
                <c:pt idx="6">
                  <c:v>11.064381325197232</c:v>
                </c:pt>
                <c:pt idx="7">
                  <c:v>8.9696832331989356</c:v>
                </c:pt>
                <c:pt idx="8">
                  <c:v>11.22565665239398</c:v>
                </c:pt>
                <c:pt idx="9">
                  <c:v>10.748806334274036</c:v>
                </c:pt>
                <c:pt idx="10">
                  <c:v>9.7720540336654267</c:v>
                </c:pt>
                <c:pt idx="11">
                  <c:v>11.17321774057497</c:v>
                </c:pt>
                <c:pt idx="12">
                  <c:v>10.237946349217097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0F-482B-A321-10CCA8CDB738}"/>
            </c:ext>
          </c:extLst>
        </c:ser>
        <c:ser>
          <c:idx val="7"/>
          <c:order val="7"/>
          <c:tx>
            <c:strRef>
              <c:f>'O a H rady'!$DR$1</c:f>
              <c:strCache>
                <c:ptCount val="1"/>
                <c:pt idx="0">
                  <c:v>deut. Excess Javoříčka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rady'!$DR$2:$DR$14</c:f>
              <c:numCache>
                <c:formatCode>0.0</c:formatCode>
                <c:ptCount val="13"/>
                <c:pt idx="0">
                  <c:v>10.090986811104855</c:v>
                </c:pt>
                <c:pt idx="4">
                  <c:v>9.2196719175701389</c:v>
                </c:pt>
                <c:pt idx="5">
                  <c:v>11.198264204783158</c:v>
                </c:pt>
                <c:pt idx="6">
                  <c:v>10.568061841627824</c:v>
                </c:pt>
                <c:pt idx="7">
                  <c:v>8.5826509714700734</c:v>
                </c:pt>
                <c:pt idx="8">
                  <c:v>10.606340419131456</c:v>
                </c:pt>
                <c:pt idx="9">
                  <c:v>10.06046150865788</c:v>
                </c:pt>
                <c:pt idx="10">
                  <c:v>9.4547842773320951</c:v>
                </c:pt>
                <c:pt idx="11">
                  <c:v>9.8121170450807398</c:v>
                </c:pt>
                <c:pt idx="12">
                  <c:v>10.498819913329839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0F-482B-A321-10CCA8CDB738}"/>
            </c:ext>
          </c:extLst>
        </c:ser>
        <c:ser>
          <c:idx val="8"/>
          <c:order val="8"/>
          <c:tx>
            <c:strRef>
              <c:f>'O a H rady'!$DS$1</c:f>
              <c:strCache>
                <c:ptCount val="1"/>
                <c:pt idx="0">
                  <c:v>deut. Excess Špraněk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rady'!$DS$2:$DS$14</c:f>
              <c:numCache>
                <c:formatCode>0.0</c:formatCode>
                <c:ptCount val="13"/>
                <c:pt idx="0">
                  <c:v>10.204777038211034</c:v>
                </c:pt>
                <c:pt idx="1">
                  <c:v>9.8806065041337945</c:v>
                </c:pt>
                <c:pt idx="5">
                  <c:v>12.107657770460378</c:v>
                </c:pt>
                <c:pt idx="8">
                  <c:v>10.512089824124615</c:v>
                </c:pt>
                <c:pt idx="9">
                  <c:v>11.056985822695822</c:v>
                </c:pt>
                <c:pt idx="10">
                  <c:v>9.2783268538633621</c:v>
                </c:pt>
                <c:pt idx="11">
                  <c:v>10.460554248824351</c:v>
                </c:pt>
                <c:pt idx="12">
                  <c:v>9.453187494558307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0F-482B-A321-10CCA8CDB738}"/>
            </c:ext>
          </c:extLst>
        </c:ser>
        <c:ser>
          <c:idx val="9"/>
          <c:order val="9"/>
          <c:tx>
            <c:strRef>
              <c:f>'O a H rady'!$DT$1</c:f>
              <c:strCache>
                <c:ptCount val="1"/>
                <c:pt idx="0">
                  <c:v>deut. Excess Morava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rady'!$DT$2:$DT$14</c:f>
              <c:numCache>
                <c:formatCode>0.0</c:formatCode>
                <c:ptCount val="13"/>
                <c:pt idx="0">
                  <c:v>11.148565511868853</c:v>
                </c:pt>
                <c:pt idx="1">
                  <c:v>11.761798684304836</c:v>
                </c:pt>
                <c:pt idx="3">
                  <c:v>11.272926400701692</c:v>
                </c:pt>
                <c:pt idx="4">
                  <c:v>11.154151751690208</c:v>
                </c:pt>
                <c:pt idx="5">
                  <c:v>13.504375344159996</c:v>
                </c:pt>
                <c:pt idx="6">
                  <c:v>12.06232530969902</c:v>
                </c:pt>
                <c:pt idx="7">
                  <c:v>10.665379253182053</c:v>
                </c:pt>
                <c:pt idx="8">
                  <c:v>11.072263547579695</c:v>
                </c:pt>
                <c:pt idx="10">
                  <c:v>12.248464373338592</c:v>
                </c:pt>
                <c:pt idx="11">
                  <c:v>10.640521070172085</c:v>
                </c:pt>
                <c:pt idx="12">
                  <c:v>11.850455366800333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0F-482B-A321-10CCA8CDB738}"/>
            </c:ext>
          </c:extLst>
        </c:ser>
        <c:ser>
          <c:idx val="10"/>
          <c:order val="10"/>
          <c:tx>
            <c:strRef>
              <c:f>'O a H rady'!$DU$1</c:f>
              <c:strCache>
                <c:ptCount val="1"/>
                <c:pt idx="0">
                  <c:v>deut. Excess drenáž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rady'!$DU$2:$DU$14</c:f>
              <c:numCache>
                <c:formatCode>0.0</c:formatCode>
                <c:ptCount val="13"/>
                <c:pt idx="0">
                  <c:v>10.921907365454629</c:v>
                </c:pt>
                <c:pt idx="1">
                  <c:v>11.334885282228669</c:v>
                </c:pt>
                <c:pt idx="3">
                  <c:v>11.147573009692877</c:v>
                </c:pt>
                <c:pt idx="4">
                  <c:v>9.405309200555692</c:v>
                </c:pt>
                <c:pt idx="5">
                  <c:v>11.728783207551132</c:v>
                </c:pt>
                <c:pt idx="6">
                  <c:v>11.316490341577506</c:v>
                </c:pt>
                <c:pt idx="7">
                  <c:v>10.196895926105299</c:v>
                </c:pt>
                <c:pt idx="8">
                  <c:v>10.285718298706044</c:v>
                </c:pt>
                <c:pt idx="9">
                  <c:v>10.291691124512013</c:v>
                </c:pt>
                <c:pt idx="10">
                  <c:v>11.058678651313528</c:v>
                </c:pt>
                <c:pt idx="11">
                  <c:v>10.457001839110717</c:v>
                </c:pt>
                <c:pt idx="12">
                  <c:v>9.4769346951643172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0F-482B-A321-10CCA8CDB738}"/>
            </c:ext>
          </c:extLst>
        </c:ser>
        <c:ser>
          <c:idx val="11"/>
          <c:order val="11"/>
          <c:tx>
            <c:strRef>
              <c:f>'O a H rady'!$DV$1</c:f>
              <c:strCache>
                <c:ptCount val="1"/>
                <c:pt idx="0">
                  <c:v>deut. Excess čerlinka2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rady'!$DV$2:$DV$14</c:f>
              <c:numCache>
                <c:formatCode>General</c:formatCode>
                <c:ptCount val="13"/>
                <c:pt idx="2" formatCode="0.0">
                  <c:v>10.461832695215534</c:v>
                </c:pt>
                <c:pt idx="11" formatCode="0.0">
                  <c:v>10.246362379352945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D0F-482B-A321-10CCA8CDB738}"/>
            </c:ext>
          </c:extLst>
        </c:ser>
        <c:ser>
          <c:idx val="12"/>
          <c:order val="12"/>
          <c:tx>
            <c:strRef>
              <c:f>'O a H rady'!$DW$1</c:f>
              <c:strCache>
                <c:ptCount val="1"/>
                <c:pt idx="0">
                  <c:v>deut. Excess čerlinka 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rady'!$DW$2:$DW$14</c:f>
              <c:numCache>
                <c:formatCode>General</c:formatCode>
                <c:ptCount val="13"/>
                <c:pt idx="2" formatCode="0.0">
                  <c:v>10.203272548853178</c:v>
                </c:pt>
                <c:pt idx="11" formatCode="0.0">
                  <c:v>11.215726451986825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D0F-482B-A321-10CCA8CDB738}"/>
            </c:ext>
          </c:extLst>
        </c:ser>
        <c:ser>
          <c:idx val="13"/>
          <c:order val="13"/>
          <c:tx>
            <c:strRef>
              <c:f>'O a H rady'!$DX$1</c:f>
              <c:strCache>
                <c:ptCount val="1"/>
                <c:pt idx="0">
                  <c:v>deut. Excess Hvozd pramen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rady'!$DX$2:$DX$14</c:f>
              <c:numCache>
                <c:formatCode>General</c:formatCode>
                <c:ptCount val="13"/>
                <c:pt idx="5" formatCode="0.0">
                  <c:v>11.364649941783085</c:v>
                </c:pt>
                <c:pt idx="6" formatCode="0.0">
                  <c:v>10.963763367476147</c:v>
                </c:pt>
                <c:pt idx="7" formatCode="0.0">
                  <c:v>9.2294292105322597</c:v>
                </c:pt>
                <c:pt idx="8" formatCode="0.0">
                  <c:v>11.140500285952328</c:v>
                </c:pt>
                <c:pt idx="9" formatCode="0.0">
                  <c:v>10.722940904985307</c:v>
                </c:pt>
                <c:pt idx="10" formatCode="0.0">
                  <c:v>10.49702129971314</c:v>
                </c:pt>
                <c:pt idx="11" formatCode="0.0">
                  <c:v>9.9975507802535191</c:v>
                </c:pt>
                <c:pt idx="12" formatCode="0.0">
                  <c:v>9.4758024086380885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0F-482B-A321-10CCA8CDB738}"/>
            </c:ext>
          </c:extLst>
        </c:ser>
        <c:ser>
          <c:idx val="14"/>
          <c:order val="14"/>
          <c:tx>
            <c:strRef>
              <c:f>'O a H rady'!$DY$1</c:f>
              <c:strCache>
                <c:ptCount val="1"/>
                <c:pt idx="0">
                  <c:v>deut. Excess Hvozd Špraněk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rady'!$DJ$2:$DJ$14</c:f>
              <c:numCache>
                <c:formatCode>d-m-yy;@</c:formatCode>
                <c:ptCount val="13"/>
                <c:pt idx="0">
                  <c:v>41771</c:v>
                </c:pt>
                <c:pt idx="1">
                  <c:v>41795</c:v>
                </c:pt>
                <c:pt idx="2">
                  <c:v>41800</c:v>
                </c:pt>
                <c:pt idx="3">
                  <c:v>41830</c:v>
                </c:pt>
                <c:pt idx="4">
                  <c:v>41865</c:v>
                </c:pt>
                <c:pt idx="5">
                  <c:v>41901</c:v>
                </c:pt>
                <c:pt idx="6">
                  <c:v>41926</c:v>
                </c:pt>
                <c:pt idx="7">
                  <c:v>41948</c:v>
                </c:pt>
                <c:pt idx="8">
                  <c:v>41989</c:v>
                </c:pt>
                <c:pt idx="9">
                  <c:v>42012</c:v>
                </c:pt>
                <c:pt idx="10">
                  <c:v>42040</c:v>
                </c:pt>
                <c:pt idx="11">
                  <c:v>42060</c:v>
                </c:pt>
                <c:pt idx="12">
                  <c:v>42074</c:v>
                </c:pt>
              </c:numCache>
            </c:numRef>
          </c:xVal>
          <c:yVal>
            <c:numRef>
              <c:f>'O a H rady'!$DY$2:$DY$14</c:f>
              <c:numCache>
                <c:formatCode>General</c:formatCode>
                <c:ptCount val="13"/>
                <c:pt idx="8" formatCode="0.0">
                  <c:v>10.920883182163337</c:v>
                </c:pt>
                <c:pt idx="9" formatCode="0.0">
                  <c:v>10.648625404612545</c:v>
                </c:pt>
                <c:pt idx="10" formatCode="0.0">
                  <c:v>9.5572428821775475</c:v>
                </c:pt>
                <c:pt idx="11" formatCode="0.0">
                  <c:v>11.506105703771595</c:v>
                </c:pt>
                <c:pt idx="12" formatCode="0.0">
                  <c:v>9.8936428080861702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D0F-482B-A321-10CCA8CD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7968"/>
        <c:axId val="79602432"/>
      </c:scatterChart>
      <c:valAx>
        <c:axId val="795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-m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2432"/>
        <c:crosses val="autoZero"/>
        <c:crossBetween val="midCat"/>
      </c:valAx>
      <c:valAx>
        <c:axId val="79602432"/>
        <c:scaling>
          <c:orientation val="minMax"/>
          <c:max val="14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349116465195611E-2"/>
          <c:y val="7.5766590157455474E-2"/>
          <c:w val="0.95591907216010685"/>
          <c:h val="0.773039520896776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 a H prumery a jedine hodnoty'!$C$29</c:f>
              <c:strCache>
                <c:ptCount val="1"/>
                <c:pt idx="0">
                  <c:v>Cholinka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hodnoty'!$C$30:$C$51</c:f>
              <c:numCache>
                <c:formatCode>General</c:formatCode>
                <c:ptCount val="22"/>
                <c:pt idx="0" formatCode="0">
                  <c:v>-63.942301093408965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2-4765-80A8-CFFDCB055B85}"/>
            </c:ext>
          </c:extLst>
        </c:ser>
        <c:ser>
          <c:idx val="1"/>
          <c:order val="1"/>
          <c:tx>
            <c:strRef>
              <c:f>'O a H prumery a jedine hodnoty'!$D$29</c:f>
              <c:strCache>
                <c:ptCount val="1"/>
                <c:pt idx="0">
                  <c:v>Šumice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hodnoty'!$D$30:$D$51</c:f>
              <c:numCache>
                <c:formatCode>0</c:formatCode>
                <c:ptCount val="22"/>
                <c:pt idx="1">
                  <c:v>-66.014941229798836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2-4765-80A8-CFFDCB055B85}"/>
            </c:ext>
          </c:extLst>
        </c:ser>
        <c:ser>
          <c:idx val="2"/>
          <c:order val="2"/>
          <c:tx>
            <c:strRef>
              <c:f>'O a H prumery a jedine hodnoty'!$E$29</c:f>
              <c:strCache>
                <c:ptCount val="1"/>
                <c:pt idx="0">
                  <c:v>Oskava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hodnoty'!$E$30:$E$51</c:f>
              <c:numCache>
                <c:formatCode>General</c:formatCode>
                <c:ptCount val="22"/>
                <c:pt idx="2" formatCode="0">
                  <c:v>-70.914153641529438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2-4765-80A8-CFFDCB055B85}"/>
            </c:ext>
          </c:extLst>
        </c:ser>
        <c:ser>
          <c:idx val="3"/>
          <c:order val="3"/>
          <c:tx>
            <c:strRef>
              <c:f>'O a H prumery a jedine hodnoty'!$F$29</c:f>
              <c:strCache>
                <c:ptCount val="1"/>
                <c:pt idx="0">
                  <c:v>Mírovka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hodnoty'!$F$30:$F$51</c:f>
              <c:numCache>
                <c:formatCode>General</c:formatCode>
                <c:ptCount val="22"/>
                <c:pt idx="3" formatCode="0">
                  <c:v>-68.826203816673527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2-4765-80A8-CFFDCB055B85}"/>
            </c:ext>
          </c:extLst>
        </c:ser>
        <c:ser>
          <c:idx val="4"/>
          <c:order val="4"/>
          <c:tx>
            <c:strRef>
              <c:f>'O a H prumery a jedine hodnoty'!$G$29</c:f>
              <c:strCache>
                <c:ptCount val="1"/>
                <c:pt idx="0">
                  <c:v>Desná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hodnoty'!$G$30:$G$51</c:f>
              <c:numCache>
                <c:formatCode>General</c:formatCode>
                <c:ptCount val="22"/>
                <c:pt idx="4" formatCode="0">
                  <c:v>-71.780380470764058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52-4765-80A8-CFFDCB055B85}"/>
            </c:ext>
          </c:extLst>
        </c:ser>
        <c:ser>
          <c:idx val="5"/>
          <c:order val="5"/>
          <c:tx>
            <c:strRef>
              <c:f>'O a H prumery a jedine hodnoty'!$H$29</c:f>
              <c:strCache>
                <c:ptCount val="1"/>
                <c:pt idx="0">
                  <c:v>Rachava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hodnoty'!$H$30:$H$51</c:f>
              <c:numCache>
                <c:formatCode>General</c:formatCode>
                <c:ptCount val="22"/>
                <c:pt idx="5" formatCode="0">
                  <c:v>-68.618364122051076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52-4765-80A8-CFFDCB055B85}"/>
            </c:ext>
          </c:extLst>
        </c:ser>
        <c:ser>
          <c:idx val="6"/>
          <c:order val="6"/>
          <c:tx>
            <c:strRef>
              <c:f>'O a H prumery a jedine hodnoty'!$I$29</c:f>
              <c:strCache>
                <c:ptCount val="1"/>
                <c:pt idx="0">
                  <c:v>Řimice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hodnoty'!$I$30:$I$51</c:f>
              <c:numCache>
                <c:formatCode>General</c:formatCode>
                <c:ptCount val="22"/>
                <c:pt idx="6" formatCode="0">
                  <c:v>-73.012416076744913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52-4765-80A8-CFFDCB055B85}"/>
            </c:ext>
          </c:extLst>
        </c:ser>
        <c:ser>
          <c:idx val="7"/>
          <c:order val="7"/>
          <c:tx>
            <c:strRef>
              <c:f>'O a H prumery a jedine hodnoty'!$J$29</c:f>
              <c:strCache>
                <c:ptCount val="1"/>
                <c:pt idx="0">
                  <c:v>Javoříčka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hodnoty'!$J$30:$J$51</c:f>
              <c:numCache>
                <c:formatCode>0.0</c:formatCode>
                <c:ptCount val="22"/>
                <c:pt idx="7" formatCode="0">
                  <c:v>-68.336390370385161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52-4765-80A8-CFFDCB055B85}"/>
            </c:ext>
          </c:extLst>
        </c:ser>
        <c:ser>
          <c:idx val="8"/>
          <c:order val="8"/>
          <c:tx>
            <c:strRef>
              <c:f>'O a H prumery a jedine hodnoty'!$K$29</c:f>
              <c:strCache>
                <c:ptCount val="1"/>
                <c:pt idx="0">
                  <c:v>Špraněk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hodnoty'!$K$30:$K$51</c:f>
              <c:numCache>
                <c:formatCode>General</c:formatCode>
                <c:ptCount val="22"/>
                <c:pt idx="8" formatCode="0">
                  <c:v>-70.718121496715696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52-4765-80A8-CFFDCB055B85}"/>
            </c:ext>
          </c:extLst>
        </c:ser>
        <c:ser>
          <c:idx val="9"/>
          <c:order val="9"/>
          <c:tx>
            <c:strRef>
              <c:f>'O a H prumery a jedine hodnoty'!$L$29</c:f>
              <c:strCache>
                <c:ptCount val="1"/>
                <c:pt idx="0">
                  <c:v>Morava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hodnoty'!$L$30:$L$51</c:f>
              <c:numCache>
                <c:formatCode>0</c:formatCode>
                <c:ptCount val="22"/>
                <c:pt idx="9">
                  <c:v>-69.796158778234812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52-4765-80A8-CFFDCB055B85}"/>
            </c:ext>
          </c:extLst>
        </c:ser>
        <c:ser>
          <c:idx val="10"/>
          <c:order val="10"/>
          <c:tx>
            <c:strRef>
              <c:f>'O a H prumery a jedine hodnoty'!$M$29</c:f>
              <c:strCache>
                <c:ptCount val="1"/>
                <c:pt idx="0">
                  <c:v>drenáž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10"/>
            <c:marker>
              <c:symbol val="x"/>
              <c:size val="5"/>
              <c:spPr>
                <a:noFill/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52-4765-80A8-CFFDCB055B85}"/>
              </c:ext>
            </c:extLst>
          </c:dPt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hodnoty'!$M$30:$M$51</c:f>
              <c:numCache>
                <c:formatCode>General</c:formatCode>
                <c:ptCount val="22"/>
                <c:pt idx="10" formatCode="0">
                  <c:v>-72.189333002600605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52-4765-80A8-CFFDCB055B85}"/>
            </c:ext>
          </c:extLst>
        </c:ser>
        <c:ser>
          <c:idx val="11"/>
          <c:order val="11"/>
          <c:tx>
            <c:strRef>
              <c:f>'O a H prumery a jedine hodnoty'!$N$29</c:f>
              <c:strCache>
                <c:ptCount val="1"/>
                <c:pt idx="0">
                  <c:v>čerlinka2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hodnoty'!$N$30:$N$51</c:f>
              <c:numCache>
                <c:formatCode>General</c:formatCode>
                <c:ptCount val="22"/>
                <c:pt idx="11" formatCode="0">
                  <c:v>-73.243647537752651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C52-4765-80A8-CFFDCB055B85}"/>
            </c:ext>
          </c:extLst>
        </c:ser>
        <c:ser>
          <c:idx val="12"/>
          <c:order val="12"/>
          <c:tx>
            <c:strRef>
              <c:f>'O a H prumery a jedine hodnoty'!$O$29</c:f>
              <c:strCache>
                <c:ptCount val="1"/>
                <c:pt idx="0">
                  <c:v>čerlinka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hodnoty'!$O$30:$O$51</c:f>
              <c:numCache>
                <c:formatCode>General</c:formatCode>
                <c:ptCount val="22"/>
                <c:pt idx="12" formatCode="0">
                  <c:v>-72.852736114017745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52-4765-80A8-CFFDCB055B85}"/>
            </c:ext>
          </c:extLst>
        </c:ser>
        <c:ser>
          <c:idx val="13"/>
          <c:order val="13"/>
          <c:tx>
            <c:strRef>
              <c:f>'O a H prumery a jedine hodnoty'!$P$29</c:f>
              <c:strCache>
                <c:ptCount val="1"/>
                <c:pt idx="0">
                  <c:v>Hvozd pramen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hodnoty'!$P$30:$P$51</c:f>
              <c:numCache>
                <c:formatCode>General</c:formatCode>
                <c:ptCount val="22"/>
                <c:pt idx="13" formatCode="0">
                  <c:v>-68.714521285898954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C52-4765-80A8-CFFDCB055B85}"/>
            </c:ext>
          </c:extLst>
        </c:ser>
        <c:ser>
          <c:idx val="14"/>
          <c:order val="14"/>
          <c:tx>
            <c:strRef>
              <c:f>'O a H prumery a jedine hodnoty'!$Q$29</c:f>
              <c:strCache>
                <c:ptCount val="1"/>
                <c:pt idx="0">
                  <c:v>Hvozd Špraněk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hodnoty'!$Q$30:$Q$51</c:f>
              <c:numCache>
                <c:formatCode>General</c:formatCode>
                <c:ptCount val="22"/>
                <c:pt idx="14" formatCode="0">
                  <c:v>-68.083086145068293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52-4765-80A8-CFFDCB055B85}"/>
            </c:ext>
          </c:extLst>
        </c:ser>
        <c:ser>
          <c:idx val="15"/>
          <c:order val="15"/>
          <c:tx>
            <c:strRef>
              <c:f>'O a H prumery a jedine hodnoty'!$R$29</c:f>
              <c:strCache>
                <c:ptCount val="1"/>
                <c:pt idx="0">
                  <c:v>Renoty asi studna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hodnoty'!$R$30:$R$51</c:f>
              <c:numCache>
                <c:formatCode>General</c:formatCode>
                <c:ptCount val="22"/>
                <c:pt idx="15" formatCode="0">
                  <c:v>-66.8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C52-4765-80A8-CFFDCB055B85}"/>
            </c:ext>
          </c:extLst>
        </c:ser>
        <c:ser>
          <c:idx val="16"/>
          <c:order val="16"/>
          <c:tx>
            <c:strRef>
              <c:f>'O a H prumery a jedine hodnoty'!$S$29</c:f>
              <c:strCache>
                <c:ptCount val="1"/>
                <c:pt idx="0">
                  <c:v>Věžnice tok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hodnoty'!$S$30:$S$51</c:f>
              <c:numCache>
                <c:formatCode>General</c:formatCode>
                <c:ptCount val="22"/>
                <c:pt idx="16" formatCode="0">
                  <c:v>-70.400000000000006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52-4765-80A8-CFFDCB055B85}"/>
            </c:ext>
          </c:extLst>
        </c:ser>
        <c:ser>
          <c:idx val="17"/>
          <c:order val="17"/>
          <c:tx>
            <c:strRef>
              <c:f>'O a H prumery a jedine hodnoty'!$T$29</c:f>
              <c:strCache>
                <c:ptCount val="1"/>
                <c:pt idx="0">
                  <c:v>ochoz Kyselka malá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hodnoty'!$T$30:$T$51</c:f>
              <c:numCache>
                <c:formatCode>General</c:formatCode>
                <c:ptCount val="22"/>
                <c:pt idx="17" formatCode="0">
                  <c:v>-73.099999999999994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C52-4765-80A8-CFFDCB055B85}"/>
            </c:ext>
          </c:extLst>
        </c:ser>
        <c:ser>
          <c:idx val="18"/>
          <c:order val="18"/>
          <c:tx>
            <c:strRef>
              <c:f>'O a H prumery a jedine hodnoty'!$U$29</c:f>
              <c:strCache>
                <c:ptCount val="1"/>
                <c:pt idx="0">
                  <c:v>ochoz Kyselka velká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hodnoty'!$U$30:$U$51</c:f>
              <c:numCache>
                <c:formatCode>General</c:formatCode>
                <c:ptCount val="22"/>
                <c:pt idx="18" formatCode="0">
                  <c:v>-70.2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C52-4765-80A8-CFFDCB055B85}"/>
            </c:ext>
          </c:extLst>
        </c:ser>
        <c:ser>
          <c:idx val="19"/>
          <c:order val="19"/>
          <c:tx>
            <c:strRef>
              <c:f>'O a H prumery a jedine hodnoty'!$V$29</c:f>
              <c:strCache>
                <c:ptCount val="1"/>
                <c:pt idx="0">
                  <c:v>Čerlinka šachta 2 hlavní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hodnoty'!$V$30:$V$51</c:f>
              <c:numCache>
                <c:formatCode>General</c:formatCode>
                <c:ptCount val="22"/>
                <c:pt idx="19" formatCode="0">
                  <c:v>-71.921382197392504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C52-4765-80A8-CFFDCB055B85}"/>
            </c:ext>
          </c:extLst>
        </c:ser>
        <c:ser>
          <c:idx val="20"/>
          <c:order val="20"/>
          <c:tx>
            <c:strRef>
              <c:f>'O a H prumery a jedine hodnoty'!$W$29</c:f>
              <c:strCache>
                <c:ptCount val="1"/>
                <c:pt idx="0">
                  <c:v>Čerlinka šachta 2-L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hodnoty'!$W$30:$W$51</c:f>
              <c:numCache>
                <c:formatCode>General</c:formatCode>
                <c:ptCount val="22"/>
                <c:pt idx="20" formatCode="0">
                  <c:v>-71.873331077873047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C52-4765-80A8-CFFDCB055B85}"/>
            </c:ext>
          </c:extLst>
        </c:ser>
        <c:ser>
          <c:idx val="21"/>
          <c:order val="21"/>
          <c:tx>
            <c:strRef>
              <c:f>'O a H prumery a jedine hodnoty'!$X$29</c:f>
              <c:strCache>
                <c:ptCount val="1"/>
                <c:pt idx="0">
                  <c:v>Čerlinka  něco? č.drenáž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 a H prumery a jedine hodnoty'!$B$30:$B$51</c:f>
              <c:numCache>
                <c:formatCode>0.0</c:formatCode>
                <c:ptCount val="22"/>
                <c:pt idx="0">
                  <c:v>-8.8790639592714751</c:v>
                </c:pt>
                <c:pt idx="1">
                  <c:v>-9.4452806013671875</c:v>
                </c:pt>
                <c:pt idx="2">
                  <c:v>-10.372826631730076</c:v>
                </c:pt>
                <c:pt idx="3">
                  <c:v>-9.842123335019183</c:v>
                </c:pt>
                <c:pt idx="4">
                  <c:v>-10.603749966944321</c:v>
                </c:pt>
                <c:pt idx="5">
                  <c:v>-9.6974994259419507</c:v>
                </c:pt>
                <c:pt idx="6">
                  <c:v>-10.482118469643696</c:v>
                </c:pt>
                <c:pt idx="7">
                  <c:v>-9.7932007826742442</c:v>
                </c:pt>
                <c:pt idx="8">
                  <c:v>-10.135924336415583</c:v>
                </c:pt>
                <c:pt idx="9">
                  <c:v>-10.172033786069095</c:v>
                </c:pt>
                <c:pt idx="10">
                  <c:v>-10.353061093470624</c:v>
                </c:pt>
                <c:pt idx="11">
                  <c:v>-10.44971813437961</c:v>
                </c:pt>
                <c:pt idx="12">
                  <c:v>-10.445279451804719</c:v>
                </c:pt>
                <c:pt idx="13">
                  <c:v>-9.8923098201019624</c:v>
                </c:pt>
                <c:pt idx="14">
                  <c:v>-9.8235482676538162</c:v>
                </c:pt>
                <c:pt idx="15">
                  <c:v>-9.4</c:v>
                </c:pt>
                <c:pt idx="16">
                  <c:v>-10.1</c:v>
                </c:pt>
                <c:pt idx="17">
                  <c:v>-10.199999999999999</c:v>
                </c:pt>
                <c:pt idx="18">
                  <c:v>-9.9</c:v>
                </c:pt>
                <c:pt idx="19">
                  <c:v>-10.259879794166009</c:v>
                </c:pt>
                <c:pt idx="20">
                  <c:v>-10.229802605340431</c:v>
                </c:pt>
                <c:pt idx="21">
                  <c:v>-10.252903436959024</c:v>
                </c:pt>
              </c:numCache>
            </c:numRef>
          </c:xVal>
          <c:yVal>
            <c:numRef>
              <c:f>'O a H prumery a jedine hodnoty'!$X$30:$X$51</c:f>
              <c:numCache>
                <c:formatCode>General</c:formatCode>
                <c:ptCount val="22"/>
                <c:pt idx="21" formatCode="0">
                  <c:v>-72.051420546584566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C52-4765-80A8-CFFDCB05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2560"/>
        <c:axId val="86964480"/>
      </c:scatterChart>
      <c:valAx>
        <c:axId val="86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4480"/>
        <c:crosses val="autoZero"/>
        <c:crossBetween val="midCat"/>
      </c:valAx>
      <c:valAx>
        <c:axId val="869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276225</xdr:colOff>
      <xdr:row>14</xdr:row>
      <xdr:rowOff>157161</xdr:rowOff>
    </xdr:from>
    <xdr:to>
      <xdr:col>91</xdr:col>
      <xdr:colOff>142875</xdr:colOff>
      <xdr:row>43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157162</xdr:colOff>
      <xdr:row>15</xdr:row>
      <xdr:rowOff>71436</xdr:rowOff>
    </xdr:from>
    <xdr:to>
      <xdr:col>110</xdr:col>
      <xdr:colOff>514350</xdr:colOff>
      <xdr:row>40</xdr:row>
      <xdr:rowOff>133349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585786</xdr:colOff>
      <xdr:row>15</xdr:row>
      <xdr:rowOff>14286</xdr:rowOff>
    </xdr:from>
    <xdr:to>
      <xdr:col>128</xdr:col>
      <xdr:colOff>533399</xdr:colOff>
      <xdr:row>37</xdr:row>
      <xdr:rowOff>76199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51</xdr:row>
      <xdr:rowOff>80962</xdr:rowOff>
    </xdr:from>
    <xdr:to>
      <xdr:col>19</xdr:col>
      <xdr:colOff>247650</xdr:colOff>
      <xdr:row>86</xdr:row>
      <xdr:rowOff>133350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workbookViewId="0">
      <selection activeCell="D36" sqref="D36"/>
    </sheetView>
  </sheetViews>
  <sheetFormatPr defaultRowHeight="14.4" x14ac:dyDescent="0.3"/>
  <sheetData>
    <row r="1" spans="1:20" s="141" customFormat="1" ht="12.75" customHeight="1" x14ac:dyDescent="0.3">
      <c r="B1" s="142" t="s">
        <v>1</v>
      </c>
      <c r="C1" s="142" t="s">
        <v>2</v>
      </c>
      <c r="D1" s="142" t="s">
        <v>3</v>
      </c>
      <c r="E1" s="142" t="s">
        <v>4</v>
      </c>
      <c r="F1" s="1" t="s">
        <v>7</v>
      </c>
      <c r="G1" s="1" t="s">
        <v>8</v>
      </c>
      <c r="H1" s="142" t="s">
        <v>9</v>
      </c>
      <c r="T1" s="143"/>
    </row>
    <row r="2" spans="1:20" s="19" customFormat="1" ht="12.75" customHeight="1" x14ac:dyDescent="0.3">
      <c r="A2" s="19">
        <v>4</v>
      </c>
      <c r="B2" s="12">
        <v>13</v>
      </c>
      <c r="C2" s="13" t="s">
        <v>16</v>
      </c>
      <c r="D2" s="13" t="s">
        <v>17</v>
      </c>
      <c r="E2" s="11">
        <v>1621</v>
      </c>
      <c r="F2" s="144">
        <v>-550750</v>
      </c>
      <c r="G2" s="13">
        <v>-1114143</v>
      </c>
      <c r="H2" s="12" t="s">
        <v>18</v>
      </c>
      <c r="J2" s="19">
        <v>17</v>
      </c>
    </row>
    <row r="3" spans="1:20" s="19" customFormat="1" ht="12.75" customHeight="1" x14ac:dyDescent="0.3">
      <c r="A3" s="19">
        <v>8</v>
      </c>
      <c r="B3" s="12">
        <v>19</v>
      </c>
      <c r="C3" s="13" t="s">
        <v>24</v>
      </c>
      <c r="D3" s="13" t="s">
        <v>25</v>
      </c>
      <c r="E3" s="11">
        <v>2220</v>
      </c>
      <c r="F3" s="144">
        <v>-561272</v>
      </c>
      <c r="G3" s="13">
        <v>-1119463</v>
      </c>
      <c r="H3" s="12" t="s">
        <v>26</v>
      </c>
      <c r="J3" s="19">
        <v>18</v>
      </c>
    </row>
    <row r="4" spans="1:20" s="19" customFormat="1" ht="12.75" customHeight="1" x14ac:dyDescent="0.3">
      <c r="A4" s="19">
        <v>23</v>
      </c>
      <c r="B4" s="12">
        <v>79</v>
      </c>
      <c r="C4" s="13" t="s">
        <v>36</v>
      </c>
      <c r="D4" s="13" t="s">
        <v>37</v>
      </c>
      <c r="E4" s="11">
        <v>6432</v>
      </c>
      <c r="F4" s="144">
        <v>-559187</v>
      </c>
      <c r="G4" s="13">
        <v>-1075086</v>
      </c>
      <c r="H4" s="12" t="s">
        <v>38</v>
      </c>
      <c r="J4" s="19">
        <v>20</v>
      </c>
    </row>
    <row r="5" spans="1:20" s="19" customFormat="1" ht="12.75" customHeight="1" x14ac:dyDescent="0.3">
      <c r="A5" s="19">
        <v>21</v>
      </c>
      <c r="B5" s="12">
        <v>77</v>
      </c>
      <c r="C5" s="13" t="s">
        <v>27</v>
      </c>
      <c r="D5" s="13" t="s">
        <v>28</v>
      </c>
      <c r="E5" s="11">
        <v>6432</v>
      </c>
      <c r="F5" s="144">
        <v>-554280</v>
      </c>
      <c r="G5" s="13">
        <v>-1091310</v>
      </c>
      <c r="H5" s="12" t="s">
        <v>29</v>
      </c>
      <c r="J5" s="19">
        <v>21</v>
      </c>
    </row>
    <row r="6" spans="1:20" s="19" customFormat="1" ht="12.75" customHeight="1" x14ac:dyDescent="0.3">
      <c r="A6" s="19">
        <v>22</v>
      </c>
      <c r="B6" s="12">
        <v>78</v>
      </c>
      <c r="C6" s="13" t="s">
        <v>33</v>
      </c>
      <c r="D6" s="13" t="s">
        <v>34</v>
      </c>
      <c r="E6" s="11">
        <v>6432</v>
      </c>
      <c r="F6" s="144">
        <v>-566395</v>
      </c>
      <c r="G6" s="13">
        <v>-1098456</v>
      </c>
      <c r="H6" s="12" t="s">
        <v>35</v>
      </c>
      <c r="J6" s="19">
        <v>22</v>
      </c>
    </row>
    <row r="7" spans="1:20" s="19" customFormat="1" ht="12.75" customHeight="1" x14ac:dyDescent="0.3">
      <c r="A7" s="19">
        <v>27</v>
      </c>
      <c r="B7" s="12" t="s">
        <v>53</v>
      </c>
      <c r="C7" s="13" t="s">
        <v>52</v>
      </c>
      <c r="D7" s="98" t="s">
        <v>54</v>
      </c>
      <c r="E7" s="11">
        <v>6640</v>
      </c>
      <c r="F7" s="98">
        <v>-564196</v>
      </c>
      <c r="G7" s="13">
        <v>-1107423</v>
      </c>
      <c r="H7" s="12" t="s">
        <v>53</v>
      </c>
    </row>
    <row r="8" spans="1:20" s="19" customFormat="1" ht="12.75" customHeight="1" x14ac:dyDescent="0.3">
      <c r="A8" s="19">
        <v>28</v>
      </c>
      <c r="B8" s="12" t="s">
        <v>57</v>
      </c>
      <c r="C8" s="13" t="s">
        <v>55</v>
      </c>
      <c r="D8" s="13" t="s">
        <v>56</v>
      </c>
      <c r="E8" s="13"/>
      <c r="F8" s="98">
        <v>-563616</v>
      </c>
      <c r="G8" s="13">
        <v>-1106359</v>
      </c>
      <c r="H8" s="12" t="s">
        <v>57</v>
      </c>
      <c r="J8" s="18"/>
    </row>
    <row r="9" spans="1:20" s="19" customFormat="1" ht="12.75" customHeight="1" x14ac:dyDescent="0.3">
      <c r="A9" s="19">
        <v>29</v>
      </c>
      <c r="B9" s="12" t="s">
        <v>59</v>
      </c>
      <c r="C9" s="13" t="s">
        <v>60</v>
      </c>
      <c r="D9" s="13" t="s">
        <v>54</v>
      </c>
      <c r="E9" s="13"/>
      <c r="F9" s="98">
        <v>-570264</v>
      </c>
      <c r="G9" s="13">
        <v>-1110273</v>
      </c>
      <c r="H9" s="12" t="s">
        <v>59</v>
      </c>
      <c r="J9" s="18"/>
    </row>
    <row r="10" spans="1:20" s="19" customFormat="1" ht="12.75" customHeight="1" x14ac:dyDescent="0.3">
      <c r="A10" s="19">
        <v>30</v>
      </c>
      <c r="B10" s="104" t="s">
        <v>64</v>
      </c>
      <c r="C10" s="103" t="s">
        <v>65</v>
      </c>
      <c r="D10" s="103" t="s">
        <v>54</v>
      </c>
      <c r="E10" s="13"/>
      <c r="F10" s="117">
        <v>-570538</v>
      </c>
      <c r="G10" s="103">
        <v>-1109953</v>
      </c>
      <c r="H10" s="12" t="s">
        <v>64</v>
      </c>
      <c r="I10" s="121"/>
      <c r="J10" s="18"/>
    </row>
    <row r="11" spans="1:20" s="19" customFormat="1" ht="12.75" customHeight="1" x14ac:dyDescent="0.3">
      <c r="A11" s="19">
        <v>31</v>
      </c>
      <c r="B11" s="12" t="s">
        <v>68</v>
      </c>
      <c r="C11" s="13" t="s">
        <v>69</v>
      </c>
      <c r="D11" s="13" t="s">
        <v>54</v>
      </c>
      <c r="E11" s="13"/>
      <c r="F11" s="98">
        <v>-558722</v>
      </c>
      <c r="G11" s="13">
        <v>-1107799</v>
      </c>
      <c r="H11" s="12" t="s">
        <v>68</v>
      </c>
      <c r="J11" s="18"/>
    </row>
    <row r="12" spans="1:20" s="19" customFormat="1" ht="12.75" customHeight="1" x14ac:dyDescent="0.3">
      <c r="A12" s="19">
        <v>32</v>
      </c>
      <c r="B12" s="12" t="s">
        <v>73</v>
      </c>
      <c r="C12" s="13" t="s">
        <v>74</v>
      </c>
      <c r="D12" s="13" t="s">
        <v>75</v>
      </c>
      <c r="E12" s="13"/>
      <c r="F12" s="98">
        <v>-558794</v>
      </c>
      <c r="G12" s="13">
        <v>-1106210</v>
      </c>
      <c r="H12" s="12" t="s">
        <v>73</v>
      </c>
      <c r="J12" s="18"/>
    </row>
    <row r="13" spans="1:20" s="19" customFormat="1" ht="12.75" customHeight="1" x14ac:dyDescent="0.3">
      <c r="A13" s="19">
        <v>33</v>
      </c>
      <c r="B13" s="12" t="s">
        <v>101</v>
      </c>
      <c r="C13" s="13" t="s">
        <v>100</v>
      </c>
      <c r="D13" s="13" t="s">
        <v>54</v>
      </c>
      <c r="E13" s="13"/>
      <c r="F13" s="13">
        <v>-572539</v>
      </c>
      <c r="G13" s="13">
        <v>-1114377</v>
      </c>
      <c r="H13" s="12" t="s">
        <v>101</v>
      </c>
      <c r="I13" s="121"/>
      <c r="J13" s="18"/>
    </row>
    <row r="14" spans="1:20" s="19" customFormat="1" ht="12.75" customHeight="1" x14ac:dyDescent="0.3">
      <c r="A14" s="19">
        <v>34</v>
      </c>
      <c r="B14" s="12" t="s">
        <v>98</v>
      </c>
      <c r="C14" s="13" t="s">
        <v>97</v>
      </c>
      <c r="D14" s="13" t="s">
        <v>56</v>
      </c>
      <c r="E14" s="13"/>
      <c r="F14" s="13">
        <v>-572335</v>
      </c>
      <c r="G14" s="13">
        <v>-1113569</v>
      </c>
      <c r="H14" s="12" t="s">
        <v>98</v>
      </c>
      <c r="I14" s="121"/>
      <c r="J14" s="18"/>
    </row>
    <row r="15" spans="1:20" s="19" customFormat="1" ht="12.75" customHeight="1" x14ac:dyDescent="0.3">
      <c r="A15" s="19">
        <v>35</v>
      </c>
      <c r="B15" s="12" t="s">
        <v>105</v>
      </c>
      <c r="C15" s="13" t="s">
        <v>103</v>
      </c>
      <c r="D15" s="13" t="s">
        <v>104</v>
      </c>
      <c r="E15" s="13"/>
      <c r="F15" s="13">
        <v>-572377</v>
      </c>
      <c r="G15" s="13">
        <v>-1113543</v>
      </c>
      <c r="H15" s="12" t="s">
        <v>105</v>
      </c>
      <c r="I15" s="120"/>
      <c r="J15" s="18"/>
    </row>
    <row r="17" spans="1:20" s="141" customFormat="1" ht="12.75" customHeight="1" x14ac:dyDescent="0.3">
      <c r="B17" s="142" t="s">
        <v>1</v>
      </c>
      <c r="C17" s="142" t="s">
        <v>2</v>
      </c>
      <c r="D17" s="142" t="s">
        <v>3</v>
      </c>
      <c r="E17" s="142" t="s">
        <v>4</v>
      </c>
      <c r="F17" s="1" t="s">
        <v>7</v>
      </c>
      <c r="G17" s="1" t="s">
        <v>8</v>
      </c>
      <c r="H17" s="142" t="s">
        <v>9</v>
      </c>
      <c r="T17" s="143"/>
    </row>
    <row r="18" spans="1:20" s="240" customFormat="1" ht="12.75" customHeight="1" x14ac:dyDescent="0.3">
      <c r="A18" s="240">
        <v>4</v>
      </c>
      <c r="B18" s="241">
        <v>13</v>
      </c>
      <c r="C18" s="242" t="s">
        <v>16</v>
      </c>
      <c r="D18" s="242" t="s">
        <v>17</v>
      </c>
      <c r="E18" s="142">
        <v>1621</v>
      </c>
      <c r="F18" s="243">
        <v>-550750</v>
      </c>
      <c r="G18" s="242">
        <v>-1114143</v>
      </c>
      <c r="H18" s="241" t="s">
        <v>18</v>
      </c>
      <c r="J18" s="240">
        <v>17</v>
      </c>
    </row>
    <row r="19" spans="1:20" s="240" customFormat="1" ht="12.75" customHeight="1" x14ac:dyDescent="0.3">
      <c r="A19" s="240">
        <v>8</v>
      </c>
      <c r="B19" s="241">
        <v>19</v>
      </c>
      <c r="C19" s="242" t="s">
        <v>24</v>
      </c>
      <c r="D19" s="242" t="s">
        <v>25</v>
      </c>
      <c r="E19" s="142">
        <v>2220</v>
      </c>
      <c r="F19" s="243">
        <v>-561272</v>
      </c>
      <c r="G19" s="242">
        <v>-1119463</v>
      </c>
      <c r="H19" s="241" t="s">
        <v>26</v>
      </c>
      <c r="J19" s="240">
        <v>18</v>
      </c>
    </row>
    <row r="20" spans="1:20" s="240" customFormat="1" ht="12.75" customHeight="1" x14ac:dyDescent="0.3">
      <c r="A20" s="240">
        <v>24</v>
      </c>
      <c r="B20" s="241">
        <v>80</v>
      </c>
      <c r="C20" s="242" t="s">
        <v>224</v>
      </c>
      <c r="D20" s="242" t="s">
        <v>225</v>
      </c>
      <c r="E20" s="244">
        <v>6432</v>
      </c>
      <c r="F20" s="245">
        <v>-582342</v>
      </c>
      <c r="G20" s="246">
        <v>-1087839</v>
      </c>
      <c r="H20" s="241" t="s">
        <v>226</v>
      </c>
      <c r="J20" s="240">
        <v>18</v>
      </c>
    </row>
    <row r="21" spans="1:20" s="240" customFormat="1" ht="12.75" customHeight="1" x14ac:dyDescent="0.3">
      <c r="A21" s="240">
        <v>23</v>
      </c>
      <c r="B21" s="241">
        <v>79</v>
      </c>
      <c r="C21" s="242" t="s">
        <v>36</v>
      </c>
      <c r="D21" s="242" t="s">
        <v>37</v>
      </c>
      <c r="E21" s="142">
        <v>6432</v>
      </c>
      <c r="F21" s="243">
        <v>-559187</v>
      </c>
      <c r="G21" s="242">
        <v>-1075086</v>
      </c>
      <c r="H21" s="241" t="s">
        <v>38</v>
      </c>
      <c r="J21" s="240">
        <v>20</v>
      </c>
    </row>
    <row r="22" spans="1:20" s="240" customFormat="1" ht="12.75" customHeight="1" x14ac:dyDescent="0.3">
      <c r="A22" s="240">
        <v>21</v>
      </c>
      <c r="B22" s="241">
        <v>77</v>
      </c>
      <c r="C22" s="242" t="s">
        <v>27</v>
      </c>
      <c r="D22" s="242" t="s">
        <v>28</v>
      </c>
      <c r="E22" s="142">
        <v>6432</v>
      </c>
      <c r="F22" s="243">
        <v>-554280</v>
      </c>
      <c r="G22" s="242">
        <v>-1091310</v>
      </c>
      <c r="H22" s="241" t="s">
        <v>29</v>
      </c>
      <c r="J22" s="240">
        <v>21</v>
      </c>
    </row>
    <row r="23" spans="1:20" s="240" customFormat="1" ht="12.75" customHeight="1" x14ac:dyDescent="0.3">
      <c r="A23" s="240">
        <v>22</v>
      </c>
      <c r="B23" s="241">
        <v>78</v>
      </c>
      <c r="C23" s="242" t="s">
        <v>33</v>
      </c>
      <c r="D23" s="242" t="s">
        <v>34</v>
      </c>
      <c r="E23" s="142">
        <v>6432</v>
      </c>
      <c r="F23" s="243">
        <v>-566395</v>
      </c>
      <c r="G23" s="242">
        <v>-1098456</v>
      </c>
      <c r="H23" s="241" t="s">
        <v>35</v>
      </c>
      <c r="J23" s="240">
        <v>22</v>
      </c>
    </row>
    <row r="24" spans="1:20" s="240" customFormat="1" ht="12.75" customHeight="1" x14ac:dyDescent="0.3">
      <c r="A24" s="240">
        <v>27</v>
      </c>
      <c r="B24" s="241" t="s">
        <v>53</v>
      </c>
      <c r="C24" s="242" t="s">
        <v>52</v>
      </c>
      <c r="D24" s="247" t="s">
        <v>54</v>
      </c>
      <c r="E24" s="142">
        <v>6640</v>
      </c>
      <c r="F24" s="247">
        <v>-564196</v>
      </c>
      <c r="G24" s="242">
        <v>-1107423</v>
      </c>
      <c r="H24" s="241" t="s">
        <v>53</v>
      </c>
    </row>
    <row r="25" spans="1:20" s="240" customFormat="1" ht="12.75" customHeight="1" x14ac:dyDescent="0.3">
      <c r="A25" s="240">
        <v>28</v>
      </c>
      <c r="B25" s="241" t="s">
        <v>57</v>
      </c>
      <c r="C25" s="242" t="s">
        <v>55</v>
      </c>
      <c r="D25" s="242" t="s">
        <v>56</v>
      </c>
      <c r="E25" s="242"/>
      <c r="F25" s="247">
        <v>-563616</v>
      </c>
      <c r="G25" s="242">
        <v>-1106359</v>
      </c>
      <c r="H25" s="241" t="s">
        <v>57</v>
      </c>
      <c r="J25" s="248"/>
    </row>
    <row r="26" spans="1:20" s="240" customFormat="1" ht="12.75" customHeight="1" x14ac:dyDescent="0.3">
      <c r="A26" s="240">
        <v>29</v>
      </c>
      <c r="B26" s="241" t="s">
        <v>59</v>
      </c>
      <c r="C26" s="242" t="s">
        <v>60</v>
      </c>
      <c r="D26" s="242" t="s">
        <v>54</v>
      </c>
      <c r="E26" s="242"/>
      <c r="F26" s="247">
        <v>-570264</v>
      </c>
      <c r="G26" s="242">
        <v>-1110273</v>
      </c>
      <c r="H26" s="241" t="s">
        <v>59</v>
      </c>
      <c r="J26" s="248"/>
    </row>
    <row r="27" spans="1:20" s="240" customFormat="1" ht="12.75" customHeight="1" x14ac:dyDescent="0.3">
      <c r="A27" s="240">
        <v>30</v>
      </c>
      <c r="B27" s="249" t="s">
        <v>64</v>
      </c>
      <c r="C27" s="250" t="s">
        <v>65</v>
      </c>
      <c r="D27" s="250" t="s">
        <v>54</v>
      </c>
      <c r="E27" s="242"/>
      <c r="F27" s="251">
        <v>-570538</v>
      </c>
      <c r="G27" s="250">
        <v>-1109953</v>
      </c>
      <c r="H27" s="241" t="s">
        <v>64</v>
      </c>
      <c r="I27" s="141"/>
      <c r="J27" s="248"/>
    </row>
    <row r="28" spans="1:20" s="240" customFormat="1" ht="12.75" customHeight="1" x14ac:dyDescent="0.3">
      <c r="A28" s="240">
        <v>31</v>
      </c>
      <c r="B28" s="241" t="s">
        <v>68</v>
      </c>
      <c r="C28" s="242" t="s">
        <v>69</v>
      </c>
      <c r="D28" s="242" t="s">
        <v>54</v>
      </c>
      <c r="E28" s="242"/>
      <c r="F28" s="247">
        <v>-558722</v>
      </c>
      <c r="G28" s="242">
        <v>-1107799</v>
      </c>
      <c r="H28" s="241" t="s">
        <v>68</v>
      </c>
      <c r="J28" s="248"/>
    </row>
    <row r="29" spans="1:20" s="240" customFormat="1" ht="12.75" customHeight="1" x14ac:dyDescent="0.3">
      <c r="A29" s="240">
        <v>32</v>
      </c>
      <c r="B29" s="241" t="s">
        <v>73</v>
      </c>
      <c r="C29" s="242" t="s">
        <v>74</v>
      </c>
      <c r="D29" s="242" t="s">
        <v>75</v>
      </c>
      <c r="E29" s="242"/>
      <c r="F29" s="247">
        <v>-558794</v>
      </c>
      <c r="G29" s="242">
        <v>-1106210</v>
      </c>
      <c r="H29" s="241" t="s">
        <v>73</v>
      </c>
      <c r="J29" s="248"/>
    </row>
    <row r="30" spans="1:20" s="240" customFormat="1" ht="12.75" customHeight="1" x14ac:dyDescent="0.3">
      <c r="A30" s="240">
        <v>33</v>
      </c>
      <c r="B30" s="241" t="s">
        <v>101</v>
      </c>
      <c r="C30" s="242" t="s">
        <v>100</v>
      </c>
      <c r="D30" s="242" t="s">
        <v>54</v>
      </c>
      <c r="E30" s="242"/>
      <c r="F30" s="242">
        <v>-572539</v>
      </c>
      <c r="G30" s="242">
        <v>-1114377</v>
      </c>
      <c r="H30" s="241" t="s">
        <v>101</v>
      </c>
      <c r="I30" s="141"/>
      <c r="J30" s="248"/>
    </row>
    <row r="31" spans="1:20" s="240" customFormat="1" ht="12.75" customHeight="1" x14ac:dyDescent="0.3">
      <c r="A31" s="240">
        <v>34</v>
      </c>
      <c r="B31" s="241" t="s">
        <v>98</v>
      </c>
      <c r="C31" s="242" t="s">
        <v>97</v>
      </c>
      <c r="D31" s="242" t="s">
        <v>56</v>
      </c>
      <c r="E31" s="242"/>
      <c r="F31" s="242">
        <v>-572335</v>
      </c>
      <c r="G31" s="242">
        <v>-1113569</v>
      </c>
      <c r="H31" s="241" t="s">
        <v>98</v>
      </c>
      <c r="I31" s="141"/>
      <c r="J31" s="248"/>
    </row>
    <row r="32" spans="1:20" s="240" customFormat="1" ht="12.75" customHeight="1" x14ac:dyDescent="0.3">
      <c r="A32" s="240">
        <v>35</v>
      </c>
      <c r="B32" s="241" t="s">
        <v>105</v>
      </c>
      <c r="C32" s="242" t="s">
        <v>103</v>
      </c>
      <c r="D32" s="242" t="s">
        <v>104</v>
      </c>
      <c r="E32" s="242"/>
      <c r="F32" s="242">
        <v>-572377</v>
      </c>
      <c r="G32" s="242">
        <v>-1113543</v>
      </c>
      <c r="H32" s="241" t="s">
        <v>105</v>
      </c>
      <c r="I32" s="252"/>
      <c r="J32" s="248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H219"/>
  <sheetViews>
    <sheetView zoomScale="60" zoomScaleNormal="60" workbookViewId="0">
      <selection activeCell="A146" sqref="A146:XFD146"/>
    </sheetView>
  </sheetViews>
  <sheetFormatPr defaultRowHeight="14.4" x14ac:dyDescent="0.3"/>
  <cols>
    <col min="1" max="1" width="40.88671875" customWidth="1"/>
    <col min="2" max="2" width="37.33203125" customWidth="1"/>
    <col min="5" max="5" width="12.33203125" customWidth="1"/>
    <col min="6" max="6" width="12.5546875" customWidth="1"/>
    <col min="7" max="7" width="13.6640625" customWidth="1"/>
    <col min="8" max="8" width="12.5546875" customWidth="1"/>
    <col min="9" max="9" width="11.44140625" customWidth="1"/>
    <col min="10" max="10" width="17" bestFit="1" customWidth="1"/>
    <col min="11" max="12" width="13" customWidth="1"/>
    <col min="13" max="13" width="11.88671875" customWidth="1"/>
    <col min="14" max="14" width="13.109375" customWidth="1"/>
    <col min="15" max="15" width="14.44140625" customWidth="1"/>
    <col min="16" max="16" width="11.6640625" customWidth="1"/>
    <col min="17" max="17" width="11.5546875" customWidth="1"/>
    <col min="19" max="19" width="21.5546875" customWidth="1"/>
  </cols>
  <sheetData>
    <row r="2" spans="2:17" ht="24" x14ac:dyDescent="0.3">
      <c r="B2" s="825"/>
      <c r="C2" s="826" t="s">
        <v>108</v>
      </c>
      <c r="D2" s="826" t="s">
        <v>109</v>
      </c>
      <c r="E2" s="826" t="s">
        <v>110</v>
      </c>
      <c r="F2" s="826" t="s">
        <v>111</v>
      </c>
      <c r="G2" s="826" t="s">
        <v>113</v>
      </c>
      <c r="H2" s="826" t="s">
        <v>114</v>
      </c>
      <c r="I2" s="826" t="s">
        <v>115</v>
      </c>
      <c r="J2" s="826" t="s">
        <v>116</v>
      </c>
      <c r="K2" s="826" t="s">
        <v>118</v>
      </c>
      <c r="L2" s="826" t="s">
        <v>119</v>
      </c>
      <c r="M2" s="826" t="s">
        <v>120</v>
      </c>
      <c r="N2" s="826" t="s">
        <v>121</v>
      </c>
      <c r="O2" s="826" t="s">
        <v>122</v>
      </c>
      <c r="P2" s="876" t="s">
        <v>658</v>
      </c>
      <c r="Q2" s="876" t="s">
        <v>659</v>
      </c>
    </row>
    <row r="3" spans="2:17" ht="23.4" x14ac:dyDescent="0.45">
      <c r="B3" s="827" t="s">
        <v>70</v>
      </c>
      <c r="C3" s="828">
        <v>4.0392856938498358</v>
      </c>
      <c r="D3" s="829">
        <v>2.3859895455340546E-2</v>
      </c>
      <c r="E3" s="830">
        <v>14.087931008174502</v>
      </c>
      <c r="F3" s="828">
        <v>5.5589655349994525</v>
      </c>
      <c r="G3" s="828">
        <v>4.1768965638917068</v>
      </c>
      <c r="H3" s="831">
        <v>41.314827820350381</v>
      </c>
      <c r="I3" s="828">
        <v>38.555555555555557</v>
      </c>
      <c r="J3" s="832">
        <v>0.39307692446387732</v>
      </c>
      <c r="K3" s="831">
        <v>117.70206951272898</v>
      </c>
      <c r="L3" s="830">
        <v>9.7713794058253018</v>
      </c>
      <c r="M3" s="829">
        <v>0.10822940103966615</v>
      </c>
      <c r="N3" s="828">
        <v>31.483930982392408</v>
      </c>
      <c r="O3" s="828">
        <v>18.576517302414466</v>
      </c>
      <c r="P3" s="588">
        <v>-69.796158778234812</v>
      </c>
      <c r="Q3" s="585">
        <v>-10.172033786069095</v>
      </c>
    </row>
    <row r="4" spans="2:17" ht="23.4" x14ac:dyDescent="0.45">
      <c r="B4" s="833" t="s">
        <v>601</v>
      </c>
      <c r="C4" s="834">
        <v>3.9839999675750732</v>
      </c>
      <c r="D4" s="835">
        <v>3.5298533178865908E-2</v>
      </c>
      <c r="E4" s="836">
        <v>8.4396000099182125</v>
      </c>
      <c r="F4" s="834">
        <v>5.754440002441406</v>
      </c>
      <c r="G4" s="834">
        <v>1.5359999895095826</v>
      </c>
      <c r="H4" s="837">
        <v>118.31440002441406</v>
      </c>
      <c r="I4" s="834">
        <v>9.4285714285714288</v>
      </c>
      <c r="J4" s="838">
        <v>0.10500000044703484</v>
      </c>
      <c r="K4" s="837">
        <v>294.97599975585939</v>
      </c>
      <c r="L4" s="837">
        <v>31.67604019165039</v>
      </c>
      <c r="M4" s="835">
        <v>8.6451236754655839E-2</v>
      </c>
      <c r="N4" s="834">
        <v>38.901160202026368</v>
      </c>
      <c r="O4" s="834">
        <v>19.005159797668458</v>
      </c>
      <c r="P4" s="588">
        <v>-73.012416076744913</v>
      </c>
      <c r="Q4" s="585">
        <v>-10.482118469643696</v>
      </c>
    </row>
    <row r="5" spans="2:17" ht="23.4" x14ac:dyDescent="0.45">
      <c r="B5" s="839" t="s">
        <v>602</v>
      </c>
      <c r="C5" s="840">
        <v>3.3</v>
      </c>
      <c r="D5" s="841">
        <v>9.6756696701049805E-2</v>
      </c>
      <c r="E5" s="840">
        <v>6.6159999847412108</v>
      </c>
      <c r="F5" s="840">
        <v>3.7079999923706053</v>
      </c>
      <c r="G5" s="840">
        <v>1.1959999799728394</v>
      </c>
      <c r="H5" s="840">
        <v>124.20200195312501</v>
      </c>
      <c r="I5" s="840">
        <v>10.25</v>
      </c>
      <c r="J5" s="842">
        <v>7.9999998211860657E-2</v>
      </c>
      <c r="K5" s="840">
        <v>299</v>
      </c>
      <c r="L5" s="840">
        <v>36.906400299072267</v>
      </c>
      <c r="M5" s="841">
        <v>9.8129019141197205E-2</v>
      </c>
      <c r="N5" s="840">
        <v>42.628000640869139</v>
      </c>
      <c r="O5" s="840">
        <v>15.701799964904785</v>
      </c>
      <c r="P5" s="588">
        <v>-68.714521285898954</v>
      </c>
      <c r="Q5" s="585">
        <v>-9.7932007826742442</v>
      </c>
    </row>
    <row r="6" spans="2:17" ht="23.4" x14ac:dyDescent="0.45">
      <c r="B6" s="843" t="s">
        <v>76</v>
      </c>
      <c r="C6" s="844">
        <v>6.4777778519524469</v>
      </c>
      <c r="D6" s="845">
        <v>3.307866957038641E-2</v>
      </c>
      <c r="E6" s="844">
        <v>9.5888889100816517</v>
      </c>
      <c r="F6" s="844">
        <v>7.7277777459886341</v>
      </c>
      <c r="G6" s="844">
        <v>1.301111102104187</v>
      </c>
      <c r="H6" s="844">
        <v>90.807778252495666</v>
      </c>
      <c r="I6" s="844">
        <v>8.5</v>
      </c>
      <c r="J6" s="846">
        <v>5.000000074505806E-2</v>
      </c>
      <c r="K6" s="844">
        <v>281.37777709960938</v>
      </c>
      <c r="L6" s="844">
        <v>3.9127777947319879</v>
      </c>
      <c r="M6" s="845">
        <v>8.0344006419181824E-2</v>
      </c>
      <c r="N6" s="844">
        <v>24.364555570814346</v>
      </c>
      <c r="O6" s="844">
        <v>14.897555351257324</v>
      </c>
      <c r="P6" s="588">
        <v>-73.243647537752651</v>
      </c>
      <c r="Q6" s="585">
        <v>-10.44971813437961</v>
      </c>
    </row>
    <row r="7" spans="2:17" ht="23.4" x14ac:dyDescent="0.45">
      <c r="B7" s="847" t="s">
        <v>77</v>
      </c>
      <c r="C7" s="848">
        <v>5.4555555449591742</v>
      </c>
      <c r="D7" s="849">
        <v>2.7860216175516445E-2</v>
      </c>
      <c r="E7" s="848">
        <v>10.346666547987196</v>
      </c>
      <c r="F7" s="848">
        <v>6.9577778710259333</v>
      </c>
      <c r="G7" s="848">
        <v>1.4822222259309557</v>
      </c>
      <c r="H7" s="848">
        <v>94.595555623372391</v>
      </c>
      <c r="I7" s="848">
        <v>8.1666666666666661</v>
      </c>
      <c r="J7" s="850"/>
      <c r="K7" s="848">
        <v>275.94444274902344</v>
      </c>
      <c r="L7" s="848">
        <v>9.9465556674533424</v>
      </c>
      <c r="M7" s="849">
        <v>7.1737980263100729E-2</v>
      </c>
      <c r="N7" s="848">
        <v>28.751777436998154</v>
      </c>
      <c r="O7" s="848">
        <v>17.594777848985501</v>
      </c>
      <c r="P7" s="588">
        <v>-72.852736114017745</v>
      </c>
      <c r="Q7" s="585">
        <v>-10.445279451804719</v>
      </c>
    </row>
    <row r="8" spans="2:17" ht="23.4" x14ac:dyDescent="0.45">
      <c r="B8" s="851" t="s">
        <v>590</v>
      </c>
      <c r="C8" s="852">
        <v>4.2200000127156576</v>
      </c>
      <c r="D8" s="853">
        <v>3.046049689874053E-2</v>
      </c>
      <c r="E8" s="852">
        <v>11.753333250681559</v>
      </c>
      <c r="F8" s="852">
        <v>6.9027778042687311</v>
      </c>
      <c r="G8" s="852">
        <v>1.9522222280502319</v>
      </c>
      <c r="H8" s="852">
        <v>74.838334189520936</v>
      </c>
      <c r="I8" s="852">
        <v>9.9</v>
      </c>
      <c r="J8" s="854">
        <v>0.20666666701436043</v>
      </c>
      <c r="K8" s="852">
        <v>168.15222083197699</v>
      </c>
      <c r="L8" s="855">
        <v>42.525721867879234</v>
      </c>
      <c r="M8" s="853">
        <v>8.8328956315914794E-2</v>
      </c>
      <c r="N8" s="855">
        <v>38.315777460734047</v>
      </c>
      <c r="O8" s="855">
        <v>24.622499942779541</v>
      </c>
      <c r="P8" s="588">
        <v>-68.083086145068293</v>
      </c>
      <c r="Q8" s="585">
        <v>-9.8235482676538162</v>
      </c>
    </row>
    <row r="9" spans="2:17" ht="23.4" x14ac:dyDescent="0.45">
      <c r="B9" s="851" t="s">
        <v>36</v>
      </c>
      <c r="C9" s="852">
        <v>2.4666666189829507</v>
      </c>
      <c r="D9" s="853">
        <v>2.9910980413357418E-2</v>
      </c>
      <c r="E9" s="852">
        <v>6.1613333384195963</v>
      </c>
      <c r="F9" s="852">
        <v>2.5493333180745443</v>
      </c>
      <c r="G9" s="852">
        <v>1.918666672706604</v>
      </c>
      <c r="H9" s="852">
        <v>14.817999903361002</v>
      </c>
      <c r="I9" s="852">
        <v>10.375</v>
      </c>
      <c r="J9" s="854">
        <v>0.19875000137835741</v>
      </c>
      <c r="K9" s="852">
        <v>36.78666671117147</v>
      </c>
      <c r="L9" s="852">
        <v>6.4683333555857336</v>
      </c>
      <c r="M9" s="853">
        <v>9.9484923481941226E-2</v>
      </c>
      <c r="N9" s="852">
        <v>14.971866798400878</v>
      </c>
      <c r="O9" s="852">
        <v>9.193933296203614</v>
      </c>
      <c r="P9" s="588">
        <v>-71.780380470764058</v>
      </c>
      <c r="Q9" s="585">
        <v>-10.603749966944321</v>
      </c>
    </row>
    <row r="10" spans="2:17" ht="23.4" x14ac:dyDescent="0.45">
      <c r="B10" s="851" t="s">
        <v>27</v>
      </c>
      <c r="C10" s="852">
        <v>2.2999999523162842</v>
      </c>
      <c r="D10" s="853">
        <v>3.3762619830667973E-2</v>
      </c>
      <c r="E10" s="852">
        <v>5.1763636415654961</v>
      </c>
      <c r="F10" s="852">
        <v>4.2363636493682861</v>
      </c>
      <c r="G10" s="852">
        <v>1.2845454757863826</v>
      </c>
      <c r="H10" s="852">
        <v>21.542727383700285</v>
      </c>
      <c r="I10" s="852">
        <v>23.25</v>
      </c>
      <c r="J10" s="854">
        <v>0.25999999684946878</v>
      </c>
      <c r="K10" s="852">
        <v>67.399999098344281</v>
      </c>
      <c r="L10" s="852">
        <v>7.7213637178594414</v>
      </c>
      <c r="M10" s="853">
        <v>6.3163789158517669E-2</v>
      </c>
      <c r="N10" s="852">
        <v>13.934727148576217</v>
      </c>
      <c r="O10" s="852">
        <v>5.9941817630421035</v>
      </c>
      <c r="P10" s="588">
        <v>-70.914153641529438</v>
      </c>
      <c r="Q10" s="585">
        <v>-10.372826631730076</v>
      </c>
    </row>
    <row r="11" spans="2:17" ht="23.4" x14ac:dyDescent="0.45">
      <c r="B11" s="851" t="s">
        <v>400</v>
      </c>
      <c r="C11" s="852">
        <v>5.6000000089406967</v>
      </c>
      <c r="D11" s="853">
        <v>2.6113400980830193E-2</v>
      </c>
      <c r="E11" s="852">
        <v>29.828750133514404</v>
      </c>
      <c r="F11" s="852">
        <v>14.59187513589859</v>
      </c>
      <c r="G11" s="852">
        <v>3.0706250220537186</v>
      </c>
      <c r="H11" s="852">
        <v>84.175624847412109</v>
      </c>
      <c r="I11" s="852">
        <v>9</v>
      </c>
      <c r="J11" s="854">
        <v>0.14399999976158143</v>
      </c>
      <c r="K11" s="852">
        <v>211.48000049591064</v>
      </c>
      <c r="L11" s="852">
        <v>21.89493727684021</v>
      </c>
      <c r="M11" s="853">
        <v>0.14104909356683493</v>
      </c>
      <c r="N11" s="852">
        <v>64.624437808990479</v>
      </c>
      <c r="O11" s="852">
        <v>55.194750547409058</v>
      </c>
      <c r="P11" s="588">
        <v>-68.618364122051076</v>
      </c>
      <c r="Q11" s="585">
        <v>-9.6974994259419507</v>
      </c>
    </row>
    <row r="12" spans="2:17" ht="23.4" x14ac:dyDescent="0.45">
      <c r="B12" s="856" t="s">
        <v>589</v>
      </c>
      <c r="C12" s="852">
        <v>2.7363636276938696</v>
      </c>
      <c r="D12" s="853">
        <v>2.6052374020218851E-2</v>
      </c>
      <c r="E12" s="852">
        <v>18.540000074050006</v>
      </c>
      <c r="F12" s="852">
        <v>8.5982352144577927</v>
      </c>
      <c r="G12" s="852">
        <v>2.7635293988620533</v>
      </c>
      <c r="H12" s="852">
        <v>45.772940916173596</v>
      </c>
      <c r="I12" s="852">
        <v>27.4</v>
      </c>
      <c r="J12" s="854">
        <v>0.49000001233071089</v>
      </c>
      <c r="K12" s="852">
        <v>120.23294067382813</v>
      </c>
      <c r="L12" s="852">
        <v>21.867941379547119</v>
      </c>
      <c r="M12" s="853">
        <v>0.10613490202847649</v>
      </c>
      <c r="N12" s="852">
        <v>40.023646859561694</v>
      </c>
      <c r="O12" s="852">
        <v>27.501000123865463</v>
      </c>
      <c r="P12" s="588">
        <v>-68.336390370385161</v>
      </c>
      <c r="Q12" s="585">
        <v>-9.7932007826742442</v>
      </c>
    </row>
    <row r="13" spans="2:17" ht="23.4" x14ac:dyDescent="0.45">
      <c r="B13" s="856" t="s">
        <v>603</v>
      </c>
      <c r="C13" s="852">
        <v>2.4555555714501276</v>
      </c>
      <c r="D13" s="853">
        <v>2.5327092967927456E-2</v>
      </c>
      <c r="E13" s="852">
        <v>12.932727293534713</v>
      </c>
      <c r="F13" s="852">
        <v>6.3727273507551709</v>
      </c>
      <c r="G13" s="852">
        <v>4.6800000017339531</v>
      </c>
      <c r="H13" s="852">
        <v>72.011818625710234</v>
      </c>
      <c r="I13" s="852">
        <v>8.1999999999999993</v>
      </c>
      <c r="J13" s="854">
        <v>0.38999999314546585</v>
      </c>
      <c r="K13" s="852">
        <v>161.98727208917791</v>
      </c>
      <c r="L13" s="852">
        <v>52.110181635076351</v>
      </c>
      <c r="M13" s="853">
        <v>8.7455870752984832E-2</v>
      </c>
      <c r="N13" s="852">
        <v>33.178181734952062</v>
      </c>
      <c r="O13" s="852">
        <v>24.017000024968926</v>
      </c>
    </row>
    <row r="14" spans="2:17" ht="23.4" x14ac:dyDescent="0.45">
      <c r="B14" s="856" t="s">
        <v>604</v>
      </c>
      <c r="C14" s="852">
        <v>3.0300000429153444</v>
      </c>
      <c r="D14" s="853">
        <v>4.6127392910420895E-2</v>
      </c>
      <c r="E14" s="852">
        <v>17.183333396911621</v>
      </c>
      <c r="F14" s="852">
        <v>7.3274999062220258</v>
      </c>
      <c r="G14" s="852">
        <v>6.2616666356722517</v>
      </c>
      <c r="H14" s="852">
        <v>52.097499529520668</v>
      </c>
      <c r="I14" s="852">
        <v>100.08333333333333</v>
      </c>
      <c r="J14" s="854">
        <v>0.58999999761581423</v>
      </c>
      <c r="K14" s="852">
        <v>121.25999800364177</v>
      </c>
      <c r="L14" s="852">
        <v>50.048417011896767</v>
      </c>
      <c r="M14" s="853">
        <v>9.5648604755600289E-2</v>
      </c>
      <c r="N14" s="852">
        <v>34.195333639780678</v>
      </c>
      <c r="O14" s="852">
        <v>25.319500207901001</v>
      </c>
    </row>
    <row r="15" spans="2:17" ht="23.4" x14ac:dyDescent="0.45">
      <c r="B15" s="851" t="s">
        <v>16</v>
      </c>
      <c r="C15" s="852">
        <v>4.2833333611488342</v>
      </c>
      <c r="D15" s="853">
        <v>4.0292096634705864E-2</v>
      </c>
      <c r="E15" s="852">
        <v>20.550833066304524</v>
      </c>
      <c r="F15" s="852">
        <v>18.852499802907307</v>
      </c>
      <c r="G15" s="852">
        <v>4.3675000071525574</v>
      </c>
      <c r="H15" s="852">
        <v>98.519166946411133</v>
      </c>
      <c r="I15" s="852">
        <v>102.08333333333333</v>
      </c>
      <c r="J15" s="854">
        <v>0.87599998824298386</v>
      </c>
      <c r="K15" s="852">
        <v>272.05833180745441</v>
      </c>
      <c r="L15" s="852">
        <v>6.5512499411900835</v>
      </c>
      <c r="M15" s="853">
        <v>0.18226984515786171</v>
      </c>
      <c r="N15" s="852">
        <v>63.106250127156578</v>
      </c>
      <c r="O15" s="852">
        <v>55.250583330790199</v>
      </c>
      <c r="P15" s="585">
        <v>-8.8790639592714751</v>
      </c>
      <c r="Q15" s="585">
        <v>-8.8790639592714751</v>
      </c>
    </row>
    <row r="16" spans="2:17" ht="23.4" x14ac:dyDescent="0.45">
      <c r="B16" s="851" t="s">
        <v>24</v>
      </c>
      <c r="C16" s="852">
        <v>6.2999999324480696</v>
      </c>
      <c r="D16" s="853">
        <v>3.4428140614181757E-2</v>
      </c>
      <c r="E16" s="852">
        <v>19.975833257039387</v>
      </c>
      <c r="F16" s="852">
        <v>13.302499930063883</v>
      </c>
      <c r="G16" s="852">
        <v>4.3983333706855774</v>
      </c>
      <c r="H16" s="852">
        <v>74.703332901000977</v>
      </c>
      <c r="I16" s="852">
        <v>37.444444444444443</v>
      </c>
      <c r="J16" s="854">
        <v>0.5566666591912508</v>
      </c>
      <c r="K16" s="852">
        <v>206.21333185831705</v>
      </c>
      <c r="L16" s="852">
        <v>36.886916299661003</v>
      </c>
      <c r="M16" s="853">
        <v>0.17067300404111543</v>
      </c>
      <c r="N16" s="852">
        <v>50.323833465576172</v>
      </c>
      <c r="O16" s="852">
        <v>29.022249698638916</v>
      </c>
      <c r="P16" s="588">
        <v>-66.014941229798836</v>
      </c>
      <c r="Q16" s="585">
        <v>-9.4452806013671875</v>
      </c>
    </row>
    <row r="17" spans="1:21" ht="23.4" x14ac:dyDescent="0.45">
      <c r="B17" s="851" t="s">
        <v>33</v>
      </c>
      <c r="C17" s="852">
        <v>3.1777777671813965</v>
      </c>
      <c r="D17" s="853">
        <v>2.5130414714415867E-2</v>
      </c>
      <c r="E17" s="852">
        <v>14.199166615804037</v>
      </c>
      <c r="F17" s="852">
        <v>8.3625000715255737</v>
      </c>
      <c r="G17" s="852">
        <v>3.250833292802175</v>
      </c>
      <c r="H17" s="852">
        <v>43.62916692097982</v>
      </c>
      <c r="I17" s="852">
        <v>38</v>
      </c>
      <c r="J17" s="854">
        <v>0.38625001115724444</v>
      </c>
      <c r="K17" s="852">
        <v>125.86166699727376</v>
      </c>
      <c r="L17" s="852">
        <v>18.179500063260395</v>
      </c>
      <c r="M17" s="853">
        <v>8.9451678718129798E-2</v>
      </c>
      <c r="N17" s="852">
        <v>29.716249942779541</v>
      </c>
      <c r="O17" s="852">
        <v>19.999749859174091</v>
      </c>
      <c r="P17" s="588">
        <v>-68.826203816673527</v>
      </c>
      <c r="Q17" s="585">
        <v>-9.842123335019183</v>
      </c>
    </row>
    <row r="18" spans="1:21" ht="23.4" x14ac:dyDescent="0.45">
      <c r="B18" s="857" t="s">
        <v>605</v>
      </c>
      <c r="C18" s="858">
        <v>5.904166579246521</v>
      </c>
      <c r="D18" s="859">
        <v>4.7388349575075234E-2</v>
      </c>
      <c r="E18" s="858">
        <v>11.131666620572409</v>
      </c>
      <c r="F18" s="858">
        <v>7.6716666221618652</v>
      </c>
      <c r="G18" s="858">
        <v>1.501666675011317</v>
      </c>
      <c r="H18" s="860">
        <v>107.27791659037273</v>
      </c>
      <c r="I18" s="858">
        <v>15.263157894736842</v>
      </c>
      <c r="J18" s="861">
        <v>9.6249999944120646E-2</v>
      </c>
      <c r="K18" s="860">
        <v>286.54583231608075</v>
      </c>
      <c r="L18" s="858">
        <v>15.512166579564413</v>
      </c>
      <c r="M18" s="859">
        <v>0.12855710306515297</v>
      </c>
      <c r="N18" s="858">
        <v>42.001333475112915</v>
      </c>
      <c r="O18" s="858">
        <v>22.691666722297668</v>
      </c>
      <c r="P18" s="588">
        <v>-72.189333002600605</v>
      </c>
      <c r="Q18" s="585">
        <v>-10.353061093470624</v>
      </c>
    </row>
    <row r="19" spans="1:21" ht="23.4" x14ac:dyDescent="0.45">
      <c r="B19" s="878" t="s">
        <v>665</v>
      </c>
      <c r="C19" s="879">
        <v>3.8010603027095051</v>
      </c>
      <c r="D19" s="880">
        <v>2.9215759482589716E-2</v>
      </c>
      <c r="E19" s="879">
        <v>13.669708623781213</v>
      </c>
      <c r="F19" s="879">
        <v>7.3815301744068877</v>
      </c>
      <c r="G19" s="879">
        <v>2.181313934277715</v>
      </c>
      <c r="H19" s="879">
        <v>66.631035182782114</v>
      </c>
      <c r="I19" s="879">
        <v>14.84153756211634</v>
      </c>
      <c r="J19" s="881">
        <v>0.28667251664183618</v>
      </c>
      <c r="K19" s="879">
        <v>154.62108238334449</v>
      </c>
      <c r="L19" s="879">
        <v>36.692510540276537</v>
      </c>
      <c r="M19" s="880">
        <v>9.3356884862636394E-2</v>
      </c>
      <c r="N19" s="879">
        <v>38.798034648476673</v>
      </c>
      <c r="O19" s="879">
        <v>25.435312329487815</v>
      </c>
      <c r="P19" s="879">
        <v>-68.154612564728069</v>
      </c>
      <c r="Q19" s="881">
        <v>-9.8149789398285403</v>
      </c>
    </row>
    <row r="20" spans="1:21" ht="23.4" x14ac:dyDescent="0.45">
      <c r="B20" s="878" t="s">
        <v>709</v>
      </c>
      <c r="C20" s="934">
        <v>4.3339698227615351</v>
      </c>
      <c r="D20" s="933">
        <v>2.8296731249194591E-2</v>
      </c>
      <c r="E20" s="934">
        <v>18.456587820246099</v>
      </c>
      <c r="F20" s="934">
        <v>9.5174891837769877</v>
      </c>
      <c r="G20" s="934">
        <v>2.444759308973754</v>
      </c>
      <c r="H20" s="934">
        <v>71.828362711493739</v>
      </c>
      <c r="I20" s="934">
        <v>13.111067681547009</v>
      </c>
      <c r="J20" s="935">
        <v>0.24440787473532172</v>
      </c>
      <c r="K20" s="934">
        <v>171.46470346585741</v>
      </c>
      <c r="L20" s="934">
        <v>32.308946356086388</v>
      </c>
      <c r="M20" s="933">
        <v>0.10748500264376085</v>
      </c>
      <c r="N20" s="934">
        <v>46.448728034845715</v>
      </c>
      <c r="O20" s="934">
        <v>34.251109703239429</v>
      </c>
      <c r="P20" s="934">
        <v>-68.291992166156817</v>
      </c>
      <c r="Q20" s="935">
        <v>-9.7801773557930165</v>
      </c>
    </row>
    <row r="21" spans="1:21" ht="23.4" x14ac:dyDescent="0.45">
      <c r="B21" s="843" t="s">
        <v>76</v>
      </c>
      <c r="C21" s="844">
        <v>6.4777778519524469</v>
      </c>
      <c r="D21" s="845">
        <v>3.307866957038641E-2</v>
      </c>
      <c r="E21" s="844">
        <v>9.5888889100816517</v>
      </c>
      <c r="F21" s="844">
        <v>7.7277777459886341</v>
      </c>
      <c r="G21" s="844">
        <v>1.301111102104187</v>
      </c>
      <c r="H21" s="844">
        <v>90.807778252495666</v>
      </c>
      <c r="I21" s="844">
        <v>8.5</v>
      </c>
      <c r="J21" s="846">
        <v>5.000000074505806E-2</v>
      </c>
      <c r="K21" s="844">
        <v>281.37777709960938</v>
      </c>
      <c r="L21" s="844">
        <v>3.9127777947319879</v>
      </c>
      <c r="M21" s="845">
        <v>8.0344006419181824E-2</v>
      </c>
      <c r="N21" s="844">
        <v>24.364555570814346</v>
      </c>
      <c r="O21" s="844">
        <v>14.897555351257324</v>
      </c>
      <c r="P21" s="588">
        <v>-73.243647537752651</v>
      </c>
      <c r="Q21" s="585">
        <v>-10.44971813437961</v>
      </c>
    </row>
    <row r="22" spans="1:21" ht="23.4" x14ac:dyDescent="0.45">
      <c r="B22" s="847" t="s">
        <v>77</v>
      </c>
      <c r="C22" s="848">
        <v>5.4555555449591742</v>
      </c>
      <c r="D22" s="849">
        <v>2.7860216175516445E-2</v>
      </c>
      <c r="E22" s="848">
        <v>10.346666547987196</v>
      </c>
      <c r="F22" s="848">
        <v>6.9577778710259333</v>
      </c>
      <c r="G22" s="848">
        <v>1.4822222259309557</v>
      </c>
      <c r="H22" s="848">
        <v>94.595555623372391</v>
      </c>
      <c r="I22" s="848">
        <v>8.1666666666666661</v>
      </c>
      <c r="J22" s="850"/>
      <c r="K22" s="848">
        <v>275.94444274902344</v>
      </c>
      <c r="L22" s="848">
        <v>9.9465556674533424</v>
      </c>
      <c r="M22" s="849">
        <v>7.1737980263100729E-2</v>
      </c>
      <c r="N22" s="848">
        <v>28.751777436998154</v>
      </c>
      <c r="O22" s="848">
        <v>17.594777848985501</v>
      </c>
      <c r="P22" s="588">
        <v>-72.852736114017745</v>
      </c>
      <c r="Q22" s="585">
        <v>-10.445279451804719</v>
      </c>
    </row>
    <row r="26" spans="1:21" x14ac:dyDescent="0.3">
      <c r="B26" t="s">
        <v>850</v>
      </c>
    </row>
    <row r="27" spans="1:21" ht="15" thickBot="1" x14ac:dyDescent="0.35"/>
    <row r="28" spans="1:21" s="936" customFormat="1" ht="21" thickTop="1" x14ac:dyDescent="0.35">
      <c r="A28" s="955"/>
      <c r="B28" s="955"/>
      <c r="C28" s="956" t="s">
        <v>108</v>
      </c>
      <c r="D28" s="957" t="s">
        <v>109</v>
      </c>
      <c r="E28" s="956" t="s">
        <v>110</v>
      </c>
      <c r="F28" s="956" t="s">
        <v>111</v>
      </c>
      <c r="G28" s="958" t="s">
        <v>113</v>
      </c>
      <c r="H28" s="956" t="s">
        <v>114</v>
      </c>
      <c r="I28" s="957" t="s">
        <v>115</v>
      </c>
      <c r="J28" s="957" t="s">
        <v>116</v>
      </c>
      <c r="K28" s="956" t="s">
        <v>118</v>
      </c>
      <c r="L28" s="958" t="s">
        <v>119</v>
      </c>
      <c r="M28" s="956" t="s">
        <v>120</v>
      </c>
      <c r="N28" s="956" t="s">
        <v>121</v>
      </c>
      <c r="O28" s="959" t="s">
        <v>122</v>
      </c>
      <c r="P28" s="959" t="s">
        <v>643</v>
      </c>
      <c r="Q28" s="959" t="s">
        <v>644</v>
      </c>
      <c r="R28" s="955"/>
      <c r="S28" s="955"/>
      <c r="T28" s="955"/>
      <c r="U28" s="955"/>
    </row>
    <row r="29" spans="1:21" ht="23.4" x14ac:dyDescent="0.45">
      <c r="B29" s="827" t="s">
        <v>70</v>
      </c>
      <c r="C29" s="828">
        <v>4.0392856938498358</v>
      </c>
      <c r="D29" s="829">
        <v>2.3859895455340546E-2</v>
      </c>
      <c r="E29" s="830">
        <v>14.087931008174502</v>
      </c>
      <c r="F29" s="828">
        <v>5.5589655349994525</v>
      </c>
      <c r="G29" s="828">
        <v>4.1768965638917068</v>
      </c>
      <c r="H29" s="831">
        <v>41.314827820350381</v>
      </c>
      <c r="I29" s="828">
        <v>38.555555555555557</v>
      </c>
      <c r="J29" s="832">
        <v>0.39307692446387732</v>
      </c>
      <c r="K29" s="831">
        <v>117.70206951272898</v>
      </c>
      <c r="L29" s="830">
        <v>9.7713794058253018</v>
      </c>
      <c r="M29" s="829">
        <v>0.10822940103966615</v>
      </c>
      <c r="N29" s="828">
        <v>31.483930982392408</v>
      </c>
      <c r="O29" s="828">
        <v>18.576517302414466</v>
      </c>
      <c r="P29" s="588">
        <v>-69.796158778234812</v>
      </c>
      <c r="Q29" s="585">
        <v>-10.172033786069095</v>
      </c>
    </row>
    <row r="30" spans="1:21" ht="20.399999999999999" x14ac:dyDescent="0.35">
      <c r="A30" s="954"/>
      <c r="B30" s="967" t="s">
        <v>36</v>
      </c>
      <c r="C30" s="971">
        <v>2.4666666189829507</v>
      </c>
      <c r="D30" s="969">
        <v>2.9910980413357418E-2</v>
      </c>
      <c r="E30" s="971">
        <v>6.1613333384195963</v>
      </c>
      <c r="F30" s="971">
        <v>2.5493333180745443</v>
      </c>
      <c r="G30" s="999">
        <v>1.918666672706604</v>
      </c>
      <c r="H30" s="971">
        <v>14.817999903361002</v>
      </c>
      <c r="I30" s="969">
        <v>10.375</v>
      </c>
      <c r="J30" s="969">
        <v>0.19875000137835741</v>
      </c>
      <c r="K30" s="971">
        <v>36.78666671117147</v>
      </c>
      <c r="L30" s="999">
        <v>6.4683333555857336</v>
      </c>
      <c r="M30" s="971">
        <v>9.9484923481941226E-2</v>
      </c>
      <c r="N30" s="971">
        <v>14.971866798400878</v>
      </c>
      <c r="O30" s="971">
        <v>9.193933296203614</v>
      </c>
      <c r="P30" s="961">
        <v>-71.780380470764058</v>
      </c>
      <c r="Q30" s="966">
        <v>-10.603749966944321</v>
      </c>
      <c r="R30" s="966"/>
      <c r="S30" s="966"/>
      <c r="T30" s="954"/>
      <c r="U30" s="954"/>
    </row>
    <row r="31" spans="1:21" ht="20.399999999999999" x14ac:dyDescent="0.35">
      <c r="A31" s="954"/>
      <c r="B31" s="972" t="s">
        <v>76</v>
      </c>
      <c r="C31" s="974">
        <v>6.4777778519524469</v>
      </c>
      <c r="D31" s="973">
        <v>3.307866957038641E-2</v>
      </c>
      <c r="E31" s="974">
        <v>9.5888889100816517</v>
      </c>
      <c r="F31" s="974">
        <v>7.7277777459886341</v>
      </c>
      <c r="G31" s="1000">
        <v>1.301111102104187</v>
      </c>
      <c r="H31" s="974">
        <v>90.807778252495666</v>
      </c>
      <c r="I31" s="973">
        <v>8.5</v>
      </c>
      <c r="J31" s="973">
        <v>5.000000074505806E-2</v>
      </c>
      <c r="K31" s="974">
        <v>281.37777709960938</v>
      </c>
      <c r="L31" s="1000">
        <v>3.9127777947319879</v>
      </c>
      <c r="M31" s="974">
        <v>8.0344006419181824E-2</v>
      </c>
      <c r="N31" s="974">
        <v>24.364555570814346</v>
      </c>
      <c r="O31" s="974">
        <v>14.897555351257324</v>
      </c>
      <c r="P31" s="961">
        <v>-73.243647537752651</v>
      </c>
      <c r="Q31" s="966">
        <v>-10.44971813437961</v>
      </c>
      <c r="R31" s="966" t="s">
        <v>645</v>
      </c>
      <c r="S31" s="966"/>
      <c r="T31" s="954"/>
      <c r="U31" s="954"/>
    </row>
    <row r="32" spans="1:21" ht="20.399999999999999" x14ac:dyDescent="0.35">
      <c r="A32" s="954"/>
      <c r="B32" s="975" t="s">
        <v>77</v>
      </c>
      <c r="C32" s="977">
        <v>5.4555555449591742</v>
      </c>
      <c r="D32" s="976">
        <v>2.7860216175516445E-2</v>
      </c>
      <c r="E32" s="977">
        <v>10.346666547987196</v>
      </c>
      <c r="F32" s="977">
        <v>6.9577778710259333</v>
      </c>
      <c r="G32" s="1001">
        <v>1.4822222259309557</v>
      </c>
      <c r="H32" s="977">
        <v>94.595555623372391</v>
      </c>
      <c r="I32" s="976">
        <v>8.1666666666666661</v>
      </c>
      <c r="J32" s="976"/>
      <c r="K32" s="977">
        <v>275.94444274902344</v>
      </c>
      <c r="L32" s="1001">
        <v>9.9465556674533424</v>
      </c>
      <c r="M32" s="977">
        <v>7.1737980263100729E-2</v>
      </c>
      <c r="N32" s="977">
        <v>28.751777436998154</v>
      </c>
      <c r="O32" s="977">
        <v>17.594777848985501</v>
      </c>
      <c r="P32" s="961">
        <v>-72.852736114017745</v>
      </c>
      <c r="Q32" s="966">
        <v>-10.445279451804719</v>
      </c>
      <c r="R32" s="966"/>
      <c r="S32" s="966"/>
      <c r="T32" s="954"/>
      <c r="U32" s="954"/>
    </row>
    <row r="33" spans="1:22" s="940" customFormat="1" ht="20.399999999999999" x14ac:dyDescent="0.35">
      <c r="A33" s="967"/>
      <c r="B33" s="978" t="s">
        <v>601</v>
      </c>
      <c r="C33" s="980">
        <v>3.9839999675750732</v>
      </c>
      <c r="D33" s="979">
        <v>3.5298533178865908E-2</v>
      </c>
      <c r="E33" s="1002">
        <v>8.4396000099182125</v>
      </c>
      <c r="F33" s="980">
        <v>5.754440002441406</v>
      </c>
      <c r="G33" s="1003">
        <v>1.5359999895095826</v>
      </c>
      <c r="H33" s="1004">
        <v>118.31440002441406</v>
      </c>
      <c r="I33" s="979">
        <v>9.4285714285714288</v>
      </c>
      <c r="J33" s="979">
        <v>0.10500000044703484</v>
      </c>
      <c r="K33" s="1004">
        <v>294.97599975585899</v>
      </c>
      <c r="L33" s="1003">
        <v>31.67604019165039</v>
      </c>
      <c r="M33" s="980">
        <v>8.6451236754655839E-2</v>
      </c>
      <c r="N33" s="980">
        <v>38.901160202026368</v>
      </c>
      <c r="O33" s="980">
        <v>19.005159797668458</v>
      </c>
      <c r="P33" s="968">
        <v>-73.012416076744913</v>
      </c>
      <c r="Q33" s="981">
        <v>-10.482118469643696</v>
      </c>
      <c r="R33" s="981"/>
      <c r="S33" s="981"/>
      <c r="T33" s="967"/>
      <c r="U33" s="967"/>
    </row>
    <row r="34" spans="1:22" ht="20.399999999999999" x14ac:dyDescent="0.35">
      <c r="A34" s="954"/>
      <c r="B34" s="954"/>
      <c r="C34" s="965"/>
      <c r="D34" s="962"/>
      <c r="E34" s="965"/>
      <c r="F34" s="965"/>
      <c r="G34" s="998"/>
      <c r="H34" s="965"/>
      <c r="I34" s="962"/>
      <c r="J34" s="962"/>
      <c r="K34" s="965"/>
      <c r="L34" s="998"/>
      <c r="M34" s="965"/>
      <c r="N34" s="965"/>
      <c r="O34" s="965"/>
      <c r="P34" s="954"/>
      <c r="Q34" s="954"/>
      <c r="R34" s="954"/>
      <c r="S34" s="954"/>
      <c r="T34" s="954"/>
      <c r="U34" s="954"/>
    </row>
    <row r="35" spans="1:22" ht="20.399999999999999" x14ac:dyDescent="0.35">
      <c r="C35" s="965"/>
      <c r="D35" s="962"/>
      <c r="E35" s="1011"/>
      <c r="F35" s="965"/>
      <c r="G35" s="998"/>
      <c r="H35" s="1011"/>
      <c r="I35" s="962"/>
      <c r="J35" s="962"/>
      <c r="K35" s="1011"/>
      <c r="L35" s="998"/>
      <c r="M35" s="1013"/>
      <c r="N35" s="965"/>
      <c r="O35" s="965"/>
      <c r="P35" s="961"/>
      <c r="Q35" s="954"/>
    </row>
    <row r="36" spans="1:22" ht="20.399999999999999" x14ac:dyDescent="0.35">
      <c r="B36" s="994" t="s">
        <v>965</v>
      </c>
      <c r="C36" s="965">
        <f>(2*C$31)-C$33</f>
        <v>8.9715557363298206</v>
      </c>
      <c r="D36" s="965">
        <f t="shared" ref="D36:Q36" si="0">(2*D$31)-D$33</f>
        <v>3.0858805961906911E-2</v>
      </c>
      <c r="E36" s="965">
        <f t="shared" si="0"/>
        <v>10.738177810245091</v>
      </c>
      <c r="F36" s="965">
        <f t="shared" si="0"/>
        <v>9.7011154895358622</v>
      </c>
      <c r="G36" s="965">
        <f t="shared" si="0"/>
        <v>1.0662222146987914</v>
      </c>
      <c r="H36" s="965">
        <f t="shared" si="0"/>
        <v>63.301156480577276</v>
      </c>
      <c r="I36" s="965">
        <f t="shared" si="0"/>
        <v>7.5714285714285712</v>
      </c>
      <c r="J36" s="1199">
        <f t="shared" si="0"/>
        <v>-4.9999989569187164E-3</v>
      </c>
      <c r="K36" s="965">
        <f t="shared" si="0"/>
        <v>267.77955444335976</v>
      </c>
      <c r="L36" s="965">
        <f t="shared" si="0"/>
        <v>-23.850484602186413</v>
      </c>
      <c r="M36" s="1200">
        <f t="shared" si="0"/>
        <v>7.4236776083707809E-2</v>
      </c>
      <c r="N36" s="965">
        <f t="shared" si="0"/>
        <v>9.8279509396023244</v>
      </c>
      <c r="O36" s="965">
        <f t="shared" si="0"/>
        <v>10.78995090484619</v>
      </c>
      <c r="P36" s="961">
        <f t="shared" si="0"/>
        <v>-73.474878998760389</v>
      </c>
      <c r="Q36" s="966">
        <f t="shared" si="0"/>
        <v>-10.417317799115525</v>
      </c>
      <c r="V36" t="str">
        <f>REPLACE(B36,4,6,"Řimice")</f>
        <v>HZ+Řimice = Č2; HZ =</v>
      </c>
    </row>
    <row r="37" spans="1:22" ht="20.399999999999999" x14ac:dyDescent="0.35">
      <c r="B37" s="994" t="s">
        <v>966</v>
      </c>
      <c r="C37" s="965">
        <f>($T37*C$31)-$S37*C$33</f>
        <v>11.465333620707195</v>
      </c>
      <c r="D37" s="965">
        <f t="shared" ref="D37:Q40" si="1">($T37*D$31)-$S37*D$33</f>
        <v>2.8638942353427413E-2</v>
      </c>
      <c r="E37" s="965">
        <f t="shared" si="1"/>
        <v>11.887466710408532</v>
      </c>
      <c r="F37" s="965">
        <f t="shared" si="1"/>
        <v>11.674453233083092</v>
      </c>
      <c r="G37" s="965">
        <f t="shared" si="1"/>
        <v>0.83133332729339582</v>
      </c>
      <c r="H37" s="965">
        <f t="shared" si="1"/>
        <v>35.794534708658887</v>
      </c>
      <c r="I37" s="965">
        <f t="shared" si="1"/>
        <v>6.6428571428571423</v>
      </c>
      <c r="J37" s="965">
        <f t="shared" si="1"/>
        <v>-5.9999998658895493E-2</v>
      </c>
      <c r="K37" s="965">
        <f t="shared" si="1"/>
        <v>254.18133178711014</v>
      </c>
      <c r="L37" s="965">
        <f t="shared" si="1"/>
        <v>-51.613746999104819</v>
      </c>
      <c r="M37" s="1200">
        <f t="shared" si="1"/>
        <v>6.8129545748233794E-2</v>
      </c>
      <c r="N37" s="965">
        <f t="shared" si="1"/>
        <v>-4.7086536916096975</v>
      </c>
      <c r="O37" s="965">
        <f t="shared" si="1"/>
        <v>6.682346458435056</v>
      </c>
      <c r="P37" s="961">
        <f t="shared" si="1"/>
        <v>-73.706110459768126</v>
      </c>
      <c r="Q37" s="966">
        <f t="shared" si="1"/>
        <v>-10.384917463851441</v>
      </c>
      <c r="S37">
        <v>2</v>
      </c>
      <c r="T37">
        <v>3</v>
      </c>
      <c r="V37" t="str">
        <f>REPLACE(B37,6,6,"Řimice")</f>
        <v>HZ+2*Řimice = Č2; HZ =</v>
      </c>
    </row>
    <row r="38" spans="1:22" ht="20.399999999999999" x14ac:dyDescent="0.35">
      <c r="B38" s="994" t="s">
        <v>967</v>
      </c>
      <c r="C38" s="965">
        <f>($T38*C$31)-$S38*C$33</f>
        <v>13.959111505084568</v>
      </c>
      <c r="D38" s="965">
        <f t="shared" si="1"/>
        <v>2.6419078744947921E-2</v>
      </c>
      <c r="E38" s="965">
        <f t="shared" si="1"/>
        <v>13.036755610571969</v>
      </c>
      <c r="F38" s="965">
        <f t="shared" si="1"/>
        <v>13.647790976630318</v>
      </c>
      <c r="G38" s="965">
        <f t="shared" si="1"/>
        <v>0.59644443988799978</v>
      </c>
      <c r="H38" s="965">
        <f t="shared" si="1"/>
        <v>8.2879129367404971</v>
      </c>
      <c r="I38" s="965">
        <f t="shared" si="1"/>
        <v>5.7142857142857153</v>
      </c>
      <c r="J38" s="965">
        <f t="shared" si="1"/>
        <v>-0.11499999836087227</v>
      </c>
      <c r="K38" s="965">
        <f t="shared" si="1"/>
        <v>240.58310913086052</v>
      </c>
      <c r="L38" s="965">
        <f t="shared" si="1"/>
        <v>-79.377009396023226</v>
      </c>
      <c r="M38" s="1200">
        <f t="shared" si="1"/>
        <v>6.2022315412759765E-2</v>
      </c>
      <c r="N38" s="965">
        <f t="shared" si="1"/>
        <v>-19.245258322821712</v>
      </c>
      <c r="O38" s="965">
        <f t="shared" si="1"/>
        <v>2.5747420120239184</v>
      </c>
      <c r="P38" s="961">
        <f t="shared" si="1"/>
        <v>-73.93734192077585</v>
      </c>
      <c r="Q38" s="966">
        <f t="shared" si="1"/>
        <v>-10.352517128587351</v>
      </c>
      <c r="S38">
        <v>3</v>
      </c>
      <c r="T38">
        <v>4</v>
      </c>
      <c r="V38" t="str">
        <f t="shared" ref="V38:V49" si="2">REPLACE(B38,6,6,"Řimice")</f>
        <v>HZ+3*Řimice = Č2; HZ =</v>
      </c>
    </row>
    <row r="39" spans="1:22" ht="20.399999999999999" x14ac:dyDescent="0.35">
      <c r="B39" s="994" t="s">
        <v>968</v>
      </c>
      <c r="C39" s="965">
        <f>($T39*C$31)-$S39*C$33</f>
        <v>16.452889389461944</v>
      </c>
      <c r="D39" s="965">
        <f t="shared" si="1"/>
        <v>2.4199215136468416E-2</v>
      </c>
      <c r="E39" s="965">
        <f t="shared" si="1"/>
        <v>14.186044510735407</v>
      </c>
      <c r="F39" s="965">
        <f t="shared" si="1"/>
        <v>15.621128720177545</v>
      </c>
      <c r="G39" s="965">
        <f t="shared" si="1"/>
        <v>0.36155555248260463</v>
      </c>
      <c r="H39" s="965">
        <f t="shared" si="1"/>
        <v>-19.218708835177893</v>
      </c>
      <c r="I39" s="965">
        <f t="shared" si="1"/>
        <v>4.7857142857142847</v>
      </c>
      <c r="J39" s="965">
        <f t="shared" si="1"/>
        <v>-0.16999999806284904</v>
      </c>
      <c r="K39" s="965">
        <f t="shared" si="1"/>
        <v>226.9848864746109</v>
      </c>
      <c r="L39" s="965">
        <f t="shared" si="1"/>
        <v>-107.14027179294162</v>
      </c>
      <c r="M39" s="1200">
        <f t="shared" si="1"/>
        <v>5.5915085077285764E-2</v>
      </c>
      <c r="N39" s="965">
        <f t="shared" si="1"/>
        <v>-33.781862954033741</v>
      </c>
      <c r="O39" s="965">
        <f t="shared" si="1"/>
        <v>-1.5328624343872121</v>
      </c>
      <c r="P39" s="961">
        <f t="shared" si="1"/>
        <v>-74.168573381783574</v>
      </c>
      <c r="Q39" s="966">
        <f t="shared" si="1"/>
        <v>-10.320116793323265</v>
      </c>
      <c r="S39">
        <v>4</v>
      </c>
      <c r="T39">
        <v>5</v>
      </c>
      <c r="V39" t="str">
        <f t="shared" si="2"/>
        <v>HZ+4*Řimice = Č2; HZ =</v>
      </c>
    </row>
    <row r="40" spans="1:22" ht="20.399999999999999" x14ac:dyDescent="0.35">
      <c r="B40" s="994" t="s">
        <v>969</v>
      </c>
      <c r="C40" s="965">
        <f>($T40*C$31)-$S40*C$33</f>
        <v>18.946667273839317</v>
      </c>
      <c r="D40" s="965">
        <f t="shared" si="1"/>
        <v>2.1979351527988911E-2</v>
      </c>
      <c r="E40" s="965">
        <f t="shared" si="1"/>
        <v>15.335333410898855</v>
      </c>
      <c r="F40" s="965">
        <f t="shared" si="1"/>
        <v>17.594466463724778</v>
      </c>
      <c r="G40" s="965">
        <f t="shared" si="1"/>
        <v>0.12666666507720947</v>
      </c>
      <c r="H40" s="965">
        <f t="shared" si="1"/>
        <v>-46.725330607096225</v>
      </c>
      <c r="I40" s="965">
        <f t="shared" si="1"/>
        <v>3.8571428571428541</v>
      </c>
      <c r="J40" s="965">
        <f t="shared" si="1"/>
        <v>-0.22499999776482582</v>
      </c>
      <c r="K40" s="965">
        <f t="shared" si="1"/>
        <v>213.38666381836128</v>
      </c>
      <c r="L40" s="965">
        <f t="shared" si="1"/>
        <v>-134.90353418986001</v>
      </c>
      <c r="M40" s="1200">
        <f t="shared" si="1"/>
        <v>4.9807854741811763E-2</v>
      </c>
      <c r="N40" s="965">
        <f t="shared" si="1"/>
        <v>-48.31846758524577</v>
      </c>
      <c r="O40" s="965">
        <f t="shared" si="1"/>
        <v>-5.6404668807983427</v>
      </c>
      <c r="P40" s="961">
        <f t="shared" si="1"/>
        <v>-74.399804842791355</v>
      </c>
      <c r="Q40" s="966">
        <f t="shared" si="1"/>
        <v>-10.287716458059187</v>
      </c>
      <c r="S40">
        <v>5</v>
      </c>
      <c r="T40">
        <v>6</v>
      </c>
      <c r="V40" t="str">
        <f t="shared" si="2"/>
        <v>HZ+5*Řimice = Č2; HZ =</v>
      </c>
    </row>
    <row r="41" spans="1:22" ht="20.399999999999999" x14ac:dyDescent="0.35">
      <c r="B41" s="995"/>
      <c r="C41" s="965"/>
      <c r="D41" s="962"/>
      <c r="E41" s="1011"/>
      <c r="F41" s="965"/>
      <c r="G41" s="998"/>
      <c r="H41" s="1011"/>
      <c r="I41" s="962"/>
      <c r="J41" s="962"/>
      <c r="K41" s="1011"/>
      <c r="L41" s="998"/>
      <c r="M41" s="1200"/>
      <c r="N41" s="965"/>
      <c r="O41" s="965"/>
      <c r="P41" s="961"/>
      <c r="Q41" s="966"/>
    </row>
    <row r="42" spans="1:22" ht="20.399999999999999" x14ac:dyDescent="0.35">
      <c r="B42" s="994" t="s">
        <v>970</v>
      </c>
      <c r="C42" s="965">
        <f t="shared" ref="C42:C49" si="3">(($S42*C$31)-C$33)/$T42</f>
        <v>7.7246667941411342</v>
      </c>
      <c r="D42" s="965">
        <f t="shared" ref="D42:Q49" si="4">(($S42*D$31)-D$33)/$T42</f>
        <v>3.1968737766146657E-2</v>
      </c>
      <c r="E42" s="965">
        <f t="shared" si="4"/>
        <v>10.163533360163372</v>
      </c>
      <c r="F42" s="965">
        <f t="shared" si="4"/>
        <v>8.714446617762249</v>
      </c>
      <c r="G42" s="965">
        <f t="shared" si="4"/>
        <v>1.1836666584014892</v>
      </c>
      <c r="H42" s="965">
        <f t="shared" si="4"/>
        <v>77.054467366536471</v>
      </c>
      <c r="I42" s="965">
        <f t="shared" si="4"/>
        <v>8.0357142857142847</v>
      </c>
      <c r="J42" s="965">
        <f t="shared" si="4"/>
        <v>2.2500000894069672E-2</v>
      </c>
      <c r="K42" s="965">
        <f t="shared" si="4"/>
        <v>274.57866577148457</v>
      </c>
      <c r="L42" s="965">
        <f t="shared" si="4"/>
        <v>-9.9688534037272127</v>
      </c>
      <c r="M42" s="1200">
        <f t="shared" si="4"/>
        <v>7.7290391251444823E-2</v>
      </c>
      <c r="N42" s="965">
        <f t="shared" si="4"/>
        <v>17.096253255208335</v>
      </c>
      <c r="O42" s="965">
        <f t="shared" si="4"/>
        <v>12.843753128051757</v>
      </c>
      <c r="P42" s="961">
        <f t="shared" si="4"/>
        <v>-73.359263268256512</v>
      </c>
      <c r="Q42" s="966">
        <f t="shared" si="4"/>
        <v>-10.433517966747569</v>
      </c>
      <c r="S42">
        <v>3</v>
      </c>
      <c r="T42">
        <v>2</v>
      </c>
      <c r="V42" t="str">
        <f t="shared" si="2"/>
        <v>2*HZ+Řimice = Č2; HZ =</v>
      </c>
    </row>
    <row r="43" spans="1:22" s="940" customFormat="1" ht="20.399999999999999" x14ac:dyDescent="0.35">
      <c r="B43" s="1197" t="s">
        <v>971</v>
      </c>
      <c r="C43" s="971">
        <f t="shared" si="3"/>
        <v>7.3090371467449051</v>
      </c>
      <c r="D43" s="971">
        <f t="shared" si="4"/>
        <v>3.2338715034226577E-2</v>
      </c>
      <c r="E43" s="971">
        <f t="shared" si="4"/>
        <v>9.9719852101361308</v>
      </c>
      <c r="F43" s="971">
        <f t="shared" si="4"/>
        <v>8.3855569938377101</v>
      </c>
      <c r="G43" s="971">
        <f t="shared" si="4"/>
        <v>1.2228148063023885</v>
      </c>
      <c r="H43" s="971">
        <f t="shared" si="4"/>
        <v>81.638904328522869</v>
      </c>
      <c r="I43" s="971">
        <f t="shared" si="4"/>
        <v>8.1904761904761898</v>
      </c>
      <c r="J43" s="971">
        <f t="shared" si="4"/>
        <v>3.1666667511065803E-2</v>
      </c>
      <c r="K43" s="971">
        <f t="shared" si="4"/>
        <v>276.84503621419282</v>
      </c>
      <c r="L43" s="971">
        <f t="shared" si="4"/>
        <v>-5.3416430042408125</v>
      </c>
      <c r="M43" s="1200">
        <f t="shared" si="4"/>
        <v>7.8308262974023823E-2</v>
      </c>
      <c r="N43" s="971">
        <f t="shared" si="4"/>
        <v>19.519020693743673</v>
      </c>
      <c r="O43" s="971">
        <f t="shared" si="4"/>
        <v>13.528353869120281</v>
      </c>
      <c r="P43" s="968">
        <f t="shared" si="4"/>
        <v>-73.320724691421901</v>
      </c>
      <c r="Q43" s="981">
        <f t="shared" si="4"/>
        <v>-10.438918022624916</v>
      </c>
      <c r="S43" s="940">
        <v>4</v>
      </c>
      <c r="T43" s="940">
        <v>3</v>
      </c>
      <c r="V43" t="str">
        <f t="shared" si="2"/>
        <v>3*HZ+Řimice = Č2; HZ =</v>
      </c>
    </row>
    <row r="44" spans="1:22" s="940" customFormat="1" ht="20.399999999999999" x14ac:dyDescent="0.35">
      <c r="B44" s="1197" t="s">
        <v>972</v>
      </c>
      <c r="C44" s="971">
        <f t="shared" si="3"/>
        <v>7.101222323046791</v>
      </c>
      <c r="D44" s="971">
        <f t="shared" si="4"/>
        <v>3.2523703668266533E-2</v>
      </c>
      <c r="E44" s="971">
        <f t="shared" si="4"/>
        <v>9.8762111351225101</v>
      </c>
      <c r="F44" s="971">
        <f t="shared" si="4"/>
        <v>8.2211121818754407</v>
      </c>
      <c r="G44" s="971">
        <f t="shared" si="4"/>
        <v>1.2423888802528382</v>
      </c>
      <c r="H44" s="971">
        <f t="shared" si="4"/>
        <v>83.931122809516069</v>
      </c>
      <c r="I44" s="971">
        <f t="shared" si="4"/>
        <v>8.2678571428571423</v>
      </c>
      <c r="J44" s="971">
        <f t="shared" si="4"/>
        <v>3.6250000819563866E-2</v>
      </c>
      <c r="K44" s="971">
        <f t="shared" si="4"/>
        <v>277.97822143554697</v>
      </c>
      <c r="L44" s="971">
        <f t="shared" si="4"/>
        <v>-3.0280378044976128</v>
      </c>
      <c r="M44" s="1200">
        <f t="shared" si="4"/>
        <v>7.8817198835313323E-2</v>
      </c>
      <c r="N44" s="971">
        <f t="shared" si="4"/>
        <v>20.730404413011343</v>
      </c>
      <c r="O44" s="971">
        <f t="shared" si="4"/>
        <v>13.870654239654542</v>
      </c>
      <c r="P44" s="968">
        <f t="shared" si="4"/>
        <v>-73.301455403004582</v>
      </c>
      <c r="Q44" s="981">
        <f t="shared" si="4"/>
        <v>-10.441618050563589</v>
      </c>
      <c r="S44" s="940">
        <v>5</v>
      </c>
      <c r="T44" s="940">
        <v>4</v>
      </c>
      <c r="V44" t="str">
        <f t="shared" si="2"/>
        <v>4*HZ+Řimice = Č2; HZ =</v>
      </c>
    </row>
    <row r="45" spans="1:22" ht="20.399999999999999" x14ac:dyDescent="0.35">
      <c r="B45" s="994" t="s">
        <v>973</v>
      </c>
      <c r="C45" s="965">
        <f t="shared" si="3"/>
        <v>6.9765334288279224</v>
      </c>
      <c r="D45" s="965">
        <f t="shared" si="4"/>
        <v>3.2634696848690511E-2</v>
      </c>
      <c r="E45" s="965">
        <f t="shared" si="4"/>
        <v>9.8187466901143416</v>
      </c>
      <c r="F45" s="965">
        <f t="shared" si="4"/>
        <v>8.1224452946980801</v>
      </c>
      <c r="G45" s="965">
        <f t="shared" si="4"/>
        <v>1.2541333246231079</v>
      </c>
      <c r="H45" s="965">
        <f t="shared" si="4"/>
        <v>85.306453898111982</v>
      </c>
      <c r="I45" s="965">
        <f t="shared" si="4"/>
        <v>8.3142857142857132</v>
      </c>
      <c r="J45" s="965">
        <f t="shared" si="4"/>
        <v>3.9000000804662704E-2</v>
      </c>
      <c r="K45" s="965">
        <f t="shared" si="4"/>
        <v>278.65813256835946</v>
      </c>
      <c r="L45" s="965">
        <f t="shared" si="4"/>
        <v>-1.6398746846516921</v>
      </c>
      <c r="M45" s="1200">
        <f t="shared" si="4"/>
        <v>7.9122560352087021E-2</v>
      </c>
      <c r="N45" s="965">
        <f t="shared" si="4"/>
        <v>21.45723464457194</v>
      </c>
      <c r="O45" s="965">
        <f t="shared" si="4"/>
        <v>14.076034461975098</v>
      </c>
      <c r="P45" s="961">
        <f t="shared" si="4"/>
        <v>-73.289893829954195</v>
      </c>
      <c r="Q45" s="966">
        <f t="shared" si="4"/>
        <v>-10.443238067326794</v>
      </c>
      <c r="S45">
        <v>6</v>
      </c>
      <c r="T45">
        <v>5</v>
      </c>
      <c r="V45" t="str">
        <f t="shared" si="2"/>
        <v>5*HZ+Řimice = Č2; HZ =</v>
      </c>
    </row>
    <row r="46" spans="1:22" ht="20.399999999999999" x14ac:dyDescent="0.35">
      <c r="B46" s="994" t="s">
        <v>974</v>
      </c>
      <c r="C46" s="965">
        <f t="shared" si="3"/>
        <v>6.893407499348676</v>
      </c>
      <c r="D46" s="965">
        <f t="shared" si="4"/>
        <v>3.270869230230649E-2</v>
      </c>
      <c r="E46" s="965">
        <f t="shared" si="4"/>
        <v>9.780437060108893</v>
      </c>
      <c r="F46" s="965">
        <f t="shared" si="4"/>
        <v>8.056667369913173</v>
      </c>
      <c r="G46" s="965">
        <f t="shared" si="4"/>
        <v>1.2619629542032877</v>
      </c>
      <c r="H46" s="965">
        <f t="shared" si="4"/>
        <v>86.223341290509282</v>
      </c>
      <c r="I46" s="965">
        <f t="shared" si="4"/>
        <v>8.3452380952380949</v>
      </c>
      <c r="J46" s="965">
        <f t="shared" si="4"/>
        <v>4.0833334128061928E-2</v>
      </c>
      <c r="K46" s="965">
        <f t="shared" si="4"/>
        <v>279.11140665690112</v>
      </c>
      <c r="L46" s="965">
        <f t="shared" si="4"/>
        <v>-0.71443260475441228</v>
      </c>
      <c r="M46" s="1200">
        <f t="shared" si="4"/>
        <v>7.9326134696602824E-2</v>
      </c>
      <c r="N46" s="965">
        <f t="shared" si="4"/>
        <v>21.941788132279012</v>
      </c>
      <c r="O46" s="965">
        <f t="shared" si="4"/>
        <v>14.212954610188802</v>
      </c>
      <c r="P46" s="961">
        <f t="shared" si="4"/>
        <v>-73.282186114587276</v>
      </c>
      <c r="Q46" s="966">
        <f t="shared" si="4"/>
        <v>-10.444318078502263</v>
      </c>
      <c r="S46">
        <v>7</v>
      </c>
      <c r="T46">
        <v>6</v>
      </c>
      <c r="V46" t="str">
        <f t="shared" si="2"/>
        <v>6*HZ+Řimice = Č2; HZ =</v>
      </c>
    </row>
    <row r="47" spans="1:22" ht="20.399999999999999" x14ac:dyDescent="0.35">
      <c r="B47" s="994" t="s">
        <v>975</v>
      </c>
      <c r="C47" s="965">
        <f t="shared" si="3"/>
        <v>6.8340318354349288</v>
      </c>
      <c r="D47" s="965">
        <f t="shared" si="4"/>
        <v>3.2761546197746481E-2</v>
      </c>
      <c r="E47" s="965">
        <f t="shared" si="4"/>
        <v>9.7530730386764297</v>
      </c>
      <c r="F47" s="965">
        <f t="shared" si="4"/>
        <v>8.0096831379239521</v>
      </c>
      <c r="G47" s="965">
        <f t="shared" si="4"/>
        <v>1.267555546760559</v>
      </c>
      <c r="H47" s="965">
        <f t="shared" si="4"/>
        <v>86.878260856507339</v>
      </c>
      <c r="I47" s="965">
        <f t="shared" si="4"/>
        <v>8.3673469387755102</v>
      </c>
      <c r="J47" s="965">
        <f t="shared" si="4"/>
        <v>4.2142857930489948E-2</v>
      </c>
      <c r="K47" s="965">
        <f t="shared" si="4"/>
        <v>279.43517386300226</v>
      </c>
      <c r="L47" s="965">
        <f t="shared" si="4"/>
        <v>-5.3402547684926659E-2</v>
      </c>
      <c r="M47" s="1200">
        <f t="shared" si="4"/>
        <v>7.9471544942685532E-2</v>
      </c>
      <c r="N47" s="965">
        <f t="shared" si="4"/>
        <v>22.287897766355485</v>
      </c>
      <c r="O47" s="965">
        <f t="shared" si="4"/>
        <v>14.310754716055735</v>
      </c>
      <c r="P47" s="961">
        <f t="shared" si="4"/>
        <v>-73.276680603610899</v>
      </c>
      <c r="Q47" s="966">
        <f t="shared" si="4"/>
        <v>-10.44508951505617</v>
      </c>
      <c r="S47">
        <v>8</v>
      </c>
      <c r="T47">
        <v>7</v>
      </c>
      <c r="V47" t="str">
        <f t="shared" si="2"/>
        <v>7*HZ+Řimice = Č2; HZ =</v>
      </c>
    </row>
    <row r="48" spans="1:22" ht="20.399999999999999" x14ac:dyDescent="0.35">
      <c r="B48" s="994" t="s">
        <v>976</v>
      </c>
      <c r="C48" s="965">
        <f t="shared" si="3"/>
        <v>6.7895000874996185</v>
      </c>
      <c r="D48" s="965">
        <f t="shared" si="4"/>
        <v>3.2801186619326475E-2</v>
      </c>
      <c r="E48" s="965">
        <f t="shared" si="4"/>
        <v>9.7325500226020818</v>
      </c>
      <c r="F48" s="965">
        <f t="shared" si="4"/>
        <v>7.9744449639320374</v>
      </c>
      <c r="G48" s="965">
        <f t="shared" si="4"/>
        <v>1.2717499911785126</v>
      </c>
      <c r="H48" s="965">
        <f t="shared" si="4"/>
        <v>87.369450531005867</v>
      </c>
      <c r="I48" s="965">
        <f t="shared" si="4"/>
        <v>8.3839285714285712</v>
      </c>
      <c r="J48" s="965">
        <f t="shared" si="4"/>
        <v>4.3125000782310963E-2</v>
      </c>
      <c r="K48" s="965">
        <f t="shared" si="4"/>
        <v>279.67799926757817</v>
      </c>
      <c r="L48" s="965">
        <f t="shared" si="4"/>
        <v>0.44236999511718755</v>
      </c>
      <c r="M48" s="1200">
        <f t="shared" si="4"/>
        <v>7.9580602627247574E-2</v>
      </c>
      <c r="N48" s="965">
        <f t="shared" si="4"/>
        <v>22.547479991912841</v>
      </c>
      <c r="O48" s="965">
        <f t="shared" si="4"/>
        <v>14.384104795455933</v>
      </c>
      <c r="P48" s="961">
        <f t="shared" si="4"/>
        <v>-73.272551470378616</v>
      </c>
      <c r="Q48" s="966">
        <f t="shared" si="4"/>
        <v>-10.4456680924716</v>
      </c>
      <c r="S48">
        <v>9</v>
      </c>
      <c r="T48">
        <v>8</v>
      </c>
      <c r="V48" t="str">
        <f t="shared" si="2"/>
        <v>8*HZ+Řimice = Č2; HZ =</v>
      </c>
    </row>
    <row r="49" spans="2:22" ht="20.399999999999999" x14ac:dyDescent="0.35">
      <c r="B49" s="994" t="s">
        <v>977</v>
      </c>
      <c r="C49" s="965">
        <f t="shared" si="3"/>
        <v>6.7548642835499333</v>
      </c>
      <c r="D49" s="965">
        <f t="shared" si="4"/>
        <v>3.2832018058333134E-2</v>
      </c>
      <c r="E49" s="965">
        <f t="shared" si="4"/>
        <v>9.7165876767664781</v>
      </c>
      <c r="F49" s="965">
        <f t="shared" si="4"/>
        <v>7.94703749527166</v>
      </c>
      <c r="G49" s="965">
        <f t="shared" si="4"/>
        <v>1.2750123368369208</v>
      </c>
      <c r="H49" s="965">
        <f t="shared" si="4"/>
        <v>87.751486944504734</v>
      </c>
      <c r="I49" s="965">
        <f t="shared" si="4"/>
        <v>8.3968253968253972</v>
      </c>
      <c r="J49" s="965">
        <f t="shared" si="4"/>
        <v>4.3888889667060643E-2</v>
      </c>
      <c r="K49" s="965">
        <f t="shared" si="4"/>
        <v>279.86686347113721</v>
      </c>
      <c r="L49" s="965">
        <f t="shared" si="4"/>
        <v>0.82797086174105416</v>
      </c>
      <c r="M49" s="1200">
        <f t="shared" si="4"/>
        <v>7.9665425270795828E-2</v>
      </c>
      <c r="N49" s="965">
        <f t="shared" si="4"/>
        <v>22.749377278457455</v>
      </c>
      <c r="O49" s="965">
        <f t="shared" si="4"/>
        <v>14.441154857211643</v>
      </c>
      <c r="P49" s="961">
        <f t="shared" si="4"/>
        <v>-73.269339922309058</v>
      </c>
      <c r="Q49" s="966">
        <f t="shared" si="4"/>
        <v>-10.446118097128045</v>
      </c>
      <c r="S49">
        <v>10</v>
      </c>
      <c r="T49">
        <v>9</v>
      </c>
      <c r="V49" t="str">
        <f t="shared" si="2"/>
        <v>9*HZ+Řimice = Č2; HZ =</v>
      </c>
    </row>
    <row r="50" spans="2:22" ht="20.399999999999999" x14ac:dyDescent="0.35">
      <c r="C50" s="965"/>
      <c r="D50" s="962"/>
      <c r="E50" s="1011"/>
      <c r="F50" s="965"/>
      <c r="G50" s="998"/>
      <c r="H50" s="1011"/>
      <c r="I50" s="962"/>
      <c r="J50" s="962"/>
      <c r="K50" s="1011"/>
      <c r="L50" s="998"/>
      <c r="M50" s="1200"/>
      <c r="N50" s="965"/>
      <c r="O50" s="965"/>
      <c r="P50" s="961"/>
      <c r="Q50" s="966"/>
    </row>
    <row r="51" spans="2:22" ht="20.399999999999999" x14ac:dyDescent="0.35">
      <c r="B51" s="996" t="s">
        <v>978</v>
      </c>
      <c r="C51" s="965">
        <f>(2*C$32)-C$33</f>
        <v>6.9271111223432751</v>
      </c>
      <c r="D51" s="965">
        <f t="shared" ref="D51:Q51" si="5">(2*D$32)-D$33</f>
        <v>2.0421899172166982E-2</v>
      </c>
      <c r="E51" s="965">
        <f t="shared" si="5"/>
        <v>12.25373308605618</v>
      </c>
      <c r="F51" s="965">
        <f t="shared" si="5"/>
        <v>8.1611157396104606</v>
      </c>
      <c r="G51" s="965">
        <f t="shared" si="5"/>
        <v>1.4284444623523287</v>
      </c>
      <c r="H51" s="965">
        <f t="shared" si="5"/>
        <v>70.876711222330727</v>
      </c>
      <c r="I51" s="965">
        <f t="shared" si="5"/>
        <v>6.9047619047619033</v>
      </c>
      <c r="J51" s="965">
        <f t="shared" si="5"/>
        <v>-0.10500000044703484</v>
      </c>
      <c r="K51" s="965">
        <f t="shared" si="5"/>
        <v>256.91288574218788</v>
      </c>
      <c r="L51" s="965">
        <f t="shared" si="5"/>
        <v>-11.782928856743705</v>
      </c>
      <c r="M51" s="1200">
        <f t="shared" si="5"/>
        <v>5.7024723771545618E-2</v>
      </c>
      <c r="N51" s="965">
        <f t="shared" si="5"/>
        <v>18.60239467196994</v>
      </c>
      <c r="O51" s="965">
        <f t="shared" si="5"/>
        <v>16.184395900302544</v>
      </c>
      <c r="P51" s="961">
        <f t="shared" si="5"/>
        <v>-72.693056151290577</v>
      </c>
      <c r="Q51" s="966">
        <f t="shared" si="5"/>
        <v>-10.408440433965742</v>
      </c>
      <c r="V51" t="str">
        <f>REPLACE(B51,4,6,"Řimice")</f>
        <v>HZ+Řimice = Č4; HZ =</v>
      </c>
    </row>
    <row r="52" spans="2:22" ht="20.399999999999999" x14ac:dyDescent="0.35">
      <c r="B52" s="996" t="s">
        <v>979</v>
      </c>
      <c r="C52" s="965">
        <f>($T52*C$32)-$S52*C$33</f>
        <v>8.3986666997273751</v>
      </c>
      <c r="D52" s="965">
        <f t="shared" ref="D52:Q55" si="6">($T52*D$32)-$S52*D$33</f>
        <v>1.2983582168817523E-2</v>
      </c>
      <c r="E52" s="965">
        <f t="shared" si="6"/>
        <v>14.160799624125161</v>
      </c>
      <c r="F52" s="965">
        <f t="shared" si="6"/>
        <v>9.3644536081949887</v>
      </c>
      <c r="G52" s="965">
        <f t="shared" si="6"/>
        <v>1.3746666987737015</v>
      </c>
      <c r="H52" s="965">
        <f t="shared" si="6"/>
        <v>47.157866821289076</v>
      </c>
      <c r="I52" s="965">
        <f t="shared" si="6"/>
        <v>5.6428571428571423</v>
      </c>
      <c r="J52" s="965">
        <f t="shared" si="6"/>
        <v>-0.21000000089406967</v>
      </c>
      <c r="K52" s="965">
        <f t="shared" si="6"/>
        <v>237.88132873535233</v>
      </c>
      <c r="L52" s="965">
        <f t="shared" si="6"/>
        <v>-33.512413380940757</v>
      </c>
      <c r="M52" s="1200">
        <f t="shared" si="6"/>
        <v>4.2311467279990495E-2</v>
      </c>
      <c r="N52" s="965">
        <f t="shared" si="6"/>
        <v>8.4530119069417253</v>
      </c>
      <c r="O52" s="965">
        <f t="shared" si="6"/>
        <v>14.774013951619587</v>
      </c>
      <c r="P52" s="961">
        <f t="shared" si="6"/>
        <v>-72.533376188563409</v>
      </c>
      <c r="Q52" s="966">
        <f t="shared" si="6"/>
        <v>-10.371601416126765</v>
      </c>
      <c r="S52">
        <v>2</v>
      </c>
      <c r="T52">
        <v>3</v>
      </c>
      <c r="V52" t="str">
        <f>REPLACE(B52,6,6,"Řimice")</f>
        <v>HZ+2*Řimice = Č4; HZ =</v>
      </c>
    </row>
    <row r="53" spans="2:22" ht="20.399999999999999" x14ac:dyDescent="0.35">
      <c r="B53" s="996" t="s">
        <v>980</v>
      </c>
      <c r="C53" s="965">
        <f>($T53*C$32)-$S53*C$33</f>
        <v>9.8702222771114769</v>
      </c>
      <c r="D53" s="965">
        <f t="shared" si="6"/>
        <v>5.5452651654680635E-3</v>
      </c>
      <c r="E53" s="965">
        <f t="shared" si="6"/>
        <v>16.067866162194147</v>
      </c>
      <c r="F53" s="965">
        <f t="shared" si="6"/>
        <v>10.567791476779515</v>
      </c>
      <c r="G53" s="965">
        <f t="shared" si="6"/>
        <v>1.3208889351950743</v>
      </c>
      <c r="H53" s="965">
        <f t="shared" si="6"/>
        <v>23.439022420247397</v>
      </c>
      <c r="I53" s="965">
        <f t="shared" si="6"/>
        <v>4.3809523809523796</v>
      </c>
      <c r="J53" s="965">
        <f t="shared" si="6"/>
        <v>-0.31500000134110451</v>
      </c>
      <c r="K53" s="965">
        <f t="shared" si="6"/>
        <v>218.84977172851677</v>
      </c>
      <c r="L53" s="965">
        <f t="shared" si="6"/>
        <v>-55.241897905137805</v>
      </c>
      <c r="M53" s="1200">
        <f t="shared" si="6"/>
        <v>2.7598210788435384E-2</v>
      </c>
      <c r="N53" s="965">
        <f t="shared" si="6"/>
        <v>-1.6963708580864818</v>
      </c>
      <c r="O53" s="965">
        <f t="shared" si="6"/>
        <v>13.363632002936626</v>
      </c>
      <c r="P53" s="961">
        <f t="shared" si="6"/>
        <v>-72.373696225836227</v>
      </c>
      <c r="Q53" s="966">
        <f t="shared" si="6"/>
        <v>-10.334762398287786</v>
      </c>
      <c r="S53">
        <v>3</v>
      </c>
      <c r="T53">
        <v>4</v>
      </c>
      <c r="V53" t="str">
        <f t="shared" ref="V53:V64" si="7">REPLACE(B53,6,6,"Řimice")</f>
        <v>HZ+3*Řimice = Č4; HZ =</v>
      </c>
    </row>
    <row r="54" spans="2:22" ht="20.399999999999999" x14ac:dyDescent="0.35">
      <c r="B54" s="996" t="s">
        <v>981</v>
      </c>
      <c r="C54" s="965">
        <f>($T54*C$32)-$S54*C$33</f>
        <v>11.341777854495579</v>
      </c>
      <c r="D54" s="965">
        <f t="shared" si="6"/>
        <v>-1.8930518378814098E-3</v>
      </c>
      <c r="E54" s="965">
        <f t="shared" si="6"/>
        <v>17.974932700263132</v>
      </c>
      <c r="F54" s="965">
        <f t="shared" si="6"/>
        <v>11.771129345364045</v>
      </c>
      <c r="G54" s="965">
        <f t="shared" si="6"/>
        <v>1.267111171616448</v>
      </c>
      <c r="H54" s="965">
        <f t="shared" si="6"/>
        <v>-0.27982198079428144</v>
      </c>
      <c r="I54" s="965">
        <f t="shared" si="6"/>
        <v>3.1190476190476133</v>
      </c>
      <c r="J54" s="965">
        <f t="shared" si="6"/>
        <v>-0.42000000178813934</v>
      </c>
      <c r="K54" s="965">
        <f t="shared" si="6"/>
        <v>199.81821472168122</v>
      </c>
      <c r="L54" s="965">
        <f t="shared" si="6"/>
        <v>-76.971382429334852</v>
      </c>
      <c r="M54" s="1200">
        <f t="shared" si="6"/>
        <v>1.2884954296880302E-2</v>
      </c>
      <c r="N54" s="965">
        <f t="shared" si="6"/>
        <v>-11.845753623114689</v>
      </c>
      <c r="O54" s="965">
        <f t="shared" si="6"/>
        <v>11.953250054253672</v>
      </c>
      <c r="P54" s="961">
        <f t="shared" si="6"/>
        <v>-72.214016263109045</v>
      </c>
      <c r="Q54" s="966">
        <f t="shared" si="6"/>
        <v>-10.297923380448815</v>
      </c>
      <c r="S54">
        <v>4</v>
      </c>
      <c r="T54">
        <v>5</v>
      </c>
      <c r="V54" t="str">
        <f t="shared" si="7"/>
        <v>HZ+4*Řimice = Č4; HZ =</v>
      </c>
    </row>
    <row r="55" spans="2:22" ht="20.399999999999999" x14ac:dyDescent="0.35">
      <c r="B55" s="996" t="s">
        <v>982</v>
      </c>
      <c r="C55" s="965">
        <f>($T55*C$32)-$S55*C$33</f>
        <v>12.813333431879677</v>
      </c>
      <c r="D55" s="965">
        <f t="shared" si="6"/>
        <v>-9.3313688412308693E-3</v>
      </c>
      <c r="E55" s="965">
        <f t="shared" si="6"/>
        <v>19.881999238332114</v>
      </c>
      <c r="F55" s="965">
        <f t="shared" si="6"/>
        <v>12.974467213948571</v>
      </c>
      <c r="G55" s="965">
        <f t="shared" si="6"/>
        <v>1.2133334080378209</v>
      </c>
      <c r="H55" s="965">
        <f t="shared" si="6"/>
        <v>-23.998666381835847</v>
      </c>
      <c r="I55" s="965">
        <f t="shared" si="6"/>
        <v>1.8571428571428541</v>
      </c>
      <c r="J55" s="965">
        <f t="shared" si="6"/>
        <v>-0.52500000223517418</v>
      </c>
      <c r="K55" s="965">
        <f t="shared" si="6"/>
        <v>180.78665771484566</v>
      </c>
      <c r="L55" s="965">
        <f t="shared" si="6"/>
        <v>-98.700866953531886</v>
      </c>
      <c r="M55" s="1200">
        <f t="shared" si="6"/>
        <v>-1.8283021946748357E-3</v>
      </c>
      <c r="N55" s="965">
        <f t="shared" si="6"/>
        <v>-21.995136388142924</v>
      </c>
      <c r="O55" s="965">
        <f t="shared" si="6"/>
        <v>10.542868105570719</v>
      </c>
      <c r="P55" s="961">
        <f t="shared" si="6"/>
        <v>-72.05433630038192</v>
      </c>
      <c r="Q55" s="966">
        <f t="shared" si="6"/>
        <v>-10.261084362609836</v>
      </c>
      <c r="S55">
        <v>5</v>
      </c>
      <c r="T55">
        <v>6</v>
      </c>
      <c r="V55" t="str">
        <f t="shared" si="7"/>
        <v>HZ+5*Řimice = Č4; HZ =</v>
      </c>
    </row>
    <row r="56" spans="2:22" ht="20.399999999999999" x14ac:dyDescent="0.35">
      <c r="B56" s="997"/>
      <c r="C56" s="965"/>
      <c r="D56" s="965"/>
      <c r="E56" s="965"/>
      <c r="F56" s="965"/>
      <c r="G56" s="965"/>
      <c r="H56" s="965"/>
      <c r="I56" s="965"/>
      <c r="J56" s="965"/>
      <c r="K56" s="965"/>
      <c r="L56" s="965"/>
      <c r="M56" s="1200"/>
      <c r="N56" s="965"/>
      <c r="O56" s="965"/>
      <c r="P56" s="961"/>
      <c r="Q56" s="966"/>
    </row>
    <row r="57" spans="2:22" ht="20.399999999999999" x14ac:dyDescent="0.35">
      <c r="B57" s="996" t="s">
        <v>983</v>
      </c>
      <c r="C57" s="965">
        <f t="shared" ref="C57:C64" si="8">(($S57*C$32)-C$33)/$T57</f>
        <v>6.1913333336512242</v>
      </c>
      <c r="D57" s="965">
        <f t="shared" ref="D57:Q64" si="9">(($S57*D$32)-D$33)/$T57</f>
        <v>2.4141057673841716E-2</v>
      </c>
      <c r="E57" s="965">
        <f t="shared" si="9"/>
        <v>11.300199817021687</v>
      </c>
      <c r="F57" s="965">
        <f t="shared" si="9"/>
        <v>7.5594468053181973</v>
      </c>
      <c r="G57" s="965">
        <f t="shared" si="9"/>
        <v>1.4553333441416421</v>
      </c>
      <c r="H57" s="965">
        <f t="shared" si="9"/>
        <v>82.736133422851566</v>
      </c>
      <c r="I57" s="965">
        <f t="shared" si="9"/>
        <v>7.5357142857142856</v>
      </c>
      <c r="J57" s="965">
        <f t="shared" si="9"/>
        <v>-5.2500000223517418E-2</v>
      </c>
      <c r="K57" s="965">
        <f t="shared" si="9"/>
        <v>266.42866424560566</v>
      </c>
      <c r="L57" s="965">
        <f t="shared" si="9"/>
        <v>-0.91818659464518149</v>
      </c>
      <c r="M57" s="1200">
        <f t="shared" si="9"/>
        <v>6.4381352017323173E-2</v>
      </c>
      <c r="N57" s="965">
        <f t="shared" si="9"/>
        <v>23.677086054484047</v>
      </c>
      <c r="O57" s="965">
        <f t="shared" si="9"/>
        <v>16.889586874644024</v>
      </c>
      <c r="P57" s="961">
        <f t="shared" si="9"/>
        <v>-72.772896132654154</v>
      </c>
      <c r="Q57" s="966">
        <f t="shared" si="9"/>
        <v>-10.42685994288523</v>
      </c>
      <c r="S57">
        <v>3</v>
      </c>
      <c r="T57">
        <v>2</v>
      </c>
      <c r="V57" t="str">
        <f t="shared" si="7"/>
        <v>2*HZ+Řimice = Č4; HZ =</v>
      </c>
    </row>
    <row r="58" spans="2:22" s="940" customFormat="1" ht="20.399999999999999" x14ac:dyDescent="0.35">
      <c r="B58" s="1198" t="s">
        <v>984</v>
      </c>
      <c r="C58" s="971">
        <f t="shared" si="8"/>
        <v>5.9460740707538742</v>
      </c>
      <c r="D58" s="971">
        <f t="shared" si="9"/>
        <v>2.538077717439996E-2</v>
      </c>
      <c r="E58" s="971">
        <f t="shared" si="9"/>
        <v>10.98235539401019</v>
      </c>
      <c r="F58" s="971">
        <f t="shared" si="9"/>
        <v>7.3588904938874427</v>
      </c>
      <c r="G58" s="971">
        <f t="shared" si="9"/>
        <v>1.4642963047380799</v>
      </c>
      <c r="H58" s="971">
        <f t="shared" si="9"/>
        <v>86.689274156358508</v>
      </c>
      <c r="I58" s="971">
        <f t="shared" si="9"/>
        <v>7.7460317460317443</v>
      </c>
      <c r="J58" s="971">
        <f t="shared" si="9"/>
        <v>-3.5000000149011612E-2</v>
      </c>
      <c r="K58" s="971">
        <f t="shared" si="9"/>
        <v>269.60059041341157</v>
      </c>
      <c r="L58" s="971">
        <f t="shared" si="9"/>
        <v>2.7033941593876598</v>
      </c>
      <c r="M58" s="1200">
        <f t="shared" si="9"/>
        <v>6.6833561432582358E-2</v>
      </c>
      <c r="N58" s="971">
        <f t="shared" si="9"/>
        <v>25.368649848655412</v>
      </c>
      <c r="O58" s="971">
        <f t="shared" si="9"/>
        <v>17.124650532757851</v>
      </c>
      <c r="P58" s="968">
        <f t="shared" si="9"/>
        <v>-72.799509459775365</v>
      </c>
      <c r="Q58" s="981">
        <f t="shared" si="9"/>
        <v>-10.432999779191727</v>
      </c>
      <c r="S58" s="940">
        <v>4</v>
      </c>
      <c r="T58" s="940">
        <v>3</v>
      </c>
      <c r="V58" t="str">
        <f t="shared" si="7"/>
        <v>3*HZ+Řimice = Č4; HZ =</v>
      </c>
    </row>
    <row r="59" spans="2:22" s="940" customFormat="1" ht="20.399999999999999" x14ac:dyDescent="0.35">
      <c r="B59" s="1198" t="s">
        <v>985</v>
      </c>
      <c r="C59" s="971">
        <f t="shared" si="8"/>
        <v>5.8234444393051996</v>
      </c>
      <c r="D59" s="971">
        <f t="shared" si="9"/>
        <v>2.6000636924679077E-2</v>
      </c>
      <c r="E59" s="971">
        <f t="shared" si="9"/>
        <v>10.823433182504441</v>
      </c>
      <c r="F59" s="971">
        <f t="shared" si="9"/>
        <v>7.2586123381720657</v>
      </c>
      <c r="G59" s="971">
        <f t="shared" si="9"/>
        <v>1.4687777850362989</v>
      </c>
      <c r="H59" s="971">
        <f t="shared" si="9"/>
        <v>88.665844523111971</v>
      </c>
      <c r="I59" s="971">
        <f t="shared" si="9"/>
        <v>7.8511904761904745</v>
      </c>
      <c r="J59" s="971">
        <f t="shared" si="9"/>
        <v>-2.6250000111758709E-2</v>
      </c>
      <c r="K59" s="971">
        <f t="shared" si="9"/>
        <v>271.18655349731455</v>
      </c>
      <c r="L59" s="971">
        <f t="shared" si="9"/>
        <v>4.5141845364040796</v>
      </c>
      <c r="M59" s="1200">
        <f t="shared" si="9"/>
        <v>6.8059666140211958E-2</v>
      </c>
      <c r="N59" s="971">
        <f t="shared" si="9"/>
        <v>26.214431745741102</v>
      </c>
      <c r="O59" s="971">
        <f t="shared" si="9"/>
        <v>17.242182361814763</v>
      </c>
      <c r="P59" s="968">
        <f t="shared" si="9"/>
        <v>-72.812816123335949</v>
      </c>
      <c r="Q59" s="981">
        <f t="shared" si="9"/>
        <v>-10.436069697344976</v>
      </c>
      <c r="S59" s="940">
        <v>5</v>
      </c>
      <c r="T59" s="940">
        <v>4</v>
      </c>
      <c r="V59" t="str">
        <f t="shared" si="7"/>
        <v>4*HZ+Řimice = Č4; HZ =</v>
      </c>
    </row>
    <row r="60" spans="2:22" ht="20.399999999999999" x14ac:dyDescent="0.35">
      <c r="B60" s="996" t="s">
        <v>986</v>
      </c>
      <c r="C60" s="965">
        <f t="shared" si="8"/>
        <v>5.7498666604359938</v>
      </c>
      <c r="D60" s="965">
        <f t="shared" si="9"/>
        <v>2.6372552774846552E-2</v>
      </c>
      <c r="E60" s="965">
        <f t="shared" si="9"/>
        <v>10.728079855600992</v>
      </c>
      <c r="F60" s="965">
        <f t="shared" si="9"/>
        <v>7.1984454447428394</v>
      </c>
      <c r="G60" s="965">
        <f t="shared" si="9"/>
        <v>1.4714666732152302</v>
      </c>
      <c r="H60" s="965">
        <f t="shared" si="9"/>
        <v>89.85178674316407</v>
      </c>
      <c r="I60" s="965">
        <f t="shared" si="9"/>
        <v>7.9142857142857137</v>
      </c>
      <c r="J60" s="965">
        <f t="shared" si="9"/>
        <v>-2.1000000089406966E-2</v>
      </c>
      <c r="K60" s="965">
        <f t="shared" si="9"/>
        <v>272.13813134765633</v>
      </c>
      <c r="L60" s="965">
        <f t="shared" si="9"/>
        <v>5.600658762613933</v>
      </c>
      <c r="M60" s="1200">
        <f t="shared" si="9"/>
        <v>6.8795328964789709E-2</v>
      </c>
      <c r="N60" s="965">
        <f t="shared" si="9"/>
        <v>26.721900883992511</v>
      </c>
      <c r="O60" s="965">
        <f t="shared" si="9"/>
        <v>17.31270145924891</v>
      </c>
      <c r="P60" s="961">
        <f t="shared" si="9"/>
        <v>-72.820800121472317</v>
      </c>
      <c r="Q60" s="966">
        <f t="shared" si="9"/>
        <v>-10.437911648236923</v>
      </c>
      <c r="S60">
        <v>6</v>
      </c>
      <c r="T60">
        <v>5</v>
      </c>
      <c r="V60" t="str">
        <f t="shared" si="7"/>
        <v>5*HZ+Řimice = Č4; HZ =</v>
      </c>
    </row>
    <row r="61" spans="2:22" ht="20.399999999999999" x14ac:dyDescent="0.35">
      <c r="B61" s="996" t="s">
        <v>987</v>
      </c>
      <c r="C61" s="965">
        <f t="shared" si="8"/>
        <v>5.7008148078565242</v>
      </c>
      <c r="D61" s="965">
        <f t="shared" si="9"/>
        <v>2.6620496674958197E-2</v>
      </c>
      <c r="E61" s="965">
        <f t="shared" si="9"/>
        <v>10.664510970998693</v>
      </c>
      <c r="F61" s="965">
        <f t="shared" si="9"/>
        <v>7.158334182456688</v>
      </c>
      <c r="G61" s="965">
        <f t="shared" si="9"/>
        <v>1.4732592653345178</v>
      </c>
      <c r="H61" s="965">
        <f t="shared" si="9"/>
        <v>90.642414889865449</v>
      </c>
      <c r="I61" s="965">
        <f t="shared" si="9"/>
        <v>7.9563492063492056</v>
      </c>
      <c r="J61" s="965">
        <f t="shared" si="9"/>
        <v>-1.7500000074505806E-2</v>
      </c>
      <c r="K61" s="965">
        <f t="shared" si="9"/>
        <v>272.77251658121753</v>
      </c>
      <c r="L61" s="965">
        <f t="shared" si="9"/>
        <v>6.324974913420502</v>
      </c>
      <c r="M61" s="1200">
        <f t="shared" si="9"/>
        <v>6.9285770847841543E-2</v>
      </c>
      <c r="N61" s="965">
        <f t="shared" si="9"/>
        <v>27.060213642826781</v>
      </c>
      <c r="O61" s="965">
        <f t="shared" si="9"/>
        <v>17.359714190871674</v>
      </c>
      <c r="P61" s="961">
        <f t="shared" si="9"/>
        <v>-72.826122786896562</v>
      </c>
      <c r="Q61" s="966">
        <f t="shared" si="9"/>
        <v>-10.439139615498222</v>
      </c>
      <c r="S61">
        <v>7</v>
      </c>
      <c r="T61">
        <v>6</v>
      </c>
      <c r="V61" t="str">
        <f t="shared" si="7"/>
        <v>6*HZ+Řimice = Č4; HZ =</v>
      </c>
    </row>
    <row r="62" spans="2:22" ht="20.399999999999999" x14ac:dyDescent="0.35">
      <c r="B62" s="996" t="s">
        <v>988</v>
      </c>
      <c r="C62" s="965">
        <f t="shared" si="8"/>
        <v>5.6657777702997603</v>
      </c>
      <c r="D62" s="965">
        <f t="shared" si="9"/>
        <v>2.6797599460752237E-2</v>
      </c>
      <c r="E62" s="965">
        <f t="shared" si="9"/>
        <v>10.619104624854193</v>
      </c>
      <c r="F62" s="965">
        <f t="shared" si="9"/>
        <v>7.1296832808237225</v>
      </c>
      <c r="G62" s="965">
        <f t="shared" si="9"/>
        <v>1.4745396882768662</v>
      </c>
      <c r="H62" s="965">
        <f t="shared" si="9"/>
        <v>91.207149280366437</v>
      </c>
      <c r="I62" s="965">
        <f t="shared" si="9"/>
        <v>7.9863945578231279</v>
      </c>
      <c r="J62" s="965">
        <f t="shared" si="9"/>
        <v>-1.500000006386212E-2</v>
      </c>
      <c r="K62" s="965">
        <f t="shared" si="9"/>
        <v>273.2256488909041</v>
      </c>
      <c r="L62" s="965">
        <f t="shared" si="9"/>
        <v>6.8423435925680502</v>
      </c>
      <c r="M62" s="1200">
        <f t="shared" si="9"/>
        <v>6.963608647859286E-2</v>
      </c>
      <c r="N62" s="965">
        <f t="shared" si="9"/>
        <v>27.301865613422695</v>
      </c>
      <c r="O62" s="965">
        <f t="shared" si="9"/>
        <v>17.393294713459365</v>
      </c>
      <c r="P62" s="961">
        <f t="shared" si="9"/>
        <v>-72.829924690771008</v>
      </c>
      <c r="Q62" s="966">
        <f t="shared" si="9"/>
        <v>-10.44001673497058</v>
      </c>
      <c r="S62">
        <v>8</v>
      </c>
      <c r="T62">
        <v>7</v>
      </c>
      <c r="V62" t="str">
        <f t="shared" si="7"/>
        <v>7*HZ+Řimice = Č4; HZ =</v>
      </c>
    </row>
    <row r="63" spans="2:22" ht="20.399999999999999" x14ac:dyDescent="0.35">
      <c r="B63" s="996" t="s">
        <v>989</v>
      </c>
      <c r="C63" s="965">
        <f t="shared" si="8"/>
        <v>5.6394999921321869</v>
      </c>
      <c r="D63" s="965">
        <f t="shared" si="9"/>
        <v>2.6930426550097763E-2</v>
      </c>
      <c r="E63" s="965">
        <f t="shared" si="9"/>
        <v>10.58504986524582</v>
      </c>
      <c r="F63" s="965">
        <f t="shared" si="9"/>
        <v>7.1081951045989991</v>
      </c>
      <c r="G63" s="965">
        <f t="shared" si="9"/>
        <v>1.4755000054836274</v>
      </c>
      <c r="H63" s="965">
        <f t="shared" si="9"/>
        <v>91.630700073242195</v>
      </c>
      <c r="I63" s="965">
        <f t="shared" si="9"/>
        <v>8.0089285714285712</v>
      </c>
      <c r="J63" s="965">
        <f t="shared" si="9"/>
        <v>-1.3125000055879354E-2</v>
      </c>
      <c r="K63" s="965">
        <f t="shared" si="9"/>
        <v>273.56549812316899</v>
      </c>
      <c r="L63" s="965">
        <f t="shared" si="9"/>
        <v>7.2303701019287114</v>
      </c>
      <c r="M63" s="1200">
        <f t="shared" si="9"/>
        <v>6.9898823201656343E-2</v>
      </c>
      <c r="N63" s="965">
        <f t="shared" si="9"/>
        <v>27.483104591369628</v>
      </c>
      <c r="O63" s="965">
        <f t="shared" si="9"/>
        <v>17.418480105400132</v>
      </c>
      <c r="P63" s="961">
        <f t="shared" si="9"/>
        <v>-72.832776118676847</v>
      </c>
      <c r="Q63" s="966">
        <f t="shared" si="9"/>
        <v>-10.440674574574848</v>
      </c>
      <c r="S63">
        <v>9</v>
      </c>
      <c r="T63">
        <v>8</v>
      </c>
      <c r="V63" t="str">
        <f t="shared" si="7"/>
        <v>8*HZ+Řimice = Č4; HZ =</v>
      </c>
    </row>
    <row r="64" spans="2:22" ht="20.399999999999999" x14ac:dyDescent="0.35">
      <c r="B64" s="996" t="s">
        <v>990</v>
      </c>
      <c r="C64" s="965">
        <f t="shared" si="8"/>
        <v>5.6190617202240745</v>
      </c>
      <c r="D64" s="965">
        <f t="shared" si="9"/>
        <v>2.7033736508477613E-2</v>
      </c>
      <c r="E64" s="965">
        <f t="shared" si="9"/>
        <v>10.558562829994862</v>
      </c>
      <c r="F64" s="965">
        <f t="shared" si="9"/>
        <v>7.091482078646437</v>
      </c>
      <c r="G64" s="965">
        <f t="shared" si="9"/>
        <v>1.4762469188666638</v>
      </c>
      <c r="H64" s="965">
        <f t="shared" si="9"/>
        <v>91.960128467701097</v>
      </c>
      <c r="I64" s="965">
        <f t="shared" si="9"/>
        <v>8.0264550264550252</v>
      </c>
      <c r="J64" s="965">
        <f t="shared" si="9"/>
        <v>-1.1666666716337204E-2</v>
      </c>
      <c r="K64" s="965">
        <f t="shared" si="9"/>
        <v>273.82982530381946</v>
      </c>
      <c r="L64" s="965">
        <f t="shared" si="9"/>
        <v>7.5321684980981143</v>
      </c>
      <c r="M64" s="1200">
        <f t="shared" si="9"/>
        <v>7.0103173986261272E-2</v>
      </c>
      <c r="N64" s="965">
        <f t="shared" si="9"/>
        <v>27.624068240883911</v>
      </c>
      <c r="O64" s="965">
        <f t="shared" si="9"/>
        <v>17.438068743576284</v>
      </c>
      <c r="P64" s="961">
        <f t="shared" si="9"/>
        <v>-72.834993895936947</v>
      </c>
      <c r="Q64" s="966">
        <f t="shared" si="9"/>
        <v>-10.44118622760039</v>
      </c>
      <c r="S64">
        <v>10</v>
      </c>
      <c r="T64">
        <v>9</v>
      </c>
      <c r="V64" t="str">
        <f t="shared" si="7"/>
        <v>9*HZ+Řimice = Č4; HZ =</v>
      </c>
    </row>
    <row r="66" spans="1:34" ht="20.399999999999999" x14ac:dyDescent="0.35">
      <c r="B66" s="1103" t="s">
        <v>889</v>
      </c>
    </row>
    <row r="67" spans="1:34" ht="23.4" x14ac:dyDescent="0.45">
      <c r="B67" s="827" t="s">
        <v>70</v>
      </c>
      <c r="C67" s="828">
        <v>4.0392856938498358</v>
      </c>
      <c r="D67" s="962">
        <v>2.3859895455340546E-2</v>
      </c>
      <c r="E67" s="1011">
        <v>14.087931008174502</v>
      </c>
      <c r="F67" s="965">
        <v>5.5589655349994525</v>
      </c>
      <c r="G67" s="998">
        <v>4.1768965638917068</v>
      </c>
      <c r="H67" s="1042">
        <v>41.314827820350381</v>
      </c>
      <c r="I67" s="962">
        <v>38.555555555555557</v>
      </c>
      <c r="J67" s="969">
        <v>0.39307692446387732</v>
      </c>
      <c r="K67" s="1011">
        <v>117.70206951272898</v>
      </c>
      <c r="L67" s="998">
        <v>9.7713794058253018</v>
      </c>
      <c r="M67" s="829">
        <v>0.10822940103966615</v>
      </c>
      <c r="N67" s="828">
        <v>31.483930982392408</v>
      </c>
      <c r="O67" s="828">
        <v>18.576517302414466</v>
      </c>
      <c r="P67" s="588">
        <v>-69.796158778234812</v>
      </c>
      <c r="Q67" s="585">
        <v>-10.172033786069095</v>
      </c>
    </row>
    <row r="68" spans="1:34" ht="23.4" x14ac:dyDescent="0.45">
      <c r="B68" s="878" t="s">
        <v>709</v>
      </c>
      <c r="C68" s="934">
        <v>4.3339698227615351</v>
      </c>
      <c r="D68" s="962">
        <v>2.8296731249194591E-2</v>
      </c>
      <c r="E68" s="1011">
        <v>18.456587820246099</v>
      </c>
      <c r="F68" s="965">
        <v>9.5174891837769877</v>
      </c>
      <c r="G68" s="998">
        <v>2.444759308973754</v>
      </c>
      <c r="H68" s="1042">
        <v>71.828362711493739</v>
      </c>
      <c r="I68" s="962">
        <v>13.111067681547009</v>
      </c>
      <c r="J68" s="969">
        <v>0.24440787473532172</v>
      </c>
      <c r="K68" s="1011">
        <v>171.46470346585741</v>
      </c>
      <c r="L68" s="998">
        <v>32.308946356086388</v>
      </c>
      <c r="M68" s="933">
        <v>0.10748500264376085</v>
      </c>
      <c r="N68" s="934">
        <v>46.448728034845715</v>
      </c>
      <c r="O68" s="934">
        <v>34.251109703239429</v>
      </c>
      <c r="P68" s="934">
        <v>-68.291992166156817</v>
      </c>
      <c r="Q68" s="935">
        <v>-9.7801773557930165</v>
      </c>
    </row>
    <row r="69" spans="1:34" ht="20.399999999999999" x14ac:dyDescent="0.35">
      <c r="B69" s="972" t="s">
        <v>76</v>
      </c>
      <c r="C69" s="974">
        <v>6.4777778519524469</v>
      </c>
      <c r="D69" s="973">
        <v>3.307866957038641E-2</v>
      </c>
      <c r="E69" s="974">
        <v>9.5888889100816517</v>
      </c>
      <c r="F69" s="974">
        <v>7.7277777459886341</v>
      </c>
      <c r="G69" s="1000">
        <v>1.301111102104187</v>
      </c>
      <c r="H69" s="974">
        <v>90.807778252495666</v>
      </c>
      <c r="I69" s="973">
        <v>8.5</v>
      </c>
      <c r="J69" s="973">
        <v>5.000000074505806E-2</v>
      </c>
      <c r="K69" s="974">
        <v>281.37777709960938</v>
      </c>
      <c r="L69" s="1000">
        <v>3.9127777947319879</v>
      </c>
      <c r="M69" s="974">
        <v>8.0344006419181824E-2</v>
      </c>
      <c r="N69" s="974">
        <v>24.364555570814346</v>
      </c>
      <c r="O69" s="974">
        <v>14.897555351257324</v>
      </c>
      <c r="P69" s="961">
        <v>-73.243647537752651</v>
      </c>
      <c r="Q69" s="966">
        <v>-10.44971813437961</v>
      </c>
      <c r="R69" s="966" t="s">
        <v>645</v>
      </c>
      <c r="S69" s="966"/>
      <c r="T69" s="954"/>
    </row>
    <row r="70" spans="1:34" ht="20.399999999999999" x14ac:dyDescent="0.35">
      <c r="A70" s="954"/>
      <c r="B70" s="975" t="s">
        <v>77</v>
      </c>
      <c r="C70" s="977">
        <v>5.4555555449591742</v>
      </c>
      <c r="D70" s="976">
        <v>2.7860216175516445E-2</v>
      </c>
      <c r="E70" s="977">
        <v>10.346666547987196</v>
      </c>
      <c r="F70" s="977">
        <v>6.9577778710259333</v>
      </c>
      <c r="G70" s="1001">
        <v>1.4822222259309557</v>
      </c>
      <c r="H70" s="977">
        <v>94.595555623372391</v>
      </c>
      <c r="I70" s="976">
        <v>8.1666666666666661</v>
      </c>
      <c r="J70" s="976"/>
      <c r="K70" s="977">
        <v>275.94444274902344</v>
      </c>
      <c r="L70" s="1001">
        <v>9.9465556674533424</v>
      </c>
      <c r="M70" s="977">
        <v>7.1737980263100729E-2</v>
      </c>
      <c r="N70" s="977">
        <v>28.751777436998154</v>
      </c>
      <c r="O70" s="977">
        <v>17.594777848985501</v>
      </c>
      <c r="P70" s="961">
        <v>-72.852736114017745</v>
      </c>
      <c r="Q70" s="966">
        <v>-10.445279451804719</v>
      </c>
      <c r="R70" s="966"/>
      <c r="S70" s="966"/>
      <c r="T70" s="954"/>
      <c r="U70" s="954"/>
    </row>
    <row r="71" spans="1:34" ht="23.4" x14ac:dyDescent="0.45">
      <c r="B71" s="833" t="s">
        <v>601</v>
      </c>
      <c r="C71" s="834">
        <v>3.9839999675750732</v>
      </c>
      <c r="D71" s="835">
        <v>3.5298533178865908E-2</v>
      </c>
      <c r="E71" s="836">
        <v>8.4396000099182125</v>
      </c>
      <c r="F71" s="834">
        <v>5.754440002441406</v>
      </c>
      <c r="G71" s="834">
        <v>1.5359999895095826</v>
      </c>
      <c r="H71" s="837">
        <v>118.31440002441406</v>
      </c>
      <c r="I71" s="834">
        <v>9.4285714285714288</v>
      </c>
      <c r="J71" s="838">
        <v>0.10500000044703484</v>
      </c>
      <c r="K71" s="837">
        <v>294.97599975585939</v>
      </c>
      <c r="L71" s="837">
        <v>31.67604019165039</v>
      </c>
      <c r="M71" s="835">
        <v>8.6451236754655839E-2</v>
      </c>
      <c r="N71" s="834">
        <v>38.901160202026368</v>
      </c>
      <c r="O71" s="834">
        <v>19.005159797668458</v>
      </c>
      <c r="P71" s="588">
        <v>-73.012416076744913</v>
      </c>
      <c r="Q71" s="585">
        <v>-10.482118469643696</v>
      </c>
    </row>
    <row r="73" spans="1:34" ht="15.6" x14ac:dyDescent="0.3">
      <c r="E73" s="1016" t="s">
        <v>793</v>
      </c>
      <c r="F73" s="1016" t="s">
        <v>794</v>
      </c>
      <c r="G73" s="1016" t="s">
        <v>808</v>
      </c>
      <c r="H73" s="1016" t="s">
        <v>795</v>
      </c>
      <c r="I73" s="1016"/>
      <c r="J73" s="1016"/>
      <c r="K73" s="1016" t="s">
        <v>796</v>
      </c>
      <c r="L73" s="1016"/>
      <c r="M73" s="1016" t="s">
        <v>797</v>
      </c>
      <c r="N73" s="1016" t="s">
        <v>798</v>
      </c>
      <c r="O73" s="1016" t="s">
        <v>799</v>
      </c>
      <c r="Q73" s="1016" t="s">
        <v>818</v>
      </c>
    </row>
    <row r="74" spans="1:34" x14ac:dyDescent="0.3">
      <c r="E74" s="1124">
        <f>E49</f>
        <v>9.7165876767664781</v>
      </c>
      <c r="F74" s="1124">
        <f>F64</f>
        <v>7.091482078646437</v>
      </c>
      <c r="G74" s="1124">
        <f>G36</f>
        <v>1.0662222146987914</v>
      </c>
      <c r="H74" s="1124">
        <f>H52</f>
        <v>47.157866821289076</v>
      </c>
      <c r="I74" s="1124"/>
      <c r="J74" s="1124"/>
      <c r="K74" s="1124">
        <f>K52</f>
        <v>237.88132873535233</v>
      </c>
      <c r="L74" s="1124"/>
      <c r="M74" s="1125">
        <f>M52</f>
        <v>4.2311467279990495E-2</v>
      </c>
      <c r="N74" s="1124">
        <f>N52</f>
        <v>8.4530119069417253</v>
      </c>
      <c r="O74" s="1124">
        <f>O36</f>
        <v>10.78995090484619</v>
      </c>
      <c r="Q74" s="1122" t="s">
        <v>819</v>
      </c>
      <c r="R74" s="1086" t="s">
        <v>31</v>
      </c>
      <c r="S74" s="1086" t="s">
        <v>821</v>
      </c>
      <c r="T74" s="1086" t="s">
        <v>820</v>
      </c>
      <c r="U74" s="1086"/>
    </row>
    <row r="75" spans="1:34" ht="15.6" x14ac:dyDescent="0.3">
      <c r="E75" s="885" t="s">
        <v>805</v>
      </c>
      <c r="F75" s="885" t="s">
        <v>803</v>
      </c>
      <c r="G75" s="885" t="s">
        <v>805</v>
      </c>
      <c r="H75" s="885" t="s">
        <v>805</v>
      </c>
      <c r="I75" s="885"/>
      <c r="J75" s="885"/>
      <c r="K75" s="885" t="s">
        <v>803</v>
      </c>
      <c r="L75" s="885"/>
      <c r="M75" s="885" t="s">
        <v>803</v>
      </c>
      <c r="N75" s="885" t="s">
        <v>803</v>
      </c>
      <c r="O75" s="885" t="s">
        <v>805</v>
      </c>
      <c r="Q75" s="1123" t="s">
        <v>793</v>
      </c>
      <c r="R75" s="586">
        <f>(E74+E80)/2</f>
        <v>11.938693650445821</v>
      </c>
      <c r="S75" s="948">
        <f>(R75-E74)/R75</f>
        <v>0.18612639194375874</v>
      </c>
      <c r="T75" s="586">
        <f>E80-E74</f>
        <v>4.4442119473586832</v>
      </c>
      <c r="U75" s="178" t="s">
        <v>823</v>
      </c>
      <c r="V75" s="178"/>
      <c r="W75" s="178"/>
      <c r="X75" s="178"/>
      <c r="Y75" s="178"/>
      <c r="Z75" s="178"/>
      <c r="AA75" s="178"/>
      <c r="AB75" s="178"/>
      <c r="AC75" s="178"/>
      <c r="AE75" s="586"/>
      <c r="AF75" s="586"/>
      <c r="AG75" s="586"/>
      <c r="AH75" s="586"/>
    </row>
    <row r="76" spans="1:34" x14ac:dyDescent="0.3">
      <c r="E76" s="1124">
        <f>E64</f>
        <v>10.558562829994862</v>
      </c>
      <c r="F76" s="1124">
        <f>F49</f>
        <v>7.94703749527166</v>
      </c>
      <c r="G76" s="1124">
        <f>G49</f>
        <v>1.2750123368369208</v>
      </c>
      <c r="H76" s="1124">
        <f>H36</f>
        <v>63.301156480577276</v>
      </c>
      <c r="I76" s="1124"/>
      <c r="J76" s="1124"/>
      <c r="K76" s="1124">
        <f>K36</f>
        <v>267.77955444335976</v>
      </c>
      <c r="L76" s="1124"/>
      <c r="M76" s="1125">
        <f>M64</f>
        <v>7.0103173986261272E-2</v>
      </c>
      <c r="N76" s="1124">
        <f>N36</f>
        <v>9.8279509396023244</v>
      </c>
      <c r="O76" s="1124">
        <f>O49</f>
        <v>14.441154857211643</v>
      </c>
      <c r="Q76" s="1122" t="s">
        <v>794</v>
      </c>
      <c r="R76" s="586">
        <f>(F74+F80)/2</f>
        <v>8.3962987840911492</v>
      </c>
      <c r="S76" s="948">
        <f>(R76-F74)/R76</f>
        <v>0.15540379624376968</v>
      </c>
      <c r="T76" s="586">
        <f>F80-F74</f>
        <v>2.6096334108894252</v>
      </c>
      <c r="U76" s="178" t="s">
        <v>823</v>
      </c>
      <c r="V76" s="178"/>
      <c r="W76" s="178"/>
      <c r="X76" s="178"/>
      <c r="Y76" s="178"/>
      <c r="Z76" s="178"/>
      <c r="AA76" s="178"/>
      <c r="AB76" s="178"/>
      <c r="AC76" s="178"/>
    </row>
    <row r="77" spans="1:34" ht="15.6" x14ac:dyDescent="0.3">
      <c r="E77" s="885" t="s">
        <v>789</v>
      </c>
      <c r="F77" s="885" t="s">
        <v>789</v>
      </c>
      <c r="G77" s="885" t="s">
        <v>804</v>
      </c>
      <c r="H77" s="885" t="s">
        <v>789</v>
      </c>
      <c r="I77" s="885"/>
      <c r="J77" s="885"/>
      <c r="K77" s="885" t="s">
        <v>789</v>
      </c>
      <c r="L77" s="885"/>
      <c r="M77" s="885" t="s">
        <v>804</v>
      </c>
      <c r="N77" s="885" t="s">
        <v>789</v>
      </c>
      <c r="O77" s="885" t="s">
        <v>804</v>
      </c>
      <c r="Q77" s="1050" t="s">
        <v>808</v>
      </c>
      <c r="R77" s="586">
        <f>(G74+G80)/2</f>
        <v>1.2712345667827276</v>
      </c>
      <c r="S77" s="948">
        <f>(R77-G74)/R77</f>
        <v>0.1612702780752624</v>
      </c>
      <c r="T77" s="586">
        <f>G80-G74</f>
        <v>0.4100247041678724</v>
      </c>
      <c r="U77" s="178" t="s">
        <v>823</v>
      </c>
      <c r="V77" s="178"/>
      <c r="W77" s="178"/>
      <c r="X77" s="178"/>
      <c r="Y77" s="178"/>
      <c r="Z77" s="178"/>
      <c r="AA77" s="178"/>
      <c r="AB77" s="178"/>
      <c r="AC77" s="178"/>
    </row>
    <row r="78" spans="1:34" x14ac:dyDescent="0.3">
      <c r="E78" s="1124">
        <f>E36</f>
        <v>10.738177810245091</v>
      </c>
      <c r="F78" s="1124">
        <f>F52</f>
        <v>9.3644536081949887</v>
      </c>
      <c r="G78" s="1124">
        <f>G52</f>
        <v>1.3746666987737015</v>
      </c>
      <c r="H78" s="1124">
        <f>H49</f>
        <v>87.751486944504734</v>
      </c>
      <c r="I78" s="1124"/>
      <c r="J78" s="1124"/>
      <c r="K78" s="1124">
        <f>K64</f>
        <v>273.82982530381946</v>
      </c>
      <c r="L78" s="1125"/>
      <c r="M78" s="1125">
        <f>M36</f>
        <v>7.4236776083707809E-2</v>
      </c>
      <c r="N78" s="1124">
        <f>N49</f>
        <v>22.749377278457455</v>
      </c>
      <c r="O78" s="1124">
        <f>O52</f>
        <v>14.774013951619587</v>
      </c>
      <c r="Q78" s="1122" t="s">
        <v>795</v>
      </c>
      <c r="R78" s="586">
        <f>(H74+H80)/2</f>
        <v>69.558997644495093</v>
      </c>
      <c r="S78" s="948">
        <f>(R78-H74)/R78</f>
        <v>0.32204504926443323</v>
      </c>
      <c r="T78" s="586">
        <f>H80-H74</f>
        <v>44.80226164641202</v>
      </c>
    </row>
    <row r="79" spans="1:34" ht="15.6" x14ac:dyDescent="0.3">
      <c r="E79" s="885" t="s">
        <v>803</v>
      </c>
      <c r="F79" s="885" t="s">
        <v>805</v>
      </c>
      <c r="G79" s="885" t="s">
        <v>803</v>
      </c>
      <c r="H79" s="885" t="s">
        <v>803</v>
      </c>
      <c r="I79" s="885"/>
      <c r="J79" s="885"/>
      <c r="K79" s="885" t="s">
        <v>805</v>
      </c>
      <c r="L79" s="885"/>
      <c r="M79" s="885" t="s">
        <v>805</v>
      </c>
      <c r="N79" s="885" t="s">
        <v>803</v>
      </c>
      <c r="O79" s="885" t="s">
        <v>803</v>
      </c>
      <c r="Q79" s="1050" t="s">
        <v>796</v>
      </c>
      <c r="R79" s="586">
        <f>(K74+K80)/2</f>
        <v>258.87409610324477</v>
      </c>
      <c r="S79" s="948">
        <f>(R79-K74)/R79</f>
        <v>8.1092576213264905E-2</v>
      </c>
      <c r="T79" s="586">
        <f>K80-K74</f>
        <v>41.985534735784881</v>
      </c>
      <c r="U79" s="178" t="s">
        <v>823</v>
      </c>
      <c r="V79" s="178"/>
      <c r="W79" s="178"/>
      <c r="X79" s="178"/>
      <c r="Y79" s="178"/>
      <c r="Z79" s="178"/>
      <c r="AA79" s="178"/>
      <c r="AB79" s="178"/>
      <c r="AC79" s="178"/>
    </row>
    <row r="80" spans="1:34" ht="15.6" x14ac:dyDescent="0.3">
      <c r="E80" s="1124">
        <f>E52</f>
        <v>14.160799624125161</v>
      </c>
      <c r="F80" s="1124">
        <f>F36</f>
        <v>9.7011154895358622</v>
      </c>
      <c r="G80" s="1124">
        <f>G64</f>
        <v>1.4762469188666638</v>
      </c>
      <c r="H80" s="1124">
        <f>H64</f>
        <v>91.960128467701097</v>
      </c>
      <c r="I80" s="1124"/>
      <c r="J80" s="1124"/>
      <c r="K80" s="1124">
        <f>K49</f>
        <v>279.86686347113721</v>
      </c>
      <c r="L80" s="1125"/>
      <c r="M80" s="1125">
        <f>M49</f>
        <v>7.9665425270795828E-2</v>
      </c>
      <c r="N80" s="1124">
        <f>N64</f>
        <v>27.624068240883911</v>
      </c>
      <c r="O80" s="1124">
        <f>O64</f>
        <v>17.438068743576284</v>
      </c>
      <c r="Q80" s="1050" t="s">
        <v>797</v>
      </c>
      <c r="R80" s="586">
        <f>(M74+M80)/2</f>
        <v>6.0988446275393161E-2</v>
      </c>
      <c r="S80" s="948">
        <f>(R80-M74)/R80</f>
        <v>0.30623798663548207</v>
      </c>
      <c r="T80" s="586">
        <f>M80-M74</f>
        <v>3.7353957990805334E-2</v>
      </c>
      <c r="U80" s="178" t="s">
        <v>822</v>
      </c>
      <c r="V80" s="178"/>
      <c r="W80" s="178"/>
      <c r="X80" s="178"/>
      <c r="Y80" s="178"/>
      <c r="Z80" s="178"/>
      <c r="AA80" s="178"/>
      <c r="AB80" s="178"/>
      <c r="AC80" s="178"/>
    </row>
    <row r="81" spans="1:25" x14ac:dyDescent="0.3">
      <c r="E81" s="885"/>
      <c r="F81" s="885"/>
      <c r="G81" s="885"/>
      <c r="H81" s="885"/>
      <c r="I81" s="885"/>
      <c r="J81" s="885"/>
      <c r="K81" s="885"/>
      <c r="L81" s="885"/>
      <c r="M81" s="885"/>
      <c r="N81" s="885"/>
      <c r="O81" s="885"/>
      <c r="Q81" s="1122" t="s">
        <v>798</v>
      </c>
      <c r="R81" s="586">
        <f>(N74+N80)/2</f>
        <v>18.03854007391282</v>
      </c>
      <c r="S81" s="948">
        <f>(R81-N74)/R81</f>
        <v>0.53139157202824872</v>
      </c>
      <c r="T81" s="586">
        <f>N80-N74</f>
        <v>19.171056333942186</v>
      </c>
    </row>
    <row r="82" spans="1:25" ht="15.6" x14ac:dyDescent="0.3">
      <c r="E82" s="1124"/>
      <c r="F82" s="1124"/>
      <c r="G82" s="1124"/>
      <c r="H82" s="1124"/>
      <c r="I82" s="1124"/>
      <c r="J82" s="1124"/>
      <c r="K82" s="1124"/>
      <c r="L82" s="1124"/>
      <c r="M82" s="1125"/>
      <c r="N82" s="1124"/>
      <c r="O82" s="1124"/>
      <c r="Q82" s="1050" t="s">
        <v>799</v>
      </c>
      <c r="R82" s="586">
        <f>(O74+O80)/2</f>
        <v>14.114009824211237</v>
      </c>
      <c r="S82" s="948">
        <f>(R82-O74)/R82</f>
        <v>0.23551485090104876</v>
      </c>
      <c r="T82" s="586">
        <f>O80-O74</f>
        <v>6.6481178387300943</v>
      </c>
    </row>
    <row r="83" spans="1:25" x14ac:dyDescent="0.3">
      <c r="E83" s="885"/>
      <c r="F83" s="885"/>
      <c r="G83" s="885"/>
      <c r="H83" s="885"/>
      <c r="I83" s="885"/>
      <c r="J83" s="885"/>
      <c r="K83" s="885"/>
      <c r="L83" s="885"/>
      <c r="M83" s="885"/>
      <c r="N83" s="885"/>
      <c r="O83" s="885"/>
      <c r="S83" s="948"/>
      <c r="T83" s="586"/>
    </row>
    <row r="84" spans="1:25" ht="15" thickBot="1" x14ac:dyDescent="0.35">
      <c r="E84" s="1124"/>
      <c r="F84" s="1124"/>
      <c r="G84" s="1124"/>
      <c r="H84" s="1124"/>
      <c r="I84" s="1124"/>
      <c r="J84" s="1124"/>
      <c r="K84" s="1124"/>
      <c r="L84" s="1124"/>
      <c r="M84" s="1125"/>
      <c r="N84" s="1124"/>
      <c r="O84" s="1124"/>
      <c r="S84" s="948"/>
      <c r="T84" s="586"/>
    </row>
    <row r="85" spans="1:25" ht="21" thickTop="1" x14ac:dyDescent="0.3">
      <c r="A85" s="988" t="s">
        <v>748</v>
      </c>
      <c r="B85" t="s">
        <v>749</v>
      </c>
      <c r="C85" s="956" t="s">
        <v>108</v>
      </c>
      <c r="D85" s="957" t="s">
        <v>109</v>
      </c>
      <c r="E85" s="1129" t="s">
        <v>110</v>
      </c>
      <c r="F85" s="1129" t="s">
        <v>111</v>
      </c>
      <c r="G85" s="1129" t="s">
        <v>113</v>
      </c>
      <c r="H85" s="956" t="s">
        <v>114</v>
      </c>
      <c r="I85" s="957" t="s">
        <v>115</v>
      </c>
      <c r="J85" s="957" t="s">
        <v>116</v>
      </c>
      <c r="K85" s="1129" t="s">
        <v>118</v>
      </c>
      <c r="L85" s="958" t="s">
        <v>119</v>
      </c>
      <c r="M85" s="1129" t="s">
        <v>120</v>
      </c>
      <c r="N85" s="956" t="s">
        <v>121</v>
      </c>
      <c r="O85" s="959" t="s">
        <v>122</v>
      </c>
      <c r="R85" s="1016" t="s">
        <v>784</v>
      </c>
      <c r="S85" s="1019" t="s">
        <v>786</v>
      </c>
      <c r="T85" s="1020"/>
      <c r="U85" s="1020"/>
    </row>
    <row r="86" spans="1:25" ht="20.399999999999999" x14ac:dyDescent="0.35">
      <c r="A86" s="988"/>
      <c r="C86" s="984" t="s">
        <v>159</v>
      </c>
      <c r="D86" s="1097" t="s">
        <v>159</v>
      </c>
      <c r="E86" s="1093" t="s">
        <v>159</v>
      </c>
      <c r="F86" s="984" t="s">
        <v>159</v>
      </c>
      <c r="G86" s="1099" t="s">
        <v>159</v>
      </c>
      <c r="H86" s="1093" t="s">
        <v>159</v>
      </c>
      <c r="I86" s="1104" t="s">
        <v>159</v>
      </c>
      <c r="J86" s="1105" t="s">
        <v>159</v>
      </c>
      <c r="K86" s="1093" t="s">
        <v>159</v>
      </c>
      <c r="L86" s="1099" t="s">
        <v>159</v>
      </c>
      <c r="M86" s="1126" t="s">
        <v>159</v>
      </c>
      <c r="N86" s="984" t="s">
        <v>159</v>
      </c>
      <c r="O86" s="984" t="s">
        <v>159</v>
      </c>
      <c r="R86" s="1016"/>
      <c r="S86" s="1021" t="s">
        <v>785</v>
      </c>
      <c r="T86" s="1022"/>
      <c r="U86" s="1022"/>
    </row>
    <row r="87" spans="1:25" ht="20.399999999999999" x14ac:dyDescent="0.35">
      <c r="A87" s="988">
        <v>1</v>
      </c>
      <c r="B87" t="s">
        <v>613</v>
      </c>
      <c r="C87" s="984"/>
      <c r="D87" s="1097">
        <v>0.12</v>
      </c>
      <c r="E87" s="1093">
        <v>7</v>
      </c>
      <c r="F87" s="984">
        <v>0.28999999999999998</v>
      </c>
      <c r="G87" s="1099">
        <v>1.1000000000000001</v>
      </c>
      <c r="H87" s="1093">
        <v>44</v>
      </c>
      <c r="I87" s="1104">
        <v>0.28999999999999998</v>
      </c>
      <c r="J87" s="1105">
        <v>0.28999999999999998</v>
      </c>
      <c r="K87" s="1093">
        <v>140.30000000000001</v>
      </c>
      <c r="L87" s="1099">
        <v>0.1</v>
      </c>
      <c r="M87" s="1014">
        <v>0.1</v>
      </c>
      <c r="N87" s="984">
        <v>7</v>
      </c>
      <c r="O87" s="984">
        <v>20</v>
      </c>
      <c r="R87" s="1016"/>
      <c r="S87" s="1017" t="s">
        <v>787</v>
      </c>
      <c r="T87" s="1018"/>
      <c r="U87" s="1018"/>
    </row>
    <row r="88" spans="1:25" ht="20.399999999999999" x14ac:dyDescent="0.35">
      <c r="A88" s="988" t="s">
        <v>751</v>
      </c>
      <c r="B88" t="s">
        <v>614</v>
      </c>
      <c r="C88" s="984"/>
      <c r="D88" s="1097">
        <v>0.5</v>
      </c>
      <c r="E88" s="1093">
        <v>71</v>
      </c>
      <c r="F88" s="984">
        <v>4.9000000000000004</v>
      </c>
      <c r="G88" s="1099">
        <v>2.4</v>
      </c>
      <c r="H88" s="1093">
        <v>106</v>
      </c>
      <c r="I88" s="1104">
        <v>0.33</v>
      </c>
      <c r="J88" s="1105">
        <v>16.600000000000001</v>
      </c>
      <c r="K88" s="1093">
        <v>298.39999999999998</v>
      </c>
      <c r="L88" s="1099">
        <v>12.5</v>
      </c>
      <c r="M88" s="1014">
        <v>0.1</v>
      </c>
      <c r="N88" s="984">
        <v>41.7</v>
      </c>
      <c r="O88" s="984">
        <v>75</v>
      </c>
      <c r="R88" s="1016"/>
      <c r="S88" s="1023" t="s">
        <v>788</v>
      </c>
      <c r="T88" s="1024"/>
      <c r="U88" s="1024"/>
    </row>
    <row r="89" spans="1:25" s="1032" customFormat="1" ht="20.399999999999999" x14ac:dyDescent="0.35">
      <c r="A89" s="1031"/>
      <c r="B89" s="1032" t="s">
        <v>31</v>
      </c>
      <c r="C89" s="1127"/>
      <c r="D89" s="1098">
        <v>0.27666666666666667</v>
      </c>
      <c r="E89" s="1095">
        <v>35.699999999999996</v>
      </c>
      <c r="F89" s="1127">
        <v>3.1633333333333327</v>
      </c>
      <c r="G89" s="1100">
        <v>1.7333333333333332</v>
      </c>
      <c r="H89" s="1095">
        <v>79.666666666666671</v>
      </c>
      <c r="I89" s="1106">
        <v>0.31</v>
      </c>
      <c r="J89" s="1107">
        <v>5.8133333333333335</v>
      </c>
      <c r="K89" s="1095">
        <v>243.83333333333334</v>
      </c>
      <c r="L89" s="1100">
        <v>8.1666666666666661</v>
      </c>
      <c r="M89" s="1212">
        <v>0.1</v>
      </c>
      <c r="N89" s="1127">
        <v>26.633333333333336</v>
      </c>
      <c r="O89" s="1127">
        <v>46.666666666666664</v>
      </c>
      <c r="R89" s="1041"/>
      <c r="S89" s="1201" t="s">
        <v>790</v>
      </c>
      <c r="T89" s="1202"/>
      <c r="U89" s="1202"/>
    </row>
    <row r="90" spans="1:25" ht="20.399999999999999" x14ac:dyDescent="0.35">
      <c r="A90" s="988" t="s">
        <v>837</v>
      </c>
      <c r="B90" t="s">
        <v>613</v>
      </c>
      <c r="C90" s="984"/>
      <c r="D90" s="1097">
        <v>0</v>
      </c>
      <c r="E90" s="1093">
        <v>8.4</v>
      </c>
      <c r="F90" s="984">
        <v>9.6999999999999993</v>
      </c>
      <c r="G90" s="1099">
        <v>1.4</v>
      </c>
      <c r="H90" s="1093">
        <v>36</v>
      </c>
      <c r="I90" s="1104">
        <v>0.4</v>
      </c>
      <c r="J90" s="1105">
        <v>0.08</v>
      </c>
      <c r="K90" s="1093">
        <v>173.8</v>
      </c>
      <c r="L90" s="1099">
        <v>0</v>
      </c>
      <c r="M90" s="1014">
        <v>0.09</v>
      </c>
      <c r="N90" s="984">
        <v>2</v>
      </c>
      <c r="O90" s="984">
        <v>4.5</v>
      </c>
      <c r="R90" s="1016"/>
      <c r="S90" s="1027" t="s">
        <v>791</v>
      </c>
      <c r="T90" s="1028"/>
      <c r="U90" s="1028"/>
      <c r="V90" s="586"/>
      <c r="W90" s="586"/>
      <c r="X90" s="586"/>
      <c r="Y90" s="586"/>
    </row>
    <row r="91" spans="1:25" ht="20.399999999999999" x14ac:dyDescent="0.35">
      <c r="A91" s="988" t="s">
        <v>752</v>
      </c>
      <c r="B91" t="s">
        <v>614</v>
      </c>
      <c r="C91" s="984"/>
      <c r="D91" s="1097">
        <v>6.59</v>
      </c>
      <c r="E91" s="1093">
        <v>18.7</v>
      </c>
      <c r="F91" s="984">
        <v>10.9</v>
      </c>
      <c r="G91" s="1099">
        <v>5.0999999999999996</v>
      </c>
      <c r="H91" s="1093">
        <v>65</v>
      </c>
      <c r="I91" s="1104">
        <v>1.6</v>
      </c>
      <c r="J91" s="1105">
        <v>14.5</v>
      </c>
      <c r="K91" s="1093">
        <v>268.39999999999998</v>
      </c>
      <c r="L91" s="1099">
        <v>1</v>
      </c>
      <c r="M91" s="1014">
        <v>0.11</v>
      </c>
      <c r="N91" s="984">
        <v>19</v>
      </c>
      <c r="O91" s="984">
        <v>41</v>
      </c>
      <c r="R91" s="1016"/>
      <c r="S91" s="1029" t="s">
        <v>792</v>
      </c>
      <c r="T91" s="1030"/>
      <c r="U91" s="1030"/>
      <c r="V91" s="586"/>
      <c r="W91" s="586"/>
      <c r="X91" s="586"/>
      <c r="Y91" s="586"/>
    </row>
    <row r="92" spans="1:25" s="1032" customFormat="1" ht="20.399999999999999" x14ac:dyDescent="0.35">
      <c r="A92" s="1031"/>
      <c r="B92" s="1032" t="s">
        <v>31</v>
      </c>
      <c r="C92" s="1127"/>
      <c r="D92" s="1098">
        <v>1.71</v>
      </c>
      <c r="E92" s="1095">
        <v>11.862500000000001</v>
      </c>
      <c r="F92" s="1127">
        <v>10.225</v>
      </c>
      <c r="G92" s="1100">
        <v>2.2374999999999998</v>
      </c>
      <c r="H92" s="1095">
        <v>55.325000000000003</v>
      </c>
      <c r="I92" s="1106">
        <v>0.92500000000000004</v>
      </c>
      <c r="J92" s="1107">
        <v>5.2349999999999994</v>
      </c>
      <c r="K92" s="1095">
        <v>238.38749999999999</v>
      </c>
      <c r="L92" s="1100">
        <v>0.3833333333333333</v>
      </c>
      <c r="M92" s="1212">
        <v>9.5000000000000001E-2</v>
      </c>
      <c r="N92" s="1127">
        <v>7.1</v>
      </c>
      <c r="O92" s="1127">
        <v>9.5625</v>
      </c>
      <c r="U92" s="1203"/>
      <c r="V92" s="1203"/>
      <c r="W92" s="1203"/>
      <c r="X92" s="1203"/>
      <c r="Y92" s="1203"/>
    </row>
    <row r="93" spans="1:25" ht="20.399999999999999" x14ac:dyDescent="0.35">
      <c r="A93" s="1090">
        <v>43467</v>
      </c>
      <c r="B93" t="s">
        <v>613</v>
      </c>
      <c r="C93" s="984"/>
      <c r="D93" s="1097">
        <v>0.3</v>
      </c>
      <c r="E93" s="1093">
        <v>14</v>
      </c>
      <c r="F93" s="984">
        <v>9.6999999999999993</v>
      </c>
      <c r="G93" s="1099">
        <v>1.7</v>
      </c>
      <c r="H93" s="1093">
        <v>61</v>
      </c>
      <c r="I93" s="1104">
        <v>2.2000000000000002</v>
      </c>
      <c r="J93" s="1105">
        <v>18</v>
      </c>
      <c r="K93" s="1093">
        <v>94.6</v>
      </c>
      <c r="L93" s="1099">
        <v>0</v>
      </c>
      <c r="M93" s="1014">
        <v>0</v>
      </c>
      <c r="N93" s="984">
        <v>81</v>
      </c>
      <c r="O93" s="984">
        <v>42.8</v>
      </c>
      <c r="S93" s="1131" t="s">
        <v>893</v>
      </c>
      <c r="T93" s="1131"/>
      <c r="U93" s="1132" t="e">
        <f>(((N69+N75)/2)-N69)/((N69+N75)/2)</f>
        <v>#VALUE!</v>
      </c>
    </row>
    <row r="94" spans="1:25" ht="20.399999999999999" x14ac:dyDescent="0.35">
      <c r="A94" s="988" t="s">
        <v>754</v>
      </c>
      <c r="B94" t="s">
        <v>614</v>
      </c>
      <c r="C94" s="984"/>
      <c r="D94" s="1097">
        <v>0.75</v>
      </c>
      <c r="E94" s="1093">
        <v>15</v>
      </c>
      <c r="F94" s="984">
        <v>12.1</v>
      </c>
      <c r="G94" s="1099">
        <v>2.2000000000000002</v>
      </c>
      <c r="H94" s="1093">
        <v>69</v>
      </c>
      <c r="I94" s="1104">
        <v>3</v>
      </c>
      <c r="J94" s="1105">
        <v>22.5</v>
      </c>
      <c r="K94" s="1093">
        <v>125</v>
      </c>
      <c r="L94" s="1099">
        <v>0</v>
      </c>
      <c r="M94" s="1014">
        <v>0</v>
      </c>
      <c r="N94" s="984">
        <v>91</v>
      </c>
      <c r="O94" s="984">
        <v>52</v>
      </c>
      <c r="U94" s="586"/>
    </row>
    <row r="95" spans="1:25" s="1032" customFormat="1" ht="20.399999999999999" x14ac:dyDescent="0.35">
      <c r="A95" s="1031"/>
      <c r="B95" s="1032" t="s">
        <v>31</v>
      </c>
      <c r="C95" s="1127"/>
      <c r="D95" s="1098">
        <v>0.51249999999999996</v>
      </c>
      <c r="E95" s="1095">
        <v>14.475</v>
      </c>
      <c r="F95" s="1127">
        <v>10.775</v>
      </c>
      <c r="G95" s="1100">
        <v>1.95</v>
      </c>
      <c r="H95" s="1095">
        <v>65</v>
      </c>
      <c r="I95" s="1106">
        <v>2.5750000000000002</v>
      </c>
      <c r="J95" s="1107">
        <v>20.125</v>
      </c>
      <c r="K95" s="1095">
        <v>106</v>
      </c>
      <c r="L95" s="1100">
        <v>0</v>
      </c>
      <c r="M95" s="1212">
        <v>0</v>
      </c>
      <c r="N95" s="1127">
        <v>86</v>
      </c>
      <c r="O95" s="1127">
        <v>46.95</v>
      </c>
      <c r="U95" s="1203"/>
    </row>
    <row r="96" spans="1:25" ht="20.399999999999999" x14ac:dyDescent="0.35">
      <c r="A96" t="s">
        <v>752</v>
      </c>
      <c r="B96" t="s">
        <v>613</v>
      </c>
      <c r="D96" s="1097">
        <f>(D93+D90)/2</f>
        <v>0.15</v>
      </c>
      <c r="E96" s="1093">
        <f t="shared" ref="E96:O96" si="10">(E93+E90)/2</f>
        <v>11.2</v>
      </c>
      <c r="F96" s="984">
        <f t="shared" si="10"/>
        <v>9.6999999999999993</v>
      </c>
      <c r="G96" s="1099">
        <f t="shared" si="10"/>
        <v>1.5499999999999998</v>
      </c>
      <c r="H96" s="1093">
        <f t="shared" si="10"/>
        <v>48.5</v>
      </c>
      <c r="I96" s="1104">
        <f t="shared" si="10"/>
        <v>1.3</v>
      </c>
      <c r="J96" s="1105">
        <f t="shared" si="10"/>
        <v>9.0399999999999991</v>
      </c>
      <c r="K96" s="1093">
        <f t="shared" si="10"/>
        <v>134.19999999999999</v>
      </c>
      <c r="L96" s="1099">
        <f t="shared" si="10"/>
        <v>0</v>
      </c>
      <c r="M96" s="1014">
        <f t="shared" si="10"/>
        <v>4.4999999999999998E-2</v>
      </c>
      <c r="N96" s="984">
        <f t="shared" si="10"/>
        <v>41.5</v>
      </c>
      <c r="O96" s="984">
        <f t="shared" si="10"/>
        <v>23.65</v>
      </c>
    </row>
    <row r="97" spans="1:21" ht="20.399999999999999" x14ac:dyDescent="0.35">
      <c r="A97" t="s">
        <v>896</v>
      </c>
      <c r="B97" t="s">
        <v>614</v>
      </c>
      <c r="D97" s="1097">
        <f t="shared" ref="D97:O98" si="11">(D94+D91)/2</f>
        <v>3.67</v>
      </c>
      <c r="E97" s="1093">
        <f t="shared" si="11"/>
        <v>16.850000000000001</v>
      </c>
      <c r="F97" s="984">
        <f t="shared" si="11"/>
        <v>11.5</v>
      </c>
      <c r="G97" s="1099">
        <f t="shared" si="11"/>
        <v>3.65</v>
      </c>
      <c r="H97" s="1093">
        <f t="shared" si="11"/>
        <v>67</v>
      </c>
      <c r="I97" s="1104">
        <f t="shared" si="11"/>
        <v>2.2999999999999998</v>
      </c>
      <c r="J97" s="1105">
        <f t="shared" si="11"/>
        <v>18.5</v>
      </c>
      <c r="K97" s="1093">
        <f t="shared" si="11"/>
        <v>196.7</v>
      </c>
      <c r="L97" s="1099">
        <f t="shared" si="11"/>
        <v>0.5</v>
      </c>
      <c r="M97" s="1014">
        <f t="shared" si="11"/>
        <v>5.5E-2</v>
      </c>
      <c r="N97" s="984">
        <f t="shared" si="11"/>
        <v>55</v>
      </c>
      <c r="O97" s="984">
        <f t="shared" si="11"/>
        <v>46.5</v>
      </c>
    </row>
    <row r="98" spans="1:21" s="1032" customFormat="1" ht="20.399999999999999" x14ac:dyDescent="0.35">
      <c r="B98" s="1032" t="s">
        <v>31</v>
      </c>
      <c r="D98" s="1098">
        <f t="shared" si="11"/>
        <v>1.1112500000000001</v>
      </c>
      <c r="E98" s="1095">
        <f t="shared" si="11"/>
        <v>13.168749999999999</v>
      </c>
      <c r="F98" s="1127">
        <f t="shared" si="11"/>
        <v>10.5</v>
      </c>
      <c r="G98" s="1100">
        <f t="shared" si="11"/>
        <v>2.09375</v>
      </c>
      <c r="H98" s="1095">
        <f t="shared" si="11"/>
        <v>60.162500000000001</v>
      </c>
      <c r="I98" s="1106">
        <f t="shared" si="11"/>
        <v>1.75</v>
      </c>
      <c r="J98" s="1107">
        <f t="shared" si="11"/>
        <v>12.68</v>
      </c>
      <c r="K98" s="1095">
        <f t="shared" si="11"/>
        <v>172.19374999999999</v>
      </c>
      <c r="L98" s="1100">
        <f t="shared" si="11"/>
        <v>0.19166666666666665</v>
      </c>
      <c r="M98" s="1212">
        <f t="shared" si="11"/>
        <v>4.7500000000000001E-2</v>
      </c>
      <c r="N98" s="1127">
        <f t="shared" si="11"/>
        <v>46.55</v>
      </c>
      <c r="O98" s="1127">
        <f t="shared" si="11"/>
        <v>28.256250000000001</v>
      </c>
    </row>
    <row r="99" spans="1:21" ht="20.399999999999999" x14ac:dyDescent="0.35">
      <c r="A99" s="988">
        <v>3</v>
      </c>
      <c r="B99" t="s">
        <v>613</v>
      </c>
      <c r="C99" s="984"/>
      <c r="D99" s="1097">
        <v>0</v>
      </c>
      <c r="E99" s="1093">
        <v>8.1999999999999993</v>
      </c>
      <c r="F99" s="984">
        <v>4.9000000000000004</v>
      </c>
      <c r="G99" s="1099">
        <v>1.2</v>
      </c>
      <c r="H99" s="1093">
        <v>91</v>
      </c>
      <c r="I99" s="1104">
        <v>0</v>
      </c>
      <c r="J99" s="1105">
        <v>0</v>
      </c>
      <c r="K99" s="1093">
        <v>274.5</v>
      </c>
      <c r="L99" s="1099">
        <v>8</v>
      </c>
      <c r="M99" s="1014">
        <v>0.05</v>
      </c>
      <c r="N99" s="984">
        <v>15.4</v>
      </c>
      <c r="O99" s="984">
        <v>13</v>
      </c>
      <c r="U99" s="586"/>
    </row>
    <row r="100" spans="1:21" ht="20.399999999999999" x14ac:dyDescent="0.35">
      <c r="A100" s="988" t="s">
        <v>755</v>
      </c>
      <c r="B100" t="s">
        <v>614</v>
      </c>
      <c r="C100" s="984"/>
      <c r="D100" s="1097">
        <v>0.15</v>
      </c>
      <c r="E100" s="1093">
        <v>9.5</v>
      </c>
      <c r="F100" s="984">
        <v>5.5</v>
      </c>
      <c r="G100" s="1099">
        <v>1.6</v>
      </c>
      <c r="H100" s="1093">
        <v>92</v>
      </c>
      <c r="I100" s="1104">
        <v>0</v>
      </c>
      <c r="J100" s="1105">
        <v>0</v>
      </c>
      <c r="K100" s="1093">
        <v>280.60000000000002</v>
      </c>
      <c r="L100" s="1099">
        <v>8.6999999999999993</v>
      </c>
      <c r="M100" s="1014">
        <v>7.0000000000000007E-2</v>
      </c>
      <c r="N100" s="984">
        <v>19.2</v>
      </c>
      <c r="O100" s="984">
        <v>14</v>
      </c>
    </row>
    <row r="101" spans="1:21" s="1205" customFormat="1" ht="23.4" x14ac:dyDescent="0.45">
      <c r="A101" s="1204"/>
      <c r="B101" s="1205" t="s">
        <v>31</v>
      </c>
      <c r="C101" s="1208"/>
      <c r="D101" s="1207">
        <v>4.9999999999999996E-2</v>
      </c>
      <c r="E101" s="1206">
        <v>8.6999999999999993</v>
      </c>
      <c r="F101" s="1208">
        <v>5.0999999999999996</v>
      </c>
      <c r="G101" s="1209">
        <v>1.4000000000000001</v>
      </c>
      <c r="H101" s="1206">
        <v>91.666666666666671</v>
      </c>
      <c r="I101" s="1210">
        <v>0</v>
      </c>
      <c r="J101" s="1211">
        <v>0</v>
      </c>
      <c r="K101" s="1206">
        <v>277.53333333333302</v>
      </c>
      <c r="L101" s="1209">
        <v>8.2333333333333325</v>
      </c>
      <c r="M101" s="1213">
        <v>0.06</v>
      </c>
      <c r="N101" s="1208">
        <v>17.133333333333336</v>
      </c>
      <c r="O101" s="1208">
        <v>13.333333333333334</v>
      </c>
    </row>
    <row r="102" spans="1:21" ht="20.399999999999999" x14ac:dyDescent="0.35">
      <c r="A102" s="988">
        <v>4</v>
      </c>
      <c r="B102" t="s">
        <v>613</v>
      </c>
      <c r="C102" s="984"/>
      <c r="D102" s="1097">
        <v>0</v>
      </c>
      <c r="E102" s="1093">
        <v>8.3000000000000007</v>
      </c>
      <c r="F102" s="984">
        <v>3.6</v>
      </c>
      <c r="G102" s="1099">
        <v>0.65</v>
      </c>
      <c r="H102" s="1093">
        <v>93</v>
      </c>
      <c r="I102" s="1104">
        <v>0</v>
      </c>
      <c r="J102" s="1105" t="s">
        <v>753</v>
      </c>
      <c r="K102" s="1093">
        <v>274.5</v>
      </c>
      <c r="L102" s="1099">
        <v>7.8</v>
      </c>
      <c r="M102" s="1014">
        <v>0.05</v>
      </c>
      <c r="N102" s="984">
        <v>19.7</v>
      </c>
      <c r="O102" s="984">
        <v>13</v>
      </c>
    </row>
    <row r="103" spans="1:21" ht="20.399999999999999" x14ac:dyDescent="0.35">
      <c r="A103" s="988" t="s">
        <v>756</v>
      </c>
      <c r="B103" t="s">
        <v>614</v>
      </c>
      <c r="C103" s="984"/>
      <c r="D103" s="1097">
        <v>0.05</v>
      </c>
      <c r="E103" s="1093">
        <v>11.5</v>
      </c>
      <c r="F103" s="984">
        <v>4.9000000000000004</v>
      </c>
      <c r="G103" s="1099">
        <v>1.7</v>
      </c>
      <c r="H103" s="1093">
        <v>98.5</v>
      </c>
      <c r="I103" s="1104">
        <v>0.05</v>
      </c>
      <c r="J103" s="1105">
        <v>1</v>
      </c>
      <c r="K103" s="1093">
        <v>277.60000000000002</v>
      </c>
      <c r="L103" s="1099">
        <v>11</v>
      </c>
      <c r="M103" s="1014">
        <v>0.105</v>
      </c>
      <c r="N103" s="984">
        <v>34.6</v>
      </c>
      <c r="O103" s="984">
        <v>18</v>
      </c>
    </row>
    <row r="104" spans="1:21" s="1205" customFormat="1" ht="23.4" x14ac:dyDescent="0.45">
      <c r="A104" s="1204"/>
      <c r="B104" s="1205" t="s">
        <v>31</v>
      </c>
      <c r="C104" s="1208"/>
      <c r="D104" s="1207">
        <v>3.1250000000000002E-3</v>
      </c>
      <c r="E104" s="1206">
        <v>9.1812500000000021</v>
      </c>
      <c r="F104" s="1208">
        <v>4.4399999999999995</v>
      </c>
      <c r="G104" s="1209">
        <v>1.2906250000000001</v>
      </c>
      <c r="H104" s="1206">
        <v>94.7</v>
      </c>
      <c r="I104" s="1210">
        <v>9.0909090909090922E-3</v>
      </c>
      <c r="J104" s="1211">
        <v>0.13333333333333336</v>
      </c>
      <c r="K104" s="1206">
        <v>276.05</v>
      </c>
      <c r="L104" s="1209">
        <v>9.4375</v>
      </c>
      <c r="M104" s="1213">
        <v>7.2999999999999995E-2</v>
      </c>
      <c r="N104" s="1208">
        <v>26.431249999999999</v>
      </c>
      <c r="O104" s="1208">
        <v>16.256250000000001</v>
      </c>
    </row>
    <row r="105" spans="1:21" ht="20.399999999999999" x14ac:dyDescent="0.35">
      <c r="A105" s="988">
        <v>5</v>
      </c>
      <c r="B105" t="s">
        <v>613</v>
      </c>
      <c r="C105" s="984"/>
      <c r="D105" s="1097">
        <v>0</v>
      </c>
      <c r="E105" s="1093">
        <v>7.2</v>
      </c>
      <c r="F105" s="984">
        <v>0</v>
      </c>
      <c r="G105" s="1099">
        <v>0.6</v>
      </c>
      <c r="H105" s="1093">
        <v>85</v>
      </c>
      <c r="I105" s="1104" t="s">
        <v>753</v>
      </c>
      <c r="J105" s="1105" t="s">
        <v>753</v>
      </c>
      <c r="K105" s="1093">
        <v>244.1</v>
      </c>
      <c r="L105" s="1099">
        <v>4.3</v>
      </c>
      <c r="M105" s="1014">
        <v>0.06</v>
      </c>
      <c r="N105" s="984">
        <v>11</v>
      </c>
      <c r="O105" s="984">
        <v>10</v>
      </c>
    </row>
    <row r="106" spans="1:21" ht="20.399999999999999" x14ac:dyDescent="0.35">
      <c r="A106" s="988" t="s">
        <v>87</v>
      </c>
      <c r="B106" t="s">
        <v>614</v>
      </c>
      <c r="C106" s="1093"/>
      <c r="D106" s="1097">
        <v>0.05</v>
      </c>
      <c r="E106" s="1093">
        <v>10.8</v>
      </c>
      <c r="F106" s="984">
        <v>7.3</v>
      </c>
      <c r="G106" s="1099">
        <v>1.8</v>
      </c>
      <c r="H106" s="1093">
        <v>104</v>
      </c>
      <c r="I106" s="1104">
        <v>0.05</v>
      </c>
      <c r="J106" s="1105">
        <v>0.3</v>
      </c>
      <c r="K106" s="1093">
        <v>283.7</v>
      </c>
      <c r="L106" s="1099">
        <v>68</v>
      </c>
      <c r="M106" s="1014">
        <v>0.11</v>
      </c>
      <c r="N106" s="984">
        <v>73</v>
      </c>
      <c r="O106" s="984">
        <v>19</v>
      </c>
    </row>
    <row r="107" spans="1:21" s="1032" customFormat="1" ht="20.399999999999999" x14ac:dyDescent="0.35">
      <c r="A107" s="1031"/>
      <c r="B107" s="1032" t="s">
        <v>31</v>
      </c>
      <c r="C107" s="1095"/>
      <c r="D107" s="1098">
        <v>3.3333333333333335E-3</v>
      </c>
      <c r="E107" s="1095">
        <v>9.1687500000000011</v>
      </c>
      <c r="F107" s="1127">
        <v>5.0999999999999996</v>
      </c>
      <c r="G107" s="1100">
        <v>1.25</v>
      </c>
      <c r="H107" s="1095">
        <v>95.11999999999999</v>
      </c>
      <c r="I107" s="1106">
        <v>0.01</v>
      </c>
      <c r="J107" s="1107">
        <v>4.6363636363636378E-2</v>
      </c>
      <c r="K107" s="1095">
        <v>257</v>
      </c>
      <c r="L107" s="1100">
        <v>12.1</v>
      </c>
      <c r="M107" s="1212">
        <v>9.0999999999999998E-2</v>
      </c>
      <c r="N107" s="1127">
        <v>37.325000000000003</v>
      </c>
      <c r="O107" s="1127">
        <v>16.081250000000001</v>
      </c>
    </row>
    <row r="108" spans="1:21" ht="20.399999999999999" x14ac:dyDescent="0.35">
      <c r="A108" s="988">
        <v>6</v>
      </c>
      <c r="B108" t="s">
        <v>613</v>
      </c>
      <c r="C108" s="1093"/>
      <c r="D108" s="1097">
        <v>0</v>
      </c>
      <c r="E108" s="1093">
        <v>7.3</v>
      </c>
      <c r="F108" s="984">
        <v>0</v>
      </c>
      <c r="G108" s="1099">
        <v>0.55000000000000004</v>
      </c>
      <c r="H108" s="1093">
        <v>86</v>
      </c>
      <c r="I108" s="1104" t="s">
        <v>753</v>
      </c>
      <c r="J108" s="1105" t="s">
        <v>753</v>
      </c>
      <c r="K108" s="1093">
        <v>256.2</v>
      </c>
      <c r="L108" s="1099">
        <v>1.2</v>
      </c>
      <c r="M108" s="1014">
        <v>0.04</v>
      </c>
      <c r="N108" s="984">
        <v>11.5</v>
      </c>
      <c r="O108" s="984">
        <v>8</v>
      </c>
    </row>
    <row r="109" spans="1:21" ht="20.399999999999999" x14ac:dyDescent="0.35">
      <c r="A109" s="988" t="s">
        <v>757</v>
      </c>
      <c r="B109" t="s">
        <v>614</v>
      </c>
      <c r="C109" s="1093"/>
      <c r="D109" s="1097">
        <v>0.05</v>
      </c>
      <c r="E109" s="1093">
        <v>10</v>
      </c>
      <c r="F109" s="984">
        <v>7.3</v>
      </c>
      <c r="G109" s="1099">
        <v>1.7</v>
      </c>
      <c r="H109" s="1093">
        <v>96.2</v>
      </c>
      <c r="I109" s="1104">
        <v>0.05</v>
      </c>
      <c r="J109" s="1105">
        <v>0.25</v>
      </c>
      <c r="K109" s="1093">
        <v>347.1</v>
      </c>
      <c r="L109" s="1099">
        <v>7.3</v>
      </c>
      <c r="M109" s="1014">
        <v>0.13</v>
      </c>
      <c r="N109" s="984">
        <v>54</v>
      </c>
      <c r="O109" s="984">
        <v>19</v>
      </c>
    </row>
    <row r="110" spans="1:21" s="1075" customFormat="1" ht="20.399999999999999" x14ac:dyDescent="0.35">
      <c r="A110" s="1074"/>
      <c r="B110" s="1075" t="s">
        <v>31</v>
      </c>
      <c r="C110" s="1133"/>
      <c r="D110" s="1134">
        <v>3.1250000000000002E-3</v>
      </c>
      <c r="E110" s="1095">
        <v>8.764705882352942</v>
      </c>
      <c r="F110" s="1127">
        <v>4.7666666666666666</v>
      </c>
      <c r="G110" s="1100">
        <v>1.2323529411764707</v>
      </c>
      <c r="H110" s="1095">
        <v>93.933333333333337</v>
      </c>
      <c r="I110" s="1106">
        <v>7.1428571428571435E-3</v>
      </c>
      <c r="J110" s="1107">
        <v>5.8571428571428573E-2</v>
      </c>
      <c r="K110" s="1095">
        <v>278.66000000000003</v>
      </c>
      <c r="L110" s="1100">
        <v>4.5176470588235293</v>
      </c>
      <c r="M110" s="1212">
        <v>8.5833333333333331E-2</v>
      </c>
      <c r="N110" s="1127">
        <v>34.335294117647059</v>
      </c>
      <c r="O110" s="1127">
        <v>15.329411764705883</v>
      </c>
    </row>
    <row r="111" spans="1:21" ht="20.399999999999999" x14ac:dyDescent="0.35">
      <c r="A111" s="988">
        <v>7</v>
      </c>
      <c r="B111" t="s">
        <v>613</v>
      </c>
      <c r="C111" s="1093"/>
      <c r="D111" s="1097">
        <v>0</v>
      </c>
      <c r="E111" s="1093">
        <v>7.6</v>
      </c>
      <c r="F111" s="984">
        <v>0</v>
      </c>
      <c r="G111" s="1099">
        <v>0.55000000000000004</v>
      </c>
      <c r="H111" s="1093">
        <v>82</v>
      </c>
      <c r="I111" s="1104" t="s">
        <v>753</v>
      </c>
      <c r="J111" s="1105" t="s">
        <v>753</v>
      </c>
      <c r="K111" s="1093">
        <v>159.30000000000001</v>
      </c>
      <c r="L111" s="1099">
        <v>1.6</v>
      </c>
      <c r="M111" s="1014">
        <v>0.08</v>
      </c>
      <c r="N111" s="984">
        <v>13</v>
      </c>
      <c r="O111" s="984">
        <v>1.5</v>
      </c>
    </row>
    <row r="112" spans="1:21" ht="20.399999999999999" x14ac:dyDescent="0.35">
      <c r="A112" s="988" t="s">
        <v>85</v>
      </c>
      <c r="B112" t="s">
        <v>614</v>
      </c>
      <c r="C112" s="1093"/>
      <c r="D112" s="1097">
        <v>0.05</v>
      </c>
      <c r="E112" s="1093">
        <v>10</v>
      </c>
      <c r="F112" s="984">
        <v>6.7</v>
      </c>
      <c r="G112" s="1099">
        <v>1.7</v>
      </c>
      <c r="H112" s="1093">
        <v>96.8</v>
      </c>
      <c r="I112" s="1104">
        <v>0.05</v>
      </c>
      <c r="J112" s="1105">
        <v>0.85</v>
      </c>
      <c r="K112" s="1093">
        <v>271.5</v>
      </c>
      <c r="L112" s="1099">
        <v>5.2</v>
      </c>
      <c r="M112" s="1014">
        <v>0.105</v>
      </c>
      <c r="N112" s="984">
        <v>60</v>
      </c>
      <c r="O112" s="984">
        <v>16.5</v>
      </c>
    </row>
    <row r="113" spans="1:15" s="1032" customFormat="1" ht="20.399999999999999" x14ac:dyDescent="0.35">
      <c r="A113" s="1031"/>
      <c r="B113" s="1032" t="s">
        <v>31</v>
      </c>
      <c r="C113" s="1095"/>
      <c r="D113" s="1098">
        <v>3.3333333333333335E-3</v>
      </c>
      <c r="E113" s="1095">
        <v>8.3249999999999993</v>
      </c>
      <c r="F113" s="1127">
        <v>5.0600000000000005</v>
      </c>
      <c r="G113" s="1100">
        <v>1.140625</v>
      </c>
      <c r="H113" s="1095">
        <v>92.28</v>
      </c>
      <c r="I113" s="1106">
        <v>9.0909090909090922E-3</v>
      </c>
      <c r="J113" s="1107">
        <v>0.14333333333333334</v>
      </c>
      <c r="K113" s="1095">
        <v>235.07499999999999</v>
      </c>
      <c r="L113" s="1100">
        <v>3.2187500000000004</v>
      </c>
      <c r="M113" s="1212">
        <v>9.7000000000000003E-2</v>
      </c>
      <c r="N113" s="1127">
        <v>31.662500000000001</v>
      </c>
      <c r="O113" s="1127">
        <v>12.88125</v>
      </c>
    </row>
    <row r="114" spans="1:15" ht="20.399999999999999" x14ac:dyDescent="0.35">
      <c r="A114" s="988">
        <v>8</v>
      </c>
      <c r="B114" t="s">
        <v>613</v>
      </c>
      <c r="C114" s="1093"/>
      <c r="D114" s="1097">
        <v>0</v>
      </c>
      <c r="E114" s="1093">
        <v>7.2</v>
      </c>
      <c r="F114" s="984">
        <v>0</v>
      </c>
      <c r="G114" s="1099">
        <v>0.5</v>
      </c>
      <c r="H114" s="1093">
        <v>84</v>
      </c>
      <c r="I114" s="1104" t="s">
        <v>753</v>
      </c>
      <c r="J114" s="1105">
        <v>0</v>
      </c>
      <c r="K114" s="1093">
        <v>174.5</v>
      </c>
      <c r="L114" s="1099">
        <v>1</v>
      </c>
      <c r="M114" s="1014">
        <v>7.0000000000000007E-2</v>
      </c>
      <c r="N114" s="984">
        <v>11.5</v>
      </c>
      <c r="O114" s="984">
        <v>9.5</v>
      </c>
    </row>
    <row r="115" spans="1:15" s="1215" customFormat="1" ht="23.4" x14ac:dyDescent="0.45">
      <c r="A115" s="1217" t="s">
        <v>758</v>
      </c>
      <c r="B115" s="1215" t="s">
        <v>614</v>
      </c>
      <c r="C115" s="1218"/>
      <c r="D115" s="1219">
        <v>0.05</v>
      </c>
      <c r="E115" s="1218">
        <v>10</v>
      </c>
      <c r="F115" s="1220">
        <v>7.1</v>
      </c>
      <c r="G115" s="1221">
        <v>1.3</v>
      </c>
      <c r="H115" s="1218">
        <v>93</v>
      </c>
      <c r="I115" s="1222">
        <v>0.05</v>
      </c>
      <c r="J115" s="1223">
        <v>0.22</v>
      </c>
      <c r="K115" s="1218">
        <v>274.5</v>
      </c>
      <c r="L115" s="1221">
        <v>2.6</v>
      </c>
      <c r="M115" s="1224">
        <v>0.11</v>
      </c>
      <c r="N115" s="1220">
        <v>26</v>
      </c>
      <c r="O115" s="1220">
        <v>13</v>
      </c>
    </row>
    <row r="116" spans="1:15" s="1205" customFormat="1" ht="23.4" x14ac:dyDescent="0.45">
      <c r="A116" s="1204"/>
      <c r="B116" s="1205" t="s">
        <v>31</v>
      </c>
      <c r="C116" s="1206"/>
      <c r="D116" s="1207">
        <v>3.8461538461538464E-3</v>
      </c>
      <c r="E116" s="1206">
        <v>7.9071428571428575</v>
      </c>
      <c r="F116" s="1208">
        <v>5.0599999999999996</v>
      </c>
      <c r="G116" s="1209">
        <v>1.0000000000000002</v>
      </c>
      <c r="H116" s="1206">
        <v>86.97999999999999</v>
      </c>
      <c r="I116" s="1210">
        <v>8.3333333333333332E-3</v>
      </c>
      <c r="J116" s="1211">
        <v>3.9285714285714292E-2</v>
      </c>
      <c r="K116" s="1206">
        <v>223.77500000000001</v>
      </c>
      <c r="L116" s="1209">
        <v>2.0071428571428576</v>
      </c>
      <c r="M116" s="1213">
        <v>9.1999999999999998E-2</v>
      </c>
      <c r="N116" s="1208">
        <v>15.421428571428573</v>
      </c>
      <c r="O116" s="1208">
        <v>10.771428571428572</v>
      </c>
    </row>
    <row r="117" spans="1:15" ht="20.399999999999999" x14ac:dyDescent="0.35">
      <c r="A117" s="988">
        <v>9</v>
      </c>
      <c r="B117" t="s">
        <v>613</v>
      </c>
      <c r="C117" s="1093"/>
      <c r="D117" s="1097">
        <v>0</v>
      </c>
      <c r="E117" s="1093">
        <v>8.1</v>
      </c>
      <c r="F117" s="984">
        <v>0.05</v>
      </c>
      <c r="G117" s="1099">
        <v>0.6</v>
      </c>
      <c r="H117" s="1093">
        <v>93.2</v>
      </c>
      <c r="I117" s="1104" t="s">
        <v>753</v>
      </c>
      <c r="J117" s="1105">
        <v>0</v>
      </c>
      <c r="K117" s="1093">
        <v>244.1</v>
      </c>
      <c r="L117" s="1099">
        <v>5.2</v>
      </c>
      <c r="M117" s="1014">
        <v>7.0000000000000007E-2</v>
      </c>
      <c r="N117" s="984">
        <v>20.3</v>
      </c>
      <c r="O117" s="984">
        <v>14.1</v>
      </c>
    </row>
    <row r="118" spans="1:15" ht="20.399999999999999" x14ac:dyDescent="0.35">
      <c r="A118" s="988" t="s">
        <v>759</v>
      </c>
      <c r="B118" t="s">
        <v>614</v>
      </c>
      <c r="C118" s="1093"/>
      <c r="D118" s="1097">
        <v>0.05</v>
      </c>
      <c r="E118" s="1093">
        <v>11</v>
      </c>
      <c r="F118" s="984">
        <v>6.7</v>
      </c>
      <c r="G118" s="1099">
        <v>1.8</v>
      </c>
      <c r="H118" s="1093">
        <v>101</v>
      </c>
      <c r="I118" s="1104">
        <v>0.05</v>
      </c>
      <c r="J118" s="1105">
        <v>2.9</v>
      </c>
      <c r="K118" s="1093">
        <v>274.5</v>
      </c>
      <c r="L118" s="1099">
        <v>12</v>
      </c>
      <c r="M118" s="1014">
        <v>0.15</v>
      </c>
      <c r="N118" s="984">
        <v>60</v>
      </c>
      <c r="O118" s="984">
        <v>19</v>
      </c>
    </row>
    <row r="119" spans="1:15" s="1032" customFormat="1" ht="20.399999999999999" x14ac:dyDescent="0.35">
      <c r="A119" s="1031"/>
      <c r="B119" s="1032" t="s">
        <v>31</v>
      </c>
      <c r="C119" s="1095"/>
      <c r="D119" s="1098">
        <v>3.3333333333333335E-3</v>
      </c>
      <c r="E119" s="1095">
        <v>9.1499999999999986</v>
      </c>
      <c r="F119" s="1127">
        <v>4.6899999999999995</v>
      </c>
      <c r="G119" s="1100">
        <v>1.2187500000000002</v>
      </c>
      <c r="H119" s="1095">
        <v>97.28</v>
      </c>
      <c r="I119" s="1106">
        <v>1.1538461538461541E-2</v>
      </c>
      <c r="J119" s="1107">
        <v>0.24630769230769231</v>
      </c>
      <c r="K119" s="1095">
        <v>255.47500000000002</v>
      </c>
      <c r="L119" s="1100">
        <v>10.0625</v>
      </c>
      <c r="M119" s="1212">
        <v>0.11299999999999999</v>
      </c>
      <c r="N119" s="1127">
        <v>31.287500000000001</v>
      </c>
      <c r="O119" s="1127">
        <v>16.381250000000001</v>
      </c>
    </row>
    <row r="120" spans="1:15" ht="20.399999999999999" x14ac:dyDescent="0.35">
      <c r="A120" s="988">
        <v>10</v>
      </c>
      <c r="B120" t="s">
        <v>613</v>
      </c>
      <c r="C120" s="1093"/>
      <c r="D120" s="1097">
        <v>0</v>
      </c>
      <c r="E120" s="1093">
        <v>8.1999999999999993</v>
      </c>
      <c r="F120" s="984">
        <v>4.5999999999999996</v>
      </c>
      <c r="G120" s="1099">
        <v>0.6</v>
      </c>
      <c r="H120" s="1093">
        <v>97.8</v>
      </c>
      <c r="I120" s="1104" t="s">
        <v>753</v>
      </c>
      <c r="J120" s="1105" t="s">
        <v>753</v>
      </c>
      <c r="K120" s="1093">
        <v>0</v>
      </c>
      <c r="L120" s="1099">
        <v>7.8</v>
      </c>
      <c r="M120" s="1014">
        <v>0.11</v>
      </c>
      <c r="N120" s="984">
        <v>27.8</v>
      </c>
      <c r="O120" s="984">
        <v>15.5</v>
      </c>
    </row>
    <row r="121" spans="1:15" ht="20.399999999999999" x14ac:dyDescent="0.35">
      <c r="A121" s="988" t="s">
        <v>760</v>
      </c>
      <c r="B121" t="s">
        <v>614</v>
      </c>
      <c r="C121" s="1093"/>
      <c r="D121" s="1097">
        <v>0</v>
      </c>
      <c r="E121" s="1093">
        <v>11</v>
      </c>
      <c r="F121" s="984">
        <v>4.5999999999999996</v>
      </c>
      <c r="G121" s="1099">
        <v>1.5</v>
      </c>
      <c r="H121" s="1093">
        <v>97.8</v>
      </c>
      <c r="I121" s="1104">
        <v>0.05</v>
      </c>
      <c r="J121" s="1105">
        <v>0.05</v>
      </c>
      <c r="K121" s="1093">
        <v>0</v>
      </c>
      <c r="L121" s="1099">
        <v>12</v>
      </c>
      <c r="M121" s="1014">
        <v>0.11</v>
      </c>
      <c r="N121" s="984">
        <v>38.299999999999997</v>
      </c>
      <c r="O121" s="984">
        <v>18</v>
      </c>
    </row>
    <row r="122" spans="1:15" s="1032" customFormat="1" ht="20.399999999999999" x14ac:dyDescent="0.35">
      <c r="A122" s="1031"/>
      <c r="B122" s="1032" t="s">
        <v>31</v>
      </c>
      <c r="C122" s="1095"/>
      <c r="D122" s="1098">
        <v>0</v>
      </c>
      <c r="E122" s="1095">
        <v>9.0416666666666661</v>
      </c>
      <c r="F122" s="1127">
        <v>4.5999999999999996</v>
      </c>
      <c r="G122" s="1100">
        <v>1.175</v>
      </c>
      <c r="H122" s="1095">
        <v>97.8</v>
      </c>
      <c r="I122" s="1106">
        <v>4.5454545454545461E-3</v>
      </c>
      <c r="J122" s="1107">
        <v>3.2500000000000001E-2</v>
      </c>
      <c r="K122" s="1095">
        <v>0</v>
      </c>
      <c r="L122" s="1100">
        <v>9.6166666666666671</v>
      </c>
      <c r="M122" s="1212">
        <v>0.11</v>
      </c>
      <c r="N122" s="1127">
        <v>32.366666666666667</v>
      </c>
      <c r="O122" s="1127">
        <v>16.491666666666667</v>
      </c>
    </row>
    <row r="123" spans="1:15" ht="20.399999999999999" x14ac:dyDescent="0.35">
      <c r="A123" s="988">
        <v>11</v>
      </c>
      <c r="B123" t="s">
        <v>613</v>
      </c>
      <c r="C123" s="1093"/>
      <c r="D123" s="1097">
        <v>0</v>
      </c>
      <c r="E123" s="1093">
        <v>8.4</v>
      </c>
      <c r="F123" s="984">
        <v>5.0999999999999996</v>
      </c>
      <c r="G123" s="1099">
        <v>0.6</v>
      </c>
      <c r="H123" s="1093">
        <v>100.2</v>
      </c>
      <c r="I123" s="1104" t="s">
        <v>753</v>
      </c>
      <c r="J123" s="1105" t="s">
        <v>753</v>
      </c>
      <c r="K123" s="1093">
        <v>0</v>
      </c>
      <c r="L123" s="1099">
        <v>8.6999999999999993</v>
      </c>
      <c r="M123" s="1014">
        <v>0.115</v>
      </c>
      <c r="N123" s="984">
        <v>31</v>
      </c>
      <c r="O123" s="984">
        <v>15.2</v>
      </c>
    </row>
    <row r="124" spans="1:15" ht="20.399999999999999" x14ac:dyDescent="0.35">
      <c r="A124" s="988" t="s">
        <v>761</v>
      </c>
      <c r="B124" t="s">
        <v>614</v>
      </c>
      <c r="C124" s="1093"/>
      <c r="D124" s="1097">
        <v>0</v>
      </c>
      <c r="E124" s="1093">
        <v>11</v>
      </c>
      <c r="F124" s="984">
        <v>5.0999999999999996</v>
      </c>
      <c r="G124" s="1099">
        <v>1.5</v>
      </c>
      <c r="H124" s="1093">
        <v>100.2</v>
      </c>
      <c r="I124" s="1104">
        <v>0.05</v>
      </c>
      <c r="J124" s="1105">
        <v>0.08</v>
      </c>
      <c r="K124" s="1093">
        <v>0</v>
      </c>
      <c r="L124" s="1099">
        <v>17</v>
      </c>
      <c r="M124" s="1014">
        <v>0.115</v>
      </c>
      <c r="N124" s="984">
        <v>96.5</v>
      </c>
      <c r="O124" s="984">
        <v>20</v>
      </c>
    </row>
    <row r="125" spans="1:15" s="1032" customFormat="1" ht="20.399999999999999" x14ac:dyDescent="0.35">
      <c r="A125" s="1031"/>
      <c r="B125" s="1032" t="s">
        <v>31</v>
      </c>
      <c r="C125" s="1095"/>
      <c r="D125" s="1098">
        <v>0</v>
      </c>
      <c r="E125" s="1095">
        <v>9.2583333333333346</v>
      </c>
      <c r="F125" s="1127">
        <v>5.0999999999999996</v>
      </c>
      <c r="G125" s="1100">
        <v>1.1499999999999999</v>
      </c>
      <c r="H125" s="1095">
        <v>100.2</v>
      </c>
      <c r="I125" s="1106">
        <v>5.5555555555555558E-3</v>
      </c>
      <c r="J125" s="1107">
        <v>3.5999999999999997E-2</v>
      </c>
      <c r="K125" s="1095">
        <v>0</v>
      </c>
      <c r="L125" s="1100">
        <v>13.166666666666666</v>
      </c>
      <c r="M125" s="1212">
        <v>0.115</v>
      </c>
      <c r="N125" s="1127">
        <v>60.341666666666661</v>
      </c>
      <c r="O125" s="1127">
        <v>17.358333333333331</v>
      </c>
    </row>
    <row r="126" spans="1:15" ht="20.399999999999999" x14ac:dyDescent="0.35">
      <c r="A126" s="988">
        <v>12</v>
      </c>
      <c r="B126" t="s">
        <v>613</v>
      </c>
      <c r="C126" s="1093"/>
      <c r="D126" s="1097">
        <v>0</v>
      </c>
      <c r="E126" s="1093">
        <v>8.4</v>
      </c>
      <c r="F126" s="984">
        <v>4.4000000000000004</v>
      </c>
      <c r="G126" s="1099">
        <v>0.6</v>
      </c>
      <c r="H126" s="1093">
        <v>103</v>
      </c>
      <c r="I126" s="1104" t="s">
        <v>753</v>
      </c>
      <c r="J126" s="1105" t="s">
        <v>753</v>
      </c>
      <c r="K126" s="1093">
        <v>256.2</v>
      </c>
      <c r="L126" s="1099">
        <v>8.1</v>
      </c>
      <c r="M126" s="1014">
        <v>0.105</v>
      </c>
      <c r="N126" s="984">
        <v>23.5</v>
      </c>
      <c r="O126" s="984">
        <v>15</v>
      </c>
    </row>
    <row r="127" spans="1:15" ht="20.399999999999999" x14ac:dyDescent="0.35">
      <c r="A127" s="988" t="s">
        <v>762</v>
      </c>
      <c r="B127" t="s">
        <v>614</v>
      </c>
      <c r="C127" s="1093"/>
      <c r="D127" s="1097">
        <v>0</v>
      </c>
      <c r="E127" s="1093">
        <v>11</v>
      </c>
      <c r="F127" s="984">
        <v>5.5</v>
      </c>
      <c r="G127" s="1099">
        <v>2.5</v>
      </c>
      <c r="H127" s="1093">
        <v>106</v>
      </c>
      <c r="I127" s="1104">
        <v>0.05</v>
      </c>
      <c r="J127" s="1105">
        <v>0.05</v>
      </c>
      <c r="K127" s="1093">
        <v>256.2</v>
      </c>
      <c r="L127" s="1099">
        <v>12.1</v>
      </c>
      <c r="M127" s="1014">
        <v>0.24</v>
      </c>
      <c r="N127" s="984">
        <v>67</v>
      </c>
      <c r="O127" s="984">
        <v>18.5</v>
      </c>
    </row>
    <row r="128" spans="1:15" s="1032" customFormat="1" ht="20.399999999999999" x14ac:dyDescent="0.35">
      <c r="A128" s="1031"/>
      <c r="B128" s="1032" t="s">
        <v>31</v>
      </c>
      <c r="C128" s="1095"/>
      <c r="D128" s="1098">
        <v>0</v>
      </c>
      <c r="E128" s="1095">
        <v>9.0769230769230766</v>
      </c>
      <c r="F128" s="1127">
        <v>4.95</v>
      </c>
      <c r="G128" s="1100">
        <v>1.3153846153846156</v>
      </c>
      <c r="H128" s="1095">
        <v>104.5</v>
      </c>
      <c r="I128" s="1106">
        <v>5.0000000000000001E-3</v>
      </c>
      <c r="J128" s="1107">
        <v>2.5428571428571429E-2</v>
      </c>
      <c r="K128" s="1095">
        <v>256.2</v>
      </c>
      <c r="L128" s="1100">
        <v>10.284615384615384</v>
      </c>
      <c r="M128" s="1212">
        <v>0.17249999999999999</v>
      </c>
      <c r="N128" s="1127">
        <v>35.992307692307691</v>
      </c>
      <c r="O128" s="1127">
        <v>16.953846153846154</v>
      </c>
    </row>
    <row r="129" spans="1:15" ht="20.399999999999999" x14ac:dyDescent="0.35">
      <c r="A129" s="988">
        <v>13</v>
      </c>
      <c r="B129" t="s">
        <v>613</v>
      </c>
      <c r="C129" s="1093"/>
      <c r="D129" s="1097">
        <v>0</v>
      </c>
      <c r="E129" s="1093">
        <v>0</v>
      </c>
      <c r="F129" s="984">
        <v>0.6</v>
      </c>
      <c r="G129" s="1099">
        <v>0</v>
      </c>
      <c r="H129" s="1093">
        <v>80</v>
      </c>
      <c r="I129" s="1104">
        <v>0</v>
      </c>
      <c r="J129" s="1105">
        <v>0</v>
      </c>
      <c r="K129" s="1093">
        <v>82.4</v>
      </c>
      <c r="L129" s="1099">
        <v>0</v>
      </c>
      <c r="M129" s="1014">
        <v>0</v>
      </c>
      <c r="N129" s="984">
        <v>23</v>
      </c>
      <c r="O129" s="984">
        <v>15</v>
      </c>
    </row>
    <row r="130" spans="1:15" ht="20.399999999999999" x14ac:dyDescent="0.35">
      <c r="A130" s="988" t="s">
        <v>763</v>
      </c>
      <c r="B130" t="s">
        <v>614</v>
      </c>
      <c r="C130" s="1093"/>
      <c r="D130" s="1097">
        <v>0</v>
      </c>
      <c r="E130" s="1093">
        <v>9.8000000000000007</v>
      </c>
      <c r="F130" s="984">
        <v>10.9</v>
      </c>
      <c r="G130" s="1099">
        <v>4.9000000000000004</v>
      </c>
      <c r="H130" s="1093">
        <v>114</v>
      </c>
      <c r="I130" s="1104">
        <v>0</v>
      </c>
      <c r="J130" s="1105">
        <v>0.08</v>
      </c>
      <c r="K130" s="1093">
        <v>268.39999999999998</v>
      </c>
      <c r="L130" s="1099">
        <v>68.5</v>
      </c>
      <c r="M130" s="1014">
        <v>0.26</v>
      </c>
      <c r="N130" s="984">
        <v>120</v>
      </c>
      <c r="O130" s="984">
        <v>55</v>
      </c>
    </row>
    <row r="131" spans="1:15" s="1032" customFormat="1" ht="20.399999999999999" x14ac:dyDescent="0.35">
      <c r="A131" s="1031"/>
      <c r="B131" s="1032" t="s">
        <v>31</v>
      </c>
      <c r="C131" s="1095"/>
      <c r="D131" s="1098">
        <v>0</v>
      </c>
      <c r="E131" s="1095">
        <v>5.0714285714285712</v>
      </c>
      <c r="F131" s="1127">
        <v>2.7357142857142853</v>
      </c>
      <c r="G131" s="1100">
        <v>1.0642857142857143</v>
      </c>
      <c r="H131" s="1095">
        <v>104.14285714285714</v>
      </c>
      <c r="I131" s="1106">
        <v>0</v>
      </c>
      <c r="J131" s="1107">
        <v>2.0000000000000007E-2</v>
      </c>
      <c r="K131" s="1095">
        <v>239.05714285714285</v>
      </c>
      <c r="L131" s="1100">
        <v>18.87142857142857</v>
      </c>
      <c r="M131" s="1212">
        <v>6.8214285714285741E-2</v>
      </c>
      <c r="N131" s="1127">
        <v>40.807142857142857</v>
      </c>
      <c r="O131" s="1127">
        <v>17.989285714285714</v>
      </c>
    </row>
    <row r="132" spans="1:15" ht="20.399999999999999" x14ac:dyDescent="0.35">
      <c r="A132" s="988">
        <v>14</v>
      </c>
      <c r="B132" t="s">
        <v>613</v>
      </c>
      <c r="C132" s="1093"/>
      <c r="D132" s="1097">
        <v>0</v>
      </c>
      <c r="E132" s="1093">
        <v>10.7</v>
      </c>
      <c r="F132" s="984">
        <v>4.8</v>
      </c>
      <c r="G132" s="1099">
        <v>6.7</v>
      </c>
      <c r="H132" s="1093">
        <v>82</v>
      </c>
      <c r="I132" s="1104">
        <v>0</v>
      </c>
      <c r="J132" s="1105">
        <v>0</v>
      </c>
      <c r="K132" s="1093">
        <v>82.4</v>
      </c>
      <c r="L132" s="1099">
        <v>30</v>
      </c>
      <c r="M132" s="1014">
        <v>0.15</v>
      </c>
      <c r="N132" s="984">
        <v>42.2</v>
      </c>
      <c r="O132" s="984">
        <v>31</v>
      </c>
    </row>
    <row r="133" spans="1:15" ht="20.399999999999999" x14ac:dyDescent="0.35">
      <c r="A133" s="988" t="s">
        <v>764</v>
      </c>
      <c r="B133" t="s">
        <v>614</v>
      </c>
      <c r="C133" s="1093"/>
      <c r="D133" s="1097">
        <v>0</v>
      </c>
      <c r="E133" s="1093">
        <v>14.8</v>
      </c>
      <c r="F133" s="984">
        <v>9.6999999999999993</v>
      </c>
      <c r="G133" s="1099">
        <v>7.5</v>
      </c>
      <c r="H133" s="1093">
        <v>88</v>
      </c>
      <c r="I133" s="1104">
        <v>0</v>
      </c>
      <c r="J133" s="1105">
        <v>0.15</v>
      </c>
      <c r="K133" s="1093">
        <v>195.2</v>
      </c>
      <c r="L133" s="1099">
        <v>67</v>
      </c>
      <c r="M133" s="1014">
        <v>0.22</v>
      </c>
      <c r="N133" s="984">
        <v>92.7</v>
      </c>
      <c r="O133" s="984">
        <v>52.5</v>
      </c>
    </row>
    <row r="134" spans="1:15" s="1205" customFormat="1" ht="23.4" x14ac:dyDescent="0.45">
      <c r="A134" s="1204"/>
      <c r="B134" s="1205" t="s">
        <v>31</v>
      </c>
      <c r="C134" s="1206"/>
      <c r="D134" s="1207" t="e">
        <v>#DIV/0!</v>
      </c>
      <c r="E134" s="1206">
        <v>13.133333333333335</v>
      </c>
      <c r="F134" s="1208">
        <v>7.2666666666666666</v>
      </c>
      <c r="G134" s="1209">
        <v>7.2</v>
      </c>
      <c r="H134" s="1206">
        <v>86</v>
      </c>
      <c r="I134" s="1210">
        <v>0</v>
      </c>
      <c r="J134" s="1211">
        <v>5.6666666666666664E-2</v>
      </c>
      <c r="K134" s="1206">
        <v>135.23333333333332</v>
      </c>
      <c r="L134" s="1209">
        <v>48</v>
      </c>
      <c r="M134" s="1213">
        <v>0.17333333333333334</v>
      </c>
      <c r="N134" s="1208">
        <v>68.5</v>
      </c>
      <c r="O134" s="1208">
        <v>43.833333333333336</v>
      </c>
    </row>
    <row r="135" spans="1:15" ht="20.399999999999999" x14ac:dyDescent="0.35">
      <c r="A135" s="988">
        <v>15</v>
      </c>
      <c r="B135" t="s">
        <v>613</v>
      </c>
      <c r="C135" s="1093"/>
      <c r="D135" s="1097">
        <v>0.06</v>
      </c>
      <c r="E135" s="1093">
        <v>4.5999999999999996</v>
      </c>
      <c r="F135" s="984">
        <v>1.2</v>
      </c>
      <c r="G135" s="1099">
        <v>0.7</v>
      </c>
      <c r="H135" s="1093">
        <v>89.8</v>
      </c>
      <c r="I135" s="1104">
        <v>0.05</v>
      </c>
      <c r="J135" s="1105">
        <v>0</v>
      </c>
      <c r="K135" s="1093">
        <v>231.9</v>
      </c>
      <c r="L135" s="1099">
        <v>11</v>
      </c>
      <c r="M135" s="1014">
        <v>0.03</v>
      </c>
      <c r="N135" s="984">
        <v>19.7</v>
      </c>
      <c r="O135" s="984">
        <v>11.5</v>
      </c>
    </row>
    <row r="136" spans="1:15" ht="20.399999999999999" x14ac:dyDescent="0.35">
      <c r="A136" s="988" t="s">
        <v>765</v>
      </c>
      <c r="B136" t="s">
        <v>614</v>
      </c>
      <c r="C136" s="1093"/>
      <c r="D136" s="1097">
        <v>0.06</v>
      </c>
      <c r="E136" s="1093">
        <v>21.1</v>
      </c>
      <c r="F136" s="984">
        <v>16</v>
      </c>
      <c r="G136" s="1099">
        <v>1.7</v>
      </c>
      <c r="H136" s="1093">
        <v>142</v>
      </c>
      <c r="I136" s="1104">
        <v>0.05</v>
      </c>
      <c r="J136" s="1105">
        <v>0.05</v>
      </c>
      <c r="K136" s="1093">
        <v>396.5</v>
      </c>
      <c r="L136" s="1099">
        <v>21.5</v>
      </c>
      <c r="M136" s="1014">
        <v>0.15</v>
      </c>
      <c r="N136" s="984">
        <v>82</v>
      </c>
      <c r="O136" s="984">
        <v>43</v>
      </c>
    </row>
    <row r="137" spans="1:15" s="1075" customFormat="1" ht="20.399999999999999" x14ac:dyDescent="0.35">
      <c r="A137" s="1074"/>
      <c r="B137" s="1075" t="s">
        <v>31</v>
      </c>
      <c r="C137" s="1133"/>
      <c r="D137" s="1134">
        <v>0.06</v>
      </c>
      <c r="E137" s="1095">
        <v>6.0607142857142904</v>
      </c>
      <c r="F137" s="1127">
        <v>4.7</v>
      </c>
      <c r="G137" s="1100">
        <v>1.0035714285714299</v>
      </c>
      <c r="H137" s="1095">
        <v>137.44137931034484</v>
      </c>
      <c r="I137" s="1106">
        <v>0.05</v>
      </c>
      <c r="J137" s="1107">
        <v>1.7241379310344831E-2</v>
      </c>
      <c r="K137" s="1095">
        <v>383.78620689655162</v>
      </c>
      <c r="L137" s="1100">
        <v>18.565517241379315</v>
      </c>
      <c r="M137" s="1212">
        <v>5.9285714285714303E-2</v>
      </c>
      <c r="N137" s="1127">
        <v>27.741379310344801</v>
      </c>
      <c r="O137" s="1127">
        <v>13.8275862068966</v>
      </c>
    </row>
    <row r="138" spans="1:15" ht="20.399999999999999" x14ac:dyDescent="0.35">
      <c r="A138" s="988">
        <v>16</v>
      </c>
      <c r="B138" t="s">
        <v>613</v>
      </c>
      <c r="C138" s="1093"/>
      <c r="D138" s="1097">
        <v>0</v>
      </c>
      <c r="E138" s="1093">
        <v>6.7</v>
      </c>
      <c r="F138" s="984">
        <v>4.3</v>
      </c>
      <c r="G138" s="1099">
        <v>0.7</v>
      </c>
      <c r="H138" s="1093">
        <v>44</v>
      </c>
      <c r="I138" s="1104">
        <v>0</v>
      </c>
      <c r="J138" s="1105">
        <v>0.02</v>
      </c>
      <c r="K138" s="1093">
        <v>51.9</v>
      </c>
      <c r="L138" s="1099">
        <v>10.8</v>
      </c>
      <c r="M138" s="1014">
        <v>0.05</v>
      </c>
      <c r="N138" s="984">
        <v>19.2</v>
      </c>
      <c r="O138" s="984">
        <v>12</v>
      </c>
    </row>
    <row r="139" spans="1:15" ht="20.399999999999999" x14ac:dyDescent="0.35">
      <c r="A139" s="988" t="s">
        <v>766</v>
      </c>
      <c r="B139" t="s">
        <v>614</v>
      </c>
      <c r="C139" s="1093"/>
      <c r="D139" s="1097">
        <v>0</v>
      </c>
      <c r="E139" s="1093">
        <v>16.3</v>
      </c>
      <c r="F139" s="984">
        <v>9.6999999999999993</v>
      </c>
      <c r="G139" s="1099">
        <v>3.8</v>
      </c>
      <c r="H139" s="1093">
        <v>78</v>
      </c>
      <c r="I139" s="1104">
        <v>0.25</v>
      </c>
      <c r="J139" s="1105">
        <v>0.65</v>
      </c>
      <c r="K139" s="1093">
        <v>155.6</v>
      </c>
      <c r="L139" s="1099">
        <v>72</v>
      </c>
      <c r="M139" s="1014">
        <v>0.9</v>
      </c>
      <c r="N139" s="984">
        <v>92.2</v>
      </c>
      <c r="O139" s="984">
        <v>53</v>
      </c>
    </row>
    <row r="140" spans="1:15" s="1032" customFormat="1" ht="20.399999999999999" x14ac:dyDescent="0.35">
      <c r="A140" s="1031"/>
      <c r="B140" s="1032" t="s">
        <v>31</v>
      </c>
      <c r="C140" s="1095"/>
      <c r="D140" s="1098">
        <v>0</v>
      </c>
      <c r="E140" s="1095">
        <v>11.59090909090909</v>
      </c>
      <c r="F140" s="1127">
        <v>7.0636363636363635</v>
      </c>
      <c r="G140" s="1100">
        <v>1.7681818181818181</v>
      </c>
      <c r="H140" s="1095">
        <v>61.136363636363633</v>
      </c>
      <c r="I140" s="1106">
        <v>5.8571428571428594E-2</v>
      </c>
      <c r="J140" s="1107">
        <v>0.13954545454545453</v>
      </c>
      <c r="K140" s="1095">
        <v>115.64999999999999</v>
      </c>
      <c r="L140" s="1100">
        <v>35.745454545454542</v>
      </c>
      <c r="M140" s="1212">
        <v>0.14727272727272731</v>
      </c>
      <c r="N140" s="1127">
        <v>44.222727272727276</v>
      </c>
      <c r="O140" s="1127">
        <v>29.227272727272727</v>
      </c>
    </row>
    <row r="141" spans="1:15" ht="20.399999999999999" x14ac:dyDescent="0.35">
      <c r="A141" s="988">
        <v>17</v>
      </c>
      <c r="B141" t="s">
        <v>613</v>
      </c>
      <c r="C141" s="1093"/>
      <c r="D141" s="1097">
        <v>0.05</v>
      </c>
      <c r="E141" s="1093">
        <v>6.1</v>
      </c>
      <c r="F141" s="984">
        <v>1.2</v>
      </c>
      <c r="G141" s="1099">
        <v>1</v>
      </c>
      <c r="H141" s="1093">
        <v>102</v>
      </c>
      <c r="I141" s="1104">
        <v>0.05</v>
      </c>
      <c r="J141" s="1105">
        <v>0.01</v>
      </c>
      <c r="K141" s="1093">
        <v>213.5</v>
      </c>
      <c r="L141" s="1099">
        <v>18.5</v>
      </c>
      <c r="M141" s="1014">
        <v>0.1</v>
      </c>
      <c r="N141" s="984">
        <v>25.4</v>
      </c>
      <c r="O141" s="984">
        <v>13</v>
      </c>
    </row>
    <row r="142" spans="1:15" s="278" customFormat="1" ht="20.399999999999999" x14ac:dyDescent="0.35">
      <c r="A142" s="486" t="s">
        <v>767</v>
      </c>
      <c r="B142" s="278" t="s">
        <v>614</v>
      </c>
      <c r="C142" s="1093"/>
      <c r="D142" s="1097">
        <v>0.05</v>
      </c>
      <c r="E142" s="1093">
        <v>10.5</v>
      </c>
      <c r="F142" s="984">
        <v>5.5</v>
      </c>
      <c r="G142" s="1099">
        <v>2.4</v>
      </c>
      <c r="H142" s="1093">
        <v>113.3</v>
      </c>
      <c r="I142" s="1104">
        <v>0.05</v>
      </c>
      <c r="J142" s="1105">
        <v>0.15</v>
      </c>
      <c r="K142" s="1093">
        <v>295.89999999999998</v>
      </c>
      <c r="L142" s="1099">
        <v>36.4</v>
      </c>
      <c r="M142" s="1014">
        <v>0.1</v>
      </c>
      <c r="N142" s="984">
        <v>398</v>
      </c>
      <c r="O142" s="984">
        <v>23</v>
      </c>
    </row>
    <row r="143" spans="1:15" s="1075" customFormat="1" ht="20.399999999999999" x14ac:dyDescent="0.35">
      <c r="A143" s="1074"/>
      <c r="B143" s="1075" t="s">
        <v>31</v>
      </c>
      <c r="C143" s="1133"/>
      <c r="D143" s="1134">
        <v>0.05</v>
      </c>
      <c r="E143" s="1133">
        <v>7.4862068965517228</v>
      </c>
      <c r="F143" s="1139">
        <v>3.7896551724137932</v>
      </c>
      <c r="G143" s="1135">
        <v>1.720689655172414</v>
      </c>
      <c r="H143" s="1133">
        <v>106.11379310344829</v>
      </c>
      <c r="I143" s="1136">
        <v>0.05</v>
      </c>
      <c r="J143" s="1137">
        <v>4.2068965517241388E-2</v>
      </c>
      <c r="K143" s="1133">
        <v>269.04137931034484</v>
      </c>
      <c r="L143" s="1135">
        <v>21.675862068965518</v>
      </c>
      <c r="M143" s="1216">
        <v>0.1</v>
      </c>
      <c r="N143" s="1139">
        <v>47.9551724137931</v>
      </c>
      <c r="O143" s="1139">
        <v>17.913793103448278</v>
      </c>
    </row>
    <row r="144" spans="1:15" ht="20.399999999999999" x14ac:dyDescent="0.35">
      <c r="A144" s="988">
        <v>18</v>
      </c>
      <c r="B144" t="s">
        <v>613</v>
      </c>
      <c r="C144" s="1093"/>
      <c r="D144" s="1097">
        <v>0.05</v>
      </c>
      <c r="E144" s="1093">
        <v>7.4862068965517228</v>
      </c>
      <c r="F144" s="984">
        <v>3.7896551724137932</v>
      </c>
      <c r="G144" s="1099">
        <v>1.6</v>
      </c>
      <c r="H144" s="1093">
        <v>68</v>
      </c>
      <c r="I144" s="1104">
        <v>0.05</v>
      </c>
      <c r="J144" s="1105">
        <v>4.2068965517241388E-2</v>
      </c>
      <c r="K144" s="1093">
        <v>24</v>
      </c>
      <c r="L144" s="1099">
        <v>14.7</v>
      </c>
      <c r="M144" s="1014">
        <v>0.1</v>
      </c>
      <c r="N144" s="984">
        <v>16</v>
      </c>
      <c r="O144" s="984">
        <v>16</v>
      </c>
    </row>
    <row r="145" spans="1:15" ht="20.399999999999999" x14ac:dyDescent="0.35">
      <c r="A145" s="988" t="s">
        <v>768</v>
      </c>
      <c r="B145" t="s">
        <v>614</v>
      </c>
      <c r="C145" s="1093"/>
      <c r="D145" s="1097">
        <v>0.05</v>
      </c>
      <c r="E145" s="1093">
        <v>15.1</v>
      </c>
      <c r="F145" s="984">
        <v>12.8</v>
      </c>
      <c r="G145" s="1099">
        <v>2.5</v>
      </c>
      <c r="H145" s="1093">
        <v>113.3</v>
      </c>
      <c r="I145" s="1104">
        <v>0.05</v>
      </c>
      <c r="J145" s="1105">
        <v>0.22</v>
      </c>
      <c r="K145" s="1093">
        <v>295.89999999999998</v>
      </c>
      <c r="L145" s="1099">
        <v>65</v>
      </c>
      <c r="M145" s="1014">
        <v>0.18</v>
      </c>
      <c r="N145" s="984">
        <v>398</v>
      </c>
      <c r="O145" s="984">
        <v>43</v>
      </c>
    </row>
    <row r="146" spans="1:15" s="1205" customFormat="1" ht="23.4" x14ac:dyDescent="0.45">
      <c r="A146" s="1204"/>
      <c r="B146" s="1205" t="s">
        <v>31</v>
      </c>
      <c r="C146" s="1206"/>
      <c r="D146" s="1207">
        <v>0.05</v>
      </c>
      <c r="E146" s="1206">
        <v>10.896551724137931</v>
      </c>
      <c r="F146" s="1208">
        <v>7.6474137931034489</v>
      </c>
      <c r="G146" s="1209">
        <v>2.0551724137931036</v>
      </c>
      <c r="H146" s="1206">
        <v>89.353448275862107</v>
      </c>
      <c r="I146" s="1210">
        <v>0.05</v>
      </c>
      <c r="J146" s="1211">
        <v>0.11801724137931036</v>
      </c>
      <c r="K146" s="1206">
        <v>179.26034482758621</v>
      </c>
      <c r="L146" s="1209">
        <v>28.76468489892985</v>
      </c>
      <c r="M146" s="1213">
        <v>0.1275</v>
      </c>
      <c r="N146" s="1208">
        <v>56.357074910820444</v>
      </c>
      <c r="O146" s="1208">
        <v>23.824613555291318</v>
      </c>
    </row>
    <row r="147" spans="1:15" ht="20.399999999999999" x14ac:dyDescent="0.35">
      <c r="A147" s="988">
        <v>19</v>
      </c>
      <c r="B147" t="s">
        <v>613</v>
      </c>
      <c r="C147" s="1093"/>
      <c r="D147" s="1097">
        <v>0</v>
      </c>
      <c r="E147" s="1093">
        <v>15.3</v>
      </c>
      <c r="F147" s="984">
        <v>12.2</v>
      </c>
      <c r="G147" s="1099">
        <v>2.4</v>
      </c>
      <c r="H147" s="1093">
        <v>56</v>
      </c>
      <c r="I147" s="1104">
        <v>0</v>
      </c>
      <c r="J147" s="1105">
        <v>0.16</v>
      </c>
      <c r="K147" s="1093">
        <v>36.6</v>
      </c>
      <c r="L147" s="1099">
        <v>5.5</v>
      </c>
      <c r="M147" s="1014">
        <v>0.12</v>
      </c>
      <c r="N147" s="984">
        <v>44.4</v>
      </c>
      <c r="O147" s="984">
        <v>20.5</v>
      </c>
    </row>
    <row r="148" spans="1:15" ht="20.399999999999999" x14ac:dyDescent="0.35">
      <c r="A148" s="988" t="s">
        <v>769</v>
      </c>
      <c r="B148" t="s">
        <v>614</v>
      </c>
      <c r="C148" s="1093"/>
      <c r="D148" s="1097">
        <v>0</v>
      </c>
      <c r="E148" s="1093">
        <v>16.600000000000001</v>
      </c>
      <c r="F148" s="984">
        <v>13.4</v>
      </c>
      <c r="G148" s="1099">
        <v>2.7</v>
      </c>
      <c r="H148" s="1093">
        <v>66</v>
      </c>
      <c r="I148" s="1104">
        <v>0</v>
      </c>
      <c r="J148" s="1105">
        <v>0.3</v>
      </c>
      <c r="K148" s="1093">
        <v>82.4</v>
      </c>
      <c r="L148" s="1099">
        <v>80</v>
      </c>
      <c r="M148" s="1014">
        <v>0.16</v>
      </c>
      <c r="N148" s="984">
        <v>127.2</v>
      </c>
      <c r="O148" s="984">
        <v>48</v>
      </c>
    </row>
    <row r="149" spans="1:15" s="1032" customFormat="1" ht="20.399999999999999" x14ac:dyDescent="0.35">
      <c r="A149" s="1031"/>
      <c r="B149" s="1032" t="s">
        <v>31</v>
      </c>
      <c r="C149" s="1095"/>
      <c r="D149" s="1098">
        <v>0</v>
      </c>
      <c r="E149" s="1095">
        <v>15.950000000000001</v>
      </c>
      <c r="F149" s="1127">
        <v>12.8</v>
      </c>
      <c r="G149" s="1100">
        <v>2.5499999999999998</v>
      </c>
      <c r="H149" s="1095">
        <v>61</v>
      </c>
      <c r="I149" s="1106">
        <v>0</v>
      </c>
      <c r="J149" s="1107">
        <v>0.22999999999999998</v>
      </c>
      <c r="K149" s="1095">
        <v>59.5</v>
      </c>
      <c r="L149" s="1100">
        <v>33.921428571428571</v>
      </c>
      <c r="M149" s="1212">
        <v>0.14000000000000001</v>
      </c>
      <c r="N149" s="1127">
        <v>83.833333333333329</v>
      </c>
      <c r="O149" s="1127">
        <v>34.589285714285715</v>
      </c>
    </row>
    <row r="150" spans="1:15" ht="20.399999999999999" x14ac:dyDescent="0.35">
      <c r="A150" s="988">
        <v>20</v>
      </c>
      <c r="B150" t="s">
        <v>613</v>
      </c>
      <c r="C150" s="1093"/>
      <c r="D150" s="1097">
        <v>0</v>
      </c>
      <c r="E150" s="1093">
        <v>0</v>
      </c>
      <c r="F150" s="984">
        <v>0</v>
      </c>
      <c r="G150" s="1099">
        <v>0</v>
      </c>
      <c r="H150" s="1093">
        <v>0</v>
      </c>
      <c r="I150" s="1104">
        <v>0</v>
      </c>
      <c r="J150" s="1105">
        <v>0</v>
      </c>
      <c r="K150" s="1093">
        <v>0</v>
      </c>
      <c r="L150" s="1099">
        <v>3.3</v>
      </c>
      <c r="M150" s="1014">
        <v>0</v>
      </c>
      <c r="N150" s="984">
        <v>33.6</v>
      </c>
      <c r="O150" s="984">
        <v>17</v>
      </c>
    </row>
    <row r="151" spans="1:15" ht="20.399999999999999" x14ac:dyDescent="0.35">
      <c r="A151" s="988" t="s">
        <v>770</v>
      </c>
      <c r="B151" t="s">
        <v>614</v>
      </c>
      <c r="C151" s="1093"/>
      <c r="D151" s="1097">
        <v>0</v>
      </c>
      <c r="E151" s="1093">
        <v>0</v>
      </c>
      <c r="F151" s="984">
        <v>0</v>
      </c>
      <c r="G151" s="1099">
        <v>0</v>
      </c>
      <c r="H151" s="1093">
        <v>0</v>
      </c>
      <c r="I151" s="1104">
        <v>0</v>
      </c>
      <c r="J151" s="1105">
        <v>0</v>
      </c>
      <c r="K151" s="1093">
        <v>0</v>
      </c>
      <c r="L151" s="1099">
        <v>72</v>
      </c>
      <c r="M151" s="1014">
        <v>0</v>
      </c>
      <c r="N151" s="984">
        <v>132</v>
      </c>
      <c r="O151" s="984">
        <v>44</v>
      </c>
    </row>
    <row r="152" spans="1:15" s="1032" customFormat="1" ht="20.399999999999999" x14ac:dyDescent="0.35">
      <c r="A152" s="1031"/>
      <c r="B152" s="1032" t="s">
        <v>31</v>
      </c>
      <c r="C152" s="1095"/>
      <c r="D152" s="1098">
        <v>0</v>
      </c>
      <c r="E152" s="1095">
        <v>0</v>
      </c>
      <c r="F152" s="1127">
        <v>0</v>
      </c>
      <c r="G152" s="1100">
        <v>0</v>
      </c>
      <c r="H152" s="1095">
        <v>0</v>
      </c>
      <c r="I152" s="1106">
        <v>0</v>
      </c>
      <c r="J152" s="1107">
        <v>0</v>
      </c>
      <c r="K152" s="1095">
        <v>0</v>
      </c>
      <c r="L152" s="1100">
        <v>21.339285714285719</v>
      </c>
      <c r="M152" s="1212">
        <v>0</v>
      </c>
      <c r="N152" s="1127">
        <v>67.821428571428569</v>
      </c>
      <c r="O152" s="1127">
        <v>26.385714285714283</v>
      </c>
    </row>
    <row r="153" spans="1:15" ht="20.399999999999999" x14ac:dyDescent="0.35">
      <c r="A153" s="988">
        <v>21</v>
      </c>
      <c r="B153" t="s">
        <v>613</v>
      </c>
      <c r="C153" s="1093"/>
      <c r="D153" s="1097">
        <v>0</v>
      </c>
      <c r="E153" s="1093">
        <v>17.100000000000001</v>
      </c>
      <c r="F153" s="984">
        <v>15.8</v>
      </c>
      <c r="G153" s="1099">
        <v>3.9</v>
      </c>
      <c r="H153" s="1093">
        <v>70</v>
      </c>
      <c r="I153" s="1104">
        <v>0</v>
      </c>
      <c r="J153" s="1105">
        <v>0.02</v>
      </c>
      <c r="K153" s="1093">
        <v>164.7</v>
      </c>
      <c r="L153" s="1099">
        <v>0.2</v>
      </c>
      <c r="M153" s="1014">
        <v>0.25</v>
      </c>
      <c r="N153" s="984">
        <v>38.5</v>
      </c>
      <c r="O153" s="984">
        <v>24</v>
      </c>
    </row>
    <row r="154" spans="1:15" ht="20.399999999999999" x14ac:dyDescent="0.35">
      <c r="A154" s="988" t="s">
        <v>771</v>
      </c>
      <c r="B154" t="s">
        <v>614</v>
      </c>
      <c r="C154" s="1093"/>
      <c r="D154" s="1097">
        <v>0</v>
      </c>
      <c r="E154" s="1093">
        <v>17.100000000000001</v>
      </c>
      <c r="F154" s="984">
        <v>15.8</v>
      </c>
      <c r="G154" s="1099">
        <v>3.9</v>
      </c>
      <c r="H154" s="1093">
        <v>70</v>
      </c>
      <c r="I154" s="1104">
        <v>0</v>
      </c>
      <c r="J154" s="1105">
        <v>0.02</v>
      </c>
      <c r="K154" s="1093">
        <v>164.7</v>
      </c>
      <c r="L154" s="1099">
        <v>81</v>
      </c>
      <c r="M154" s="1014">
        <v>0.25</v>
      </c>
      <c r="N154" s="984">
        <v>144</v>
      </c>
      <c r="O154" s="984">
        <v>52.5</v>
      </c>
    </row>
    <row r="155" spans="1:15" s="1032" customFormat="1" ht="20.399999999999999" x14ac:dyDescent="0.35">
      <c r="A155" s="1031"/>
      <c r="B155" s="1032" t="s">
        <v>31</v>
      </c>
      <c r="C155" s="1095"/>
      <c r="D155" s="1098">
        <v>0</v>
      </c>
      <c r="E155" s="1095">
        <v>17.100000000000001</v>
      </c>
      <c r="F155" s="1127">
        <v>15.8</v>
      </c>
      <c r="G155" s="1100">
        <v>3.9</v>
      </c>
      <c r="H155" s="1095">
        <v>70</v>
      </c>
      <c r="I155" s="1106">
        <v>0</v>
      </c>
      <c r="J155" s="1107">
        <v>0.02</v>
      </c>
      <c r="K155" s="1095">
        <v>164.7</v>
      </c>
      <c r="L155" s="1100">
        <v>27.605555555555558</v>
      </c>
      <c r="M155" s="1212">
        <v>0.25</v>
      </c>
      <c r="N155" s="1127">
        <v>79.26111111111112</v>
      </c>
      <c r="O155" s="1127">
        <v>34</v>
      </c>
    </row>
    <row r="156" spans="1:15" ht="20.399999999999999" x14ac:dyDescent="0.35">
      <c r="A156" s="988">
        <v>22</v>
      </c>
      <c r="B156" t="s">
        <v>613</v>
      </c>
      <c r="C156" s="1093"/>
      <c r="D156" s="1097">
        <v>0</v>
      </c>
      <c r="E156" s="1093">
        <v>18.399999999999999</v>
      </c>
      <c r="F156" s="984">
        <v>14</v>
      </c>
      <c r="G156" s="1099">
        <v>4.7</v>
      </c>
      <c r="H156" s="1093">
        <v>75</v>
      </c>
      <c r="I156" s="1104">
        <v>0</v>
      </c>
      <c r="J156" s="1105">
        <v>0.02</v>
      </c>
      <c r="K156" s="1093">
        <v>167.8</v>
      </c>
      <c r="L156" s="1099">
        <v>5</v>
      </c>
      <c r="M156" s="1014">
        <v>0.28000000000000003</v>
      </c>
      <c r="N156" s="984">
        <v>50.4</v>
      </c>
      <c r="O156" s="984">
        <v>25</v>
      </c>
    </row>
    <row r="157" spans="1:15" ht="20.399999999999999" x14ac:dyDescent="0.35">
      <c r="A157" s="988" t="s">
        <v>772</v>
      </c>
      <c r="B157" t="s">
        <v>614</v>
      </c>
      <c r="C157" s="1093"/>
      <c r="D157" s="1097">
        <v>0</v>
      </c>
      <c r="E157" s="1093">
        <v>18.399999999999999</v>
      </c>
      <c r="F157" s="984">
        <v>14</v>
      </c>
      <c r="G157" s="1099">
        <v>4.7</v>
      </c>
      <c r="H157" s="1093">
        <v>75</v>
      </c>
      <c r="I157" s="1104">
        <v>0</v>
      </c>
      <c r="J157" s="1105">
        <v>0.02</v>
      </c>
      <c r="K157" s="1093">
        <v>167.8</v>
      </c>
      <c r="L157" s="1099">
        <v>77</v>
      </c>
      <c r="M157" s="1014">
        <v>0.28000000000000003</v>
      </c>
      <c r="N157" s="984">
        <v>228</v>
      </c>
      <c r="O157" s="984">
        <v>46</v>
      </c>
    </row>
    <row r="158" spans="1:15" s="1032" customFormat="1" ht="20.399999999999999" x14ac:dyDescent="0.35">
      <c r="A158" s="1031"/>
      <c r="B158" s="1032" t="s">
        <v>31</v>
      </c>
      <c r="C158" s="1095"/>
      <c r="D158" s="1098">
        <v>0</v>
      </c>
      <c r="E158" s="1095">
        <v>18.399999999999999</v>
      </c>
      <c r="F158" s="1127">
        <v>14</v>
      </c>
      <c r="G158" s="1100">
        <v>4.7</v>
      </c>
      <c r="H158" s="1095">
        <v>75</v>
      </c>
      <c r="I158" s="1106">
        <v>0</v>
      </c>
      <c r="J158" s="1107">
        <v>0.02</v>
      </c>
      <c r="K158" s="1095">
        <v>167.8</v>
      </c>
      <c r="L158" s="1100">
        <v>27.725000000000005</v>
      </c>
      <c r="M158" s="1212">
        <v>0.28000000000000003</v>
      </c>
      <c r="N158" s="1127">
        <v>87.974999999999994</v>
      </c>
      <c r="O158" s="1127">
        <v>33.470588235294116</v>
      </c>
    </row>
    <row r="159" spans="1:15" ht="20.399999999999999" x14ac:dyDescent="0.35">
      <c r="A159" s="988">
        <v>23</v>
      </c>
      <c r="B159" t="s">
        <v>613</v>
      </c>
      <c r="C159" s="1093"/>
      <c r="D159" s="1097">
        <v>0.05</v>
      </c>
      <c r="E159" s="1093">
        <v>8.1999999999999993</v>
      </c>
      <c r="F159" s="984">
        <v>1.8</v>
      </c>
      <c r="G159" s="1099">
        <v>3.6</v>
      </c>
      <c r="H159" s="1093">
        <v>42</v>
      </c>
      <c r="I159" s="1104">
        <v>0</v>
      </c>
      <c r="J159" s="1105" t="s">
        <v>753</v>
      </c>
      <c r="K159" s="1093">
        <v>73.2</v>
      </c>
      <c r="L159" s="1099">
        <v>9</v>
      </c>
      <c r="M159" s="1014">
        <v>0.04</v>
      </c>
      <c r="N159" s="984">
        <v>34.5</v>
      </c>
      <c r="O159" s="984">
        <v>16</v>
      </c>
    </row>
    <row r="160" spans="1:15" ht="20.399999999999999" x14ac:dyDescent="0.35">
      <c r="A160" s="988" t="s">
        <v>773</v>
      </c>
      <c r="B160" t="s">
        <v>614</v>
      </c>
      <c r="C160" s="1093"/>
      <c r="D160" s="1097">
        <v>0.35</v>
      </c>
      <c r="E160" s="1093">
        <v>15.3</v>
      </c>
      <c r="F160" s="984">
        <v>7.44</v>
      </c>
      <c r="G160" s="1099">
        <v>4.9000000000000004</v>
      </c>
      <c r="H160" s="1093">
        <v>55.1</v>
      </c>
      <c r="I160" s="1104">
        <v>0.13</v>
      </c>
      <c r="J160" s="1105">
        <v>0.64</v>
      </c>
      <c r="K160" s="1093">
        <v>115.9</v>
      </c>
      <c r="L160" s="1099">
        <v>27</v>
      </c>
      <c r="M160" s="1014">
        <v>0.15</v>
      </c>
      <c r="N160" s="984">
        <v>50</v>
      </c>
      <c r="O160" s="984">
        <v>23</v>
      </c>
    </row>
    <row r="161" spans="1:15" s="1032" customFormat="1" ht="20.399999999999999" x14ac:dyDescent="0.35">
      <c r="A161" s="1031"/>
      <c r="B161" s="1032" t="s">
        <v>31</v>
      </c>
      <c r="C161" s="1095"/>
      <c r="D161" s="1098">
        <v>0.19444444444444445</v>
      </c>
      <c r="E161" s="1095">
        <v>11.236363636363638</v>
      </c>
      <c r="F161" s="1127">
        <v>4.7763636363636364</v>
      </c>
      <c r="G161" s="1100">
        <v>4.127272727272727</v>
      </c>
      <c r="H161" s="1095">
        <v>44.49545454545455</v>
      </c>
      <c r="I161" s="1106">
        <v>5.7142857142857141E-2</v>
      </c>
      <c r="J161" s="1107">
        <v>0.28599999999999998</v>
      </c>
      <c r="K161" s="1095">
        <v>93.466363636363624</v>
      </c>
      <c r="L161" s="1100">
        <v>17.645454545454545</v>
      </c>
      <c r="M161" s="1212">
        <v>0.10700000000000001</v>
      </c>
      <c r="N161" s="1127">
        <v>41.8</v>
      </c>
      <c r="O161" s="1127">
        <v>18.13909090909091</v>
      </c>
    </row>
    <row r="162" spans="1:15" ht="20.399999999999999" x14ac:dyDescent="0.35">
      <c r="A162" s="988">
        <v>24</v>
      </c>
      <c r="B162" t="s">
        <v>613</v>
      </c>
      <c r="C162" s="1093"/>
      <c r="D162" s="1097">
        <v>0</v>
      </c>
      <c r="E162" s="1093">
        <v>30.2</v>
      </c>
      <c r="F162" s="984">
        <v>19.399999999999999</v>
      </c>
      <c r="G162" s="1099">
        <v>2.2000000000000002</v>
      </c>
      <c r="H162" s="1093">
        <v>90</v>
      </c>
      <c r="I162" s="1104" t="s">
        <v>753</v>
      </c>
      <c r="J162" s="1105">
        <v>0.05</v>
      </c>
      <c r="K162" s="1093">
        <v>0</v>
      </c>
      <c r="L162" s="1099">
        <v>46.6</v>
      </c>
      <c r="M162" s="1014">
        <v>0.16</v>
      </c>
      <c r="N162" s="984">
        <v>130</v>
      </c>
      <c r="O162" s="984">
        <v>91</v>
      </c>
    </row>
    <row r="163" spans="1:15" ht="20.399999999999999" x14ac:dyDescent="0.35">
      <c r="A163" s="988" t="s">
        <v>774</v>
      </c>
      <c r="B163" t="s">
        <v>614</v>
      </c>
      <c r="C163" s="1093"/>
      <c r="D163" s="1097">
        <v>0</v>
      </c>
      <c r="E163" s="1093">
        <v>33.6</v>
      </c>
      <c r="F163" s="984">
        <v>21.2</v>
      </c>
      <c r="G163" s="1099">
        <v>2.6</v>
      </c>
      <c r="H163" s="1093">
        <v>94</v>
      </c>
      <c r="I163" s="1104">
        <v>0</v>
      </c>
      <c r="J163" s="1105">
        <v>0.25</v>
      </c>
      <c r="K163" s="1093">
        <v>0</v>
      </c>
      <c r="L163" s="1099">
        <v>49</v>
      </c>
      <c r="M163" s="1014">
        <v>0.18</v>
      </c>
      <c r="N163" s="984">
        <v>139</v>
      </c>
      <c r="O163" s="984">
        <v>96.5</v>
      </c>
    </row>
    <row r="164" spans="1:15" s="1032" customFormat="1" ht="20.399999999999999" x14ac:dyDescent="0.35">
      <c r="A164" s="1031"/>
      <c r="B164" s="1032" t="s">
        <v>31</v>
      </c>
      <c r="C164" s="1095"/>
      <c r="D164" s="1098">
        <v>0</v>
      </c>
      <c r="E164" s="1095">
        <v>31.599999999999998</v>
      </c>
      <c r="F164" s="1127">
        <v>20.2</v>
      </c>
      <c r="G164" s="1100">
        <v>2.4</v>
      </c>
      <c r="H164" s="1095">
        <v>91.333333333333329</v>
      </c>
      <c r="I164" s="1106">
        <v>0</v>
      </c>
      <c r="J164" s="1107">
        <v>0.15666666666666665</v>
      </c>
      <c r="K164" s="1095">
        <v>0</v>
      </c>
      <c r="L164" s="1100">
        <v>47.699999999999996</v>
      </c>
      <c r="M164" s="1212">
        <v>0.16666666666666666</v>
      </c>
      <c r="N164" s="1127">
        <v>134.5</v>
      </c>
      <c r="O164" s="1127">
        <v>94.5</v>
      </c>
    </row>
    <row r="165" spans="1:15" ht="20.399999999999999" x14ac:dyDescent="0.35">
      <c r="A165" s="988">
        <v>25</v>
      </c>
      <c r="B165" t="s">
        <v>613</v>
      </c>
      <c r="C165" s="1093"/>
      <c r="D165" s="1097">
        <v>0</v>
      </c>
      <c r="E165" s="1093">
        <v>8.6</v>
      </c>
      <c r="F165" s="984">
        <v>6.7</v>
      </c>
      <c r="G165" s="1099">
        <v>1.3</v>
      </c>
      <c r="H165" s="1093">
        <v>97</v>
      </c>
      <c r="I165" s="1104">
        <v>0.1</v>
      </c>
      <c r="J165" s="1105">
        <v>0.05</v>
      </c>
      <c r="K165" s="1093">
        <v>152.5</v>
      </c>
      <c r="L165" s="1099">
        <v>1.1000000000000001</v>
      </c>
      <c r="M165" s="1014">
        <v>0.08</v>
      </c>
      <c r="N165" s="984">
        <v>80.5</v>
      </c>
      <c r="O165" s="984">
        <v>13</v>
      </c>
    </row>
    <row r="166" spans="1:15" ht="20.399999999999999" x14ac:dyDescent="0.35">
      <c r="A166" s="988" t="s">
        <v>775</v>
      </c>
      <c r="B166" t="s">
        <v>614</v>
      </c>
      <c r="C166" s="1093"/>
      <c r="D166" s="1097">
        <v>1.25</v>
      </c>
      <c r="E166" s="1093">
        <v>17</v>
      </c>
      <c r="F166" s="984">
        <v>12.58</v>
      </c>
      <c r="G166" s="1099">
        <v>3</v>
      </c>
      <c r="H166" s="1093">
        <v>121</v>
      </c>
      <c r="I166" s="1104">
        <v>0.05</v>
      </c>
      <c r="J166" s="1105">
        <v>0.05</v>
      </c>
      <c r="K166" s="1093">
        <v>271.5</v>
      </c>
      <c r="L166" s="1099">
        <v>29.5</v>
      </c>
      <c r="M166" s="1014">
        <v>0.09</v>
      </c>
      <c r="N166" s="984">
        <v>184.3</v>
      </c>
      <c r="O166" s="984">
        <v>38</v>
      </c>
    </row>
    <row r="167" spans="1:15" s="1032" customFormat="1" ht="20.399999999999999" x14ac:dyDescent="0.35">
      <c r="A167" s="1031"/>
      <c r="B167" s="1032" t="s">
        <v>31</v>
      </c>
      <c r="C167" s="1095"/>
      <c r="D167" s="1098">
        <v>0.625</v>
      </c>
      <c r="E167" s="1095">
        <v>11.25</v>
      </c>
      <c r="F167" s="1127">
        <v>8.86</v>
      </c>
      <c r="G167" s="1100">
        <v>2.1749999999999998</v>
      </c>
      <c r="H167" s="1095">
        <v>109.33333333333333</v>
      </c>
      <c r="I167" s="1106">
        <v>0</v>
      </c>
      <c r="J167" s="1107">
        <v>0.05</v>
      </c>
      <c r="K167" s="1095">
        <v>208.43333333333331</v>
      </c>
      <c r="L167" s="1100">
        <v>11.049999999999999</v>
      </c>
      <c r="M167" s="1212">
        <v>8.666666666666667E-2</v>
      </c>
      <c r="N167" s="1127">
        <v>109.45</v>
      </c>
      <c r="O167" s="1127">
        <v>22.75</v>
      </c>
    </row>
    <row r="168" spans="1:15" ht="20.399999999999999" x14ac:dyDescent="0.35">
      <c r="A168" s="988">
        <v>26</v>
      </c>
      <c r="B168" t="s">
        <v>613</v>
      </c>
      <c r="C168" s="1093"/>
      <c r="D168" s="1097">
        <v>0</v>
      </c>
      <c r="E168" s="1093">
        <v>7.8</v>
      </c>
      <c r="F168" s="984">
        <v>5.5</v>
      </c>
      <c r="G168" s="1099">
        <v>0.9</v>
      </c>
      <c r="H168" s="1093">
        <v>36.4</v>
      </c>
      <c r="I168" s="1104">
        <v>0.04</v>
      </c>
      <c r="J168" s="1105">
        <v>0</v>
      </c>
      <c r="K168" s="1093">
        <v>125.5</v>
      </c>
      <c r="L168" s="1099">
        <v>0.1</v>
      </c>
      <c r="M168" s="1014">
        <v>0.09</v>
      </c>
      <c r="N168" s="984">
        <v>14.4</v>
      </c>
      <c r="O168" s="984">
        <v>2.1</v>
      </c>
    </row>
    <row r="169" spans="1:15" ht="20.399999999999999" x14ac:dyDescent="0.35">
      <c r="A169" s="988" t="s">
        <v>776</v>
      </c>
      <c r="B169" t="s">
        <v>614</v>
      </c>
      <c r="C169" s="1093"/>
      <c r="D169" s="1097">
        <v>0</v>
      </c>
      <c r="E169" s="1093">
        <v>9.6</v>
      </c>
      <c r="F169" s="984">
        <v>6.4</v>
      </c>
      <c r="G169" s="1099">
        <v>1.5</v>
      </c>
      <c r="H169" s="1093">
        <v>48.2</v>
      </c>
      <c r="I169" s="1104">
        <v>0.41</v>
      </c>
      <c r="J169" s="1105">
        <v>0</v>
      </c>
      <c r="K169" s="1093">
        <v>181.8</v>
      </c>
      <c r="L169" s="1099">
        <v>0.8</v>
      </c>
      <c r="M169" s="1014">
        <v>0.12</v>
      </c>
      <c r="N169" s="984">
        <v>37</v>
      </c>
      <c r="O169" s="984">
        <v>13</v>
      </c>
    </row>
    <row r="170" spans="1:15" s="1032" customFormat="1" ht="20.399999999999999" x14ac:dyDescent="0.35">
      <c r="A170" s="1031"/>
      <c r="B170" s="1032" t="s">
        <v>31</v>
      </c>
      <c r="C170" s="1095"/>
      <c r="D170" s="1098">
        <v>0</v>
      </c>
      <c r="E170" s="1095">
        <v>8.7999999999999989</v>
      </c>
      <c r="F170" s="1127">
        <v>5.8571428571428559</v>
      </c>
      <c r="G170" s="1100">
        <v>1.2428571428571431</v>
      </c>
      <c r="H170" s="1095">
        <v>43.371428571428574</v>
      </c>
      <c r="I170" s="1106">
        <v>0.1216666666666667</v>
      </c>
      <c r="J170" s="1107">
        <v>0</v>
      </c>
      <c r="K170" s="1095">
        <v>141.79999999999998</v>
      </c>
      <c r="L170" s="1100">
        <v>0.45</v>
      </c>
      <c r="M170" s="1212">
        <v>0.10250000000000001</v>
      </c>
      <c r="N170" s="1127">
        <v>24.25714285714286</v>
      </c>
      <c r="O170" s="1127">
        <v>10.1428571428571</v>
      </c>
    </row>
    <row r="171" spans="1:15" ht="20.399999999999999" x14ac:dyDescent="0.35">
      <c r="A171" s="988">
        <v>27</v>
      </c>
      <c r="B171" t="s">
        <v>613</v>
      </c>
      <c r="C171" s="1093"/>
      <c r="D171" s="1097">
        <v>0</v>
      </c>
      <c r="E171" s="1093">
        <v>11.1</v>
      </c>
      <c r="F171" s="984">
        <v>8.1</v>
      </c>
      <c r="G171" s="1099">
        <v>0.97</v>
      </c>
      <c r="H171" s="1093">
        <v>42.9</v>
      </c>
      <c r="I171" s="1104">
        <v>0.03</v>
      </c>
      <c r="J171" s="1105">
        <v>0</v>
      </c>
      <c r="K171" s="1093">
        <v>192.2</v>
      </c>
      <c r="L171" s="1099" t="s">
        <v>777</v>
      </c>
      <c r="M171" s="1014">
        <v>0.17</v>
      </c>
      <c r="N171" s="984">
        <v>1</v>
      </c>
      <c r="O171" s="984">
        <v>4.3</v>
      </c>
    </row>
    <row r="172" spans="1:15" s="278" customFormat="1" ht="20.399999999999999" x14ac:dyDescent="0.35">
      <c r="A172" s="486" t="s">
        <v>778</v>
      </c>
      <c r="B172" s="278" t="s">
        <v>614</v>
      </c>
      <c r="C172" s="1093"/>
      <c r="D172" s="1097">
        <v>0</v>
      </c>
      <c r="E172" s="1093">
        <v>13.1</v>
      </c>
      <c r="F172" s="984">
        <v>9.4</v>
      </c>
      <c r="G172" s="1099">
        <v>1.6</v>
      </c>
      <c r="H172" s="1093">
        <v>54.8</v>
      </c>
      <c r="I172" s="1104">
        <v>0.51</v>
      </c>
      <c r="J172" s="1105">
        <v>0</v>
      </c>
      <c r="K172" s="1093">
        <v>225.7</v>
      </c>
      <c r="L172" s="1099">
        <v>1</v>
      </c>
      <c r="M172" s="1014">
        <v>0.24</v>
      </c>
      <c r="N172" s="984">
        <v>16.8</v>
      </c>
      <c r="O172" s="984">
        <v>7</v>
      </c>
    </row>
    <row r="173" spans="1:15" s="1205" customFormat="1" ht="23.4" x14ac:dyDescent="0.45">
      <c r="A173" s="1204"/>
      <c r="B173" s="1205" t="s">
        <v>31</v>
      </c>
      <c r="C173" s="1206"/>
      <c r="D173" s="1207">
        <v>0</v>
      </c>
      <c r="E173" s="1206">
        <v>12.128571428571428</v>
      </c>
      <c r="F173" s="1208">
        <v>8.6428571428571423</v>
      </c>
      <c r="G173" s="1209">
        <v>1.3228571428571427</v>
      </c>
      <c r="H173" s="1206">
        <v>48.600000000000009</v>
      </c>
      <c r="I173" s="1210">
        <v>0.19285714285714287</v>
      </c>
      <c r="J173" s="1211">
        <v>0</v>
      </c>
      <c r="K173" s="1206">
        <v>207.21428571428572</v>
      </c>
      <c r="L173" s="1209">
        <v>0.66666666666666663</v>
      </c>
      <c r="M173" s="1213">
        <v>0.20142857142857146</v>
      </c>
      <c r="N173" s="1208">
        <v>10.657142857142857</v>
      </c>
      <c r="O173" s="1208">
        <v>5.7285714285714286</v>
      </c>
    </row>
    <row r="174" spans="1:15" ht="20.399999999999999" x14ac:dyDescent="0.35">
      <c r="A174" s="988">
        <v>28</v>
      </c>
      <c r="B174" t="s">
        <v>613</v>
      </c>
      <c r="C174" s="1093"/>
      <c r="D174" s="1097">
        <v>0</v>
      </c>
      <c r="E174" s="1093">
        <v>13.4</v>
      </c>
      <c r="F174" s="984">
        <v>8.3000000000000007</v>
      </c>
      <c r="G174" s="1099">
        <v>1</v>
      </c>
      <c r="H174" s="1093">
        <v>44.7</v>
      </c>
      <c r="I174" s="1104">
        <v>0.03</v>
      </c>
      <c r="J174" s="1105">
        <v>0</v>
      </c>
      <c r="K174" s="1093">
        <v>202.3</v>
      </c>
      <c r="L174" s="1099">
        <v>0</v>
      </c>
      <c r="M174" s="1014">
        <v>0.18</v>
      </c>
      <c r="N174" s="984">
        <v>1</v>
      </c>
      <c r="O174" s="984">
        <v>6.7</v>
      </c>
    </row>
    <row r="175" spans="1:15" ht="20.399999999999999" x14ac:dyDescent="0.35">
      <c r="A175" s="988" t="s">
        <v>779</v>
      </c>
      <c r="B175" t="s">
        <v>614</v>
      </c>
      <c r="C175" s="1093"/>
      <c r="D175" s="1097">
        <v>0</v>
      </c>
      <c r="E175" s="1093">
        <v>16.5</v>
      </c>
      <c r="F175" s="984">
        <v>9.9</v>
      </c>
      <c r="G175" s="1099">
        <v>1.7</v>
      </c>
      <c r="H175" s="1093">
        <v>54.4</v>
      </c>
      <c r="I175" s="1104">
        <v>0.44</v>
      </c>
      <c r="J175" s="1105">
        <v>0</v>
      </c>
      <c r="K175" s="1093">
        <v>225.7</v>
      </c>
      <c r="L175" s="1099">
        <v>0.8</v>
      </c>
      <c r="M175" s="1014">
        <v>0.25</v>
      </c>
      <c r="N175" s="984">
        <v>20.2</v>
      </c>
      <c r="O175" s="984">
        <v>10</v>
      </c>
    </row>
    <row r="176" spans="1:15" s="1205" customFormat="1" ht="23.4" x14ac:dyDescent="0.45">
      <c r="A176" s="1204"/>
      <c r="B176" s="1205" t="s">
        <v>31</v>
      </c>
      <c r="C176" s="1206"/>
      <c r="D176" s="1207">
        <v>0</v>
      </c>
      <c r="E176" s="1206">
        <v>14.971428571428573</v>
      </c>
      <c r="F176" s="1208">
        <v>8.9714285714285715</v>
      </c>
      <c r="G176" s="1209">
        <v>1.3914285714285715</v>
      </c>
      <c r="H176" s="1206">
        <v>48.771428571428565</v>
      </c>
      <c r="I176" s="1210">
        <v>0.19</v>
      </c>
      <c r="J176" s="1211">
        <v>0</v>
      </c>
      <c r="K176" s="1206">
        <v>214.67142857142858</v>
      </c>
      <c r="L176" s="1209">
        <v>0.30000000000000004</v>
      </c>
      <c r="M176" s="1213">
        <v>0.19428571428571426</v>
      </c>
      <c r="N176" s="1208">
        <v>12.028571428571428</v>
      </c>
      <c r="O176" s="1208">
        <v>7.6714285714285717</v>
      </c>
    </row>
    <row r="177" spans="1:30" ht="20.399999999999999" x14ac:dyDescent="0.35">
      <c r="A177" s="988">
        <v>29</v>
      </c>
      <c r="B177" t="s">
        <v>613</v>
      </c>
      <c r="C177" s="1093"/>
      <c r="D177" s="1097">
        <v>0</v>
      </c>
      <c r="E177" s="1093">
        <v>2</v>
      </c>
      <c r="F177" s="984">
        <v>0.6</v>
      </c>
      <c r="G177" s="1099">
        <v>1.5</v>
      </c>
      <c r="H177" s="1093">
        <v>20</v>
      </c>
      <c r="I177" s="1104">
        <v>0</v>
      </c>
      <c r="J177" s="1105">
        <v>0</v>
      </c>
      <c r="K177" s="1093">
        <v>36.6</v>
      </c>
      <c r="L177" s="1099">
        <v>0</v>
      </c>
      <c r="M177" s="1014">
        <v>0</v>
      </c>
      <c r="N177" s="984">
        <v>24</v>
      </c>
      <c r="O177" s="984">
        <v>4</v>
      </c>
    </row>
    <row r="178" spans="1:30" ht="20.399999999999999" x14ac:dyDescent="0.35">
      <c r="A178" s="988" t="s">
        <v>780</v>
      </c>
      <c r="B178" t="s">
        <v>614</v>
      </c>
      <c r="C178" s="1093"/>
      <c r="D178" s="1097">
        <v>0</v>
      </c>
      <c r="E178" s="1093">
        <v>20</v>
      </c>
      <c r="F178" s="984">
        <v>40.1</v>
      </c>
      <c r="G178" s="1099">
        <v>6.6</v>
      </c>
      <c r="H178" s="1093">
        <v>70</v>
      </c>
      <c r="I178" s="1104">
        <v>0</v>
      </c>
      <c r="J178" s="1105">
        <v>0</v>
      </c>
      <c r="K178" s="1093">
        <v>134.19999999999999</v>
      </c>
      <c r="L178" s="1099">
        <v>11.3</v>
      </c>
      <c r="M178" s="1014">
        <v>0</v>
      </c>
      <c r="N178" s="984">
        <v>120</v>
      </c>
      <c r="O178" s="984">
        <v>51</v>
      </c>
    </row>
    <row r="179" spans="1:30" s="1032" customFormat="1" ht="20.399999999999999" x14ac:dyDescent="0.35">
      <c r="A179" s="1031"/>
      <c r="B179" s="1032" t="s">
        <v>31</v>
      </c>
      <c r="C179" s="1095"/>
      <c r="D179" s="1098">
        <v>0</v>
      </c>
      <c r="E179" s="1095">
        <v>11.894444444444442</v>
      </c>
      <c r="F179" s="1127">
        <v>7.7622516556291403</v>
      </c>
      <c r="G179" s="1100">
        <v>4.0333333333333332</v>
      </c>
      <c r="H179" s="1095">
        <v>36.235294117647058</v>
      </c>
      <c r="I179" s="1106">
        <v>0</v>
      </c>
      <c r="J179" s="1107">
        <v>0</v>
      </c>
      <c r="K179" s="1095">
        <v>95.508333333333283</v>
      </c>
      <c r="L179" s="1100">
        <v>3.8114015151515148</v>
      </c>
      <c r="M179" s="1212">
        <v>0</v>
      </c>
      <c r="N179" s="1127">
        <v>46.31818181818182</v>
      </c>
      <c r="O179" s="1127">
        <v>16.655303030303031</v>
      </c>
    </row>
    <row r="180" spans="1:30" ht="20.399999999999999" x14ac:dyDescent="0.35">
      <c r="A180" s="988">
        <v>30</v>
      </c>
      <c r="B180" t="s">
        <v>613</v>
      </c>
      <c r="C180" s="1093"/>
      <c r="D180" s="1097">
        <v>0</v>
      </c>
      <c r="E180" s="1093">
        <v>8.9</v>
      </c>
      <c r="F180" s="984">
        <v>10.5</v>
      </c>
      <c r="G180" s="1099">
        <v>0.4</v>
      </c>
      <c r="H180" s="1093">
        <v>35.200000000000003</v>
      </c>
      <c r="I180" s="1104">
        <v>0.02</v>
      </c>
      <c r="J180" s="1105">
        <v>0</v>
      </c>
      <c r="K180" s="1093">
        <v>134.19999999999999</v>
      </c>
      <c r="L180" s="1099">
        <v>0.3</v>
      </c>
      <c r="M180" s="1014">
        <v>0.09</v>
      </c>
      <c r="N180" s="984">
        <v>4.3</v>
      </c>
      <c r="O180" s="984">
        <v>21.3</v>
      </c>
    </row>
    <row r="181" spans="1:30" ht="20.399999999999999" x14ac:dyDescent="0.35">
      <c r="A181" s="988" t="s">
        <v>781</v>
      </c>
      <c r="B181" t="s">
        <v>614</v>
      </c>
      <c r="C181" s="1093"/>
      <c r="D181" s="1097">
        <v>0</v>
      </c>
      <c r="E181" s="1093">
        <v>22.6</v>
      </c>
      <c r="F181" s="984">
        <v>22</v>
      </c>
      <c r="G181" s="1099">
        <v>1.4</v>
      </c>
      <c r="H181" s="1093">
        <v>127</v>
      </c>
      <c r="I181" s="1104">
        <v>0.2</v>
      </c>
      <c r="J181" s="1105">
        <v>0</v>
      </c>
      <c r="K181" s="1093">
        <v>305.10000000000002</v>
      </c>
      <c r="L181" s="1099">
        <v>25.5</v>
      </c>
      <c r="M181" s="1014">
        <v>0.18</v>
      </c>
      <c r="N181" s="984">
        <v>80.7</v>
      </c>
      <c r="O181" s="984">
        <v>50.3</v>
      </c>
    </row>
    <row r="182" spans="1:30" s="1032" customFormat="1" ht="20.399999999999999" x14ac:dyDescent="0.35">
      <c r="A182" s="1031"/>
      <c r="B182" s="1032" t="s">
        <v>31</v>
      </c>
      <c r="C182" s="1095"/>
      <c r="D182" s="1098">
        <v>0</v>
      </c>
      <c r="E182" s="1095">
        <v>11.941666666666668</v>
      </c>
      <c r="F182" s="1127">
        <v>14.125</v>
      </c>
      <c r="G182" s="1100">
        <v>1.0583333333333333</v>
      </c>
      <c r="H182" s="1095">
        <v>86.875</v>
      </c>
      <c r="I182" s="1106">
        <v>6.3636363636363658E-2</v>
      </c>
      <c r="J182" s="1107">
        <v>0</v>
      </c>
      <c r="K182" s="1095">
        <v>221.24166666666665</v>
      </c>
      <c r="L182" s="1100">
        <v>10.516666666666667</v>
      </c>
      <c r="M182" s="1212">
        <v>0.14416666666666667</v>
      </c>
      <c r="N182" s="1127">
        <v>60.975000000000001</v>
      </c>
      <c r="O182" s="1127">
        <v>34.124999999999993</v>
      </c>
    </row>
    <row r="183" spans="1:30" ht="20.399999999999999" x14ac:dyDescent="0.35">
      <c r="A183" s="988">
        <v>31</v>
      </c>
      <c r="B183" t="s">
        <v>613</v>
      </c>
      <c r="C183" s="1093"/>
      <c r="D183" s="1097">
        <v>0</v>
      </c>
      <c r="E183" s="1093">
        <v>7.7</v>
      </c>
      <c r="F183" s="984">
        <v>11.1</v>
      </c>
      <c r="G183" s="1099">
        <v>0.4</v>
      </c>
      <c r="H183" s="1093">
        <v>102.9</v>
      </c>
      <c r="I183" s="1104">
        <v>0.02</v>
      </c>
      <c r="J183" s="1105">
        <v>0</v>
      </c>
      <c r="K183" s="1093">
        <v>226.3</v>
      </c>
      <c r="L183" s="1099">
        <v>1</v>
      </c>
      <c r="M183" s="1014">
        <v>0.14000000000000001</v>
      </c>
      <c r="N183" s="984">
        <v>65.8</v>
      </c>
      <c r="O183" s="984">
        <v>36.5</v>
      </c>
    </row>
    <row r="184" spans="1:30" ht="20.399999999999999" x14ac:dyDescent="0.35">
      <c r="A184" s="1141" t="s">
        <v>782</v>
      </c>
      <c r="B184" t="s">
        <v>614</v>
      </c>
      <c r="C184" s="1093"/>
      <c r="D184" s="1097">
        <v>0</v>
      </c>
      <c r="E184" s="1093">
        <v>10.8</v>
      </c>
      <c r="F184" s="984">
        <v>17.399999999999999</v>
      </c>
      <c r="G184" s="1099">
        <v>6.7</v>
      </c>
      <c r="H184" s="1093">
        <v>174.4</v>
      </c>
      <c r="I184" s="1104">
        <v>0.69</v>
      </c>
      <c r="J184" s="1105">
        <v>0</v>
      </c>
      <c r="K184" s="1093">
        <v>357</v>
      </c>
      <c r="L184" s="1099">
        <v>24.3</v>
      </c>
      <c r="M184" s="1014">
        <v>0.31</v>
      </c>
      <c r="N184" s="984">
        <v>119.6</v>
      </c>
      <c r="O184" s="984">
        <v>97.5</v>
      </c>
      <c r="AC184" t="s">
        <v>94</v>
      </c>
      <c r="AD184" t="s">
        <v>93</v>
      </c>
    </row>
    <row r="185" spans="1:30" s="1032" customFormat="1" ht="20.399999999999999" x14ac:dyDescent="0.35">
      <c r="A185" s="1031"/>
      <c r="B185" s="1032" t="s">
        <v>31</v>
      </c>
      <c r="C185" s="1095"/>
      <c r="D185" s="1098">
        <v>0</v>
      </c>
      <c r="E185" s="1095">
        <v>9.7214285714285715</v>
      </c>
      <c r="F185" s="1127">
        <v>14.1</v>
      </c>
      <c r="G185" s="1100">
        <v>1.1357142857142857</v>
      </c>
      <c r="H185" s="1095">
        <v>135.51428571428571</v>
      </c>
      <c r="I185" s="1106">
        <v>0.14714285714285716</v>
      </c>
      <c r="J185" s="1107">
        <v>0</v>
      </c>
      <c r="K185" s="1095">
        <v>289.80714285714288</v>
      </c>
      <c r="L185" s="1100">
        <v>10.992857142857144</v>
      </c>
      <c r="M185" s="1212">
        <v>0.22642857142857142</v>
      </c>
      <c r="N185" s="1127">
        <v>91.528571428571425</v>
      </c>
      <c r="O185" s="1127">
        <v>55.478571428571435</v>
      </c>
      <c r="AC185" s="1032" t="s">
        <v>898</v>
      </c>
      <c r="AD185" s="1032">
        <v>551530</v>
      </c>
    </row>
    <row r="186" spans="1:30" ht="20.399999999999999" x14ac:dyDescent="0.35">
      <c r="A186" s="988">
        <v>32</v>
      </c>
      <c r="B186" t="s">
        <v>613</v>
      </c>
      <c r="C186" s="1093"/>
      <c r="D186" s="1097">
        <v>0</v>
      </c>
      <c r="E186" s="1093">
        <v>29.4</v>
      </c>
      <c r="F186" s="984">
        <v>22.3</v>
      </c>
      <c r="G186" s="1099">
        <v>0.8</v>
      </c>
      <c r="H186" s="1093">
        <v>131.5</v>
      </c>
      <c r="I186" s="1104">
        <v>0.26</v>
      </c>
      <c r="J186" s="1105">
        <v>0</v>
      </c>
      <c r="K186" s="1093">
        <v>251.9</v>
      </c>
      <c r="L186" s="1099">
        <v>0.2</v>
      </c>
      <c r="M186" s="1014">
        <v>0.14000000000000001</v>
      </c>
      <c r="N186" s="984">
        <v>128.69999999999999</v>
      </c>
      <c r="O186" s="984">
        <v>95.4</v>
      </c>
    </row>
    <row r="187" spans="1:30" ht="20.399999999999999" x14ac:dyDescent="0.35">
      <c r="A187" s="1141" t="s">
        <v>783</v>
      </c>
      <c r="B187" t="s">
        <v>614</v>
      </c>
      <c r="C187" s="1093"/>
      <c r="D187" s="1097">
        <v>0</v>
      </c>
      <c r="E187" s="1093">
        <v>51.5</v>
      </c>
      <c r="F187" s="984">
        <v>40</v>
      </c>
      <c r="G187" s="1099">
        <v>4.5999999999999996</v>
      </c>
      <c r="H187" s="1093">
        <v>170.7</v>
      </c>
      <c r="I187" s="1104">
        <v>1.08</v>
      </c>
      <c r="J187" s="1105">
        <v>0</v>
      </c>
      <c r="K187" s="1093">
        <v>312.5</v>
      </c>
      <c r="L187" s="1099">
        <v>20</v>
      </c>
      <c r="M187" s="1014">
        <v>0.26</v>
      </c>
      <c r="N187" s="984">
        <v>203.2</v>
      </c>
      <c r="O187" s="984">
        <v>171.9</v>
      </c>
    </row>
    <row r="188" spans="1:30" s="1032" customFormat="1" ht="20.399999999999999" x14ac:dyDescent="0.35">
      <c r="A188" s="1031"/>
      <c r="B188" s="1032" t="s">
        <v>31</v>
      </c>
      <c r="C188" s="1095"/>
      <c r="D188" s="1098">
        <v>0</v>
      </c>
      <c r="E188" s="1095">
        <v>37.899999999999991</v>
      </c>
      <c r="F188" s="1127">
        <v>29.821428571428573</v>
      </c>
      <c r="G188" s="1100">
        <v>2.4642857142857144</v>
      </c>
      <c r="H188" s="1095">
        <v>152.70000000000002</v>
      </c>
      <c r="I188" s="1106">
        <v>0.64642857142857135</v>
      </c>
      <c r="J188" s="1107">
        <v>0</v>
      </c>
      <c r="K188" s="1095">
        <v>282.98571428571432</v>
      </c>
      <c r="L188" s="1100">
        <v>2.6428571428571428</v>
      </c>
      <c r="M188" s="1212">
        <v>0.17357142857142854</v>
      </c>
      <c r="N188" s="1127">
        <v>177.22142857142859</v>
      </c>
      <c r="O188" s="1127">
        <v>124.12142857142858</v>
      </c>
      <c r="AC188" s="1032">
        <v>1109860</v>
      </c>
      <c r="AD188" s="1032">
        <v>558380</v>
      </c>
    </row>
    <row r="189" spans="1:30" ht="20.399999999999999" x14ac:dyDescent="0.35">
      <c r="A189" s="1051"/>
      <c r="B189" s="1052" t="s">
        <v>123</v>
      </c>
      <c r="C189" s="1095"/>
      <c r="D189" s="1097"/>
      <c r="E189" s="1093"/>
      <c r="F189" s="984"/>
      <c r="G189" s="1099"/>
      <c r="H189" s="1093"/>
      <c r="I189" s="1104"/>
      <c r="J189" s="1105"/>
      <c r="K189" s="1093"/>
      <c r="L189" s="1099"/>
      <c r="M189" s="1014"/>
      <c r="N189" s="984"/>
      <c r="O189" s="984"/>
    </row>
    <row r="190" spans="1:30" ht="21" thickBot="1" x14ac:dyDescent="0.4">
      <c r="A190" s="1055"/>
      <c r="B190" s="1056"/>
      <c r="C190" s="1095"/>
      <c r="D190" s="1097"/>
      <c r="E190" s="1093"/>
      <c r="F190" s="984"/>
      <c r="G190" s="1099"/>
      <c r="H190" s="1093"/>
      <c r="I190" s="1104"/>
      <c r="J190" s="1105"/>
      <c r="K190" s="1093"/>
      <c r="L190" s="1099"/>
      <c r="M190" s="1014"/>
      <c r="N190" s="984"/>
      <c r="O190" s="984"/>
    </row>
    <row r="191" spans="1:30" ht="20.399999999999999" x14ac:dyDescent="0.35">
      <c r="A191" s="1058" t="s">
        <v>813</v>
      </c>
      <c r="B191" s="1059">
        <v>6.6</v>
      </c>
      <c r="C191" s="1094">
        <v>0.01</v>
      </c>
      <c r="D191" s="1097"/>
      <c r="E191" s="1093">
        <v>9.89</v>
      </c>
      <c r="F191" s="984">
        <v>5.7</v>
      </c>
      <c r="G191" s="1099">
        <v>4.25</v>
      </c>
      <c r="H191" s="1093">
        <v>40.82</v>
      </c>
      <c r="I191" s="1104">
        <v>2.4300000000000002</v>
      </c>
      <c r="J191" s="1105">
        <v>0.04</v>
      </c>
      <c r="K191" s="1093">
        <v>161.65000000000003</v>
      </c>
      <c r="L191" s="1099" t="s">
        <v>814</v>
      </c>
      <c r="M191" s="1014">
        <v>0.1183</v>
      </c>
      <c r="N191" s="984">
        <v>22.792999999999999</v>
      </c>
      <c r="O191" s="984">
        <v>15.182</v>
      </c>
    </row>
    <row r="192" spans="1:30" ht="20.399999999999999" x14ac:dyDescent="0.35">
      <c r="A192" s="1062" t="s">
        <v>815</v>
      </c>
      <c r="B192" s="1063">
        <v>7.2</v>
      </c>
      <c r="C192" s="1094">
        <v>0.01</v>
      </c>
      <c r="D192" s="1097"/>
      <c r="E192" s="1093">
        <v>8.33</v>
      </c>
      <c r="F192" s="984">
        <v>4.1500000000000004</v>
      </c>
      <c r="G192" s="1099">
        <v>3.42</v>
      </c>
      <c r="H192" s="1093">
        <v>27.94</v>
      </c>
      <c r="I192" s="1104" t="s">
        <v>816</v>
      </c>
      <c r="J192" s="1105">
        <v>0.03</v>
      </c>
      <c r="K192" s="1093">
        <v>85.40000000000002</v>
      </c>
      <c r="L192" s="1099">
        <v>8.3920999999999992</v>
      </c>
      <c r="M192" s="1014">
        <v>9.4799999999999995E-2</v>
      </c>
      <c r="N192" s="984">
        <v>25.871099999999998</v>
      </c>
      <c r="O192" s="984">
        <v>11.773099999999999</v>
      </c>
    </row>
    <row r="193" spans="1:17" ht="20.399999999999999" x14ac:dyDescent="0.35">
      <c r="A193" s="1065" t="s">
        <v>817</v>
      </c>
      <c r="B193" s="1066">
        <v>6.86</v>
      </c>
      <c r="C193" s="1094">
        <v>0.01</v>
      </c>
      <c r="D193" s="1097"/>
      <c r="E193" s="1093">
        <v>8.9700000000000006</v>
      </c>
      <c r="F193" s="984">
        <v>4.3600000000000003</v>
      </c>
      <c r="G193" s="1099">
        <v>3.01</v>
      </c>
      <c r="H193" s="1093">
        <v>33.979999999999997</v>
      </c>
      <c r="I193" s="1104">
        <v>0.04</v>
      </c>
      <c r="J193" s="1105">
        <v>0.03</v>
      </c>
      <c r="K193" s="1093">
        <v>112.85000000000001</v>
      </c>
      <c r="L193" s="1099">
        <v>4.2861000000000002</v>
      </c>
      <c r="M193" s="1014">
        <v>0.1111</v>
      </c>
      <c r="N193" s="984">
        <v>24.460999999999999</v>
      </c>
      <c r="O193" s="984">
        <v>12.3787</v>
      </c>
    </row>
    <row r="194" spans="1:17" ht="20.399999999999999" x14ac:dyDescent="0.35">
      <c r="E194" s="1093"/>
      <c r="F194" s="984"/>
      <c r="G194" s="1099"/>
      <c r="H194" s="1093"/>
      <c r="I194" s="1104"/>
      <c r="J194" s="1105"/>
      <c r="K194" s="1093"/>
      <c r="L194" s="1099"/>
      <c r="M194" s="1126"/>
      <c r="N194" s="984"/>
      <c r="O194" s="984"/>
    </row>
    <row r="195" spans="1:17" ht="20.399999999999999" x14ac:dyDescent="0.35">
      <c r="A195" t="s">
        <v>894</v>
      </c>
      <c r="E195" s="1093">
        <v>16</v>
      </c>
      <c r="F195" s="984">
        <v>15</v>
      </c>
      <c r="G195" s="1099"/>
      <c r="H195" s="1093">
        <v>230</v>
      </c>
      <c r="I195" s="1104"/>
      <c r="J195" s="1105"/>
      <c r="K195" s="1093"/>
      <c r="L195" s="1099">
        <v>40</v>
      </c>
      <c r="M195" s="1126"/>
      <c r="N195" s="984">
        <v>400</v>
      </c>
      <c r="O195" s="984">
        <v>40</v>
      </c>
    </row>
    <row r="196" spans="1:17" ht="20.399999999999999" x14ac:dyDescent="0.35">
      <c r="E196" s="1093">
        <v>20</v>
      </c>
      <c r="F196" s="984">
        <v>22</v>
      </c>
      <c r="G196" s="1099"/>
      <c r="H196" s="1093">
        <v>280</v>
      </c>
      <c r="I196" s="1104"/>
      <c r="J196" s="1105"/>
      <c r="K196" s="1093"/>
      <c r="L196" s="1099">
        <v>40</v>
      </c>
      <c r="M196" s="1126"/>
      <c r="N196" s="984">
        <v>400</v>
      </c>
      <c r="O196" s="984">
        <v>50</v>
      </c>
    </row>
    <row r="197" spans="1:17" ht="20.399999999999999" x14ac:dyDescent="0.35">
      <c r="E197" s="1093"/>
      <c r="F197" s="984"/>
      <c r="G197" s="1099"/>
      <c r="H197" s="1093"/>
      <c r="I197" s="1104"/>
      <c r="J197" s="1105"/>
      <c r="K197" s="1093"/>
      <c r="L197" s="1099"/>
      <c r="M197" s="1126"/>
      <c r="N197" s="984"/>
      <c r="O197" s="984"/>
    </row>
    <row r="198" spans="1:17" ht="20.399999999999999" x14ac:dyDescent="0.35">
      <c r="E198" s="1093"/>
      <c r="F198" s="984"/>
      <c r="G198" s="1099"/>
      <c r="H198" s="1093"/>
      <c r="I198" s="1104"/>
      <c r="J198" s="1105"/>
      <c r="K198" s="1093"/>
      <c r="L198" s="1099"/>
      <c r="M198" s="1126"/>
      <c r="N198" s="984"/>
      <c r="O198" s="984"/>
    </row>
    <row r="199" spans="1:17" ht="24" x14ac:dyDescent="0.35">
      <c r="B199" s="825"/>
      <c r="C199" s="826" t="s">
        <v>108</v>
      </c>
      <c r="D199" s="826" t="s">
        <v>109</v>
      </c>
      <c r="E199" s="1093" t="s">
        <v>110</v>
      </c>
      <c r="F199" s="984" t="s">
        <v>111</v>
      </c>
      <c r="G199" s="1099" t="s">
        <v>113</v>
      </c>
      <c r="H199" s="1093" t="s">
        <v>114</v>
      </c>
      <c r="I199" s="1104" t="s">
        <v>115</v>
      </c>
      <c r="J199" s="1105" t="s">
        <v>116</v>
      </c>
      <c r="K199" s="1093" t="s">
        <v>118</v>
      </c>
      <c r="L199" s="1099" t="s">
        <v>119</v>
      </c>
      <c r="M199" s="1126" t="s">
        <v>120</v>
      </c>
      <c r="N199" s="984" t="s">
        <v>121</v>
      </c>
      <c r="O199" s="984" t="s">
        <v>122</v>
      </c>
      <c r="P199" s="876" t="s">
        <v>658</v>
      </c>
      <c r="Q199" s="876" t="s">
        <v>659</v>
      </c>
    </row>
    <row r="200" spans="1:17" ht="23.4" x14ac:dyDescent="0.45">
      <c r="B200" s="827" t="s">
        <v>70</v>
      </c>
      <c r="C200" s="828">
        <v>4.0392856938498358</v>
      </c>
      <c r="D200" s="829">
        <v>2.3859895455340546E-2</v>
      </c>
      <c r="E200" s="1093">
        <v>14.087931008174502</v>
      </c>
      <c r="F200" s="984">
        <v>5.5589655349994525</v>
      </c>
      <c r="G200" s="1099">
        <v>4.1768965638917068</v>
      </c>
      <c r="H200" s="1093">
        <v>41.314827820350381</v>
      </c>
      <c r="I200" s="1104">
        <v>38.555555555555557</v>
      </c>
      <c r="J200" s="1105">
        <v>0.39307692446387732</v>
      </c>
      <c r="K200" s="1093">
        <v>117.70206951272898</v>
      </c>
      <c r="L200" s="1099">
        <v>9.7713794058253018</v>
      </c>
      <c r="M200" s="1126">
        <v>0.10822940103966615</v>
      </c>
      <c r="N200" s="984">
        <v>31.483930982392408</v>
      </c>
      <c r="O200" s="984">
        <v>18.576517302414466</v>
      </c>
      <c r="P200" s="588">
        <v>-69.796158778234812</v>
      </c>
      <c r="Q200" s="585">
        <v>-10.172033786069095</v>
      </c>
    </row>
    <row r="201" spans="1:17" ht="23.4" x14ac:dyDescent="0.45">
      <c r="B201" s="833" t="s">
        <v>601</v>
      </c>
      <c r="C201" s="834">
        <v>3.9839999675750732</v>
      </c>
      <c r="D201" s="835">
        <v>3.5298533178865908E-2</v>
      </c>
      <c r="E201" s="1093">
        <v>8.4396000099182125</v>
      </c>
      <c r="F201" s="984">
        <v>5.754440002441406</v>
      </c>
      <c r="G201" s="1099">
        <v>1.5359999895095826</v>
      </c>
      <c r="H201" s="1093">
        <v>118.31440002441406</v>
      </c>
      <c r="I201" s="1104">
        <v>9.4285714285714288</v>
      </c>
      <c r="J201" s="1105">
        <v>0.10500000044703484</v>
      </c>
      <c r="K201" s="1093">
        <v>294.97599975585939</v>
      </c>
      <c r="L201" s="1099">
        <v>31.67604019165039</v>
      </c>
      <c r="M201" s="1126">
        <v>8.6451236754655839E-2</v>
      </c>
      <c r="N201" s="984">
        <v>38.901160202026368</v>
      </c>
      <c r="O201" s="984">
        <v>19.005159797668458</v>
      </c>
      <c r="P201" s="588">
        <v>-73.012416076744913</v>
      </c>
      <c r="Q201" s="585">
        <v>-10.482118469643696</v>
      </c>
    </row>
    <row r="202" spans="1:17" ht="23.4" x14ac:dyDescent="0.45">
      <c r="B202" s="839" t="s">
        <v>602</v>
      </c>
      <c r="C202" s="1093">
        <v>3.3</v>
      </c>
      <c r="D202" s="1097">
        <v>9.6756696701049805E-2</v>
      </c>
      <c r="E202" s="1093">
        <v>6.6159999847412108</v>
      </c>
      <c r="F202" s="984">
        <v>3.7079999923706053</v>
      </c>
      <c r="G202" s="1099">
        <v>1.1959999799728394</v>
      </c>
      <c r="H202" s="1093">
        <v>124.20200195312501</v>
      </c>
      <c r="I202" s="1104">
        <v>10.25</v>
      </c>
      <c r="J202" s="1105">
        <v>7.9999998211860657E-2</v>
      </c>
      <c r="K202" s="1093">
        <v>299</v>
      </c>
      <c r="L202" s="1099">
        <v>36.906400299072267</v>
      </c>
      <c r="M202" s="1126">
        <v>9.8129019141197205E-2</v>
      </c>
      <c r="N202" s="984">
        <v>42.628000640869139</v>
      </c>
      <c r="O202" s="984">
        <v>15.701799964904785</v>
      </c>
      <c r="P202" s="588">
        <v>-68.714521285898954</v>
      </c>
      <c r="Q202" s="585">
        <v>-9.7932007826742442</v>
      </c>
    </row>
    <row r="203" spans="1:17" ht="23.4" x14ac:dyDescent="0.45">
      <c r="B203" s="843" t="s">
        <v>76</v>
      </c>
      <c r="C203" s="844">
        <v>6.4777778519524469</v>
      </c>
      <c r="D203" s="845">
        <v>3.307866957038641E-2</v>
      </c>
      <c r="E203" s="1093">
        <v>9.5888889100816517</v>
      </c>
      <c r="F203" s="984">
        <v>7.7277777459886341</v>
      </c>
      <c r="G203" s="1099">
        <v>1.301111102104187</v>
      </c>
      <c r="H203" s="1093">
        <v>90.807778252495666</v>
      </c>
      <c r="I203" s="1104">
        <v>8.5</v>
      </c>
      <c r="J203" s="1105">
        <v>5.000000074505806E-2</v>
      </c>
      <c r="K203" s="1093">
        <v>281.37777709960938</v>
      </c>
      <c r="L203" s="1099">
        <v>3.9127777947319879</v>
      </c>
      <c r="M203" s="1126">
        <v>8.0344006419181824E-2</v>
      </c>
      <c r="N203" s="984">
        <v>24.364555570814346</v>
      </c>
      <c r="O203" s="984">
        <v>14.897555351257324</v>
      </c>
      <c r="P203" s="588">
        <v>-73.243647537752651</v>
      </c>
      <c r="Q203" s="585">
        <v>-10.44971813437961</v>
      </c>
    </row>
    <row r="204" spans="1:17" ht="23.4" x14ac:dyDescent="0.45">
      <c r="B204" s="847" t="s">
        <v>77</v>
      </c>
      <c r="C204" s="848">
        <v>5.4555555449591742</v>
      </c>
      <c r="D204" s="849">
        <v>2.7860216175516445E-2</v>
      </c>
      <c r="E204" s="1093">
        <v>10.346666547987196</v>
      </c>
      <c r="F204" s="984">
        <v>6.9577778710259333</v>
      </c>
      <c r="G204" s="1099">
        <v>1.4822222259309557</v>
      </c>
      <c r="H204" s="1093">
        <v>94.595555623372391</v>
      </c>
      <c r="I204" s="1104">
        <v>8.1666666666666661</v>
      </c>
      <c r="J204" s="1105"/>
      <c r="K204" s="1093">
        <v>275.94444274902344</v>
      </c>
      <c r="L204" s="1099">
        <v>9.9465556674533424</v>
      </c>
      <c r="M204" s="1126">
        <v>7.1737980263100729E-2</v>
      </c>
      <c r="N204" s="984">
        <v>28.751777436998154</v>
      </c>
      <c r="O204" s="984">
        <v>17.594777848985501</v>
      </c>
      <c r="P204" s="588">
        <v>-72.852736114017745</v>
      </c>
      <c r="Q204" s="585">
        <v>-10.445279451804719</v>
      </c>
    </row>
    <row r="205" spans="1:17" ht="23.4" x14ac:dyDescent="0.45">
      <c r="B205" s="851" t="s">
        <v>590</v>
      </c>
      <c r="C205" s="1093">
        <v>4.2200000127156576</v>
      </c>
      <c r="D205" s="1097">
        <v>3.046049689874053E-2</v>
      </c>
      <c r="E205" s="1093">
        <v>11.753333250681559</v>
      </c>
      <c r="F205" s="984">
        <v>6.9027778042687311</v>
      </c>
      <c r="G205" s="1099">
        <v>1.9522222280502319</v>
      </c>
      <c r="H205" s="1093">
        <v>74.838334189520936</v>
      </c>
      <c r="I205" s="1104">
        <v>9.9</v>
      </c>
      <c r="J205" s="1105">
        <v>0.20666666701436043</v>
      </c>
      <c r="K205" s="1093">
        <v>168.15222083197699</v>
      </c>
      <c r="L205" s="1099">
        <v>42.525721867879234</v>
      </c>
      <c r="M205" s="1126">
        <v>8.8328956315914794E-2</v>
      </c>
      <c r="N205" s="984">
        <v>38.315777460734047</v>
      </c>
      <c r="O205" s="984">
        <v>24.622499942779541</v>
      </c>
      <c r="P205" s="588">
        <v>-68.083086145068293</v>
      </c>
      <c r="Q205" s="585">
        <v>-9.8235482676538162</v>
      </c>
    </row>
    <row r="206" spans="1:17" ht="23.4" x14ac:dyDescent="0.45">
      <c r="B206" s="851" t="s">
        <v>36</v>
      </c>
      <c r="C206" s="1093">
        <v>2.4666666189829507</v>
      </c>
      <c r="D206" s="1097">
        <v>2.9910980413357418E-2</v>
      </c>
      <c r="E206" s="1093">
        <v>6.1613333384195963</v>
      </c>
      <c r="F206" s="984">
        <v>2.5493333180745443</v>
      </c>
      <c r="G206" s="1099">
        <v>1.918666672706604</v>
      </c>
      <c r="H206" s="1093">
        <v>14.817999903361002</v>
      </c>
      <c r="I206" s="1104">
        <v>10.375</v>
      </c>
      <c r="J206" s="1105">
        <v>0.19875000137835741</v>
      </c>
      <c r="K206" s="1093">
        <v>36.78666671117147</v>
      </c>
      <c r="L206" s="1099">
        <v>6.4683333555857336</v>
      </c>
      <c r="M206" s="1126">
        <v>9.9484923481941226E-2</v>
      </c>
      <c r="N206" s="984">
        <v>14.971866798400878</v>
      </c>
      <c r="O206" s="984">
        <v>9.193933296203614</v>
      </c>
      <c r="P206" s="588">
        <v>-71.780380470764058</v>
      </c>
      <c r="Q206" s="585">
        <v>-10.603749966944321</v>
      </c>
    </row>
    <row r="207" spans="1:17" ht="23.4" x14ac:dyDescent="0.45">
      <c r="B207" s="851" t="s">
        <v>27</v>
      </c>
      <c r="C207" s="1093">
        <v>2.2999999523162842</v>
      </c>
      <c r="D207" s="1097">
        <v>3.3762619830667973E-2</v>
      </c>
      <c r="E207" s="1093">
        <v>5.1763636415654961</v>
      </c>
      <c r="F207" s="984">
        <v>4.2363636493682861</v>
      </c>
      <c r="G207" s="1099">
        <v>1.2845454757863826</v>
      </c>
      <c r="H207" s="1093">
        <v>21.542727383700285</v>
      </c>
      <c r="I207" s="1104">
        <v>23.25</v>
      </c>
      <c r="J207" s="1105">
        <v>0.25999999684946878</v>
      </c>
      <c r="K207" s="1093">
        <v>67.399999098344281</v>
      </c>
      <c r="L207" s="1099">
        <v>7.7213637178594414</v>
      </c>
      <c r="M207" s="1126">
        <v>6.3163789158517669E-2</v>
      </c>
      <c r="N207" s="984">
        <v>13.934727148576217</v>
      </c>
      <c r="O207" s="984">
        <v>5.9941817630421035</v>
      </c>
      <c r="P207" s="588">
        <v>-70.914153641529438</v>
      </c>
      <c r="Q207" s="585">
        <v>-10.372826631730076</v>
      </c>
    </row>
    <row r="208" spans="1:17" ht="23.4" x14ac:dyDescent="0.45">
      <c r="B208" s="851" t="s">
        <v>400</v>
      </c>
      <c r="C208" s="1093">
        <v>5.6000000089406967</v>
      </c>
      <c r="D208" s="1097">
        <v>2.6113400980830193E-2</v>
      </c>
      <c r="E208" s="1093">
        <v>29.828750133514404</v>
      </c>
      <c r="F208" s="984">
        <v>14.59187513589859</v>
      </c>
      <c r="G208" s="1099">
        <v>3.0706250220537186</v>
      </c>
      <c r="H208" s="1093">
        <v>84.175624847412109</v>
      </c>
      <c r="I208" s="1104">
        <v>9</v>
      </c>
      <c r="J208" s="1105">
        <v>0.14399999976158143</v>
      </c>
      <c r="K208" s="1093">
        <v>211.48000049591064</v>
      </c>
      <c r="L208" s="1099">
        <v>21.89493727684021</v>
      </c>
      <c r="M208" s="1126">
        <v>0.14104909356683493</v>
      </c>
      <c r="N208" s="984">
        <v>64.624437808990479</v>
      </c>
      <c r="O208" s="984">
        <v>55.194750547409058</v>
      </c>
      <c r="P208" s="588">
        <v>-68.618364122051076</v>
      </c>
      <c r="Q208" s="585">
        <v>-9.6974994259419507</v>
      </c>
    </row>
    <row r="209" spans="2:17" ht="23.4" x14ac:dyDescent="0.45">
      <c r="B209" s="856" t="s">
        <v>589</v>
      </c>
      <c r="C209" s="1093">
        <v>2.7363636276938696</v>
      </c>
      <c r="D209" s="1097">
        <v>2.6052374020218851E-2</v>
      </c>
      <c r="E209" s="1093">
        <v>18.540000074050006</v>
      </c>
      <c r="F209" s="984">
        <v>8.5982352144577927</v>
      </c>
      <c r="G209" s="1099">
        <v>2.7635293988620533</v>
      </c>
      <c r="H209" s="1093">
        <v>45.772940916173596</v>
      </c>
      <c r="I209" s="1104">
        <v>27.4</v>
      </c>
      <c r="J209" s="1105">
        <v>0.49000001233071089</v>
      </c>
      <c r="K209" s="1093">
        <v>120.23294067382813</v>
      </c>
      <c r="L209" s="1099">
        <v>21.867941379547119</v>
      </c>
      <c r="M209" s="1126">
        <v>0.10613490202847649</v>
      </c>
      <c r="N209" s="984">
        <v>40.023646859561694</v>
      </c>
      <c r="O209" s="984">
        <v>27.501000123865463</v>
      </c>
      <c r="P209" s="588">
        <v>-68.336390370385161</v>
      </c>
      <c r="Q209" s="585">
        <v>-9.7932007826742442</v>
      </c>
    </row>
    <row r="210" spans="2:17" ht="23.4" x14ac:dyDescent="0.45">
      <c r="B210" s="856" t="s">
        <v>603</v>
      </c>
      <c r="C210" s="1093">
        <v>2.4555555714501276</v>
      </c>
      <c r="D210" s="1097">
        <v>2.5327092967927456E-2</v>
      </c>
      <c r="E210" s="1093">
        <v>12.932727293534713</v>
      </c>
      <c r="F210" s="984">
        <v>6.3727273507551709</v>
      </c>
      <c r="G210" s="1099">
        <v>4.6800000017339531</v>
      </c>
      <c r="H210" s="1093">
        <v>72.011818625710234</v>
      </c>
      <c r="I210" s="1104">
        <v>8.1999999999999993</v>
      </c>
      <c r="J210" s="1105">
        <v>0.38999999314546585</v>
      </c>
      <c r="K210" s="1093">
        <v>161.98727208917791</v>
      </c>
      <c r="L210" s="1099">
        <v>52.110181635076351</v>
      </c>
      <c r="M210" s="1126">
        <v>8.7455870752984832E-2</v>
      </c>
      <c r="N210" s="984">
        <v>33.178181734952062</v>
      </c>
      <c r="O210" s="984">
        <v>24.017000024968926</v>
      </c>
    </row>
    <row r="211" spans="2:17" ht="23.4" x14ac:dyDescent="0.45">
      <c r="B211" s="856" t="s">
        <v>604</v>
      </c>
      <c r="C211" s="1093">
        <v>3.0300000429153444</v>
      </c>
      <c r="D211" s="1097">
        <v>4.6127392910420895E-2</v>
      </c>
      <c r="E211" s="1093">
        <v>17.183333396911621</v>
      </c>
      <c r="F211" s="984">
        <v>7.3274999062220258</v>
      </c>
      <c r="G211" s="1099">
        <v>6.2616666356722517</v>
      </c>
      <c r="H211" s="1093">
        <v>52.097499529520668</v>
      </c>
      <c r="I211" s="1104">
        <v>100.08333333333333</v>
      </c>
      <c r="J211" s="1105">
        <v>0.58999999761581423</v>
      </c>
      <c r="K211" s="1093">
        <v>121.25999800364177</v>
      </c>
      <c r="L211" s="1099">
        <v>50.048417011896767</v>
      </c>
      <c r="M211" s="1126">
        <v>9.5648604755600289E-2</v>
      </c>
      <c r="N211" s="984">
        <v>34.195333639780678</v>
      </c>
      <c r="O211" s="984">
        <v>25.319500207901001</v>
      </c>
    </row>
    <row r="212" spans="2:17" ht="23.4" x14ac:dyDescent="0.45">
      <c r="B212" s="851" t="s">
        <v>16</v>
      </c>
      <c r="C212" s="1093">
        <v>4.2833333611488342</v>
      </c>
      <c r="D212" s="1097">
        <v>4.0292096634705864E-2</v>
      </c>
      <c r="E212" s="1093">
        <v>20.550833066304524</v>
      </c>
      <c r="F212" s="984">
        <v>18.852499802907307</v>
      </c>
      <c r="G212" s="1099">
        <v>4.3675000071525574</v>
      </c>
      <c r="H212" s="1093">
        <v>98.519166946411133</v>
      </c>
      <c r="I212" s="1104">
        <v>102.08333333333333</v>
      </c>
      <c r="J212" s="1105">
        <v>0.87599998824298386</v>
      </c>
      <c r="K212" s="1093">
        <v>272.05833180745441</v>
      </c>
      <c r="L212" s="1099">
        <v>6.5512499411900835</v>
      </c>
      <c r="M212" s="1126">
        <v>0.18226984515786171</v>
      </c>
      <c r="N212" s="984">
        <v>63.106250127156578</v>
      </c>
      <c r="O212" s="984">
        <v>55.250583330790199</v>
      </c>
      <c r="P212" s="585">
        <v>-8.8790639592714751</v>
      </c>
      <c r="Q212" s="585">
        <v>-8.8790639592714751</v>
      </c>
    </row>
    <row r="213" spans="2:17" ht="23.4" x14ac:dyDescent="0.45">
      <c r="B213" s="851" t="s">
        <v>24</v>
      </c>
      <c r="C213" s="1093">
        <v>6.2999999324480696</v>
      </c>
      <c r="D213" s="1097">
        <v>3.4428140614181757E-2</v>
      </c>
      <c r="E213" s="1093">
        <v>19.975833257039387</v>
      </c>
      <c r="F213" s="984">
        <v>13.302499930063883</v>
      </c>
      <c r="G213" s="1099">
        <v>4.3983333706855774</v>
      </c>
      <c r="H213" s="1093">
        <v>74.703332901000977</v>
      </c>
      <c r="I213" s="1104">
        <v>37.444444444444443</v>
      </c>
      <c r="J213" s="1105">
        <v>0.5566666591912508</v>
      </c>
      <c r="K213" s="1093">
        <v>206.21333185831705</v>
      </c>
      <c r="L213" s="1099">
        <v>36.886916299661003</v>
      </c>
      <c r="M213" s="1126">
        <v>0.17067300404111543</v>
      </c>
      <c r="N213" s="984">
        <v>50.323833465576172</v>
      </c>
      <c r="O213" s="984">
        <v>29.022249698638916</v>
      </c>
      <c r="P213" s="588">
        <v>-66.014941229798836</v>
      </c>
      <c r="Q213" s="585">
        <v>-9.4452806013671875</v>
      </c>
    </row>
    <row r="214" spans="2:17" ht="23.4" x14ac:dyDescent="0.45">
      <c r="B214" s="851" t="s">
        <v>33</v>
      </c>
      <c r="C214" s="1093">
        <v>3.1777777671813965</v>
      </c>
      <c r="D214" s="1097">
        <v>2.5130414714415867E-2</v>
      </c>
      <c r="E214" s="1093">
        <v>14.199166615804037</v>
      </c>
      <c r="F214" s="984">
        <v>8.3625000715255737</v>
      </c>
      <c r="G214" s="1099">
        <v>3.250833292802175</v>
      </c>
      <c r="H214" s="1093">
        <v>43.62916692097982</v>
      </c>
      <c r="I214" s="1104">
        <v>38</v>
      </c>
      <c r="J214" s="1105">
        <v>0.38625001115724444</v>
      </c>
      <c r="K214" s="1093">
        <v>125.86166699727376</v>
      </c>
      <c r="L214" s="1099">
        <v>18.179500063260395</v>
      </c>
      <c r="M214" s="1126">
        <v>8.9451678718129798E-2</v>
      </c>
      <c r="N214" s="984">
        <v>29.716249942779541</v>
      </c>
      <c r="O214" s="984">
        <v>19.999749859174091</v>
      </c>
      <c r="P214" s="588">
        <v>-68.826203816673527</v>
      </c>
      <c r="Q214" s="585">
        <v>-9.842123335019183</v>
      </c>
    </row>
    <row r="215" spans="2:17" ht="22.8" x14ac:dyDescent="0.35">
      <c r="B215" s="857" t="s">
        <v>605</v>
      </c>
      <c r="C215" s="1093">
        <v>5.904166579246521</v>
      </c>
      <c r="D215" s="1097">
        <v>4.7388349575075234E-2</v>
      </c>
      <c r="E215" s="1093">
        <v>11.131666620572409</v>
      </c>
      <c r="F215" s="984">
        <v>7.6716666221618652</v>
      </c>
      <c r="G215" s="1099">
        <v>1.501666675011317</v>
      </c>
      <c r="H215" s="1093">
        <v>107.27791659037273</v>
      </c>
      <c r="I215" s="1104">
        <v>15.263157894736842</v>
      </c>
      <c r="J215" s="1105">
        <v>9.6249999944120646E-2</v>
      </c>
      <c r="K215" s="1093">
        <v>286.54583231608075</v>
      </c>
      <c r="L215" s="1099">
        <v>15.512166579564413</v>
      </c>
      <c r="M215" s="1126">
        <v>0.12855710306515297</v>
      </c>
      <c r="N215" s="984">
        <v>42.001333475112915</v>
      </c>
      <c r="O215" s="984">
        <v>22.691666722297668</v>
      </c>
      <c r="P215" s="588">
        <v>-72.189333002600605</v>
      </c>
      <c r="Q215" s="585">
        <v>-10.353061093470624</v>
      </c>
    </row>
    <row r="216" spans="2:17" ht="23.4" x14ac:dyDescent="0.45">
      <c r="B216" s="878" t="s">
        <v>665</v>
      </c>
      <c r="C216" s="879">
        <v>3.8010603027095051</v>
      </c>
      <c r="D216" s="880">
        <v>2.9215759482589716E-2</v>
      </c>
      <c r="E216" s="1093">
        <v>13.669708623781213</v>
      </c>
      <c r="F216" s="984">
        <v>7.3815301744068877</v>
      </c>
      <c r="G216" s="1099">
        <v>2.181313934277715</v>
      </c>
      <c r="H216" s="1093">
        <v>66.631035182782114</v>
      </c>
      <c r="I216" s="1104">
        <v>14.84153756211634</v>
      </c>
      <c r="J216" s="1105">
        <v>0.28667251664183618</v>
      </c>
      <c r="K216" s="1093">
        <v>154.62108238334449</v>
      </c>
      <c r="L216" s="1099">
        <v>36.692510540276537</v>
      </c>
      <c r="M216" s="1126">
        <v>9.3356884862636394E-2</v>
      </c>
      <c r="N216" s="984">
        <v>38.798034648476673</v>
      </c>
      <c r="O216" s="984">
        <v>25.435312329487815</v>
      </c>
      <c r="P216" s="879">
        <v>-68.154612564728069</v>
      </c>
      <c r="Q216" s="881">
        <v>-9.8149789398285403</v>
      </c>
    </row>
    <row r="217" spans="2:17" ht="23.4" x14ac:dyDescent="0.45">
      <c r="B217" s="878" t="s">
        <v>709</v>
      </c>
      <c r="C217" s="934">
        <v>4.3339698227615351</v>
      </c>
      <c r="D217" s="933">
        <v>2.8296731249194591E-2</v>
      </c>
      <c r="E217" s="1093">
        <v>18.456587820246099</v>
      </c>
      <c r="F217" s="984">
        <v>9.5174891837769877</v>
      </c>
      <c r="G217" s="1099">
        <v>2.444759308973754</v>
      </c>
      <c r="H217" s="1093">
        <v>71.828362711493739</v>
      </c>
      <c r="I217" s="1104">
        <v>13.111067681547009</v>
      </c>
      <c r="J217" s="1105">
        <v>0.24440787473532172</v>
      </c>
      <c r="K217" s="1093">
        <v>171.46470346585741</v>
      </c>
      <c r="L217" s="1099">
        <v>32.308946356086388</v>
      </c>
      <c r="M217" s="1126">
        <v>0.10748500264376085</v>
      </c>
      <c r="N217" s="984">
        <v>46.448728034845715</v>
      </c>
      <c r="O217" s="984">
        <v>34.251109703239429</v>
      </c>
      <c r="P217" s="934">
        <v>-68.291992166156817</v>
      </c>
      <c r="Q217" s="935">
        <v>-9.7801773557930165</v>
      </c>
    </row>
    <row r="218" spans="2:17" ht="23.4" x14ac:dyDescent="0.45">
      <c r="B218" s="843" t="s">
        <v>76</v>
      </c>
      <c r="C218" s="844">
        <v>6.4777778519524469</v>
      </c>
      <c r="D218" s="845">
        <v>3.307866957038641E-2</v>
      </c>
      <c r="E218" s="1093">
        <v>9.5888889100816517</v>
      </c>
      <c r="F218" s="984">
        <v>7.7277777459886341</v>
      </c>
      <c r="G218" s="1099">
        <v>1.301111102104187</v>
      </c>
      <c r="H218" s="1093">
        <v>90.807778252495666</v>
      </c>
      <c r="I218" s="1104">
        <v>8.5</v>
      </c>
      <c r="J218" s="1105">
        <v>5.000000074505806E-2</v>
      </c>
      <c r="K218" s="1093">
        <v>281.37777709960938</v>
      </c>
      <c r="L218" s="1099">
        <v>3.9127777947319879</v>
      </c>
      <c r="M218" s="1126">
        <v>8.0344006419181824E-2</v>
      </c>
      <c r="N218" s="984">
        <v>24.364555570814346</v>
      </c>
      <c r="O218" s="984">
        <v>14.897555351257324</v>
      </c>
      <c r="P218" s="588">
        <v>-73.243647537752651</v>
      </c>
      <c r="Q218" s="585">
        <v>-10.44971813437961</v>
      </c>
    </row>
    <row r="219" spans="2:17" ht="23.4" x14ac:dyDescent="0.45">
      <c r="B219" s="847" t="s">
        <v>77</v>
      </c>
      <c r="C219" s="848">
        <v>5.4555555449591742</v>
      </c>
      <c r="D219" s="849">
        <v>2.7860216175516445E-2</v>
      </c>
      <c r="E219" s="1093">
        <v>10.346666547987196</v>
      </c>
      <c r="F219" s="984">
        <v>6.9577778710259333</v>
      </c>
      <c r="G219" s="1099">
        <v>1.4822222259309557</v>
      </c>
      <c r="H219" s="1093">
        <v>94.595555623372391</v>
      </c>
      <c r="I219" s="1104">
        <v>8.1666666666666661</v>
      </c>
      <c r="J219" s="1105"/>
      <c r="K219" s="1093">
        <v>275.94444274902344</v>
      </c>
      <c r="L219" s="1099">
        <v>9.9465556674533424</v>
      </c>
      <c r="M219" s="1126">
        <v>7.1737980263100729E-2</v>
      </c>
      <c r="N219" s="984">
        <v>28.751777436998154</v>
      </c>
      <c r="O219" s="984">
        <v>17.594777848985501</v>
      </c>
      <c r="P219" s="588">
        <v>-72.852736114017745</v>
      </c>
      <c r="Q219" s="585">
        <v>-10.445279451804719</v>
      </c>
    </row>
  </sheetData>
  <conditionalFormatting sqref="N59">
    <cfRule type="cellIs" dxfId="166" priority="70" operator="between">
      <formula>#REF!</formula>
      <formula>$O$49</formula>
    </cfRule>
  </conditionalFormatting>
  <conditionalFormatting sqref="D67:L68 C35:O64">
    <cfRule type="cellIs" dxfId="165" priority="69" operator="lessThan">
      <formula>0</formula>
    </cfRule>
  </conditionalFormatting>
  <conditionalFormatting sqref="E87:E219">
    <cfRule type="cellIs" dxfId="164" priority="16" operator="between">
      <formula>$E$74</formula>
      <formula>$E$80</formula>
    </cfRule>
  </conditionalFormatting>
  <conditionalFormatting sqref="F87:F219">
    <cfRule type="cellIs" dxfId="163" priority="15" operator="between">
      <formula>$F$74</formula>
      <formula>$F$80</formula>
    </cfRule>
  </conditionalFormatting>
  <conditionalFormatting sqref="G87:G219">
    <cfRule type="cellIs" dxfId="162" priority="14" operator="between">
      <formula>$G$74</formula>
      <formula>$G$80</formula>
    </cfRule>
  </conditionalFormatting>
  <conditionalFormatting sqref="H87:H219">
    <cfRule type="cellIs" dxfId="161" priority="11" operator="between">
      <formula>$H$78</formula>
      <formula>$H$80</formula>
    </cfRule>
    <cfRule type="cellIs" dxfId="160" priority="12" operator="between">
      <formula>$H$76</formula>
      <formula>$H$78</formula>
    </cfRule>
    <cfRule type="cellIs" dxfId="159" priority="13" operator="between">
      <formula>$H$74</formula>
      <formula>$H$76</formula>
    </cfRule>
  </conditionalFormatting>
  <conditionalFormatting sqref="K87:K219">
    <cfRule type="cellIs" dxfId="158" priority="10" operator="between">
      <formula>$K$74</formula>
      <formula>$K$80</formula>
    </cfRule>
  </conditionalFormatting>
  <conditionalFormatting sqref="M87:M219">
    <cfRule type="cellIs" dxfId="157" priority="9" operator="between">
      <formula>$M$74</formula>
      <formula>$M$80</formula>
    </cfRule>
  </conditionalFormatting>
  <conditionalFormatting sqref="O87:O219">
    <cfRule type="cellIs" dxfId="156" priority="4" operator="between">
      <formula>$O$78</formula>
      <formula>$O$80</formula>
    </cfRule>
    <cfRule type="cellIs" dxfId="155" priority="5" operator="between">
      <formula>$O$74</formula>
      <formula>$O$76</formula>
    </cfRule>
  </conditionalFormatting>
  <conditionalFormatting sqref="N87:N219">
    <cfRule type="cellIs" dxfId="154" priority="1" operator="between">
      <formula>$N$78</formula>
      <formula>$N$80</formula>
    </cfRule>
    <cfRule type="cellIs" dxfId="153" priority="2" operator="between">
      <formula>$N$76</formula>
      <formula>$N$78</formula>
    </cfRule>
    <cfRule type="cellIs" dxfId="152" priority="3" operator="between">
      <formula>$N$74</formula>
      <formula>$N$76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106"/>
  <sheetViews>
    <sheetView topLeftCell="A43" workbookViewId="0">
      <selection activeCell="A61" activeCellId="1" sqref="A60:XFD60 A61:XFD61"/>
    </sheetView>
  </sheetViews>
  <sheetFormatPr defaultRowHeight="14.4" x14ac:dyDescent="0.3"/>
  <cols>
    <col min="2" max="2" width="31.88671875" customWidth="1"/>
    <col min="3" max="3" width="10.6640625" customWidth="1"/>
    <col min="4" max="4" width="12.5546875" bestFit="1" customWidth="1"/>
    <col min="5" max="5" width="12.44140625" bestFit="1" customWidth="1"/>
    <col min="6" max="7" width="10.6640625" bestFit="1" customWidth="1"/>
    <col min="8" max="8" width="12.44140625" bestFit="1" customWidth="1"/>
    <col min="9" max="10" width="10.6640625" bestFit="1" customWidth="1"/>
    <col min="11" max="11" width="14.33203125" bestFit="1" customWidth="1"/>
    <col min="12" max="13" width="10.6640625" bestFit="1" customWidth="1"/>
    <col min="14" max="15" width="12.44140625" bestFit="1" customWidth="1"/>
  </cols>
  <sheetData>
    <row r="2" spans="1:17" ht="15" thickBot="1" x14ac:dyDescent="0.35">
      <c r="A2" t="s">
        <v>899</v>
      </c>
    </row>
    <row r="3" spans="1:17" ht="21" thickTop="1" x14ac:dyDescent="0.3">
      <c r="C3" s="956" t="s">
        <v>108</v>
      </c>
      <c r="D3" s="957" t="s">
        <v>109</v>
      </c>
      <c r="E3" s="956" t="s">
        <v>110</v>
      </c>
      <c r="F3" s="956" t="s">
        <v>111</v>
      </c>
      <c r="G3" s="956" t="s">
        <v>113</v>
      </c>
      <c r="H3" s="956" t="s">
        <v>114</v>
      </c>
      <c r="I3" s="957" t="s">
        <v>115</v>
      </c>
      <c r="J3" s="957" t="s">
        <v>116</v>
      </c>
      <c r="K3" s="956" t="s">
        <v>118</v>
      </c>
      <c r="L3" s="958" t="s">
        <v>119</v>
      </c>
      <c r="M3" s="956" t="s">
        <v>120</v>
      </c>
      <c r="N3" s="956" t="s">
        <v>121</v>
      </c>
      <c r="O3" s="959" t="s">
        <v>122</v>
      </c>
    </row>
    <row r="4" spans="1:17" ht="20.399999999999999" x14ac:dyDescent="0.35">
      <c r="A4" s="988">
        <v>26</v>
      </c>
      <c r="B4" t="s">
        <v>613</v>
      </c>
      <c r="C4" s="1093"/>
      <c r="D4" s="1097">
        <v>0</v>
      </c>
      <c r="E4" s="1093">
        <v>7.8</v>
      </c>
      <c r="F4" s="1093">
        <v>5.5</v>
      </c>
      <c r="G4" s="1099">
        <v>0.9</v>
      </c>
      <c r="H4" s="1093">
        <v>36.4</v>
      </c>
      <c r="I4" s="1104">
        <v>0.04</v>
      </c>
      <c r="J4" s="1105">
        <v>0</v>
      </c>
      <c r="K4" s="1093">
        <v>125.5</v>
      </c>
      <c r="L4" s="1099">
        <v>0.1</v>
      </c>
      <c r="M4" s="1094">
        <v>0.09</v>
      </c>
      <c r="N4" s="1093">
        <v>14.4</v>
      </c>
      <c r="O4" s="1093">
        <v>2.1</v>
      </c>
    </row>
    <row r="5" spans="1:17" ht="20.399999999999999" x14ac:dyDescent="0.35">
      <c r="A5" s="988" t="s">
        <v>776</v>
      </c>
      <c r="B5" t="s">
        <v>614</v>
      </c>
      <c r="C5" s="1093"/>
      <c r="D5" s="1097">
        <v>0</v>
      </c>
      <c r="E5" s="1093">
        <v>9.6</v>
      </c>
      <c r="F5" s="1093">
        <v>6.4</v>
      </c>
      <c r="G5" s="1099">
        <v>1.5</v>
      </c>
      <c r="H5" s="1093">
        <v>48.2</v>
      </c>
      <c r="I5" s="1104">
        <v>0.41</v>
      </c>
      <c r="J5" s="1105">
        <v>0</v>
      </c>
      <c r="K5" s="1093">
        <v>181.8</v>
      </c>
      <c r="L5" s="1099">
        <v>0.8</v>
      </c>
      <c r="M5" s="1094">
        <v>0.12</v>
      </c>
      <c r="N5" s="1093">
        <v>37</v>
      </c>
      <c r="O5" s="1093">
        <v>13</v>
      </c>
    </row>
    <row r="6" spans="1:17" ht="20.399999999999999" x14ac:dyDescent="0.35">
      <c r="A6" s="1031"/>
      <c r="B6" s="1032" t="s">
        <v>31</v>
      </c>
      <c r="C6" s="1095"/>
      <c r="D6" s="1098">
        <v>0</v>
      </c>
      <c r="E6" s="1095">
        <v>8.7999999999999989</v>
      </c>
      <c r="F6" s="1095">
        <v>5.8571428571428559</v>
      </c>
      <c r="G6" s="1100">
        <v>1.2428571428571431</v>
      </c>
      <c r="H6" s="1095">
        <v>43.371428571428574</v>
      </c>
      <c r="I6" s="1106">
        <v>0.1216666666666667</v>
      </c>
      <c r="J6" s="1107">
        <v>0</v>
      </c>
      <c r="K6" s="1095">
        <v>141.79999999999998</v>
      </c>
      <c r="L6" s="1100">
        <v>0.45</v>
      </c>
      <c r="M6" s="1096">
        <v>0.10250000000000001</v>
      </c>
      <c r="N6" s="1095">
        <v>24.25714285714286</v>
      </c>
      <c r="O6" s="1095">
        <v>10.142857142857142</v>
      </c>
    </row>
    <row r="7" spans="1:17" ht="20.399999999999999" x14ac:dyDescent="0.35">
      <c r="A7" s="988">
        <v>27</v>
      </c>
      <c r="B7" t="s">
        <v>613</v>
      </c>
      <c r="C7" s="1093"/>
      <c r="D7" s="1097">
        <v>0</v>
      </c>
      <c r="E7" s="1093">
        <v>11.1</v>
      </c>
      <c r="F7" s="1093">
        <v>8.1</v>
      </c>
      <c r="G7" s="1099">
        <v>0.97</v>
      </c>
      <c r="H7" s="1093">
        <v>42.9</v>
      </c>
      <c r="I7" s="1104">
        <v>0.03</v>
      </c>
      <c r="J7" s="1105">
        <v>0</v>
      </c>
      <c r="K7" s="1093">
        <v>192.2</v>
      </c>
      <c r="L7" s="1099" t="s">
        <v>777</v>
      </c>
      <c r="M7" s="1094">
        <v>0.17</v>
      </c>
      <c r="N7" s="1093">
        <v>1</v>
      </c>
      <c r="O7" s="1093">
        <v>4.3</v>
      </c>
    </row>
    <row r="8" spans="1:17" ht="20.399999999999999" x14ac:dyDescent="0.35">
      <c r="A8" s="988" t="s">
        <v>778</v>
      </c>
      <c r="B8" t="s">
        <v>614</v>
      </c>
      <c r="C8" s="1093"/>
      <c r="D8" s="1097">
        <v>0</v>
      </c>
      <c r="E8" s="1093">
        <v>13.1</v>
      </c>
      <c r="F8" s="1093">
        <v>9.4</v>
      </c>
      <c r="G8" s="1099">
        <v>1.6</v>
      </c>
      <c r="H8" s="1093">
        <v>54.8</v>
      </c>
      <c r="I8" s="1104">
        <v>0.51</v>
      </c>
      <c r="J8" s="1105">
        <v>0</v>
      </c>
      <c r="K8" s="1093">
        <v>225.7</v>
      </c>
      <c r="L8" s="1099">
        <v>1</v>
      </c>
      <c r="M8" s="1094">
        <v>0.24</v>
      </c>
      <c r="N8" s="1093">
        <v>16.8</v>
      </c>
      <c r="O8" s="1093">
        <v>7</v>
      </c>
    </row>
    <row r="9" spans="1:17" ht="20.399999999999999" x14ac:dyDescent="0.35">
      <c r="A9" s="1031"/>
      <c r="B9" s="1032" t="s">
        <v>31</v>
      </c>
      <c r="C9" s="1095"/>
      <c r="D9" s="1098">
        <v>0</v>
      </c>
      <c r="E9" s="1095">
        <v>12.128571428571428</v>
      </c>
      <c r="F9" s="1095">
        <v>8.6428571428571423</v>
      </c>
      <c r="G9" s="1100">
        <v>1.3228571428571427</v>
      </c>
      <c r="H9" s="1095">
        <v>48.600000000000009</v>
      </c>
      <c r="I9" s="1106">
        <v>0.19285714285714287</v>
      </c>
      <c r="J9" s="1107">
        <v>0</v>
      </c>
      <c r="K9" s="1095">
        <v>207.21428571428572</v>
      </c>
      <c r="L9" s="1100">
        <v>0.66666666666666663</v>
      </c>
      <c r="M9" s="1096">
        <v>0.20142857142857146</v>
      </c>
      <c r="N9" s="1095">
        <v>10.657142857142857</v>
      </c>
      <c r="O9" s="1095">
        <v>5.7285714285714286</v>
      </c>
    </row>
    <row r="10" spans="1:17" ht="20.399999999999999" x14ac:dyDescent="0.35">
      <c r="A10" s="988">
        <v>28</v>
      </c>
      <c r="B10" t="s">
        <v>613</v>
      </c>
      <c r="C10" s="1093"/>
      <c r="D10" s="1097">
        <v>0</v>
      </c>
      <c r="E10" s="1093">
        <v>13.4</v>
      </c>
      <c r="F10" s="1093">
        <v>8.3000000000000007</v>
      </c>
      <c r="G10" s="1099">
        <v>1</v>
      </c>
      <c r="H10" s="1093">
        <v>44.7</v>
      </c>
      <c r="I10" s="1104">
        <v>0.03</v>
      </c>
      <c r="J10" s="1105">
        <v>0</v>
      </c>
      <c r="K10" s="1093">
        <v>202.3</v>
      </c>
      <c r="L10" s="1099">
        <v>0</v>
      </c>
      <c r="M10" s="1094">
        <v>0.18</v>
      </c>
      <c r="N10" s="1093">
        <v>1</v>
      </c>
      <c r="O10" s="1093">
        <v>6.7</v>
      </c>
    </row>
    <row r="11" spans="1:17" ht="20.399999999999999" x14ac:dyDescent="0.35">
      <c r="A11" s="988" t="s">
        <v>779</v>
      </c>
      <c r="B11" t="s">
        <v>614</v>
      </c>
      <c r="C11" s="1093"/>
      <c r="D11" s="1097">
        <v>0</v>
      </c>
      <c r="E11" s="1093">
        <v>16.5</v>
      </c>
      <c r="F11" s="1093">
        <v>9.9</v>
      </c>
      <c r="G11" s="1099">
        <v>1.7</v>
      </c>
      <c r="H11" s="1093">
        <v>54.4</v>
      </c>
      <c r="I11" s="1104">
        <v>0.44</v>
      </c>
      <c r="J11" s="1105">
        <v>0</v>
      </c>
      <c r="K11" s="1093">
        <v>225.7</v>
      </c>
      <c r="L11" s="1099">
        <v>0.8</v>
      </c>
      <c r="M11" s="1094">
        <v>0.25</v>
      </c>
      <c r="N11" s="1093">
        <v>20.2</v>
      </c>
      <c r="O11" s="1093">
        <v>10</v>
      </c>
    </row>
    <row r="12" spans="1:17" ht="20.399999999999999" x14ac:dyDescent="0.35">
      <c r="A12" s="1031"/>
      <c r="B12" s="1032" t="s">
        <v>31</v>
      </c>
      <c r="C12" s="1095"/>
      <c r="D12" s="1098">
        <v>0</v>
      </c>
      <c r="E12" s="1095">
        <v>14.971428571428573</v>
      </c>
      <c r="F12" s="1095">
        <v>8.9714285714285715</v>
      </c>
      <c r="G12" s="1100">
        <v>1.3914285714285715</v>
      </c>
      <c r="H12" s="1095">
        <v>48.771428571428565</v>
      </c>
      <c r="I12" s="1106">
        <v>0.19</v>
      </c>
      <c r="J12" s="1107">
        <v>0</v>
      </c>
      <c r="K12" s="1095">
        <v>214.67142857142858</v>
      </c>
      <c r="L12" s="1100">
        <v>0.30000000000000004</v>
      </c>
      <c r="M12" s="1096">
        <v>0.19428571428571426</v>
      </c>
      <c r="N12" s="1095">
        <v>12.028571428571428</v>
      </c>
      <c r="O12" s="1095">
        <v>7.6714285714285717</v>
      </c>
    </row>
    <row r="15" spans="1:17" ht="20.399999999999999" x14ac:dyDescent="0.35">
      <c r="A15" s="346" t="s">
        <v>901</v>
      </c>
      <c r="B15" s="346"/>
      <c r="D15" s="1097">
        <f>(D12+D9+D6)/3</f>
        <v>0</v>
      </c>
      <c r="E15" s="1093">
        <f t="shared" ref="E15:O15" si="0">(E12+E9+E6)/3</f>
        <v>11.966666666666667</v>
      </c>
      <c r="F15" s="1093">
        <f t="shared" si="0"/>
        <v>7.8238095238095227</v>
      </c>
      <c r="G15" s="1099">
        <f t="shared" si="0"/>
        <v>1.319047619047619</v>
      </c>
      <c r="H15" s="1093">
        <f t="shared" si="0"/>
        <v>46.914285714285711</v>
      </c>
      <c r="I15" s="1104">
        <f t="shared" si="0"/>
        <v>0.1681746031746032</v>
      </c>
      <c r="J15" s="1105">
        <f t="shared" si="0"/>
        <v>0</v>
      </c>
      <c r="K15" s="1093">
        <f t="shared" si="0"/>
        <v>187.89523809523811</v>
      </c>
      <c r="L15" s="1099">
        <f t="shared" si="0"/>
        <v>0.47222222222222227</v>
      </c>
      <c r="M15" s="1094">
        <f t="shared" si="0"/>
        <v>0.16607142857142856</v>
      </c>
      <c r="N15" s="1093">
        <f t="shared" si="0"/>
        <v>15.647619047619047</v>
      </c>
      <c r="O15" s="1093">
        <f t="shared" si="0"/>
        <v>7.8476190476190482</v>
      </c>
    </row>
    <row r="16" spans="1:17" ht="23.4" x14ac:dyDescent="0.45">
      <c r="B16" s="827" t="s">
        <v>70</v>
      </c>
      <c r="C16" s="828">
        <v>4.0392856938498358</v>
      </c>
      <c r="D16" s="829">
        <v>2.3859895455340546E-2</v>
      </c>
      <c r="E16" s="830">
        <v>14.087931008174502</v>
      </c>
      <c r="F16" s="828">
        <v>5.5589655349994525</v>
      </c>
      <c r="G16" s="828">
        <v>4.1768965638917068</v>
      </c>
      <c r="H16" s="831">
        <v>41.314827820350381</v>
      </c>
      <c r="I16" s="828">
        <v>38.555555555555557</v>
      </c>
      <c r="J16" s="832">
        <v>0.39307692446387732</v>
      </c>
      <c r="K16" s="831">
        <v>117.70206951272898</v>
      </c>
      <c r="L16" s="830">
        <v>9.7713794058253018</v>
      </c>
      <c r="M16" s="829">
        <v>0.10822940103966615</v>
      </c>
      <c r="N16" s="828">
        <v>31.483930982392408</v>
      </c>
      <c r="O16" s="828">
        <v>18.576517302414466</v>
      </c>
      <c r="P16" s="588">
        <v>-69.796158778234812</v>
      </c>
      <c r="Q16" s="585">
        <v>-10.172033786069095</v>
      </c>
    </row>
    <row r="17" spans="1:17" ht="23.4" x14ac:dyDescent="0.45">
      <c r="B17" s="878" t="s">
        <v>709</v>
      </c>
      <c r="C17" s="934">
        <v>4.3339698227615351</v>
      </c>
      <c r="D17" s="933">
        <v>2.8296731249194591E-2</v>
      </c>
      <c r="E17" s="934">
        <v>18.456587820246099</v>
      </c>
      <c r="F17" s="934">
        <v>9.5174891837769877</v>
      </c>
      <c r="G17" s="934">
        <v>2.444759308973754</v>
      </c>
      <c r="H17" s="934">
        <v>71.828362711493739</v>
      </c>
      <c r="I17" s="934">
        <v>13.111067681547009</v>
      </c>
      <c r="J17" s="935">
        <v>0.24440787473532172</v>
      </c>
      <c r="K17" s="934">
        <v>171.46470346585741</v>
      </c>
      <c r="L17" s="934">
        <v>32.308946356086388</v>
      </c>
      <c r="M17" s="933">
        <v>0.10748500264376085</v>
      </c>
      <c r="N17" s="934">
        <v>46.448728034845715</v>
      </c>
      <c r="O17" s="934">
        <v>34.251109703239429</v>
      </c>
      <c r="P17" s="934">
        <v>-68.291992166156817</v>
      </c>
      <c r="Q17" s="935">
        <v>-9.7801773557930165</v>
      </c>
    </row>
    <row r="18" spans="1:17" s="1086" customFormat="1" ht="20.399999999999999" x14ac:dyDescent="0.35">
      <c r="A18" s="1074"/>
      <c r="B18" s="1075" t="s">
        <v>900</v>
      </c>
      <c r="C18" s="1133"/>
      <c r="D18" s="1134">
        <v>0.06</v>
      </c>
      <c r="E18" s="1133">
        <v>6.0607142857142904</v>
      </c>
      <c r="F18" s="1133">
        <v>4.7</v>
      </c>
      <c r="G18" s="1135">
        <v>1.0035714285714299</v>
      </c>
      <c r="H18" s="1133">
        <v>137.44137931034484</v>
      </c>
      <c r="I18" s="1136">
        <v>0.05</v>
      </c>
      <c r="J18" s="1137">
        <v>1.7241379310344831E-2</v>
      </c>
      <c r="K18" s="1133">
        <v>383.78620689655162</v>
      </c>
      <c r="L18" s="1135">
        <v>18.565517241379315</v>
      </c>
      <c r="M18" s="1138">
        <v>5.9285714285714303E-2</v>
      </c>
      <c r="N18" s="1133">
        <v>27.741379310344801</v>
      </c>
      <c r="O18" s="1133">
        <v>13.8275862068966</v>
      </c>
    </row>
    <row r="19" spans="1:17" ht="23.4" x14ac:dyDescent="0.45">
      <c r="B19" s="839" t="s">
        <v>602</v>
      </c>
      <c r="C19" s="840">
        <v>3.3</v>
      </c>
      <c r="D19" s="841">
        <v>9.6756696701049805E-2</v>
      </c>
      <c r="E19" s="840">
        <v>6.6159999847412108</v>
      </c>
      <c r="F19" s="840">
        <v>3.7079999923706053</v>
      </c>
      <c r="G19" s="840">
        <v>1.1959999799728394</v>
      </c>
      <c r="H19" s="840">
        <v>124.20200195312501</v>
      </c>
      <c r="I19" s="840">
        <v>10.25</v>
      </c>
      <c r="J19" s="842">
        <v>7.9999998211860657E-2</v>
      </c>
      <c r="K19" s="840">
        <v>299</v>
      </c>
      <c r="L19" s="840">
        <v>36.906400299072267</v>
      </c>
      <c r="M19" s="841">
        <v>9.8129019141197205E-2</v>
      </c>
      <c r="N19" s="840">
        <v>42.628000640869139</v>
      </c>
      <c r="O19" s="840">
        <v>15.701799964904785</v>
      </c>
      <c r="P19" s="588">
        <v>-68.714521285898954</v>
      </c>
      <c r="Q19" s="585">
        <v>-9.7932007826742442</v>
      </c>
    </row>
    <row r="20" spans="1:17" ht="23.4" x14ac:dyDescent="0.45">
      <c r="B20" s="833" t="s">
        <v>601</v>
      </c>
      <c r="C20" s="834">
        <v>3.9839999675750732</v>
      </c>
      <c r="D20" s="835">
        <v>3.5298533178865908E-2</v>
      </c>
      <c r="E20" s="836">
        <v>8.4396000099182125</v>
      </c>
      <c r="F20" s="834">
        <v>5.754440002441406</v>
      </c>
      <c r="G20" s="834">
        <v>1.5359999895095826</v>
      </c>
      <c r="H20" s="837">
        <v>118.31440002441406</v>
      </c>
      <c r="I20" s="834">
        <v>9.4285714285714288</v>
      </c>
      <c r="J20" s="838">
        <v>0.10500000044703484</v>
      </c>
      <c r="K20" s="837">
        <v>294.97599975585939</v>
      </c>
      <c r="L20" s="837">
        <v>31.67604019165039</v>
      </c>
      <c r="M20" s="835">
        <v>8.6451236754655839E-2</v>
      </c>
      <c r="N20" s="834">
        <v>38.901160202026368</v>
      </c>
      <c r="O20" s="834">
        <v>19.005159797668458</v>
      </c>
      <c r="P20" s="588">
        <v>-73.012416076744913</v>
      </c>
      <c r="Q20" s="585">
        <v>-10.482118469643696</v>
      </c>
    </row>
    <row r="21" spans="1:17" x14ac:dyDescent="0.3">
      <c r="E21" s="1146"/>
    </row>
    <row r="23" spans="1:17" x14ac:dyDescent="0.3">
      <c r="B23" t="s">
        <v>902</v>
      </c>
      <c r="C23">
        <f t="shared" ref="C23:O23" si="1">SUM(C15:C18)/4</f>
        <v>2.0933138791528427</v>
      </c>
      <c r="D23" s="1150">
        <f t="shared" si="1"/>
        <v>2.8039156676133783E-2</v>
      </c>
      <c r="E23" s="1144">
        <f t="shared" si="1"/>
        <v>12.64297494520039</v>
      </c>
      <c r="F23" s="1147">
        <f t="shared" si="1"/>
        <v>6.9000660606464903</v>
      </c>
      <c r="G23" s="1144">
        <f t="shared" si="1"/>
        <v>2.2360687301211275</v>
      </c>
      <c r="H23" s="1146">
        <f t="shared" si="1"/>
        <v>74.374713889118681</v>
      </c>
      <c r="I23" s="1144">
        <f t="shared" si="1"/>
        <v>12.971199460069293</v>
      </c>
      <c r="J23" s="1144">
        <f t="shared" si="1"/>
        <v>0.16368154462738596</v>
      </c>
      <c r="K23" s="1146">
        <f t="shared" si="1"/>
        <v>215.21205449259401</v>
      </c>
      <c r="L23" s="1144">
        <f t="shared" si="1"/>
        <v>15.279516306378305</v>
      </c>
      <c r="M23" s="1144">
        <f t="shared" si="1"/>
        <v>0.11026788663514245</v>
      </c>
      <c r="N23" s="1145">
        <f t="shared" si="1"/>
        <v>30.330414343800491</v>
      </c>
      <c r="O23" s="1145">
        <f t="shared" si="1"/>
        <v>18.625708065042385</v>
      </c>
    </row>
    <row r="24" spans="1:17" x14ac:dyDescent="0.3">
      <c r="B24" t="s">
        <v>903</v>
      </c>
      <c r="C24" s="1073">
        <f t="shared" ref="C24:O24" si="2">(C19+C15)/2</f>
        <v>1.65</v>
      </c>
      <c r="D24" s="1151">
        <f t="shared" si="2"/>
        <v>4.8378348350524902E-2</v>
      </c>
      <c r="E24" s="1073">
        <f t="shared" si="2"/>
        <v>9.2913333257039383</v>
      </c>
      <c r="F24" s="1073">
        <f t="shared" si="2"/>
        <v>5.7659047580900644</v>
      </c>
      <c r="G24" s="1073">
        <f t="shared" si="2"/>
        <v>1.2575237995102291</v>
      </c>
      <c r="H24" s="1073">
        <f t="shared" si="2"/>
        <v>85.558143833705358</v>
      </c>
      <c r="I24" s="1073">
        <f t="shared" si="2"/>
        <v>5.2090873015873012</v>
      </c>
      <c r="J24" s="1073">
        <f t="shared" si="2"/>
        <v>3.9999999105930328E-2</v>
      </c>
      <c r="K24" s="1073">
        <f t="shared" si="2"/>
        <v>243.44761904761907</v>
      </c>
      <c r="L24" s="1073">
        <f t="shared" si="2"/>
        <v>18.689311260647244</v>
      </c>
      <c r="M24" s="1073">
        <f t="shared" si="2"/>
        <v>0.13210022385631287</v>
      </c>
      <c r="N24" s="1073">
        <f t="shared" si="2"/>
        <v>29.137809844244092</v>
      </c>
      <c r="O24" s="1073">
        <f t="shared" si="2"/>
        <v>11.774709506261917</v>
      </c>
    </row>
    <row r="25" spans="1:17" x14ac:dyDescent="0.3">
      <c r="B25" t="s">
        <v>904</v>
      </c>
      <c r="C25" s="1073">
        <f t="shared" ref="C25:O25" si="3">(C19+C16+C15)/3</f>
        <v>2.4464285646166117</v>
      </c>
      <c r="D25" s="1151">
        <f t="shared" si="3"/>
        <v>4.0205530718796782E-2</v>
      </c>
      <c r="E25" s="1073">
        <f t="shared" si="3"/>
        <v>10.890199219860792</v>
      </c>
      <c r="F25" s="1073">
        <f t="shared" si="3"/>
        <v>5.6969250170598604</v>
      </c>
      <c r="G25" s="1073">
        <f t="shared" si="3"/>
        <v>2.230648054304055</v>
      </c>
      <c r="H25" s="1073">
        <f t="shared" si="3"/>
        <v>70.810371829253697</v>
      </c>
      <c r="I25" s="1073">
        <f t="shared" si="3"/>
        <v>16.324576719576722</v>
      </c>
      <c r="J25" s="1073">
        <f t="shared" si="3"/>
        <v>0.15769230755857933</v>
      </c>
      <c r="K25" s="1073">
        <f t="shared" si="3"/>
        <v>201.53243586932237</v>
      </c>
      <c r="L25" s="1073">
        <f t="shared" si="3"/>
        <v>15.716667309039929</v>
      </c>
      <c r="M25" s="1073">
        <f t="shared" si="3"/>
        <v>0.12414328291743064</v>
      </c>
      <c r="N25" s="1073">
        <f t="shared" si="3"/>
        <v>29.919850223626863</v>
      </c>
      <c r="O25" s="1073">
        <f t="shared" si="3"/>
        <v>14.0419787716461</v>
      </c>
    </row>
    <row r="26" spans="1:17" x14ac:dyDescent="0.3">
      <c r="B26" t="s">
        <v>905</v>
      </c>
      <c r="C26">
        <f t="shared" ref="C26:O26" si="4">SUM(C15:C19)/5</f>
        <v>2.3346511033222739</v>
      </c>
      <c r="D26" s="1150">
        <f t="shared" si="4"/>
        <v>4.1782664681116986E-2</v>
      </c>
      <c r="E26">
        <f t="shared" si="4"/>
        <v>11.437579953108553</v>
      </c>
      <c r="F26">
        <f t="shared" si="4"/>
        <v>6.2616528469913133</v>
      </c>
      <c r="G26">
        <f t="shared" si="4"/>
        <v>2.0280549800914698</v>
      </c>
      <c r="H26">
        <f t="shared" si="4"/>
        <v>84.34017150191994</v>
      </c>
      <c r="I26" s="1148">
        <f t="shared" si="4"/>
        <v>12.426959568055434</v>
      </c>
      <c r="J26">
        <f t="shared" si="4"/>
        <v>0.14694523534428089</v>
      </c>
      <c r="K26">
        <f t="shared" si="4"/>
        <v>231.96964359407519</v>
      </c>
      <c r="L26">
        <f t="shared" si="4"/>
        <v>19.604893104917096</v>
      </c>
      <c r="M26">
        <f t="shared" si="4"/>
        <v>0.1078401131363534</v>
      </c>
      <c r="N26">
        <f t="shared" si="4"/>
        <v>32.789931603214221</v>
      </c>
      <c r="O26">
        <f t="shared" si="4"/>
        <v>18.040926445014865</v>
      </c>
    </row>
    <row r="27" spans="1:17" x14ac:dyDescent="0.3">
      <c r="B27" t="s">
        <v>906</v>
      </c>
      <c r="C27">
        <f>(C20+C16+C15)/3</f>
        <v>2.674428553808303</v>
      </c>
      <c r="D27" s="1146">
        <f t="shared" ref="D27:O27" si="5">(D20+D16+D15)/3</f>
        <v>1.9719476211402149E-2</v>
      </c>
      <c r="E27" s="1144">
        <f t="shared" si="5"/>
        <v>11.498065894919796</v>
      </c>
      <c r="F27" s="1145">
        <f t="shared" si="5"/>
        <v>6.3790716870834601</v>
      </c>
      <c r="G27" s="1144">
        <f t="shared" si="5"/>
        <v>2.3439813908163027</v>
      </c>
      <c r="H27" s="1146">
        <f t="shared" si="5"/>
        <v>68.847837853016713</v>
      </c>
      <c r="I27" s="1144">
        <f t="shared" si="5"/>
        <v>16.050767195767197</v>
      </c>
      <c r="J27">
        <f t="shared" si="5"/>
        <v>0.16602564163697073</v>
      </c>
      <c r="K27" s="1146">
        <f t="shared" si="5"/>
        <v>200.19110245460885</v>
      </c>
      <c r="L27">
        <f t="shared" si="5"/>
        <v>13.973213939899304</v>
      </c>
      <c r="M27">
        <f t="shared" si="5"/>
        <v>0.12025068878858351</v>
      </c>
      <c r="N27">
        <f t="shared" si="5"/>
        <v>28.677570077345937</v>
      </c>
      <c r="O27">
        <f t="shared" si="5"/>
        <v>15.143098715900658</v>
      </c>
    </row>
    <row r="28" spans="1:17" x14ac:dyDescent="0.3">
      <c r="B28" t="s">
        <v>907</v>
      </c>
      <c r="C28">
        <f>(2*C20+C16+C15)/4</f>
        <v>3.0018214072499956</v>
      </c>
      <c r="D28" s="1152">
        <f t="shared" ref="D28:O28" si="6">(2*D20+D16+D15)/4</f>
        <v>2.3614240453268091E-2</v>
      </c>
      <c r="E28" s="1147">
        <f t="shared" si="6"/>
        <v>10.733449423669398</v>
      </c>
      <c r="F28" s="1147">
        <f t="shared" si="6"/>
        <v>6.2229137659229465</v>
      </c>
      <c r="G28" s="1144">
        <f t="shared" si="6"/>
        <v>2.1419860404896229</v>
      </c>
      <c r="H28" s="1146">
        <f t="shared" si="6"/>
        <v>81.214478395866053</v>
      </c>
      <c r="I28" s="1144">
        <f t="shared" si="6"/>
        <v>14.395218253968256</v>
      </c>
      <c r="J28" s="1144">
        <f t="shared" si="6"/>
        <v>0.15076923133948675</v>
      </c>
      <c r="K28" s="1146">
        <f t="shared" si="6"/>
        <v>223.88732677992147</v>
      </c>
      <c r="L28" s="1144">
        <f t="shared" si="6"/>
        <v>18.398920502837079</v>
      </c>
      <c r="M28" s="1144">
        <f t="shared" si="6"/>
        <v>0.11180082578010159</v>
      </c>
      <c r="N28" s="1144">
        <f t="shared" si="6"/>
        <v>31.233467608516047</v>
      </c>
      <c r="O28" s="1147">
        <f t="shared" si="6"/>
        <v>16.108613986342608</v>
      </c>
    </row>
    <row r="29" spans="1:17" x14ac:dyDescent="0.3">
      <c r="B29" t="s">
        <v>908</v>
      </c>
      <c r="C29">
        <f>(2*C20+C16+C15+C18)/5</f>
        <v>2.4014571257999964</v>
      </c>
      <c r="D29" s="1150">
        <f t="shared" ref="D29:O29" si="7">(2*D20+D16+D15+D18)/5</f>
        <v>3.0891392362614473E-2</v>
      </c>
      <c r="E29" s="995">
        <f t="shared" si="7"/>
        <v>9.7989023960783772</v>
      </c>
      <c r="F29" s="1149">
        <f t="shared" si="7"/>
        <v>5.9183310127383573</v>
      </c>
      <c r="G29" s="1147">
        <f t="shared" si="7"/>
        <v>1.9143031181059844</v>
      </c>
      <c r="H29" s="1147">
        <f t="shared" si="7"/>
        <v>92.459858578761811</v>
      </c>
      <c r="I29" s="1145">
        <f t="shared" si="7"/>
        <v>11.526174603174605</v>
      </c>
      <c r="J29" s="1144">
        <f t="shared" si="7"/>
        <v>0.12406366093365837</v>
      </c>
      <c r="K29" s="1149">
        <f t="shared" si="7"/>
        <v>255.86710280324752</v>
      </c>
      <c r="L29" s="1144">
        <f t="shared" si="7"/>
        <v>18.432239850545525</v>
      </c>
      <c r="M29" s="1144">
        <f t="shared" si="7"/>
        <v>0.10129780348122412</v>
      </c>
      <c r="N29" s="1145">
        <f t="shared" si="7"/>
        <v>30.535049948881799</v>
      </c>
      <c r="O29" s="1147">
        <f t="shared" si="7"/>
        <v>15.652408430453406</v>
      </c>
    </row>
    <row r="30" spans="1:17" x14ac:dyDescent="0.3">
      <c r="B30" t="s">
        <v>909</v>
      </c>
      <c r="C30">
        <f>(2*C20+C16+2*C15+2*C18)/8</f>
        <v>1.5009107036249978</v>
      </c>
      <c r="D30" s="1152">
        <f t="shared" ref="D30:O30" si="8">(2*D20+D16+2*D15+2*D18)/8</f>
        <v>2.6807120226634045E-2</v>
      </c>
      <c r="E30" s="1149">
        <f t="shared" si="8"/>
        <v>8.3777366165966054</v>
      </c>
      <c r="F30" s="1149">
        <f t="shared" si="8"/>
        <v>5.2644330734376634</v>
      </c>
      <c r="G30" s="1147">
        <f t="shared" si="8"/>
        <v>1.4867668297686212</v>
      </c>
      <c r="H30" s="1149">
        <f t="shared" si="8"/>
        <v>80.831869739804944</v>
      </c>
      <c r="I30" s="1149">
        <f t="shared" si="8"/>
        <v>7.231130952380953</v>
      </c>
      <c r="J30" s="1145">
        <f t="shared" si="8"/>
        <v>7.9694960497329576E-2</v>
      </c>
      <c r="K30" s="1146">
        <f t="shared" si="8"/>
        <v>231.37711987600341</v>
      </c>
      <c r="L30">
        <f t="shared" si="8"/>
        <v>13.899867339541146</v>
      </c>
      <c r="M30" s="1145">
        <f t="shared" si="8"/>
        <v>9.1480770032907943E-2</v>
      </c>
      <c r="N30" s="1147">
        <f t="shared" si="8"/>
        <v>24.508031012796604</v>
      </c>
      <c r="O30" s="1149">
        <f t="shared" si="8"/>
        <v>12.492155925847834</v>
      </c>
    </row>
    <row r="31" spans="1:17" x14ac:dyDescent="0.3">
      <c r="D31" s="1150"/>
    </row>
    <row r="32" spans="1:17" x14ac:dyDescent="0.3">
      <c r="B32" t="s">
        <v>910</v>
      </c>
      <c r="C32">
        <f>(C15+C20)/2</f>
        <v>1.9919999837875366</v>
      </c>
      <c r="D32" s="1153">
        <f t="shared" ref="D32:O32" si="9">(D15+D20)/2</f>
        <v>1.7649266589432954E-2</v>
      </c>
      <c r="E32" s="1147">
        <f t="shared" si="9"/>
        <v>10.203133338292439</v>
      </c>
      <c r="F32" s="1147">
        <f t="shared" si="9"/>
        <v>6.7891247631254643</v>
      </c>
      <c r="G32" s="1147">
        <f t="shared" si="9"/>
        <v>1.4275238042786009</v>
      </c>
      <c r="H32" s="1149">
        <f t="shared" si="9"/>
        <v>82.614342869349883</v>
      </c>
      <c r="I32" s="1146">
        <f t="shared" si="9"/>
        <v>4.7983730158730165</v>
      </c>
      <c r="J32" s="1147">
        <f t="shared" si="9"/>
        <v>5.2500000223517418E-2</v>
      </c>
      <c r="K32" s="1146">
        <f t="shared" si="9"/>
        <v>241.43561892554874</v>
      </c>
      <c r="L32" s="1144">
        <f t="shared" si="9"/>
        <v>16.074131206936308</v>
      </c>
      <c r="M32" s="1144">
        <f t="shared" si="9"/>
        <v>0.12626133266304221</v>
      </c>
      <c r="N32" s="1147">
        <f t="shared" si="9"/>
        <v>27.274389624822707</v>
      </c>
      <c r="O32" s="1149">
        <f t="shared" si="9"/>
        <v>13.426389422643753</v>
      </c>
    </row>
    <row r="33" spans="2:17" x14ac:dyDescent="0.3">
      <c r="B33" t="s">
        <v>911</v>
      </c>
      <c r="C33">
        <f>(C15+2*C20)/3</f>
        <v>2.6559999783833823</v>
      </c>
      <c r="D33" s="1153">
        <f t="shared" ref="D33:O33" si="10">(D15+2*D20)/3</f>
        <v>2.3532355452577272E-2</v>
      </c>
      <c r="E33" s="1147">
        <f t="shared" si="10"/>
        <v>9.6152888955010312</v>
      </c>
      <c r="F33" s="1147">
        <f t="shared" si="10"/>
        <v>6.4442298428974452</v>
      </c>
      <c r="G33" s="1147">
        <f t="shared" si="10"/>
        <v>1.463682532688928</v>
      </c>
      <c r="H33" s="1147">
        <f t="shared" si="10"/>
        <v>94.514361921037946</v>
      </c>
      <c r="I33" s="1146">
        <f t="shared" si="10"/>
        <v>6.3417724867724869</v>
      </c>
      <c r="J33" s="1145">
        <f t="shared" si="10"/>
        <v>7.0000000298023224E-2</v>
      </c>
      <c r="K33" s="1149">
        <f t="shared" si="10"/>
        <v>259.28241253565233</v>
      </c>
      <c r="L33" s="1144">
        <f t="shared" si="10"/>
        <v>21.274767535174334</v>
      </c>
      <c r="M33" s="1144">
        <f t="shared" si="10"/>
        <v>0.11299130069358009</v>
      </c>
      <c r="N33" s="1145">
        <f t="shared" si="10"/>
        <v>31.149979817223926</v>
      </c>
      <c r="O33" s="1147">
        <f t="shared" si="10"/>
        <v>15.285979547651989</v>
      </c>
    </row>
    <row r="34" spans="2:17" x14ac:dyDescent="0.3">
      <c r="B34" t="s">
        <v>912</v>
      </c>
      <c r="C34">
        <f>(C15+3*C20+C16)/5</f>
        <v>3.1982571193150111</v>
      </c>
      <c r="D34" s="1152">
        <f t="shared" ref="D34:O34" si="11">(D15+3*D20+D16)/5</f>
        <v>2.5951098998387649E-2</v>
      </c>
      <c r="E34" s="1145">
        <f t="shared" si="11"/>
        <v>10.274679540919161</v>
      </c>
      <c r="F34" s="1145">
        <f t="shared" si="11"/>
        <v>6.1292190132266384</v>
      </c>
      <c r="G34" s="1145">
        <f t="shared" si="11"/>
        <v>2.0207888302936148</v>
      </c>
      <c r="H34" s="1149">
        <f t="shared" si="11"/>
        <v>88.634462721575659</v>
      </c>
      <c r="I34" s="1144">
        <f t="shared" si="11"/>
        <v>13.401888888888887</v>
      </c>
      <c r="J34" s="1144">
        <f t="shared" si="11"/>
        <v>0.14161538516099637</v>
      </c>
      <c r="K34">
        <f t="shared" si="11"/>
        <v>238.10506137510902</v>
      </c>
      <c r="L34" s="1144">
        <f t="shared" si="11"/>
        <v>21.054344440599742</v>
      </c>
      <c r="M34" s="1145">
        <f t="shared" si="11"/>
        <v>0.10673090797501246</v>
      </c>
      <c r="N34" s="1145">
        <f t="shared" si="11"/>
        <v>32.76700612721811</v>
      </c>
      <c r="O34" s="1147">
        <f t="shared" si="11"/>
        <v>16.68792314860778</v>
      </c>
    </row>
    <row r="35" spans="2:17" x14ac:dyDescent="0.3">
      <c r="B35" t="s">
        <v>913</v>
      </c>
      <c r="C35">
        <f>(2*C15+3*C20+C16)/6</f>
        <v>2.6652142660958424</v>
      </c>
      <c r="D35" s="1150">
        <f t="shared" ref="D35:O35" si="12">(2*D15+3*D20+D16)/6</f>
        <v>2.1625915831989709E-2</v>
      </c>
      <c r="E35" s="1147">
        <f t="shared" si="12"/>
        <v>10.556677395210412</v>
      </c>
      <c r="F35" s="1147">
        <f t="shared" si="12"/>
        <v>6.4116507649904522</v>
      </c>
      <c r="G35" s="1145">
        <f t="shared" si="12"/>
        <v>1.9038319617526156</v>
      </c>
      <c r="H35" s="1149">
        <f t="shared" si="12"/>
        <v>81.681099887027329</v>
      </c>
      <c r="I35" s="1144">
        <f t="shared" si="12"/>
        <v>11.19626984126984</v>
      </c>
      <c r="J35" s="1144">
        <f t="shared" si="12"/>
        <v>0.11801282096749698</v>
      </c>
      <c r="K35" s="1146">
        <f t="shared" si="12"/>
        <v>229.73675749513055</v>
      </c>
      <c r="L35" s="1144">
        <f t="shared" si="12"/>
        <v>17.623990737536818</v>
      </c>
      <c r="M35" s="1144">
        <f t="shared" si="12"/>
        <v>0.1166209947410818</v>
      </c>
      <c r="N35" s="1147">
        <f t="shared" si="12"/>
        <v>29.913774947284935</v>
      </c>
      <c r="O35" s="1147">
        <f t="shared" si="12"/>
        <v>15.214539131776325</v>
      </c>
    </row>
    <row r="36" spans="2:17" x14ac:dyDescent="0.3">
      <c r="B36" t="s">
        <v>914</v>
      </c>
      <c r="C36">
        <f>(C15+2*C20+C16)/4</f>
        <v>3.0018214072499956</v>
      </c>
      <c r="D36">
        <f t="shared" ref="D36:O36" si="13">(D15+2*D20+D16)/4</f>
        <v>2.3614240453268091E-2</v>
      </c>
      <c r="E36">
        <f t="shared" si="13"/>
        <v>10.733449423669398</v>
      </c>
      <c r="F36">
        <f t="shared" si="13"/>
        <v>6.2229137659229465</v>
      </c>
      <c r="G36">
        <f t="shared" si="13"/>
        <v>2.1419860404896225</v>
      </c>
      <c r="H36">
        <f t="shared" si="13"/>
        <v>81.214478395866053</v>
      </c>
      <c r="I36">
        <f t="shared" si="13"/>
        <v>14.395218253968254</v>
      </c>
      <c r="J36">
        <f t="shared" si="13"/>
        <v>0.15076923133948675</v>
      </c>
      <c r="K36">
        <f t="shared" si="13"/>
        <v>223.88732677992147</v>
      </c>
      <c r="L36">
        <f t="shared" si="13"/>
        <v>18.398920502837075</v>
      </c>
      <c r="M36" s="1144">
        <f t="shared" si="13"/>
        <v>0.1118008257801016</v>
      </c>
      <c r="N36" s="1145">
        <f t="shared" si="13"/>
        <v>31.233467608516047</v>
      </c>
      <c r="O36" s="1147">
        <f t="shared" si="13"/>
        <v>16.108613986342608</v>
      </c>
    </row>
    <row r="37" spans="2:17" x14ac:dyDescent="0.3">
      <c r="B37" t="s">
        <v>915</v>
      </c>
      <c r="C37">
        <f>(C15+3*C20+C17+C16)/6</f>
        <v>3.3875425698894319</v>
      </c>
      <c r="D37">
        <f t="shared" ref="D37:O37" si="14">(D15+3*D20+D17+D16)/6</f>
        <v>2.6342037706855476E-2</v>
      </c>
      <c r="E37">
        <f t="shared" si="14"/>
        <v>11.638330920806984</v>
      </c>
      <c r="F37">
        <f t="shared" si="14"/>
        <v>6.693930708318363</v>
      </c>
      <c r="G37">
        <f t="shared" si="14"/>
        <v>2.0914505767403049</v>
      </c>
      <c r="H37">
        <f t="shared" si="14"/>
        <v>85.83344605322867</v>
      </c>
      <c r="I37">
        <f t="shared" si="14"/>
        <v>13.353418687665242</v>
      </c>
      <c r="J37">
        <f t="shared" si="14"/>
        <v>0.15874746675671728</v>
      </c>
      <c r="K37">
        <f t="shared" si="14"/>
        <v>226.9983350569004</v>
      </c>
      <c r="L37">
        <f t="shared" si="14"/>
        <v>22.930111426514184</v>
      </c>
      <c r="M37">
        <f t="shared" si="14"/>
        <v>0.10685659041980385</v>
      </c>
      <c r="N37">
        <f t="shared" si="14"/>
        <v>35.047293111822711</v>
      </c>
      <c r="O37">
        <f t="shared" si="14"/>
        <v>19.615120907713052</v>
      </c>
    </row>
    <row r="38" spans="2:17" x14ac:dyDescent="0.3">
      <c r="B38" t="s">
        <v>916</v>
      </c>
      <c r="C38">
        <f>(C15+4*C20+C17+C16)/7</f>
        <v>3.4727507695588096</v>
      </c>
      <c r="D38">
        <f t="shared" ref="D38:O38" si="15">(D15+4*D20+D17+D16)/7</f>
        <v>2.7621537059999823E-2</v>
      </c>
      <c r="E38">
        <f t="shared" si="15"/>
        <v>11.181369362108589</v>
      </c>
      <c r="F38">
        <f t="shared" si="15"/>
        <v>6.559717750335941</v>
      </c>
      <c r="G38">
        <f t="shared" si="15"/>
        <v>2.0121004928502013</v>
      </c>
      <c r="H38">
        <f t="shared" si="15"/>
        <v>90.473582334826574</v>
      </c>
      <c r="I38">
        <f t="shared" si="15"/>
        <v>12.792726222080413</v>
      </c>
      <c r="J38">
        <f t="shared" si="15"/>
        <v>0.15106925728390547</v>
      </c>
      <c r="K38">
        <f t="shared" si="15"/>
        <v>236.70943001389455</v>
      </c>
      <c r="L38">
        <f t="shared" si="15"/>
        <v>24.179529821533642</v>
      </c>
      <c r="M38">
        <f t="shared" si="15"/>
        <v>0.10394153989621127</v>
      </c>
      <c r="N38">
        <f t="shared" si="15"/>
        <v>35.597845553280379</v>
      </c>
      <c r="O38">
        <f t="shared" si="15"/>
        <v>19.527983606278109</v>
      </c>
    </row>
    <row r="39" spans="2:17" x14ac:dyDescent="0.3">
      <c r="B39" t="s">
        <v>917</v>
      </c>
      <c r="C39">
        <f>(C16+2*C20)/3</f>
        <v>4.0024285429999944</v>
      </c>
      <c r="D39">
        <f t="shared" ref="D39:Q39" si="16">(D16+2*D20)/3</f>
        <v>3.1485653937690788E-2</v>
      </c>
      <c r="E39">
        <f t="shared" si="16"/>
        <v>10.322377009336975</v>
      </c>
      <c r="F39">
        <f t="shared" si="16"/>
        <v>5.6892818466274209</v>
      </c>
      <c r="G39">
        <f t="shared" si="16"/>
        <v>2.4162988476369573</v>
      </c>
      <c r="H39">
        <f t="shared" si="16"/>
        <v>92.647875956392838</v>
      </c>
      <c r="I39">
        <f t="shared" si="16"/>
        <v>19.137566137566139</v>
      </c>
      <c r="J39">
        <f t="shared" si="16"/>
        <v>0.20102564178598234</v>
      </c>
      <c r="K39">
        <f t="shared" si="16"/>
        <v>235.88468967481592</v>
      </c>
      <c r="L39">
        <f t="shared" si="16"/>
        <v>24.374486596375363</v>
      </c>
      <c r="M39">
        <f t="shared" si="16"/>
        <v>9.3710624849659266E-2</v>
      </c>
      <c r="N39">
        <f t="shared" si="16"/>
        <v>36.428750462148379</v>
      </c>
      <c r="O39">
        <f t="shared" si="16"/>
        <v>18.862278965917127</v>
      </c>
      <c r="P39">
        <f t="shared" si="16"/>
        <v>-71.940330310574879</v>
      </c>
      <c r="Q39">
        <f t="shared" si="16"/>
        <v>-10.378756908452162</v>
      </c>
    </row>
    <row r="40" spans="2:17" x14ac:dyDescent="0.3">
      <c r="B40" t="s">
        <v>918</v>
      </c>
      <c r="C40">
        <f>(C16+3*C20)/4</f>
        <v>3.9978213991437639</v>
      </c>
      <c r="D40">
        <f t="shared" ref="D40:Q40" si="17">(D16+3*D20)/4</f>
        <v>3.2438873747984563E-2</v>
      </c>
      <c r="E40">
        <f t="shared" si="17"/>
        <v>9.8516827594822853</v>
      </c>
      <c r="F40">
        <f t="shared" si="17"/>
        <v>5.7055713855809174</v>
      </c>
      <c r="G40">
        <f t="shared" si="17"/>
        <v>2.1962241331051136</v>
      </c>
      <c r="H40">
        <f t="shared" si="17"/>
        <v>99.064506973398139</v>
      </c>
      <c r="I40">
        <f t="shared" si="17"/>
        <v>16.710317460317462</v>
      </c>
      <c r="J40">
        <f t="shared" si="17"/>
        <v>0.17701923145124546</v>
      </c>
      <c r="K40">
        <f t="shared" si="17"/>
        <v>250.65751719507676</v>
      </c>
      <c r="L40">
        <f t="shared" si="17"/>
        <v>26.199874995194119</v>
      </c>
      <c r="M40">
        <f t="shared" si="17"/>
        <v>9.1895777825908423E-2</v>
      </c>
      <c r="N40">
        <f t="shared" si="17"/>
        <v>37.046852897117873</v>
      </c>
      <c r="O40">
        <f t="shared" si="17"/>
        <v>18.897999173854963</v>
      </c>
      <c r="P40">
        <f t="shared" si="17"/>
        <v>-72.208351752117395</v>
      </c>
      <c r="Q40">
        <f t="shared" si="17"/>
        <v>-10.404597298750046</v>
      </c>
    </row>
    <row r="41" spans="2:17" x14ac:dyDescent="0.3">
      <c r="B41" t="s">
        <v>919</v>
      </c>
      <c r="C41">
        <f>(C16+4*C20)/5</f>
        <v>3.9950571128300254</v>
      </c>
      <c r="D41">
        <f t="shared" ref="D41:O41" si="18">(D16+4*D20)/5</f>
        <v>3.3010805634160832E-2</v>
      </c>
      <c r="E41">
        <f t="shared" si="18"/>
        <v>9.56926620956947</v>
      </c>
      <c r="F41">
        <f t="shared" si="18"/>
        <v>5.7153451089530147</v>
      </c>
      <c r="G41">
        <f t="shared" si="18"/>
        <v>2.0641793043860077</v>
      </c>
      <c r="H41">
        <f t="shared" si="18"/>
        <v>102.91448558360132</v>
      </c>
      <c r="I41">
        <f t="shared" si="18"/>
        <v>15.253968253968253</v>
      </c>
      <c r="J41">
        <f t="shared" si="18"/>
        <v>0.16261538525040334</v>
      </c>
      <c r="K41">
        <f t="shared" si="18"/>
        <v>259.5212137072333</v>
      </c>
      <c r="L41">
        <f t="shared" si="18"/>
        <v>27.295108034485374</v>
      </c>
      <c r="M41">
        <f t="shared" si="18"/>
        <v>9.0806869611657903E-2</v>
      </c>
      <c r="N41">
        <f t="shared" si="18"/>
        <v>37.41771435809958</v>
      </c>
      <c r="O41">
        <f t="shared" si="18"/>
        <v>18.91943129861766</v>
      </c>
    </row>
    <row r="42" spans="2:17" x14ac:dyDescent="0.3">
      <c r="B42" t="s">
        <v>920</v>
      </c>
      <c r="C42">
        <f>(C16+4*C20+C15)/6</f>
        <v>3.3292142606916877</v>
      </c>
      <c r="D42">
        <f t="shared" ref="D42:O42" si="19">(D16+4*D20+D15)/6</f>
        <v>2.7509004695134027E-2</v>
      </c>
      <c r="E42">
        <f t="shared" si="19"/>
        <v>9.9688329524190031</v>
      </c>
      <c r="F42">
        <f t="shared" si="19"/>
        <v>6.066755844762433</v>
      </c>
      <c r="G42">
        <f t="shared" si="19"/>
        <v>1.9399906901629429</v>
      </c>
      <c r="H42">
        <f t="shared" si="19"/>
        <v>93.581118938715392</v>
      </c>
      <c r="I42">
        <f t="shared" si="19"/>
        <v>12.739669312169312</v>
      </c>
      <c r="J42">
        <f t="shared" si="19"/>
        <v>0.13551282104200277</v>
      </c>
      <c r="K42">
        <f t="shared" si="19"/>
        <v>247.58355110523408</v>
      </c>
      <c r="L42">
        <f t="shared" si="19"/>
        <v>22.824627065774848</v>
      </c>
      <c r="M42">
        <f t="shared" si="19"/>
        <v>0.10335096277161969</v>
      </c>
      <c r="N42">
        <f t="shared" si="19"/>
        <v>33.789365139686161</v>
      </c>
      <c r="O42">
        <f t="shared" si="19"/>
        <v>17.074129256784559</v>
      </c>
    </row>
    <row r="43" spans="2:17" x14ac:dyDescent="0.3">
      <c r="B43" t="s">
        <v>921</v>
      </c>
      <c r="C43">
        <f>(C16+5*C20+C15)/7</f>
        <v>3.422755075960743</v>
      </c>
      <c r="D43">
        <f t="shared" ref="D43:O43" si="20">(D16+5*D20+D15)/7</f>
        <v>2.8621794478524299E-2</v>
      </c>
      <c r="E43">
        <f t="shared" si="20"/>
        <v>9.750371103490318</v>
      </c>
      <c r="F43">
        <f t="shared" si="20"/>
        <v>6.0221392958594295</v>
      </c>
      <c r="G43">
        <f t="shared" si="20"/>
        <v>1.8822777329267484</v>
      </c>
      <c r="H43">
        <f t="shared" si="20"/>
        <v>97.114444808100899</v>
      </c>
      <c r="I43">
        <f t="shared" si="20"/>
        <v>12.266655328798189</v>
      </c>
      <c r="J43">
        <f t="shared" si="20"/>
        <v>0.13115384667129307</v>
      </c>
      <c r="K43">
        <f t="shared" si="20"/>
        <v>254.35390091246629</v>
      </c>
      <c r="L43">
        <f t="shared" si="20"/>
        <v>24.089114655185643</v>
      </c>
      <c r="M43">
        <f t="shared" si="20"/>
        <v>0.10093671619776769</v>
      </c>
      <c r="N43">
        <f t="shared" si="20"/>
        <v>34.519621577163328</v>
      </c>
      <c r="O43">
        <f t="shared" si="20"/>
        <v>17.349990762625115</v>
      </c>
    </row>
    <row r="44" spans="2:17" x14ac:dyDescent="0.3">
      <c r="B44" t="s">
        <v>922</v>
      </c>
      <c r="C44">
        <f>(C16+5*C20)/6</f>
        <v>3.9932142552875334</v>
      </c>
      <c r="D44">
        <f t="shared" ref="D44:Q44" si="21">(D16+5*D20)/6</f>
        <v>3.3392093558278345E-2</v>
      </c>
      <c r="E44">
        <f t="shared" si="21"/>
        <v>9.3809885096275938</v>
      </c>
      <c r="F44">
        <f t="shared" si="21"/>
        <v>5.7218609245344139</v>
      </c>
      <c r="G44">
        <f t="shared" si="21"/>
        <v>1.9761494185732698</v>
      </c>
      <c r="H44">
        <f t="shared" si="21"/>
        <v>105.48113799040344</v>
      </c>
      <c r="I44">
        <f t="shared" si="21"/>
        <v>14.283068783068785</v>
      </c>
      <c r="J44">
        <f t="shared" si="21"/>
        <v>0.15301282111650857</v>
      </c>
      <c r="K44">
        <f t="shared" si="21"/>
        <v>265.43034471533764</v>
      </c>
      <c r="L44">
        <f t="shared" si="21"/>
        <v>28.025263394012878</v>
      </c>
      <c r="M44">
        <f t="shared" si="21"/>
        <v>9.0080930802157552E-2</v>
      </c>
      <c r="N44">
        <f t="shared" si="21"/>
        <v>37.664955332087374</v>
      </c>
      <c r="O44">
        <f t="shared" si="21"/>
        <v>18.933719381792795</v>
      </c>
      <c r="P44">
        <f t="shared" si="21"/>
        <v>-72.476373193659896</v>
      </c>
      <c r="Q44">
        <f t="shared" si="21"/>
        <v>-10.430437689047929</v>
      </c>
    </row>
    <row r="46" spans="2:17" x14ac:dyDescent="0.3">
      <c r="B46" t="s">
        <v>923</v>
      </c>
      <c r="C46">
        <f>(8*C20+C16+C15)/10</f>
        <v>3.5911285434450422</v>
      </c>
      <c r="D46">
        <f t="shared" ref="D46:O46" si="22">(8*D20+D16+D15)/10</f>
        <v>3.0624816088626782E-2</v>
      </c>
      <c r="E46">
        <f t="shared" si="22"/>
        <v>9.3571397754186876</v>
      </c>
      <c r="F46">
        <f t="shared" si="22"/>
        <v>5.9418295078340222</v>
      </c>
      <c r="G46">
        <f t="shared" si="22"/>
        <v>1.7783944099015987</v>
      </c>
      <c r="H46">
        <f t="shared" si="22"/>
        <v>103.47443137299486</v>
      </c>
      <c r="I46">
        <f t="shared" si="22"/>
        <v>11.415230158730159</v>
      </c>
      <c r="J46">
        <f t="shared" si="22"/>
        <v>0.12330769280401559</v>
      </c>
      <c r="K46">
        <f t="shared" si="22"/>
        <v>266.54053056548423</v>
      </c>
      <c r="L46">
        <f t="shared" si="22"/>
        <v>26.365192316125064</v>
      </c>
      <c r="M46">
        <f t="shared" si="22"/>
        <v>9.6591072364834135E-2</v>
      </c>
      <c r="N46">
        <f t="shared" si="22"/>
        <v>35.834083164622243</v>
      </c>
      <c r="O46">
        <f t="shared" si="22"/>
        <v>17.846541473138117</v>
      </c>
    </row>
    <row r="47" spans="2:17" x14ac:dyDescent="0.3">
      <c r="B47" t="s">
        <v>924</v>
      </c>
      <c r="C47">
        <f>(10*C20+C16+C15)/12</f>
        <v>3.6566071141333807</v>
      </c>
      <c r="D47">
        <f t="shared" ref="D47:O47" si="23">(10*D20+D16+D15)/12</f>
        <v>3.1403768936999969E-2</v>
      </c>
      <c r="E47">
        <f t="shared" si="23"/>
        <v>9.2042164811686078</v>
      </c>
      <c r="F47">
        <f t="shared" si="23"/>
        <v>5.9105979236019195</v>
      </c>
      <c r="G47">
        <f t="shared" si="23"/>
        <v>1.7379953398362626</v>
      </c>
      <c r="H47">
        <f t="shared" si="23"/>
        <v>105.94775948156469</v>
      </c>
      <c r="I47">
        <f t="shared" si="23"/>
        <v>11.084120370370371</v>
      </c>
      <c r="J47">
        <f t="shared" si="23"/>
        <v>0.1202564107445188</v>
      </c>
      <c r="K47">
        <f t="shared" si="23"/>
        <v>271.27977543054675</v>
      </c>
      <c r="L47">
        <f t="shared" si="23"/>
        <v>27.250333628712621</v>
      </c>
      <c r="M47">
        <f t="shared" si="23"/>
        <v>9.4901099763137764E-2</v>
      </c>
      <c r="N47">
        <f t="shared" si="23"/>
        <v>36.345262670856265</v>
      </c>
      <c r="O47">
        <f t="shared" si="23"/>
        <v>18.039644527226507</v>
      </c>
    </row>
    <row r="48" spans="2:17" x14ac:dyDescent="0.3">
      <c r="B48" t="s">
        <v>925</v>
      </c>
      <c r="C48">
        <f>(12*C20+C16+C15)/14</f>
        <v>3.7033775217679081</v>
      </c>
      <c r="D48">
        <f t="shared" ref="D48:O48" si="24">(12*D20+D16+D15)/14</f>
        <v>3.1960163828695105E-2</v>
      </c>
      <c r="E48">
        <f t="shared" si="24"/>
        <v>9.0949855567042661</v>
      </c>
      <c r="F48">
        <f t="shared" si="24"/>
        <v>5.8882896491504182</v>
      </c>
      <c r="G48">
        <f t="shared" si="24"/>
        <v>1.7091388612181657</v>
      </c>
      <c r="H48">
        <f t="shared" si="24"/>
        <v>107.71442241625748</v>
      </c>
      <c r="I48">
        <f t="shared" si="24"/>
        <v>10.847613378684809</v>
      </c>
      <c r="J48">
        <f t="shared" si="24"/>
        <v>0.11807692355916395</v>
      </c>
      <c r="K48">
        <f t="shared" si="24"/>
        <v>274.66495033416282</v>
      </c>
      <c r="L48">
        <f t="shared" si="24"/>
        <v>27.882577423418017</v>
      </c>
      <c r="M48">
        <f t="shared" si="24"/>
        <v>9.3693976476211777E-2</v>
      </c>
      <c r="N48">
        <f t="shared" si="24"/>
        <v>36.710390889594848</v>
      </c>
      <c r="O48">
        <f t="shared" si="24"/>
        <v>18.177575280146787</v>
      </c>
    </row>
    <row r="49" spans="1:17" x14ac:dyDescent="0.3">
      <c r="B49" t="s">
        <v>926</v>
      </c>
      <c r="C49">
        <f>(14*C20+C16+2*C15)/17</f>
        <v>3.5185461905824034</v>
      </c>
      <c r="D49">
        <f t="shared" ref="D49:O49" si="25">(14*D20+D16+2*D15)/17</f>
        <v>3.0472903527027251E-2</v>
      </c>
      <c r="E49">
        <f t="shared" si="25"/>
        <v>9.1868037929625199</v>
      </c>
      <c r="F49">
        <f t="shared" si="25"/>
        <v>5.9863967421645992</v>
      </c>
      <c r="G49">
        <f t="shared" si="25"/>
        <v>1.6658230385365353</v>
      </c>
      <c r="H49">
        <f t="shared" si="25"/>
        <v>105.38499997592463</v>
      </c>
      <c r="I49">
        <f t="shared" si="25"/>
        <v>10.052464985994398</v>
      </c>
      <c r="J49">
        <f t="shared" si="25"/>
        <v>0.10959276063072734</v>
      </c>
      <c r="K49">
        <f t="shared" si="25"/>
        <v>271.95038484030806</v>
      </c>
      <c r="L49">
        <f t="shared" si="25"/>
        <v>26.71649332549266</v>
      </c>
      <c r="M49">
        <f t="shared" si="25"/>
        <v>9.7099386632217941E-2</v>
      </c>
      <c r="N49">
        <f t="shared" si="25"/>
        <v>35.729141876823512</v>
      </c>
      <c r="O49">
        <f t="shared" si="25"/>
        <v>17.667293680294762</v>
      </c>
    </row>
    <row r="51" spans="1:17" x14ac:dyDescent="0.3">
      <c r="B51" t="s">
        <v>927</v>
      </c>
      <c r="C51">
        <f>(16*C20+C16+3*C15)/20</f>
        <v>3.3891642587525501</v>
      </c>
      <c r="D51">
        <f t="shared" ref="D51:O51" si="26">(16*D20+D16+3*D15)/20</f>
        <v>2.9431821315859752E-2</v>
      </c>
      <c r="E51">
        <f t="shared" si="26"/>
        <v>9.2510765583432963</v>
      </c>
      <c r="F51">
        <f t="shared" si="26"/>
        <v>6.0550717072745259</v>
      </c>
      <c r="G51">
        <f t="shared" si="26"/>
        <v>1.6355019626593943</v>
      </c>
      <c r="H51">
        <f t="shared" si="26"/>
        <v>103.75440426769163</v>
      </c>
      <c r="I51">
        <f t="shared" si="26"/>
        <v>9.4958611111111129</v>
      </c>
      <c r="J51">
        <f t="shared" si="26"/>
        <v>0.10365384658082173</v>
      </c>
      <c r="K51">
        <f t="shared" si="26"/>
        <v>270.0501889946097</v>
      </c>
      <c r="L51">
        <f t="shared" si="26"/>
        <v>25.900234456944908</v>
      </c>
      <c r="M51">
        <f t="shared" si="26"/>
        <v>9.9483173741422265E-2</v>
      </c>
      <c r="N51">
        <f t="shared" si="26"/>
        <v>35.04226756788357</v>
      </c>
      <c r="O51">
        <f t="shared" si="26"/>
        <v>17.310096560398346</v>
      </c>
    </row>
    <row r="52" spans="1:17" x14ac:dyDescent="0.3">
      <c r="B52" t="s">
        <v>927</v>
      </c>
      <c r="C52">
        <f>(19*C20+C16+3*C15)/23</f>
        <v>3.4667515251207055</v>
      </c>
      <c r="D52">
        <f t="shared" ref="D52:O52" si="27">(19*D20+D16+3*D15)/23</f>
        <v>3.0197044602338817E-2</v>
      </c>
      <c r="E52">
        <f t="shared" si="27"/>
        <v>9.1452317911574159</v>
      </c>
      <c r="F52">
        <f t="shared" si="27"/>
        <v>6.0158588762093359</v>
      </c>
      <c r="G52">
        <f t="shared" si="27"/>
        <v>1.6225234444224623</v>
      </c>
      <c r="H52">
        <f t="shared" si="27"/>
        <v>105.65353414900325</v>
      </c>
      <c r="I52">
        <f t="shared" si="27"/>
        <v>9.487084195997241</v>
      </c>
      <c r="J52">
        <f t="shared" si="27"/>
        <v>0.10382943186771909</v>
      </c>
      <c r="K52">
        <f t="shared" si="27"/>
        <v>273.3013817025988</v>
      </c>
      <c r="L52">
        <f t="shared" si="27"/>
        <v>26.653600422341277</v>
      </c>
      <c r="M52">
        <f t="shared" si="27"/>
        <v>9.7783355873583166E-2</v>
      </c>
      <c r="N52">
        <f t="shared" si="27"/>
        <v>35.545601389728283</v>
      </c>
      <c r="O52">
        <f t="shared" si="27"/>
        <v>17.531191765259667</v>
      </c>
    </row>
    <row r="55" spans="1:17" ht="15" thickBot="1" x14ac:dyDescent="0.35"/>
    <row r="56" spans="1:17" ht="21" thickTop="1" x14ac:dyDescent="0.3">
      <c r="C56" s="956" t="s">
        <v>108</v>
      </c>
      <c r="D56" s="957" t="s">
        <v>109</v>
      </c>
      <c r="E56" s="956" t="s">
        <v>110</v>
      </c>
      <c r="F56" s="956" t="s">
        <v>111</v>
      </c>
      <c r="G56" s="956" t="s">
        <v>113</v>
      </c>
      <c r="H56" s="956" t="s">
        <v>114</v>
      </c>
      <c r="I56" s="957" t="s">
        <v>115</v>
      </c>
      <c r="J56" s="957" t="s">
        <v>116</v>
      </c>
      <c r="K56" s="956" t="s">
        <v>118</v>
      </c>
      <c r="L56" s="958" t="s">
        <v>119</v>
      </c>
      <c r="M56" s="956" t="s">
        <v>120</v>
      </c>
      <c r="N56" s="956" t="s">
        <v>121</v>
      </c>
      <c r="O56" s="959" t="s">
        <v>122</v>
      </c>
    </row>
    <row r="57" spans="1:17" ht="23.4" x14ac:dyDescent="0.45">
      <c r="B57" s="843" t="s">
        <v>76</v>
      </c>
      <c r="C57" s="1142">
        <v>6.4777778519524469</v>
      </c>
      <c r="D57" s="1142">
        <v>3.307866957038641E-2</v>
      </c>
      <c r="E57" s="1142">
        <v>9.5888889100816517</v>
      </c>
      <c r="F57" s="1142">
        <v>7.7277777459886341</v>
      </c>
      <c r="G57" s="1142">
        <v>1.301111102104187</v>
      </c>
      <c r="H57" s="1142">
        <v>90.807778252495666</v>
      </c>
      <c r="I57" s="1142">
        <v>8.5</v>
      </c>
      <c r="J57" s="1142">
        <v>5.000000074505806E-2</v>
      </c>
      <c r="K57" s="1142">
        <v>281.37777709960938</v>
      </c>
      <c r="L57" s="1142">
        <v>3.9127777947319879</v>
      </c>
      <c r="M57" s="1142">
        <v>8.0344006419181824E-2</v>
      </c>
      <c r="N57" s="1142">
        <v>24.364555570814346</v>
      </c>
      <c r="O57" s="1142">
        <v>14.897555351257324</v>
      </c>
      <c r="P57" s="588">
        <v>-73.243647537752651</v>
      </c>
      <c r="Q57" s="585">
        <v>-10.44971813437961</v>
      </c>
    </row>
    <row r="58" spans="1:17" ht="23.4" x14ac:dyDescent="0.45">
      <c r="B58" s="847" t="s">
        <v>77</v>
      </c>
      <c r="C58" s="1143">
        <v>5.4555555449591742</v>
      </c>
      <c r="D58" s="1143">
        <v>2.7860216175516445E-2</v>
      </c>
      <c r="E58" s="1143">
        <v>10.346666547987196</v>
      </c>
      <c r="F58" s="1143">
        <v>6.9577778710259333</v>
      </c>
      <c r="G58" s="1143">
        <v>1.4822222259309557</v>
      </c>
      <c r="H58" s="1143">
        <v>94.595555623372391</v>
      </c>
      <c r="I58" s="1143">
        <v>8.1666666666666661</v>
      </c>
      <c r="J58" s="1143"/>
      <c r="K58" s="1143">
        <v>275.94444274902344</v>
      </c>
      <c r="L58" s="1143">
        <v>9.9465556674533424</v>
      </c>
      <c r="M58" s="1143">
        <v>7.1737980263100729E-2</v>
      </c>
      <c r="N58" s="1143">
        <v>28.751777436998154</v>
      </c>
      <c r="O58" s="1143">
        <v>17.594777848985501</v>
      </c>
      <c r="P58" s="588">
        <v>-72.852736114017745</v>
      </c>
      <c r="Q58" s="585">
        <v>-10.445279451804719</v>
      </c>
    </row>
    <row r="60" spans="1:17" ht="20.399999999999999" x14ac:dyDescent="0.35">
      <c r="A60" s="1154" t="s">
        <v>937</v>
      </c>
      <c r="B60" s="1032"/>
      <c r="C60" s="1095"/>
      <c r="D60" s="1098">
        <v>0</v>
      </c>
      <c r="E60" s="1095">
        <v>11.941666666666668</v>
      </c>
      <c r="F60" s="1095">
        <v>14.125</v>
      </c>
      <c r="G60" s="1100">
        <v>1.0583333333333333</v>
      </c>
      <c r="H60" s="1095">
        <v>86.875</v>
      </c>
      <c r="I60" s="1106">
        <v>6.3636363636363658E-2</v>
      </c>
      <c r="J60" s="1107">
        <v>0</v>
      </c>
      <c r="K60" s="1095">
        <v>221.24166666666665</v>
      </c>
      <c r="L60" s="1100">
        <v>10.516666666666667</v>
      </c>
      <c r="M60" s="1096">
        <v>0.14416666666666667</v>
      </c>
      <c r="N60" s="1095">
        <v>60.975000000000001</v>
      </c>
      <c r="O60" s="1095">
        <v>34.124999999999993</v>
      </c>
    </row>
    <row r="61" spans="1:17" ht="20.399999999999999" x14ac:dyDescent="0.35">
      <c r="A61" s="346" t="s">
        <v>936</v>
      </c>
      <c r="B61" s="346"/>
      <c r="D61" s="1097">
        <f>(D58+D55+D50)/3</f>
        <v>9.286738725172149E-3</v>
      </c>
      <c r="E61" s="1093">
        <f t="shared" ref="E61:O61" si="28">(E58+E55+E50)/3</f>
        <v>3.4488888493290655</v>
      </c>
      <c r="F61" s="1093">
        <f t="shared" si="28"/>
        <v>2.3192592903419778</v>
      </c>
      <c r="G61" s="1099">
        <f t="shared" si="28"/>
        <v>0.49407407531031855</v>
      </c>
      <c r="H61" s="1093">
        <f t="shared" si="28"/>
        <v>31.531851874457463</v>
      </c>
      <c r="I61" s="1104">
        <f t="shared" si="28"/>
        <v>2.7222222222222219</v>
      </c>
      <c r="J61" s="1105">
        <f t="shared" si="28"/>
        <v>0</v>
      </c>
      <c r="K61" s="1093">
        <f t="shared" si="28"/>
        <v>91.981480916341141</v>
      </c>
      <c r="L61" s="1099">
        <f t="shared" si="28"/>
        <v>3.3155185558177807</v>
      </c>
      <c r="M61" s="1094">
        <f t="shared" si="28"/>
        <v>2.3912660087700242E-2</v>
      </c>
      <c r="N61" s="1093">
        <f t="shared" si="28"/>
        <v>9.5839258123327173</v>
      </c>
      <c r="O61" s="1093">
        <f t="shared" si="28"/>
        <v>5.864925949661834</v>
      </c>
    </row>
    <row r="62" spans="1:17" ht="23.4" x14ac:dyDescent="0.45">
      <c r="B62" s="827" t="s">
        <v>70</v>
      </c>
      <c r="C62" s="828">
        <v>4.0392856938498358</v>
      </c>
      <c r="D62" s="829">
        <v>2.3859895455340546E-2</v>
      </c>
      <c r="E62" s="830">
        <v>14.087931008174502</v>
      </c>
      <c r="F62" s="828">
        <v>5.5589655349994525</v>
      </c>
      <c r="G62" s="828">
        <v>4.1768965638917068</v>
      </c>
      <c r="H62" s="831">
        <v>41.314827820350381</v>
      </c>
      <c r="I62" s="828">
        <v>38.555555555555557</v>
      </c>
      <c r="J62" s="832">
        <v>0.39307692446387732</v>
      </c>
      <c r="K62" s="831">
        <v>117.70206951272898</v>
      </c>
      <c r="L62" s="830">
        <v>9.7713794058253018</v>
      </c>
      <c r="M62" s="829">
        <v>0.10822940103966615</v>
      </c>
      <c r="N62" s="828">
        <v>31.483930982392408</v>
      </c>
      <c r="O62" s="828">
        <v>18.576517302414501</v>
      </c>
      <c r="P62" s="588">
        <v>-69.796158778234812</v>
      </c>
      <c r="Q62" s="585">
        <v>-10.172033786069095</v>
      </c>
    </row>
    <row r="63" spans="1:17" ht="23.4" x14ac:dyDescent="0.45">
      <c r="B63" s="833" t="s">
        <v>601</v>
      </c>
      <c r="C63" s="834">
        <v>3.9839999675750732</v>
      </c>
      <c r="D63" s="835">
        <v>3.5298533178865908E-2</v>
      </c>
      <c r="E63" s="836">
        <v>8.4396000099182125</v>
      </c>
      <c r="F63" s="834">
        <v>5.754440002441406</v>
      </c>
      <c r="G63" s="834">
        <v>1.5359999895095826</v>
      </c>
      <c r="H63" s="837">
        <v>118.31440002441406</v>
      </c>
      <c r="I63" s="834">
        <v>9.4285714285714288</v>
      </c>
      <c r="J63" s="838">
        <v>0.10500000044703484</v>
      </c>
      <c r="K63" s="837">
        <v>294.97599975585939</v>
      </c>
      <c r="L63" s="837">
        <v>31.67604019165039</v>
      </c>
      <c r="M63" s="835">
        <v>8.6451236754655839E-2</v>
      </c>
      <c r="N63" s="834">
        <v>38.901160202026368</v>
      </c>
      <c r="O63" s="834">
        <v>19.005159797668501</v>
      </c>
      <c r="P63" s="588">
        <v>-73.012416076744913</v>
      </c>
      <c r="Q63" s="585">
        <v>-10.482118469643696</v>
      </c>
    </row>
    <row r="65" spans="2:17" ht="23.4" x14ac:dyDescent="0.45">
      <c r="B65" s="843" t="s">
        <v>76</v>
      </c>
      <c r="C65" s="1142">
        <v>6.4777778519524469</v>
      </c>
      <c r="D65" s="1142">
        <v>3.307866957038641E-2</v>
      </c>
      <c r="E65" s="1142">
        <v>9.5888889100816517</v>
      </c>
      <c r="F65" s="1142">
        <v>7.7277777459886341</v>
      </c>
      <c r="G65" s="1142">
        <v>1.301111102104187</v>
      </c>
      <c r="H65" s="1142">
        <v>90.807778252495666</v>
      </c>
      <c r="I65" s="1142">
        <v>8.5</v>
      </c>
      <c r="J65" s="1142">
        <v>5.000000074505806E-2</v>
      </c>
      <c r="K65" s="1142">
        <v>281.37777709960938</v>
      </c>
      <c r="L65" s="1142">
        <v>3.9127777947319879</v>
      </c>
      <c r="M65" s="1142">
        <v>8.0344006419181824E-2</v>
      </c>
      <c r="N65" s="1142">
        <v>24.364555570814346</v>
      </c>
      <c r="O65" s="1142">
        <v>14.897555351257324</v>
      </c>
      <c r="P65" s="588">
        <v>-73.243647537752651</v>
      </c>
      <c r="Q65" s="585">
        <v>-10.44971813437961</v>
      </c>
    </row>
    <row r="66" spans="2:17" ht="23.4" x14ac:dyDescent="0.45">
      <c r="B66" s="847" t="s">
        <v>77</v>
      </c>
      <c r="C66" s="1143">
        <v>5.4555555449591742</v>
      </c>
      <c r="D66" s="1143">
        <v>2.7860216175516445E-2</v>
      </c>
      <c r="E66" s="1143">
        <v>10.346666547987196</v>
      </c>
      <c r="F66" s="1143">
        <v>6.9577778710259333</v>
      </c>
      <c r="G66" s="1143">
        <v>1.4822222259309557</v>
      </c>
      <c r="H66" s="1143">
        <v>94.595555623372391</v>
      </c>
      <c r="I66" s="1143">
        <v>8.1666666666666661</v>
      </c>
      <c r="J66" s="1143"/>
      <c r="K66" s="1143">
        <v>275.94444274902344</v>
      </c>
      <c r="L66" s="1143">
        <v>9.9465556674533424</v>
      </c>
      <c r="M66" s="1143">
        <v>7.1737980263100729E-2</v>
      </c>
      <c r="N66" s="1143">
        <v>28.751777436998154</v>
      </c>
      <c r="O66" s="1143">
        <v>17.594777848985501</v>
      </c>
      <c r="P66" s="588">
        <v>-72.852736114017745</v>
      </c>
      <c r="Q66" s="585">
        <v>-10.445279451804719</v>
      </c>
    </row>
    <row r="67" spans="2:17" s="1155" customFormat="1" ht="23.4" x14ac:dyDescent="0.45">
      <c r="B67" s="1155" t="s">
        <v>932</v>
      </c>
      <c r="C67" s="1155">
        <f>((C65+C66)/2)+(((C65+C66)/2)/10)</f>
        <v>6.5633333683013912</v>
      </c>
      <c r="D67" s="1155">
        <f t="shared" ref="D67:O67" si="29">((D65+D66)/2)+(((D65+D66)/2)/10)</f>
        <v>3.3516387160246568E-2</v>
      </c>
      <c r="E67" s="1155">
        <f t="shared" si="29"/>
        <v>10.964555501937866</v>
      </c>
      <c r="F67" s="1155">
        <f t="shared" si="29"/>
        <v>8.0770555893580127</v>
      </c>
      <c r="G67" s="1155">
        <f t="shared" si="29"/>
        <v>1.5308333304193287</v>
      </c>
      <c r="H67" s="1155">
        <f t="shared" si="29"/>
        <v>101.97183363172742</v>
      </c>
      <c r="I67" s="1155">
        <f t="shared" si="29"/>
        <v>9.1666666666666661</v>
      </c>
      <c r="J67" s="1155">
        <f t="shared" si="29"/>
        <v>2.7500000409781934E-2</v>
      </c>
      <c r="K67" s="1155">
        <f t="shared" si="29"/>
        <v>306.52722091674804</v>
      </c>
      <c r="L67" s="1155">
        <f t="shared" si="29"/>
        <v>7.622633404201931</v>
      </c>
      <c r="M67" s="1155">
        <f t="shared" si="29"/>
        <v>8.3645092675255411E-2</v>
      </c>
      <c r="N67" s="1155">
        <f t="shared" si="29"/>
        <v>29.213983154296876</v>
      </c>
      <c r="O67" s="1155">
        <f t="shared" si="29"/>
        <v>17.870783260133553</v>
      </c>
    </row>
    <row r="68" spans="2:17" s="1155" customFormat="1" ht="23.4" x14ac:dyDescent="0.45">
      <c r="B68" s="1155" t="s">
        <v>933</v>
      </c>
      <c r="C68" s="1155">
        <f>((C65+C66)/2)-(((C65+C66)/2)/10)</f>
        <v>5.3700000286102298</v>
      </c>
      <c r="D68" s="1155">
        <f t="shared" ref="D68:O68" si="30">((D65+D66)/2)-(((D65+D66)/2)/10)</f>
        <v>2.7422498585656284E-2</v>
      </c>
      <c r="E68" s="1155">
        <f t="shared" si="30"/>
        <v>8.9709999561309814</v>
      </c>
      <c r="F68" s="1155">
        <f t="shared" si="30"/>
        <v>6.6085000276565555</v>
      </c>
      <c r="G68" s="1155">
        <f t="shared" si="30"/>
        <v>1.2524999976158142</v>
      </c>
      <c r="H68" s="1155">
        <f t="shared" si="30"/>
        <v>83.431500244140622</v>
      </c>
      <c r="I68" s="1155">
        <f t="shared" si="30"/>
        <v>7.4999999999999991</v>
      </c>
      <c r="J68" s="1155">
        <f t="shared" si="30"/>
        <v>2.2500000335276125E-2</v>
      </c>
      <c r="K68" s="1155">
        <f t="shared" si="30"/>
        <v>250.79499893188478</v>
      </c>
      <c r="L68" s="1155">
        <f t="shared" si="30"/>
        <v>6.2367000579833984</v>
      </c>
      <c r="M68" s="1155">
        <f t="shared" si="30"/>
        <v>6.8436894007027155E-2</v>
      </c>
      <c r="N68" s="1155">
        <f t="shared" si="30"/>
        <v>23.902349853515624</v>
      </c>
      <c r="O68" s="1155">
        <f t="shared" si="30"/>
        <v>14.621549940109272</v>
      </c>
    </row>
    <row r="70" spans="2:17" x14ac:dyDescent="0.3">
      <c r="B70" t="s">
        <v>928</v>
      </c>
      <c r="C70">
        <f t="shared" ref="C70:O70" si="31">(3*C63+C62+C61+C60)/6</f>
        <v>2.6652142660958424</v>
      </c>
      <c r="D70">
        <f t="shared" si="31"/>
        <v>2.3173705619518401E-2</v>
      </c>
      <c r="E70">
        <f t="shared" si="31"/>
        <v>9.1328810923208135</v>
      </c>
      <c r="F70">
        <f t="shared" si="31"/>
        <v>6.5444241387776074</v>
      </c>
      <c r="G70">
        <f t="shared" si="31"/>
        <v>1.7228839901773512</v>
      </c>
      <c r="H70">
        <f t="shared" si="31"/>
        <v>85.777479961341669</v>
      </c>
      <c r="I70">
        <f t="shared" si="31"/>
        <v>11.604521404521407</v>
      </c>
      <c r="J70">
        <f t="shared" si="31"/>
        <v>0.11801282096749698</v>
      </c>
      <c r="K70">
        <f t="shared" si="31"/>
        <v>219.30886939388577</v>
      </c>
      <c r="L70">
        <f t="shared" si="31"/>
        <v>19.771947533876819</v>
      </c>
      <c r="M70">
        <f t="shared" si="31"/>
        <v>8.9277073009666766E-2</v>
      </c>
      <c r="N70">
        <f t="shared" si="31"/>
        <v>36.457722900134037</v>
      </c>
      <c r="O70">
        <f t="shared" si="31"/>
        <v>19.263653774180309</v>
      </c>
    </row>
    <row r="71" spans="2:17" x14ac:dyDescent="0.3">
      <c r="B71" t="s">
        <v>929</v>
      </c>
      <c r="C71">
        <f t="shared" ref="C71:O71" si="32">(7*C63+C62+C61+C60)/10</f>
        <v>3.1927285466875346</v>
      </c>
      <c r="D71">
        <f t="shared" si="32"/>
        <v>2.8023636643257403E-2</v>
      </c>
      <c r="E71">
        <f t="shared" si="32"/>
        <v>8.855568659359772</v>
      </c>
      <c r="F71">
        <f t="shared" si="32"/>
        <v>6.2284304842431268</v>
      </c>
      <c r="G71">
        <f t="shared" si="32"/>
        <v>1.648130389910244</v>
      </c>
      <c r="H71">
        <f t="shared" si="32"/>
        <v>98.792247986570629</v>
      </c>
      <c r="I71">
        <f t="shared" si="32"/>
        <v>10.734141414141416</v>
      </c>
      <c r="J71">
        <f t="shared" si="32"/>
        <v>0.1128076927593121</v>
      </c>
      <c r="K71">
        <f t="shared" si="32"/>
        <v>249.57572153867528</v>
      </c>
      <c r="L71">
        <f t="shared" si="32"/>
        <v>24.533584596986252</v>
      </c>
      <c r="M71">
        <f t="shared" si="32"/>
        <v>8.8146738507662387E-2</v>
      </c>
      <c r="N71">
        <f t="shared" si="32"/>
        <v>37.435097820890974</v>
      </c>
      <c r="O71">
        <f t="shared" si="32"/>
        <v>19.16025618357558</v>
      </c>
    </row>
    <row r="72" spans="2:17" x14ac:dyDescent="0.3">
      <c r="B72" t="s">
        <v>930</v>
      </c>
      <c r="C72">
        <f t="shared" ref="C72:O72" si="33">(11*C63+C62+2*C61+C60)/15</f>
        <v>3.1908856891450426</v>
      </c>
      <c r="D72" s="1147">
        <f t="shared" si="33"/>
        <v>2.8714482524880659E-2</v>
      </c>
      <c r="E72">
        <f t="shared" si="33"/>
        <v>8.3841983655066432</v>
      </c>
      <c r="F72">
        <f t="shared" si="33"/>
        <v>5.841421609502591</v>
      </c>
      <c r="G72">
        <f t="shared" si="33"/>
        <v>1.5412918621634057</v>
      </c>
      <c r="H72">
        <f t="shared" si="33"/>
        <v>99.514128789187993</v>
      </c>
      <c r="I72">
        <f t="shared" si="33"/>
        <v>9.8518614718614721</v>
      </c>
      <c r="J72">
        <f t="shared" si="33"/>
        <v>0.10320512862541736</v>
      </c>
      <c r="K72">
        <f t="shared" si="33"/>
        <v>251.17617968843541</v>
      </c>
      <c r="L72">
        <f t="shared" si="33"/>
        <v>25.023701686152119</v>
      </c>
      <c r="M72">
        <f t="shared" si="33"/>
        <v>8.3412332812196482E-2</v>
      </c>
      <c r="N72">
        <f t="shared" si="33"/>
        <v>35.969302988623191</v>
      </c>
      <c r="O72">
        <f t="shared" si="33"/>
        <v>18.23254179840611</v>
      </c>
    </row>
    <row r="73" spans="2:17" x14ac:dyDescent="0.3">
      <c r="B73" t="s">
        <v>931</v>
      </c>
      <c r="C73">
        <f t="shared" ref="C73:O73" si="34">(15*C63+C62+2*C61+C60)/20</f>
        <v>3.1899642603737965</v>
      </c>
      <c r="D73" s="1147">
        <f t="shared" si="34"/>
        <v>2.8595568529433672E-2</v>
      </c>
      <c r="E73" s="1146">
        <f t="shared" si="34"/>
        <v>7.9760687761136237</v>
      </c>
      <c r="F73" s="1146">
        <f t="shared" si="34"/>
        <v>5.5319542076152244</v>
      </c>
      <c r="G73" s="1147">
        <f t="shared" si="34"/>
        <v>1.4631688945244707</v>
      </c>
      <c r="H73" s="1147">
        <f t="shared" si="34"/>
        <v>98.29847659677381</v>
      </c>
      <c r="I73" s="1144">
        <f t="shared" si="34"/>
        <v>9.2746103896103911</v>
      </c>
      <c r="J73" s="1144">
        <f t="shared" si="34"/>
        <v>9.8403846558469982E-2</v>
      </c>
      <c r="K73" s="1146">
        <f t="shared" si="34"/>
        <v>247.37733471749848</v>
      </c>
      <c r="L73" s="1144">
        <f t="shared" si="34"/>
        <v>25.102984302944172</v>
      </c>
      <c r="M73" s="1147">
        <f t="shared" si="34"/>
        <v>7.9849496960078523E-2</v>
      </c>
      <c r="N73" s="1144">
        <f t="shared" si="34"/>
        <v>34.757209281872669</v>
      </c>
      <c r="O73" s="1147">
        <f t="shared" si="34"/>
        <v>17.475438308338283</v>
      </c>
    </row>
    <row r="74" spans="2:17" x14ac:dyDescent="0.3">
      <c r="B74" t="s">
        <v>934</v>
      </c>
      <c r="C74">
        <f>(18*C63+C62+3*C61+2*C60)/24</f>
        <v>3.1563035462583815</v>
      </c>
      <c r="D74" s="1147">
        <f t="shared" ref="D74:O74" si="35">(18*D63+D62+3*D61+2*D60)/24</f>
        <v>2.8628904535435137E-2</v>
      </c>
      <c r="E74" s="1146">
        <f t="shared" si="35"/>
        <v>8.3429471278342842</v>
      </c>
      <c r="F74" s="1146">
        <f t="shared" si="35"/>
        <v>6.0144443104154464</v>
      </c>
      <c r="G74" s="1146">
        <f t="shared" si="35"/>
        <v>1.4759910528192421</v>
      </c>
      <c r="H74" s="1147">
        <f t="shared" si="35"/>
        <v>101.63831599513232</v>
      </c>
      <c r="I74" s="1147">
        <f t="shared" si="35"/>
        <v>9.0234908609908597</v>
      </c>
      <c r="J74" s="1144">
        <f t="shared" si="35"/>
        <v>9.5128205521271006E-2</v>
      </c>
      <c r="K74" s="1147">
        <f t="shared" si="35"/>
        <v>256.0707433833565</v>
      </c>
      <c r="L74" s="1144">
        <f t="shared" si="35"/>
        <v>25.45499966067996</v>
      </c>
      <c r="M74" s="1147">
        <f t="shared" si="35"/>
        <v>8.435095734249605E-2</v>
      </c>
      <c r="N74" s="1144">
        <f t="shared" si="35"/>
        <v>36.766941335661052</v>
      </c>
      <c r="O74" s="1144">
        <f t="shared" si="35"/>
        <v>18.604757146226376</v>
      </c>
    </row>
    <row r="75" spans="2:17" x14ac:dyDescent="0.3">
      <c r="B75" t="s">
        <v>935</v>
      </c>
      <c r="C75">
        <f>(18*C63+C62+3*C61+3*C60)/25</f>
        <v>3.030051404408046</v>
      </c>
      <c r="D75" s="1147">
        <f t="shared" ref="D75:O75" si="36">(18*D63+D62+3*D61+3*D60)/25</f>
        <v>2.7483748354017731E-2</v>
      </c>
      <c r="E75" s="1146">
        <f t="shared" si="36"/>
        <v>8.4868959093875809</v>
      </c>
      <c r="F75" s="1146">
        <f t="shared" si="36"/>
        <v>6.3388665379988289</v>
      </c>
      <c r="G75" s="1146">
        <f t="shared" si="36"/>
        <v>1.4592847440398058</v>
      </c>
      <c r="H75" s="1147">
        <f t="shared" si="36"/>
        <v>101.04778335532703</v>
      </c>
      <c r="I75" s="1147">
        <f t="shared" si="36"/>
        <v>8.6650966810966796</v>
      </c>
      <c r="J75" s="1144">
        <f t="shared" si="36"/>
        <v>9.1323077300420163E-2</v>
      </c>
      <c r="K75" s="1147">
        <f t="shared" si="36"/>
        <v>254.6775803146889</v>
      </c>
      <c r="L75" s="1144">
        <f t="shared" si="36"/>
        <v>24.857466340919427</v>
      </c>
      <c r="M75" s="1144">
        <f t="shared" si="36"/>
        <v>8.6743585715462868E-2</v>
      </c>
      <c r="N75" s="1144">
        <f t="shared" si="36"/>
        <v>37.73526368223461</v>
      </c>
      <c r="O75" s="1144">
        <f t="shared" si="36"/>
        <v>19.22556686037732</v>
      </c>
    </row>
    <row r="76" spans="2:17" x14ac:dyDescent="0.3">
      <c r="B76" t="s">
        <v>938</v>
      </c>
      <c r="C76">
        <f>(18*C63+2*C62+6*C61+3*C60)/29</f>
        <v>2.7513989932431375</v>
      </c>
      <c r="D76" s="1147">
        <f t="shared" ref="D76:O76" si="37">(18*D63+2*D62+6*D61+3*D60)/29</f>
        <v>2.5476338637286218E-2</v>
      </c>
      <c r="E76" s="1146">
        <f t="shared" si="37"/>
        <v>8.1588619065810768</v>
      </c>
      <c r="F76" s="1146">
        <f t="shared" si="37"/>
        <v>5.8961519605515891</v>
      </c>
      <c r="G76" s="1147">
        <f t="shared" si="37"/>
        <v>1.4531461169247519</v>
      </c>
      <c r="H76" s="1147">
        <f t="shared" si="37"/>
        <v>91.796723011272348</v>
      </c>
      <c r="I76" s="1147">
        <f t="shared" si="37"/>
        <v>9.0810220430910089</v>
      </c>
      <c r="J76" s="1144">
        <f t="shared" si="37"/>
        <v>9.2281167481875218E-2</v>
      </c>
      <c r="K76" s="1146">
        <f t="shared" si="37"/>
        <v>233.12365586651634</v>
      </c>
      <c r="L76" s="1144">
        <f t="shared" si="37"/>
        <v>22.108779089526358</v>
      </c>
      <c r="M76" s="1147">
        <f t="shared" si="37"/>
        <v>8.0984724972046174E-2</v>
      </c>
      <c r="N76" s="1144">
        <f t="shared" si="37"/>
        <v>34.607493119836406</v>
      </c>
      <c r="O76" s="1147">
        <f t="shared" si="37"/>
        <v>17.821050574511482</v>
      </c>
    </row>
    <row r="77" spans="2:17" x14ac:dyDescent="0.3">
      <c r="B77" t="s">
        <v>939</v>
      </c>
      <c r="C77">
        <f>(20*C63+3*C62+6*C61+3*C60)/32</f>
        <v>2.8686830135328427</v>
      </c>
      <c r="D77" s="1147">
        <f t="shared" ref="D77:O77" si="38">(20*D63+3*D62+6*D61+3*D60)/32</f>
        <v>2.6039711946699146E-2</v>
      </c>
      <c r="E77" s="1146">
        <f t="shared" si="38"/>
        <v>8.3616914474644428</v>
      </c>
      <c r="F77" s="1146">
        <f t="shared" si="38"/>
        <v>5.8767578873711983</v>
      </c>
      <c r="G77" s="1146">
        <f t="shared" si="38"/>
        <v>1.5434416854290212</v>
      </c>
      <c r="H77" s="1147">
        <f t="shared" si="38"/>
        <v>91.8765185998774</v>
      </c>
      <c r="I77" s="1144">
        <f t="shared" si="38"/>
        <v>10.023823051948051</v>
      </c>
      <c r="J77" s="1144">
        <f t="shared" si="38"/>
        <v>0.10247596194788527</v>
      </c>
      <c r="K77" s="1146">
        <f t="shared" si="38"/>
        <v>233.38250278604443</v>
      </c>
      <c r="L77" s="1144">
        <f t="shared" si="38"/>
        <v>22.321189168293451</v>
      </c>
      <c r="M77" s="1147">
        <f t="shared" si="38"/>
        <v>8.2177778085572389E-2</v>
      </c>
      <c r="N77" s="1144">
        <f t="shared" si="38"/>
        <v>34.778235995678152</v>
      </c>
      <c r="O77" s="1144">
        <f t="shared" si="38"/>
        <v>17.918665736205764</v>
      </c>
    </row>
    <row r="79" spans="2:17" ht="15" thickBot="1" x14ac:dyDescent="0.35"/>
    <row r="80" spans="2:17" ht="21" thickTop="1" x14ac:dyDescent="0.3">
      <c r="C80" s="956" t="s">
        <v>108</v>
      </c>
      <c r="D80" s="957" t="s">
        <v>109</v>
      </c>
      <c r="E80" s="956" t="s">
        <v>110</v>
      </c>
      <c r="F80" s="956" t="s">
        <v>111</v>
      </c>
      <c r="G80" s="956" t="s">
        <v>113</v>
      </c>
      <c r="H80" s="956" t="s">
        <v>114</v>
      </c>
      <c r="I80" s="957" t="s">
        <v>115</v>
      </c>
      <c r="J80" s="957" t="s">
        <v>116</v>
      </c>
      <c r="K80" s="956" t="s">
        <v>118</v>
      </c>
      <c r="L80" s="958" t="s">
        <v>119</v>
      </c>
      <c r="M80" s="956" t="s">
        <v>120</v>
      </c>
      <c r="N80" s="956" t="s">
        <v>121</v>
      </c>
      <c r="O80" s="959" t="s">
        <v>122</v>
      </c>
    </row>
    <row r="81" spans="1:18" ht="23.4" x14ac:dyDescent="0.45">
      <c r="B81" s="833" t="s">
        <v>601</v>
      </c>
      <c r="C81" s="834">
        <v>3.9839999675750732</v>
      </c>
      <c r="D81" s="835">
        <v>3.5298533178865908E-2</v>
      </c>
      <c r="E81" s="836">
        <v>8.4396000099182125</v>
      </c>
      <c r="F81" s="834">
        <v>5.754440002441406</v>
      </c>
      <c r="G81" s="834">
        <v>1.5359999895095826</v>
      </c>
      <c r="H81" s="837">
        <v>118.31440002441406</v>
      </c>
      <c r="I81" s="834">
        <v>9.4285714285714288</v>
      </c>
      <c r="J81" s="838">
        <v>0.10500000044703484</v>
      </c>
      <c r="K81" s="837">
        <v>294.97599975585939</v>
      </c>
      <c r="L81" s="837">
        <v>31.67604019165039</v>
      </c>
      <c r="M81" s="835">
        <v>8.6451236754655839E-2</v>
      </c>
      <c r="N81" s="834">
        <v>38.901160202026368</v>
      </c>
      <c r="O81" s="834">
        <v>19.005159797668501</v>
      </c>
      <c r="P81" s="588">
        <v>-73.012416076744913</v>
      </c>
      <c r="Q81" s="585">
        <v>-10.482118469643696</v>
      </c>
    </row>
    <row r="82" spans="1:18" ht="20.399999999999999" x14ac:dyDescent="0.35">
      <c r="A82" s="346" t="s">
        <v>901</v>
      </c>
      <c r="B82" s="346"/>
      <c r="D82" s="1097">
        <v>0</v>
      </c>
      <c r="E82" s="1093">
        <v>11.966666666666667</v>
      </c>
      <c r="F82" s="1093">
        <v>7.8238095238095227</v>
      </c>
      <c r="G82" s="1099">
        <v>1.319047619047619</v>
      </c>
      <c r="H82" s="1093">
        <v>46.914285714285711</v>
      </c>
      <c r="I82" s="1104">
        <v>0.1681746031746032</v>
      </c>
      <c r="J82" s="1105">
        <v>0</v>
      </c>
      <c r="K82" s="1093">
        <v>187.89523809523811</v>
      </c>
      <c r="L82" s="1099">
        <v>0.47222222222222227</v>
      </c>
      <c r="M82" s="1094">
        <v>0.16607142857142856</v>
      </c>
      <c r="N82" s="1093">
        <v>15.647619047619047</v>
      </c>
      <c r="O82" s="1093">
        <v>7.8476190476190482</v>
      </c>
    </row>
    <row r="83" spans="1:18" ht="23.4" x14ac:dyDescent="0.45">
      <c r="B83" s="827" t="s">
        <v>70</v>
      </c>
      <c r="C83" s="828">
        <v>4.0392856938498358</v>
      </c>
      <c r="D83" s="829">
        <v>2.3859895455340546E-2</v>
      </c>
      <c r="E83" s="830">
        <v>14.087931008174502</v>
      </c>
      <c r="F83" s="828">
        <v>5.5589655349994525</v>
      </c>
      <c r="G83" s="828">
        <v>4.1768965638917068</v>
      </c>
      <c r="H83" s="831">
        <v>41.314827820350381</v>
      </c>
      <c r="I83" s="828">
        <v>38.555555555555557</v>
      </c>
      <c r="J83" s="832">
        <v>0.39307692446387732</v>
      </c>
      <c r="K83" s="831">
        <v>117.70206951272898</v>
      </c>
      <c r="L83" s="830">
        <v>9.7713794058253018</v>
      </c>
      <c r="M83" s="829">
        <v>0.10822940103966615</v>
      </c>
      <c r="N83" s="828">
        <v>31.483930982392408</v>
      </c>
      <c r="O83" s="828">
        <v>18.576517302414501</v>
      </c>
      <c r="P83" s="588">
        <v>-69.796158778234812</v>
      </c>
      <c r="Q83" s="585">
        <v>-10.172033786069095</v>
      </c>
    </row>
    <row r="85" spans="1:18" ht="23.4" x14ac:dyDescent="0.45">
      <c r="B85" s="843" t="s">
        <v>76</v>
      </c>
      <c r="C85" s="1142">
        <v>6.4777778519524469</v>
      </c>
      <c r="D85" s="1142">
        <v>3.307866957038641E-2</v>
      </c>
      <c r="E85" s="1142">
        <v>9.5888889100816517</v>
      </c>
      <c r="F85" s="1142">
        <v>7.7277777459886341</v>
      </c>
      <c r="G85" s="1142">
        <v>1.301111102104187</v>
      </c>
      <c r="H85" s="1142">
        <v>90.807778252495666</v>
      </c>
      <c r="I85" s="1142">
        <v>8.5</v>
      </c>
      <c r="J85" s="1142">
        <v>5.000000074505806E-2</v>
      </c>
      <c r="K85" s="1142">
        <v>281.37777709960938</v>
      </c>
      <c r="L85" s="1142">
        <v>3.9127777947319879</v>
      </c>
      <c r="M85" s="1142">
        <v>8.0344006419181824E-2</v>
      </c>
      <c r="N85" s="1142">
        <v>24.364555570814346</v>
      </c>
      <c r="O85" s="1142">
        <v>14.897555351257324</v>
      </c>
      <c r="P85" s="588">
        <v>-73.243647537752651</v>
      </c>
      <c r="Q85" s="585">
        <v>-10.44971813437961</v>
      </c>
    </row>
    <row r="86" spans="1:18" ht="23.4" x14ac:dyDescent="0.45">
      <c r="B86" s="847" t="s">
        <v>77</v>
      </c>
      <c r="C86" s="1143">
        <v>5.4555555449591742</v>
      </c>
      <c r="D86" s="1143">
        <v>2.7860216175516445E-2</v>
      </c>
      <c r="E86" s="1143">
        <v>10.346666547987196</v>
      </c>
      <c r="F86" s="1143">
        <v>6.9577778710259333</v>
      </c>
      <c r="G86" s="1143">
        <v>1.4822222259309557</v>
      </c>
      <c r="H86" s="1143">
        <v>94.595555623372391</v>
      </c>
      <c r="I86" s="1143">
        <v>8.1666666666666661</v>
      </c>
      <c r="J86" s="1143"/>
      <c r="K86" s="1143">
        <v>275.94444274902344</v>
      </c>
      <c r="L86" s="1143">
        <v>9.9465556674533424</v>
      </c>
      <c r="M86" s="1143">
        <v>7.1737980263100729E-2</v>
      </c>
      <c r="N86" s="1143">
        <v>28.751777436998154</v>
      </c>
      <c r="O86" s="1143">
        <v>17.594777848985501</v>
      </c>
      <c r="P86" s="588">
        <v>-72.852736114017745</v>
      </c>
      <c r="Q86" s="585">
        <v>-10.445279451804719</v>
      </c>
    </row>
    <row r="87" spans="1:18" s="1155" customFormat="1" ht="23.4" x14ac:dyDescent="0.45">
      <c r="B87" s="1155" t="s">
        <v>932</v>
      </c>
      <c r="C87" s="1155">
        <f>((C85+C86)/2)+(((C85+C86)/2)/10)</f>
        <v>6.5633333683013912</v>
      </c>
      <c r="D87" s="1155">
        <f t="shared" ref="D87" si="39">((D85+D86)/2)+(((D85+D86)/2)/10)</f>
        <v>3.3516387160246568E-2</v>
      </c>
      <c r="E87" s="1155">
        <f t="shared" ref="E87" si="40">((E85+E86)/2)+(((E85+E86)/2)/10)</f>
        <v>10.964555501937866</v>
      </c>
      <c r="F87" s="1155">
        <f t="shared" ref="F87" si="41">((F85+F86)/2)+(((F85+F86)/2)/10)</f>
        <v>8.0770555893580127</v>
      </c>
      <c r="G87" s="1155">
        <f t="shared" ref="G87" si="42">((G85+G86)/2)+(((G85+G86)/2)/10)</f>
        <v>1.5308333304193287</v>
      </c>
      <c r="H87" s="1155">
        <f t="shared" ref="H87" si="43">((H85+H86)/2)+(((H85+H86)/2)/10)</f>
        <v>101.97183363172742</v>
      </c>
      <c r="I87" s="1155">
        <f t="shared" ref="I87" si="44">((I85+I86)/2)+(((I85+I86)/2)/10)</f>
        <v>9.1666666666666661</v>
      </c>
      <c r="J87" s="1155">
        <f t="shared" ref="J87" si="45">((J85+J86)/2)+(((J85+J86)/2)/10)</f>
        <v>2.7500000409781934E-2</v>
      </c>
      <c r="K87" s="1155">
        <f t="shared" ref="K87" si="46">((K85+K86)/2)+(((K85+K86)/2)/10)</f>
        <v>306.52722091674804</v>
      </c>
      <c r="L87" s="1155">
        <f t="shared" ref="L87" si="47">((L85+L86)/2)+(((L85+L86)/2)/10)</f>
        <v>7.622633404201931</v>
      </c>
      <c r="M87" s="1155">
        <f t="shared" ref="M87" si="48">((M85+M86)/2)+(((M85+M86)/2)/10)</f>
        <v>8.3645092675255411E-2</v>
      </c>
      <c r="N87" s="1155">
        <f t="shared" ref="N87" si="49">((N85+N86)/2)+(((N85+N86)/2)/10)</f>
        <v>29.213983154296876</v>
      </c>
      <c r="O87" s="1155">
        <f t="shared" ref="O87" si="50">((O85+O86)/2)+(((O85+O86)/2)/10)</f>
        <v>17.870783260133553</v>
      </c>
    </row>
    <row r="88" spans="1:18" s="1155" customFormat="1" ht="23.4" x14ac:dyDescent="0.45">
      <c r="B88" s="1155" t="s">
        <v>933</v>
      </c>
      <c r="C88" s="1155">
        <f>((C85+C86)/2)-(((C85+C86)/2)/10)</f>
        <v>5.3700000286102298</v>
      </c>
      <c r="D88" s="1155">
        <f t="shared" ref="D88:O88" si="51">((D85+D86)/2)-(((D85+D86)/2)/10)</f>
        <v>2.7422498585656284E-2</v>
      </c>
      <c r="E88" s="1155">
        <f t="shared" si="51"/>
        <v>8.9709999561309814</v>
      </c>
      <c r="F88" s="1155">
        <f t="shared" si="51"/>
        <v>6.6085000276565555</v>
      </c>
      <c r="G88" s="1155">
        <f t="shared" si="51"/>
        <v>1.2524999976158142</v>
      </c>
      <c r="H88" s="1155">
        <f t="shared" si="51"/>
        <v>83.431500244140622</v>
      </c>
      <c r="I88" s="1155">
        <f t="shared" si="51"/>
        <v>7.4999999999999991</v>
      </c>
      <c r="J88" s="1155">
        <f t="shared" si="51"/>
        <v>2.2500000335276125E-2</v>
      </c>
      <c r="K88" s="1155">
        <f t="shared" si="51"/>
        <v>250.79499893188478</v>
      </c>
      <c r="L88" s="1155">
        <f t="shared" si="51"/>
        <v>6.2367000579833984</v>
      </c>
      <c r="M88" s="1155">
        <f t="shared" si="51"/>
        <v>6.8436894007027155E-2</v>
      </c>
      <c r="N88" s="1155">
        <f t="shared" si="51"/>
        <v>23.902349853515624</v>
      </c>
      <c r="O88" s="1155">
        <f t="shared" si="51"/>
        <v>14.621549940109272</v>
      </c>
    </row>
    <row r="89" spans="1:18" ht="23.4" x14ac:dyDescent="0.45">
      <c r="R89" s="1155"/>
    </row>
    <row r="90" spans="1:18" x14ac:dyDescent="0.3">
      <c r="B90" t="s">
        <v>942</v>
      </c>
      <c r="C90">
        <f>SUM(C81:C82)/2</f>
        <v>1.9919999837875366</v>
      </c>
      <c r="D90" s="1146">
        <f t="shared" ref="D90:O90" si="52">SUM(D81:D82)/2</f>
        <v>1.7649266589432954E-2</v>
      </c>
      <c r="E90" s="1147">
        <f t="shared" si="52"/>
        <v>10.203133338292439</v>
      </c>
      <c r="F90" s="1147">
        <f t="shared" si="52"/>
        <v>6.7891247631254643</v>
      </c>
      <c r="G90" s="1147">
        <f t="shared" si="52"/>
        <v>1.4275238042786009</v>
      </c>
      <c r="H90" s="1146">
        <f t="shared" si="52"/>
        <v>82.614342869349883</v>
      </c>
      <c r="I90" s="1146">
        <f t="shared" si="52"/>
        <v>4.7983730158730165</v>
      </c>
      <c r="J90" s="1144">
        <f t="shared" si="52"/>
        <v>5.2500000223517418E-2</v>
      </c>
      <c r="K90" s="1146">
        <f t="shared" si="52"/>
        <v>241.43561892554874</v>
      </c>
      <c r="L90" s="1144">
        <f t="shared" si="52"/>
        <v>16.074131206936308</v>
      </c>
      <c r="M90" s="1144">
        <f t="shared" si="52"/>
        <v>0.12626133266304221</v>
      </c>
      <c r="N90" s="1147">
        <f t="shared" si="52"/>
        <v>27.274389624822707</v>
      </c>
      <c r="O90" s="1146">
        <f t="shared" si="52"/>
        <v>13.426389422643775</v>
      </c>
    </row>
    <row r="91" spans="1:18" x14ac:dyDescent="0.3">
      <c r="B91" t="s">
        <v>940</v>
      </c>
      <c r="C91">
        <f>(C81+2*C82)/3</f>
        <v>1.3279999891916912</v>
      </c>
      <c r="D91" s="1146">
        <f t="shared" ref="D91:O91" si="53">(D81+2*D82)/3</f>
        <v>1.1766177726288636E-2</v>
      </c>
      <c r="E91" s="1147">
        <f t="shared" si="53"/>
        <v>10.790977781083848</v>
      </c>
      <c r="F91" s="1147">
        <f t="shared" si="53"/>
        <v>7.1340196833534835</v>
      </c>
      <c r="G91" s="1147">
        <f t="shared" si="53"/>
        <v>1.3913650758682736</v>
      </c>
      <c r="H91" s="1146">
        <f t="shared" si="53"/>
        <v>70.714323817661821</v>
      </c>
      <c r="I91" s="1146">
        <f t="shared" si="53"/>
        <v>3.2549735449735451</v>
      </c>
      <c r="J91">
        <f t="shared" si="53"/>
        <v>3.5000000149011612E-2</v>
      </c>
      <c r="K91" s="1146">
        <f t="shared" si="53"/>
        <v>223.58882531544521</v>
      </c>
      <c r="L91" s="1144">
        <f t="shared" si="53"/>
        <v>10.873494878698279</v>
      </c>
      <c r="M91" s="1144">
        <f t="shared" si="53"/>
        <v>0.13953136463250432</v>
      </c>
      <c r="N91" s="1147">
        <f t="shared" si="53"/>
        <v>23.398799432421487</v>
      </c>
      <c r="O91" s="1146">
        <f t="shared" si="53"/>
        <v>11.566799297635532</v>
      </c>
    </row>
    <row r="92" spans="1:18" x14ac:dyDescent="0.3">
      <c r="B92" t="s">
        <v>943</v>
      </c>
      <c r="C92">
        <f>(2*C81+C82)/3</f>
        <v>2.6559999783833823</v>
      </c>
      <c r="D92" s="1146">
        <f t="shared" ref="D92:O92" si="54">(2*D81+D82)/3</f>
        <v>2.3532355452577272E-2</v>
      </c>
      <c r="E92" s="1147">
        <f t="shared" si="54"/>
        <v>9.6152888955010312</v>
      </c>
      <c r="F92" s="1146">
        <f t="shared" si="54"/>
        <v>6.4442298428974452</v>
      </c>
      <c r="G92" s="1147">
        <f t="shared" si="54"/>
        <v>1.463682532688928</v>
      </c>
      <c r="H92" s="1147">
        <f t="shared" si="54"/>
        <v>94.514361921037946</v>
      </c>
      <c r="I92" s="1146">
        <f t="shared" si="54"/>
        <v>6.3417724867724869</v>
      </c>
      <c r="J92" s="1144">
        <f t="shared" si="54"/>
        <v>7.0000000298023224E-2</v>
      </c>
      <c r="K92" s="1147">
        <f t="shared" si="54"/>
        <v>259.28241253565233</v>
      </c>
      <c r="L92" s="1144">
        <f t="shared" si="54"/>
        <v>21.274767535174334</v>
      </c>
      <c r="M92" s="1144">
        <f t="shared" si="54"/>
        <v>0.11299130069358009</v>
      </c>
      <c r="N92" s="1144">
        <f t="shared" si="54"/>
        <v>31.149979817223926</v>
      </c>
      <c r="O92" s="1147">
        <f t="shared" si="54"/>
        <v>15.285979547652017</v>
      </c>
    </row>
    <row r="93" spans="1:18" x14ac:dyDescent="0.3">
      <c r="B93" t="s">
        <v>941</v>
      </c>
      <c r="C93">
        <f t="shared" ref="C93:O93" si="55">SUM(C81:C83)/3</f>
        <v>2.674428553808303</v>
      </c>
      <c r="D93" s="1146">
        <f t="shared" si="55"/>
        <v>1.9719476211402149E-2</v>
      </c>
      <c r="E93" s="1144">
        <f t="shared" si="55"/>
        <v>11.498065894919792</v>
      </c>
      <c r="F93" s="1146">
        <f t="shared" si="55"/>
        <v>6.3790716870834601</v>
      </c>
      <c r="G93" s="1144">
        <f t="shared" si="55"/>
        <v>2.3439813908163027</v>
      </c>
      <c r="H93" s="1146">
        <f t="shared" si="55"/>
        <v>68.847837853016713</v>
      </c>
      <c r="I93" s="1144">
        <f t="shared" si="55"/>
        <v>16.050767195767197</v>
      </c>
      <c r="J93" s="1144">
        <f t="shared" si="55"/>
        <v>0.16602564163697073</v>
      </c>
      <c r="K93" s="1146">
        <f t="shared" si="55"/>
        <v>200.1911024546088</v>
      </c>
      <c r="L93" s="1144">
        <f t="shared" si="55"/>
        <v>13.973213939899304</v>
      </c>
      <c r="M93" s="1144">
        <f t="shared" si="55"/>
        <v>0.12025068878858353</v>
      </c>
      <c r="N93" s="1147">
        <f t="shared" si="55"/>
        <v>28.677570077345944</v>
      </c>
      <c r="O93" s="1147">
        <f t="shared" si="55"/>
        <v>15.143098715900683</v>
      </c>
    </row>
    <row r="94" spans="1:18" x14ac:dyDescent="0.3">
      <c r="B94" t="s">
        <v>944</v>
      </c>
      <c r="C94">
        <f>(3*C81+C82+C83)/5</f>
        <v>3.1982571193150111</v>
      </c>
      <c r="D94" s="1146">
        <f t="shared" ref="D94:O94" si="56">(3*D81+D82+D83)/5</f>
        <v>2.5951098998387649E-2</v>
      </c>
      <c r="E94" s="1147">
        <f t="shared" si="56"/>
        <v>10.274679540919161</v>
      </c>
      <c r="F94" s="1146">
        <f t="shared" si="56"/>
        <v>6.1292190132266384</v>
      </c>
      <c r="G94" s="1144">
        <f t="shared" si="56"/>
        <v>2.0207888302936148</v>
      </c>
      <c r="H94" s="1147">
        <f t="shared" si="56"/>
        <v>88.634462721575659</v>
      </c>
      <c r="I94" s="1144">
        <f t="shared" si="56"/>
        <v>13.401888888888887</v>
      </c>
      <c r="J94" s="1144">
        <f t="shared" si="56"/>
        <v>0.14161538516099637</v>
      </c>
      <c r="K94" s="1146">
        <f t="shared" si="56"/>
        <v>238.10506137510902</v>
      </c>
      <c r="L94" s="1144">
        <f t="shared" si="56"/>
        <v>21.054344440599742</v>
      </c>
      <c r="M94" s="1144">
        <f t="shared" si="56"/>
        <v>0.10673090797501246</v>
      </c>
      <c r="N94" s="1144">
        <f t="shared" si="56"/>
        <v>32.76700612721811</v>
      </c>
      <c r="O94" s="1147">
        <f t="shared" si="56"/>
        <v>16.687923148607812</v>
      </c>
    </row>
    <row r="95" spans="1:18" x14ac:dyDescent="0.3">
      <c r="B95" t="s">
        <v>945</v>
      </c>
      <c r="C95">
        <f>(4*C81+2*C82+C83)/7</f>
        <v>2.8536122234500181</v>
      </c>
      <c r="D95" s="1146">
        <f t="shared" ref="D95:O95" si="57">(4*D81+2*D82+D83)/7</f>
        <v>2.3579146881543452E-2</v>
      </c>
      <c r="E95" s="1147">
        <f t="shared" si="57"/>
        <v>10.254237768740099</v>
      </c>
      <c r="F95" s="1146">
        <f t="shared" si="57"/>
        <v>6.3177635131977317</v>
      </c>
      <c r="G95" s="1144">
        <f t="shared" si="57"/>
        <v>1.8512845371464677</v>
      </c>
      <c r="H95" s="1147">
        <f t="shared" si="57"/>
        <v>86.91442847808257</v>
      </c>
      <c r="I95" s="1144">
        <f t="shared" si="57"/>
        <v>10.943741496598639</v>
      </c>
      <c r="J95" s="1144">
        <f t="shared" si="57"/>
        <v>0.11615384660743096</v>
      </c>
      <c r="K95" s="1146">
        <f t="shared" si="57"/>
        <v>239.05664924666326</v>
      </c>
      <c r="L95" s="1144">
        <f t="shared" si="57"/>
        <v>19.63142637383876</v>
      </c>
      <c r="M95" s="1144">
        <f t="shared" si="57"/>
        <v>0.11231102931444951</v>
      </c>
      <c r="N95" s="1144">
        <f t="shared" si="57"/>
        <v>31.197687126533708</v>
      </c>
      <c r="O95" s="1147">
        <f t="shared" si="57"/>
        <v>15.756056369760943</v>
      </c>
    </row>
    <row r="96" spans="1:18" x14ac:dyDescent="0.3">
      <c r="B96" t="s">
        <v>946</v>
      </c>
      <c r="C96">
        <f>(5*C81+3*C82+C83)/9</f>
        <v>2.6621428368583557</v>
      </c>
      <c r="D96" s="1146">
        <f t="shared" ref="D96:O96" si="58">(5*D81+3*D82+D83)/9</f>
        <v>2.2261395705518897E-2</v>
      </c>
      <c r="E96" s="1147">
        <f t="shared" si="58"/>
        <v>10.24288122864062</v>
      </c>
      <c r="F96" s="1146">
        <f t="shared" si="58"/>
        <v>6.4225104576261165</v>
      </c>
      <c r="G96" s="1144">
        <f t="shared" si="58"/>
        <v>1.7571154853980531</v>
      </c>
      <c r="H96" s="1147">
        <f t="shared" si="58"/>
        <v>85.958853898364197</v>
      </c>
      <c r="I96" s="1144">
        <f t="shared" si="58"/>
        <v>9.5781040564373896</v>
      </c>
      <c r="J96" s="1144">
        <f t="shared" si="58"/>
        <v>0.10200854741100572</v>
      </c>
      <c r="K96" s="1146">
        <f t="shared" si="58"/>
        <v>239.5853091753045</v>
      </c>
      <c r="L96" s="1144">
        <f t="shared" si="58"/>
        <v>18.840916336749324</v>
      </c>
      <c r="M96" s="1144">
        <f t="shared" si="58"/>
        <v>0.11541109672524789</v>
      </c>
      <c r="N96" s="1144">
        <f t="shared" si="58"/>
        <v>30.325843237264603</v>
      </c>
      <c r="O96" s="1147">
        <f t="shared" si="58"/>
        <v>15.238352603734906</v>
      </c>
    </row>
    <row r="97" spans="2:15" x14ac:dyDescent="0.3">
      <c r="B97" t="s">
        <v>947</v>
      </c>
      <c r="C97">
        <f>(7*C81+4*C82+C83)/12</f>
        <v>2.6606071222396124</v>
      </c>
      <c r="D97" s="1146">
        <f t="shared" ref="D97:O97" si="59">(7*D81+4*D82+D83)/12</f>
        <v>2.257913564228349E-2</v>
      </c>
      <c r="E97" s="1147">
        <f t="shared" si="59"/>
        <v>10.085983145355721</v>
      </c>
      <c r="F97" s="1146">
        <f t="shared" si="59"/>
        <v>6.4279403039439487</v>
      </c>
      <c r="G97" s="1144">
        <f t="shared" si="59"/>
        <v>1.6837572472207718</v>
      </c>
      <c r="H97" s="1147">
        <f t="shared" si="59"/>
        <v>88.09773090403263</v>
      </c>
      <c r="I97" s="1147">
        <f t="shared" si="59"/>
        <v>8.7690211640211633</v>
      </c>
      <c r="J97" s="1144">
        <f t="shared" si="59"/>
        <v>9.4006410632760093E-2</v>
      </c>
      <c r="K97" s="1146">
        <f t="shared" si="59"/>
        <v>244.50958501539142</v>
      </c>
      <c r="L97" s="1144">
        <f t="shared" si="59"/>
        <v>19.449379136355578</v>
      </c>
      <c r="M97" s="1144">
        <f t="shared" si="59"/>
        <v>0.11480614771733093</v>
      </c>
      <c r="N97" s="1144">
        <f t="shared" si="59"/>
        <v>30.531877382254432</v>
      </c>
      <c r="O97" s="1147">
        <f t="shared" si="59"/>
        <v>15.250259339714182</v>
      </c>
    </row>
    <row r="98" spans="2:15" x14ac:dyDescent="0.3">
      <c r="B98" t="s">
        <v>948</v>
      </c>
      <c r="C98">
        <f>(9*C81+5*C82+C83)/15</f>
        <v>2.6596856934683664</v>
      </c>
      <c r="D98">
        <f t="shared" ref="D98:O98" si="60">(9*D81+5*D82+D83)/15</f>
        <v>2.2769779604342247E-2</v>
      </c>
      <c r="E98" s="1147">
        <f t="shared" si="60"/>
        <v>9.9918442953847837</v>
      </c>
      <c r="F98" s="1146">
        <f t="shared" si="60"/>
        <v>6.4311982117346487</v>
      </c>
      <c r="G98" s="1144">
        <f t="shared" si="60"/>
        <v>1.6397423043144028</v>
      </c>
      <c r="H98" s="1147">
        <f t="shared" si="60"/>
        <v>89.381057107433691</v>
      </c>
      <c r="I98" s="1147">
        <f t="shared" si="60"/>
        <v>8.2835714285714293</v>
      </c>
      <c r="J98" s="1144">
        <f t="shared" si="60"/>
        <v>8.9205128565812711E-2</v>
      </c>
      <c r="K98" s="1146">
        <f t="shared" si="60"/>
        <v>247.46415051944359</v>
      </c>
      <c r="L98" s="1144">
        <f t="shared" si="60"/>
        <v>19.814456816119328</v>
      </c>
      <c r="M98" s="1144">
        <f t="shared" si="60"/>
        <v>0.11444317831258076</v>
      </c>
      <c r="N98" s="1144">
        <f t="shared" si="60"/>
        <v>30.655497869248329</v>
      </c>
      <c r="O98" s="1147">
        <f t="shared" si="60"/>
        <v>15.257403381301749</v>
      </c>
    </row>
    <row r="99" spans="2:15" x14ac:dyDescent="0.3">
      <c r="B99" t="s">
        <v>949</v>
      </c>
      <c r="C99">
        <f>(10*C81+6*C82+C83)/17</f>
        <v>2.5811344335059156</v>
      </c>
      <c r="D99">
        <f t="shared" ref="D99:O99" si="61">(10*D81+6*D82+D83)/17</f>
        <v>2.2167366308470569E-2</v>
      </c>
      <c r="E99" s="1147">
        <f t="shared" si="61"/>
        <v>10.016701829844507</v>
      </c>
      <c r="F99" s="1146">
        <f t="shared" si="61"/>
        <v>6.4733072177806266</v>
      </c>
      <c r="G99" s="1144">
        <f t="shared" si="61"/>
        <v>1.6147754219572497</v>
      </c>
      <c r="H99" s="1147">
        <f t="shared" si="61"/>
        <v>88.584973079423818</v>
      </c>
      <c r="I99" s="1147">
        <f t="shared" si="61"/>
        <v>7.8735480859010272</v>
      </c>
      <c r="J99" s="1144">
        <f t="shared" si="61"/>
        <v>8.4886878172601501E-2</v>
      </c>
      <c r="K99" s="1146">
        <f t="shared" si="61"/>
        <v>246.75491150839716</v>
      </c>
      <c r="L99" s="1144">
        <f t="shared" si="61"/>
        <v>19.374418509156619</v>
      </c>
      <c r="M99" s="1144">
        <f t="shared" si="61"/>
        <v>0.11583354941263506</v>
      </c>
      <c r="N99" s="1144">
        <f t="shared" si="61"/>
        <v>30.257720428727673</v>
      </c>
      <c r="O99" s="1147">
        <f t="shared" si="61"/>
        <v>15.041989974400812</v>
      </c>
    </row>
    <row r="100" spans="2:15" x14ac:dyDescent="0.3">
      <c r="B100" t="s">
        <v>950</v>
      </c>
      <c r="C100">
        <f>(12*C81+10*C82+C83)/23</f>
        <v>2.2542297958587265</v>
      </c>
      <c r="D100">
        <f t="shared" ref="D100:O100" si="62">(12*D81+10*D82+D83)/23</f>
        <v>1.9454012765292673E-2</v>
      </c>
      <c r="E100" s="1147">
        <f t="shared" si="62"/>
        <v>10.218686860602597</v>
      </c>
      <c r="F100" s="1147">
        <f t="shared" si="62"/>
        <v>6.6456669914083282</v>
      </c>
      <c r="G100" s="1144">
        <f t="shared" si="62"/>
        <v>1.5564944621079519</v>
      </c>
      <c r="H100" s="1147">
        <f t="shared" si="62"/>
        <v>83.923064576355486</v>
      </c>
      <c r="I100" s="1146">
        <f t="shared" si="62"/>
        <v>6.6687025534851614</v>
      </c>
      <c r="J100" s="1144">
        <f t="shared" si="62"/>
        <v>7.1872909992534581E-2</v>
      </c>
      <c r="K100" s="1146">
        <f t="shared" si="62"/>
        <v>240.71158467545317</v>
      </c>
      <c r="L100" s="1144">
        <f t="shared" si="62"/>
        <v>17.156786257732705</v>
      </c>
      <c r="M100" s="1144">
        <f t="shared" si="62"/>
        <v>0.12201558816564444</v>
      </c>
      <c r="N100" s="1147">
        <f t="shared" si="62"/>
        <v>28.468436690560839</v>
      </c>
      <c r="O100" s="1146">
        <f t="shared" si="62"/>
        <v>14.135418493505522</v>
      </c>
    </row>
    <row r="101" spans="2:15" x14ac:dyDescent="0.3">
      <c r="B101" t="s">
        <v>951</v>
      </c>
      <c r="C101">
        <f>(12*C81+9*C82+C83)/22</f>
        <v>2.356694786579578</v>
      </c>
      <c r="D101">
        <f t="shared" ref="D101:O101" si="63">(12*D81+9*D82+D83)/22</f>
        <v>2.0338286072805974E-2</v>
      </c>
      <c r="E101" s="1147">
        <f t="shared" si="63"/>
        <v>10.139233233054229</v>
      </c>
      <c r="F101" s="1146">
        <f t="shared" si="63"/>
        <v>6.5921150581173658</v>
      </c>
      <c r="G101" s="1144">
        <f t="shared" si="63"/>
        <v>1.5672875004288762</v>
      </c>
      <c r="H101" s="1147">
        <f t="shared" si="63"/>
        <v>85.605281797358657</v>
      </c>
      <c r="I101" s="1146">
        <f t="shared" si="63"/>
        <v>6.9641810966810969</v>
      </c>
      <c r="J101" s="1144">
        <f t="shared" si="63"/>
        <v>7.5139860446740689E-2</v>
      </c>
      <c r="K101" s="1146">
        <f t="shared" si="63"/>
        <v>243.11232770182659</v>
      </c>
      <c r="L101" s="1144">
        <f t="shared" si="63"/>
        <v>17.915175532074091</v>
      </c>
      <c r="M101" s="1144">
        <f t="shared" si="63"/>
        <v>0.12001304996538152</v>
      </c>
      <c r="N101" s="1147">
        <f t="shared" si="63"/>
        <v>29.051201128876372</v>
      </c>
      <c r="O101" s="1146">
        <f t="shared" si="63"/>
        <v>14.421227559227635</v>
      </c>
    </row>
    <row r="102" spans="2:15" s="1086" customFormat="1" x14ac:dyDescent="0.3">
      <c r="B102" s="1086" t="s">
        <v>952</v>
      </c>
      <c r="C102" s="1086">
        <f>(14*C81+11*C82+C83)/25</f>
        <v>2.3926114095960345</v>
      </c>
      <c r="D102" s="1156">
        <f t="shared" ref="D102:O102" si="64">(14*D81+11*D82+D83)/25</f>
        <v>2.0721574398378531E-2</v>
      </c>
      <c r="E102" s="1157">
        <f t="shared" si="64"/>
        <v>10.555026579214511</v>
      </c>
      <c r="F102" s="1157">
        <f t="shared" si="64"/>
        <v>6.8873212132433563</v>
      </c>
      <c r="G102" s="1158">
        <f t="shared" si="64"/>
        <v>1.6076168090619871</v>
      </c>
      <c r="H102" s="1157">
        <f t="shared" si="64"/>
        <v>88.550942840771597</v>
      </c>
      <c r="I102" s="1156">
        <f t="shared" si="64"/>
        <v>6.8962190476190468</v>
      </c>
      <c r="J102" s="1158">
        <f t="shared" si="64"/>
        <v>7.4523077228894591E-2</v>
      </c>
      <c r="K102" s="1157">
        <f t="shared" si="64"/>
        <v>252.5685474056952</v>
      </c>
      <c r="L102" s="1158">
        <f t="shared" si="64"/>
        <v>18.33721546133501</v>
      </c>
      <c r="M102" s="1158">
        <f t="shared" si="64"/>
        <v>0.12581329719562248</v>
      </c>
      <c r="N102" s="1158">
        <f t="shared" si="64"/>
        <v>29.928959333382846</v>
      </c>
      <c r="O102" s="1157">
        <f t="shared" si="64"/>
        <v>14.838902559743321</v>
      </c>
    </row>
    <row r="103" spans="2:15" x14ac:dyDescent="0.3">
      <c r="B103" t="s">
        <v>953</v>
      </c>
      <c r="C103">
        <f>(21*C81+15*C82+2*C83)/38</f>
        <v>2.4142781764941108</v>
      </c>
      <c r="D103">
        <f t="shared" ref="D103:O103" si="65">(21*D81+15*D82+2*D83)/38</f>
        <v>2.0762868096496453E-2</v>
      </c>
      <c r="E103" s="1147">
        <f t="shared" si="65"/>
        <v>10.12914374275346</v>
      </c>
      <c r="F103" s="1146">
        <f t="shared" si="65"/>
        <v>6.5610082625897705</v>
      </c>
      <c r="G103" s="1144">
        <f t="shared" si="65"/>
        <v>1.5893554524526035</v>
      </c>
      <c r="H103" s="1147">
        <f t="shared" si="65"/>
        <v>86.077535312307404</v>
      </c>
      <c r="I103" s="1146">
        <f t="shared" si="65"/>
        <v>7.3061507936507937</v>
      </c>
      <c r="J103" s="1144">
        <f t="shared" si="65"/>
        <v>7.8714575218828575E-2</v>
      </c>
      <c r="K103" s="1146">
        <f t="shared" si="65"/>
        <v>243.37707119281785</v>
      </c>
      <c r="L103" s="1144">
        <f t="shared" si="65"/>
        <v>18.205866741306373</v>
      </c>
      <c r="M103" s="1144">
        <f t="shared" si="65"/>
        <v>0.11902647901311929</v>
      </c>
      <c r="N103" s="1144">
        <f t="shared" si="65"/>
        <v>29.33175031372695</v>
      </c>
      <c r="O103" s="1146">
        <f t="shared" si="65"/>
        <v>14.578307265004035</v>
      </c>
    </row>
    <row r="104" spans="2:15" x14ac:dyDescent="0.3">
      <c r="B104" t="s">
        <v>954</v>
      </c>
      <c r="C104">
        <f>(23*C81+15*C82+3*C83)/41</f>
        <v>2.5304843008725899</v>
      </c>
      <c r="D104" s="1146">
        <f t="shared" ref="D104:O104" si="66">(23*D81+15*D82+3*D83)/41</f>
        <v>2.1547462182437499E-2</v>
      </c>
      <c r="E104" s="1147">
        <f t="shared" si="66"/>
        <v>10.14328276225957</v>
      </c>
      <c r="F104" s="1146">
        <f t="shared" si="66"/>
        <v>6.4972234028852078</v>
      </c>
      <c r="G104" s="1144">
        <f t="shared" si="66"/>
        <v>1.6498635057587758</v>
      </c>
      <c r="H104" s="1147">
        <f t="shared" si="66"/>
        <v>86.558291944801468</v>
      </c>
      <c r="I104" s="1147">
        <f t="shared" si="66"/>
        <v>8.1718641114982589</v>
      </c>
      <c r="J104" s="1144">
        <f t="shared" si="66"/>
        <v>8.7664165455449597E-2</v>
      </c>
      <c r="K104" s="1146">
        <f t="shared" si="66"/>
        <v>242.82884815491525</v>
      </c>
      <c r="L104" s="1144">
        <f t="shared" si="66"/>
        <v>18.657229169726058</v>
      </c>
      <c r="M104" s="1144">
        <f t="shared" si="66"/>
        <v>0.11717409944018319</v>
      </c>
      <c r="N104" s="1144">
        <f t="shared" si="66"/>
        <v>29.851043007513887</v>
      </c>
      <c r="O104" s="1147">
        <f t="shared" si="66"/>
        <v>14.891768608973289</v>
      </c>
    </row>
    <row r="105" spans="2:15" x14ac:dyDescent="0.3">
      <c r="B105" t="s">
        <v>955</v>
      </c>
      <c r="C105">
        <f>(24*C81+16*C82+4*C83)/41</f>
        <v>2.7261741950536851</v>
      </c>
      <c r="D105" s="1146">
        <f t="shared" ref="D105:O105" si="67">(24*D81+16*D82+4*D83)/41</f>
        <v>2.2990350685710828E-2</v>
      </c>
      <c r="E105" s="1147">
        <f t="shared" si="67"/>
        <v>10.9846046570098</v>
      </c>
      <c r="F105" s="1147">
        <f t="shared" si="67"/>
        <v>6.9639847458425352</v>
      </c>
      <c r="G105" s="1144">
        <f t="shared" si="67"/>
        <v>1.8213743392331392</v>
      </c>
      <c r="H105" s="1147">
        <f t="shared" si="67"/>
        <v>91.595938616973427</v>
      </c>
      <c r="I105" s="1144">
        <f t="shared" si="67"/>
        <v>9.3463104916763449</v>
      </c>
      <c r="J105" s="1144">
        <f t="shared" si="67"/>
        <v>9.9812383136203539E-2</v>
      </c>
      <c r="K105" s="1147">
        <f t="shared" si="67"/>
        <v>257.47697760281346</v>
      </c>
      <c r="L105" s="1144">
        <f t="shared" si="67"/>
        <v>19.679659458011372</v>
      </c>
      <c r="M105" s="1144">
        <f t="shared" si="67"/>
        <v>0.12597293032715273</v>
      </c>
      <c r="N105" s="1144">
        <f t="shared" si="67"/>
        <v>31.949401793661149</v>
      </c>
      <c r="O105" s="1147">
        <f t="shared" si="67"/>
        <v>15.999800222331876</v>
      </c>
    </row>
    <row r="106" spans="2:15" x14ac:dyDescent="0.3">
      <c r="B106" t="s">
        <v>956</v>
      </c>
      <c r="C106">
        <f>(23*C81+16*C82+4*C83)/40</f>
        <v>2.6947285507406504</v>
      </c>
      <c r="D106" s="1146">
        <f t="shared" ref="D106:O106" si="68">(23*D81+16*D82+4*D83)/40</f>
        <v>2.2682646123381951E-2</v>
      </c>
      <c r="E106" s="1144">
        <f t="shared" si="68"/>
        <v>11.048229773187089</v>
      </c>
      <c r="F106" s="1147">
        <f t="shared" si="68"/>
        <v>6.9942233644275635</v>
      </c>
      <c r="G106" s="1144">
        <f t="shared" si="68"/>
        <v>1.8285086979762284</v>
      </c>
      <c r="H106" s="1147">
        <f t="shared" si="68"/>
        <v>90.927977081787404</v>
      </c>
      <c r="I106" s="1144">
        <f t="shared" si="68"/>
        <v>9.3442539682539696</v>
      </c>
      <c r="J106" s="1144">
        <f t="shared" si="68"/>
        <v>9.968269270343276E-2</v>
      </c>
      <c r="K106" s="1147">
        <f t="shared" si="68"/>
        <v>256.53950204898729</v>
      </c>
      <c r="L106" s="1144">
        <f t="shared" si="68"/>
        <v>19.379749939670397</v>
      </c>
      <c r="M106" s="1144">
        <f t="shared" si="68"/>
        <v>0.12696097266646514</v>
      </c>
      <c r="N106" s="1144">
        <f t="shared" si="68"/>
        <v>31.775607833452021</v>
      </c>
      <c r="O106" s="1147">
        <f t="shared" si="68"/>
        <v>15.924666232948459</v>
      </c>
    </row>
  </sheetData>
  <conditionalFormatting sqref="E18 E60">
    <cfRule type="cellIs" dxfId="151" priority="35" operator="between">
      <formula>$E$91</formula>
      <formula>$E$100</formula>
    </cfRule>
  </conditionalFormatting>
  <conditionalFormatting sqref="F18 F60">
    <cfRule type="cellIs" dxfId="150" priority="37" operator="between">
      <formula>$F$91</formula>
      <formula>$F$100</formula>
    </cfRule>
  </conditionalFormatting>
  <conditionalFormatting sqref="G18 G60">
    <cfRule type="cellIs" dxfId="149" priority="39" operator="between">
      <formula>$G$91</formula>
      <formula>$G$100</formula>
    </cfRule>
  </conditionalFormatting>
  <conditionalFormatting sqref="H18 H60">
    <cfRule type="cellIs" dxfId="148" priority="41" operator="between">
      <formula>$H$91</formula>
      <formula>$H$100</formula>
    </cfRule>
  </conditionalFormatting>
  <conditionalFormatting sqref="K18 K60">
    <cfRule type="cellIs" dxfId="147" priority="43" operator="between">
      <formula>$K$91</formula>
      <formula>$K$100</formula>
    </cfRule>
  </conditionalFormatting>
  <conditionalFormatting sqref="M18 M60">
    <cfRule type="cellIs" dxfId="146" priority="45" operator="between">
      <formula>$M$91</formula>
      <formula>$M$100</formula>
    </cfRule>
  </conditionalFormatting>
  <conditionalFormatting sqref="O18 O60">
    <cfRule type="cellIs" dxfId="145" priority="47" operator="between">
      <formula>$O$91</formula>
      <formula>$O$100</formula>
    </cfRule>
  </conditionalFormatting>
  <conditionalFormatting sqref="I18 I60">
    <cfRule type="cellIs" dxfId="144" priority="49" operator="between">
      <formula>$I$94</formula>
      <formula>$I$96</formula>
    </cfRule>
    <cfRule type="cellIs" dxfId="143" priority="50" operator="between">
      <formula>$I$93</formula>
      <formula>$I$94</formula>
    </cfRule>
    <cfRule type="cellIs" dxfId="142" priority="51" operator="between">
      <formula>$I$91</formula>
      <formula>$I$93</formula>
    </cfRule>
  </conditionalFormatting>
  <conditionalFormatting sqref="L18 L60">
    <cfRule type="cellIs" dxfId="141" priority="55" operator="between">
      <formula>$L$98</formula>
      <formula>$L$100</formula>
    </cfRule>
    <cfRule type="cellIs" dxfId="140" priority="56" operator="between">
      <formula>$L$94</formula>
      <formula>$L$96</formula>
    </cfRule>
    <cfRule type="cellIs" dxfId="139" priority="57" operator="between">
      <formula>$L$91</formula>
      <formula>$L$93</formula>
    </cfRule>
  </conditionalFormatting>
  <conditionalFormatting sqref="N18 N60">
    <cfRule type="cellIs" dxfId="138" priority="61" operator="between">
      <formula>$N$91</formula>
      <formula>$N$96</formula>
    </cfRule>
    <cfRule type="cellIs" dxfId="137" priority="62" operator="between">
      <formula>$N$98</formula>
      <formula>$N$100</formula>
    </cfRule>
    <cfRule type="cellIs" dxfId="136" priority="63" operator="between">
      <formula>$N$94</formula>
      <formula>$N$96</formula>
    </cfRule>
    <cfRule type="cellIs" dxfId="135" priority="64" operator="between">
      <formula>$N$91</formula>
      <formula>$N$93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057"/>
  <sheetViews>
    <sheetView topLeftCell="A350" zoomScale="70" zoomScaleNormal="70" workbookViewId="0">
      <selection activeCell="E17" sqref="E17"/>
    </sheetView>
  </sheetViews>
  <sheetFormatPr defaultRowHeight="15.6" thickTop="1" thickBottom="1" x14ac:dyDescent="0.35"/>
  <cols>
    <col min="2" max="2" width="19.5546875" customWidth="1"/>
    <col min="3" max="3" width="10.88671875" customWidth="1"/>
    <col min="4" max="4" width="10.6640625" customWidth="1"/>
    <col min="5" max="5" width="12.33203125" customWidth="1"/>
    <col min="6" max="6" width="13" customWidth="1"/>
    <col min="7" max="7" width="13.44140625" customWidth="1"/>
    <col min="8" max="8" width="14.5546875" style="1179" customWidth="1"/>
    <col min="9" max="9" width="13.44140625" style="1179" customWidth="1"/>
    <col min="10" max="10" width="11.88671875" customWidth="1"/>
    <col min="11" max="11" width="16.6640625" style="1179" customWidth="1"/>
    <col min="12" max="12" width="13.109375" customWidth="1"/>
    <col min="13" max="13" width="11.5546875" customWidth="1"/>
    <col min="14" max="14" width="16.44140625" style="1179" customWidth="1"/>
    <col min="15" max="15" width="12.88671875" customWidth="1"/>
    <col min="16" max="16" width="11.88671875" style="1179" customWidth="1"/>
    <col min="17" max="17" width="14.109375" style="1179" customWidth="1"/>
    <col min="18" max="18" width="11" style="1179" bestFit="1" customWidth="1"/>
  </cols>
  <sheetData>
    <row r="1" spans="2:21" ht="21.6" thickTop="1" thickBot="1" x14ac:dyDescent="0.35">
      <c r="F1" s="956" t="s">
        <v>108</v>
      </c>
      <c r="G1" s="957" t="s">
        <v>109</v>
      </c>
      <c r="H1" s="956" t="s">
        <v>110</v>
      </c>
      <c r="I1" s="956" t="s">
        <v>111</v>
      </c>
      <c r="J1" s="1161" t="s">
        <v>113</v>
      </c>
      <c r="K1" s="1164" t="s">
        <v>114</v>
      </c>
      <c r="L1" s="1165" t="s">
        <v>115</v>
      </c>
      <c r="M1" s="1181" t="s">
        <v>116</v>
      </c>
      <c r="N1" s="1164" t="s">
        <v>118</v>
      </c>
      <c r="O1" s="1183" t="s">
        <v>119</v>
      </c>
      <c r="P1" s="1161" t="s">
        <v>120</v>
      </c>
      <c r="Q1" s="1164" t="s">
        <v>121</v>
      </c>
      <c r="R1" s="1184" t="s">
        <v>122</v>
      </c>
      <c r="S1" s="1179"/>
      <c r="T1" s="1179"/>
      <c r="U1" s="1179"/>
    </row>
    <row r="2" spans="2:21" ht="24.6" thickTop="1" thickBot="1" x14ac:dyDescent="0.5">
      <c r="E2" s="833" t="s">
        <v>601</v>
      </c>
      <c r="F2" s="834">
        <v>3.9839999675750732</v>
      </c>
      <c r="G2" s="835">
        <v>3.5298533178865908E-2</v>
      </c>
      <c r="H2" s="836">
        <v>8.4396000099182125</v>
      </c>
      <c r="I2" s="834">
        <v>5.754440002441406</v>
      </c>
      <c r="J2" s="834">
        <v>1.5359999895095826</v>
      </c>
      <c r="K2" s="1166">
        <v>118.31440002441406</v>
      </c>
      <c r="L2" s="1167">
        <v>9.4285714285714288</v>
      </c>
      <c r="M2" s="838">
        <v>0.10500000044703484</v>
      </c>
      <c r="N2" s="1166">
        <v>294.97599975585939</v>
      </c>
      <c r="O2" s="837">
        <v>31.67604019165039</v>
      </c>
      <c r="P2" s="835">
        <v>8.6451236754655839E-2</v>
      </c>
      <c r="Q2" s="1167">
        <v>38.901160202026368</v>
      </c>
      <c r="R2" s="834">
        <v>19.005159797668458</v>
      </c>
      <c r="S2" s="1186">
        <v>-73.012416076744913</v>
      </c>
      <c r="T2" s="1187">
        <v>-10.482118469643696</v>
      </c>
      <c r="U2" s="1179"/>
    </row>
    <row r="3" spans="2:21" ht="21.6" thickTop="1" thickBot="1" x14ac:dyDescent="0.4">
      <c r="D3" s="346" t="s">
        <v>901</v>
      </c>
      <c r="E3" s="885"/>
      <c r="G3" s="1097">
        <v>0</v>
      </c>
      <c r="H3" s="1093">
        <v>11.966666666666667</v>
      </c>
      <c r="I3" s="1093">
        <v>7.8238095238095227</v>
      </c>
      <c r="J3" s="1099">
        <v>1.319047619047619</v>
      </c>
      <c r="K3" s="1168">
        <v>46.914285714285711</v>
      </c>
      <c r="L3" s="1169">
        <v>0.1681746031746032</v>
      </c>
      <c r="M3" s="1105">
        <v>0</v>
      </c>
      <c r="N3" s="1168">
        <v>187.89523809523811</v>
      </c>
      <c r="O3" s="1099">
        <v>0.47222222222222227</v>
      </c>
      <c r="P3" s="1094">
        <v>0.16607142857142856</v>
      </c>
      <c r="Q3" s="1168">
        <v>15.647619047619047</v>
      </c>
      <c r="R3" s="1093">
        <v>7.8476190476190482</v>
      </c>
      <c r="S3" s="1179"/>
      <c r="T3" s="1179"/>
      <c r="U3" s="1179"/>
    </row>
    <row r="4" spans="2:21" ht="24.6" thickTop="1" thickBot="1" x14ac:dyDescent="0.5">
      <c r="E4" s="827" t="s">
        <v>70</v>
      </c>
      <c r="F4" s="828">
        <v>4.0392856938498358</v>
      </c>
      <c r="G4" s="829">
        <v>2.3859895455340546E-2</v>
      </c>
      <c r="H4" s="830">
        <v>14.087931008174502</v>
      </c>
      <c r="I4" s="828">
        <v>5.5589655349994525</v>
      </c>
      <c r="J4" s="828">
        <v>4.1768965638917068</v>
      </c>
      <c r="K4" s="1170">
        <v>41.314827820350381</v>
      </c>
      <c r="L4" s="1171">
        <v>38.555555555555557</v>
      </c>
      <c r="M4" s="832">
        <v>0.39307692446387732</v>
      </c>
      <c r="N4" s="1170">
        <v>117.70206951272898</v>
      </c>
      <c r="O4" s="830">
        <v>9.7713794058253018</v>
      </c>
      <c r="P4" s="829">
        <v>0.10822940103966615</v>
      </c>
      <c r="Q4" s="1171">
        <v>31.483930982392408</v>
      </c>
      <c r="R4" s="828">
        <v>18.576517302414466</v>
      </c>
      <c r="S4" s="1186">
        <v>-69.796158778234812</v>
      </c>
      <c r="T4" s="1187">
        <v>-10.172033786069095</v>
      </c>
      <c r="U4" s="1179"/>
    </row>
    <row r="5" spans="2:21" ht="24.6" thickTop="1" thickBot="1" x14ac:dyDescent="0.5">
      <c r="E5" s="878" t="s">
        <v>709</v>
      </c>
      <c r="F5" s="934">
        <v>4.3339698227615351</v>
      </c>
      <c r="G5" s="933">
        <v>2.8296731249194591E-2</v>
      </c>
      <c r="H5" s="934">
        <v>18.456587820246099</v>
      </c>
      <c r="I5" s="934">
        <v>9.5174891837769877</v>
      </c>
      <c r="J5" s="934">
        <v>2.444759308973754</v>
      </c>
      <c r="K5" s="1172">
        <v>71.828362711493739</v>
      </c>
      <c r="L5" s="1172">
        <v>13.111067681547009</v>
      </c>
      <c r="M5" s="935">
        <v>0.24440787473532172</v>
      </c>
      <c r="N5" s="1172">
        <v>171.46470346585741</v>
      </c>
      <c r="O5" s="934">
        <v>32.308946356086388</v>
      </c>
      <c r="P5" s="933">
        <v>0.10748500264376085</v>
      </c>
      <c r="Q5" s="1172">
        <v>46.448728034845715</v>
      </c>
      <c r="R5" s="934">
        <v>34.251109703239429</v>
      </c>
      <c r="S5" s="1172">
        <v>-68.291992166156817</v>
      </c>
      <c r="T5" s="1188">
        <v>-9.7801773557930165</v>
      </c>
      <c r="U5" s="1179"/>
    </row>
    <row r="6" spans="2:21" s="1086" customFormat="1" ht="21.6" thickTop="1" thickBot="1" x14ac:dyDescent="0.4">
      <c r="D6" s="1074"/>
      <c r="E6" s="1075" t="s">
        <v>900</v>
      </c>
      <c r="F6" s="1133"/>
      <c r="G6" s="1134">
        <v>0.06</v>
      </c>
      <c r="H6" s="1133">
        <v>6.0607142857142904</v>
      </c>
      <c r="I6" s="1133">
        <v>4.7</v>
      </c>
      <c r="J6" s="1135">
        <v>1.0035714285714299</v>
      </c>
      <c r="K6" s="1173">
        <v>137.44137931034484</v>
      </c>
      <c r="L6" s="1174">
        <v>0.05</v>
      </c>
      <c r="M6" s="1137">
        <v>1.7241379310344831E-2</v>
      </c>
      <c r="N6" s="1173">
        <v>383.78620689655162</v>
      </c>
      <c r="O6" s="1135">
        <v>18.565517241379315</v>
      </c>
      <c r="P6" s="1138">
        <v>5.9285714285714303E-2</v>
      </c>
      <c r="Q6" s="1173">
        <v>27.741379310344801</v>
      </c>
      <c r="R6" s="1133">
        <v>13.8275862068966</v>
      </c>
      <c r="S6" s="1189"/>
      <c r="T6" s="1189"/>
      <c r="U6" s="1189"/>
    </row>
    <row r="7" spans="2:21" ht="24.6" thickTop="1" thickBot="1" x14ac:dyDescent="0.5">
      <c r="E7" s="839" t="s">
        <v>602</v>
      </c>
      <c r="F7" s="840">
        <v>3.3</v>
      </c>
      <c r="G7" s="841">
        <v>9.6756696701049805E-2</v>
      </c>
      <c r="H7" s="840">
        <v>6.6159999847412108</v>
      </c>
      <c r="I7" s="840">
        <v>3.7079999923706053</v>
      </c>
      <c r="J7" s="840">
        <v>1.1959999799728394</v>
      </c>
      <c r="K7" s="1175">
        <v>124.20200195312501</v>
      </c>
      <c r="L7" s="1175">
        <v>10.25</v>
      </c>
      <c r="M7" s="842">
        <v>7.9999998211860657E-2</v>
      </c>
      <c r="N7" s="1175">
        <v>299</v>
      </c>
      <c r="O7" s="840">
        <v>36.906400299072267</v>
      </c>
      <c r="P7" s="841">
        <v>9.8129019141197205E-2</v>
      </c>
      <c r="Q7" s="1175">
        <v>42.628000640869139</v>
      </c>
      <c r="R7" s="840">
        <v>15.701799964904785</v>
      </c>
      <c r="S7" s="1186">
        <v>-68.714521285898954</v>
      </c>
      <c r="T7" s="1187">
        <v>-9.7932007826742442</v>
      </c>
      <c r="U7" s="1179"/>
    </row>
    <row r="8" spans="2:21" ht="24.6" thickTop="1" thickBot="1" x14ac:dyDescent="0.5">
      <c r="E8" s="839"/>
      <c r="F8" s="840"/>
      <c r="G8" s="841"/>
      <c r="H8" s="840"/>
      <c r="I8" s="840"/>
      <c r="J8" s="840"/>
      <c r="K8" s="1175"/>
      <c r="L8" s="1175"/>
      <c r="M8" s="842"/>
      <c r="N8" s="1175"/>
      <c r="O8" s="840"/>
      <c r="P8" s="841"/>
      <c r="Q8" s="1175"/>
      <c r="R8" s="840"/>
      <c r="S8" s="1186"/>
      <c r="T8" s="1187"/>
      <c r="U8" s="1179"/>
    </row>
    <row r="9" spans="2:21" ht="24.6" thickTop="1" thickBot="1" x14ac:dyDescent="0.5">
      <c r="E9" s="843" t="s">
        <v>76</v>
      </c>
      <c r="F9" s="1142">
        <v>6.4777778519524469</v>
      </c>
      <c r="G9" s="1142">
        <v>3.307866957038641E-2</v>
      </c>
      <c r="H9" s="1142">
        <v>9.5888889100816517</v>
      </c>
      <c r="I9" s="1142">
        <v>7.7277777459886341</v>
      </c>
      <c r="J9" s="1142">
        <v>1.301111102104187</v>
      </c>
      <c r="K9" s="1176">
        <v>90.807778252495666</v>
      </c>
      <c r="L9" s="1176">
        <v>8.5</v>
      </c>
      <c r="M9" s="1142">
        <v>5.000000074505806E-2</v>
      </c>
      <c r="N9" s="1176">
        <v>281.37777709960938</v>
      </c>
      <c r="O9" s="1142">
        <v>3.9127777947319879</v>
      </c>
      <c r="P9" s="1142">
        <v>8.0344006419181824E-2</v>
      </c>
      <c r="Q9" s="1176">
        <v>24.364555570814346</v>
      </c>
      <c r="R9" s="1142">
        <v>14.897555351257324</v>
      </c>
      <c r="S9" s="1186">
        <v>-73.243647537752651</v>
      </c>
      <c r="T9" s="1187">
        <v>-10.44971813437961</v>
      </c>
      <c r="U9" s="1179"/>
    </row>
    <row r="10" spans="2:21" ht="24.6" thickTop="1" thickBot="1" x14ac:dyDescent="0.5">
      <c r="E10" s="847" t="s">
        <v>77</v>
      </c>
      <c r="F10" s="1143">
        <v>5.4555555449591742</v>
      </c>
      <c r="G10" s="1143">
        <v>2.7860216175516445E-2</v>
      </c>
      <c r="H10" s="1143">
        <v>10.346666547987196</v>
      </c>
      <c r="I10" s="1143">
        <v>6.9577778710259333</v>
      </c>
      <c r="J10" s="1143">
        <v>1.4822222259309557</v>
      </c>
      <c r="K10" s="1177">
        <v>94.595555623372391</v>
      </c>
      <c r="L10" s="1177">
        <v>8.1666666666666661</v>
      </c>
      <c r="M10" s="1143"/>
      <c r="N10" s="1177">
        <v>275.94444274902344</v>
      </c>
      <c r="O10" s="1143">
        <v>9.9465556674533424</v>
      </c>
      <c r="P10" s="1143">
        <v>7.1737980263100729E-2</v>
      </c>
      <c r="Q10" s="1177">
        <v>28.751777436998154</v>
      </c>
      <c r="R10" s="1143">
        <v>17.594777848985501</v>
      </c>
      <c r="S10" s="1186">
        <v>-72.852736114017745</v>
      </c>
      <c r="T10" s="1187">
        <v>-10.445279451804719</v>
      </c>
      <c r="U10" s="1179"/>
    </row>
    <row r="11" spans="2:21" s="1155" customFormat="1" ht="24.6" thickTop="1" thickBot="1" x14ac:dyDescent="0.5">
      <c r="E11" s="1155" t="s">
        <v>932</v>
      </c>
      <c r="F11" s="1155">
        <f>((F9+F10)/2)+(((F9+F10)/2)/10)</f>
        <v>6.5633333683013912</v>
      </c>
      <c r="G11" s="1155">
        <f t="shared" ref="G11:R11" si="0">((G9+G10)/2)+(((G9+G10)/2)/10)</f>
        <v>3.3516387160246568E-2</v>
      </c>
      <c r="H11" s="1155">
        <f t="shared" si="0"/>
        <v>10.964555501937866</v>
      </c>
      <c r="I11" s="1155">
        <f t="shared" si="0"/>
        <v>8.0770555893580127</v>
      </c>
      <c r="J11" s="1155">
        <f t="shared" si="0"/>
        <v>1.5308333304193287</v>
      </c>
      <c r="K11" s="1178">
        <f t="shared" si="0"/>
        <v>101.97183363172742</v>
      </c>
      <c r="L11" s="1178">
        <f t="shared" si="0"/>
        <v>9.1666666666666661</v>
      </c>
      <c r="M11" s="1155">
        <f t="shared" si="0"/>
        <v>2.7500000409781934E-2</v>
      </c>
      <c r="N11" s="1178">
        <f t="shared" si="0"/>
        <v>306.52722091674804</v>
      </c>
      <c r="O11" s="1155">
        <f t="shared" si="0"/>
        <v>7.622633404201931</v>
      </c>
      <c r="P11" s="1155">
        <f t="shared" si="0"/>
        <v>8.3645092675255411E-2</v>
      </c>
      <c r="Q11" s="1178">
        <f t="shared" si="0"/>
        <v>29.213983154296876</v>
      </c>
      <c r="R11" s="1155">
        <f t="shared" si="0"/>
        <v>17.870783260133553</v>
      </c>
      <c r="S11" s="1178"/>
      <c r="T11" s="1178"/>
      <c r="U11" s="1178"/>
    </row>
    <row r="12" spans="2:21" s="1155" customFormat="1" ht="24.6" thickTop="1" thickBot="1" x14ac:dyDescent="0.5">
      <c r="E12" s="1155" t="s">
        <v>933</v>
      </c>
      <c r="F12" s="1155">
        <f>((F9+F10)/2)-(((F9+F10)/2)/10)</f>
        <v>5.3700000286102298</v>
      </c>
      <c r="G12" s="1155">
        <f t="shared" ref="G12:R12" si="1">((G9+G10)/2)-(((G9+G10)/2)/10)</f>
        <v>2.7422498585656284E-2</v>
      </c>
      <c r="H12" s="1155">
        <f t="shared" si="1"/>
        <v>8.9709999561309814</v>
      </c>
      <c r="I12" s="1155">
        <f t="shared" si="1"/>
        <v>6.6085000276565555</v>
      </c>
      <c r="J12" s="1155">
        <f t="shared" si="1"/>
        <v>1.2524999976158142</v>
      </c>
      <c r="K12" s="1178">
        <f t="shared" si="1"/>
        <v>83.431500244140622</v>
      </c>
      <c r="L12" s="1178">
        <f t="shared" si="1"/>
        <v>7.4999999999999991</v>
      </c>
      <c r="M12" s="1155">
        <f t="shared" si="1"/>
        <v>2.2500000335276125E-2</v>
      </c>
      <c r="N12" s="1178">
        <f t="shared" si="1"/>
        <v>250.79499893188478</v>
      </c>
      <c r="O12" s="1155">
        <f t="shared" si="1"/>
        <v>6.2367000579833984</v>
      </c>
      <c r="P12" s="1155">
        <f t="shared" si="1"/>
        <v>6.8436894007027155E-2</v>
      </c>
      <c r="Q12" s="1178">
        <f t="shared" si="1"/>
        <v>23.902349853515624</v>
      </c>
      <c r="R12" s="1155">
        <f t="shared" si="1"/>
        <v>14.621549940109272</v>
      </c>
      <c r="S12" s="1178"/>
      <c r="T12" s="1178"/>
      <c r="U12" s="1178"/>
    </row>
    <row r="16" spans="2:21" ht="21.6" thickTop="1" thickBot="1" x14ac:dyDescent="0.35">
      <c r="B16" t="s">
        <v>800</v>
      </c>
      <c r="C16" t="s">
        <v>957</v>
      </c>
      <c r="D16" t="s">
        <v>958</v>
      </c>
      <c r="E16" t="s">
        <v>959</v>
      </c>
      <c r="F16" s="956" t="s">
        <v>108</v>
      </c>
      <c r="G16" s="1162" t="s">
        <v>109</v>
      </c>
      <c r="H16" s="1164" t="s">
        <v>110</v>
      </c>
      <c r="I16" s="1164" t="s">
        <v>111</v>
      </c>
      <c r="J16" s="1182" t="s">
        <v>113</v>
      </c>
      <c r="K16" s="1164" t="s">
        <v>114</v>
      </c>
      <c r="L16" s="1163" t="s">
        <v>115</v>
      </c>
      <c r="M16" s="1162" t="s">
        <v>116</v>
      </c>
      <c r="N16" s="1164" t="s">
        <v>118</v>
      </c>
      <c r="O16" s="1185" t="s">
        <v>119</v>
      </c>
      <c r="P16" s="1164" t="s">
        <v>120</v>
      </c>
      <c r="Q16" s="1164" t="s">
        <v>121</v>
      </c>
      <c r="R16" s="1164" t="s">
        <v>122</v>
      </c>
    </row>
    <row r="17" spans="2:18" thickTop="1" thickBot="1" x14ac:dyDescent="0.35">
      <c r="B17">
        <v>99</v>
      </c>
      <c r="C17">
        <v>1</v>
      </c>
      <c r="D17">
        <v>1</v>
      </c>
      <c r="E17">
        <f>B17+C17+D17</f>
        <v>101</v>
      </c>
      <c r="F17">
        <f t="shared" ref="F17:R17" si="2">($B17*F$2+$C17*F$3+$D17*F$4)/$E17</f>
        <v>3.9451018067701193</v>
      </c>
      <c r="G17">
        <f t="shared" si="2"/>
        <v>3.4835788912505598E-2</v>
      </c>
      <c r="H17" s="1179">
        <f t="shared" si="2"/>
        <v>8.5304455312548928</v>
      </c>
      <c r="I17" s="1179">
        <f t="shared" si="2"/>
        <v>5.7729934188169114</v>
      </c>
      <c r="J17">
        <f t="shared" si="2"/>
        <v>1.5599994370731485</v>
      </c>
      <c r="K17" s="1179">
        <f t="shared" si="2"/>
        <v>116.84509619754085</v>
      </c>
      <c r="L17">
        <f t="shared" si="2"/>
        <v>9.6252703127455614</v>
      </c>
      <c r="M17">
        <f t="shared" si="2"/>
        <v>0.10681264325465668</v>
      </c>
      <c r="N17" s="1179">
        <f t="shared" si="2"/>
        <v>292.16060676671333</v>
      </c>
      <c r="O17">
        <f t="shared" si="2"/>
        <v>31.15021366932115</v>
      </c>
      <c r="P17" s="1179">
        <f t="shared" si="2"/>
        <v>8.7455180874475472E-2</v>
      </c>
      <c r="Q17" s="1179">
        <f t="shared" si="2"/>
        <v>38.597489208223976</v>
      </c>
      <c r="R17" s="1179">
        <f t="shared" si="2"/>
        <v>18.890445112071394</v>
      </c>
    </row>
    <row r="18" spans="2:18" thickTop="1" thickBot="1" x14ac:dyDescent="0.35">
      <c r="D18">
        <v>3</v>
      </c>
      <c r="E18">
        <f>B17+C17+D18</f>
        <v>103</v>
      </c>
      <c r="F18">
        <f t="shared" ref="F18:R18" si="3">($B17*F$2+$C17*F$3+$D18*F$4)/$E18</f>
        <v>3.9469306201114733</v>
      </c>
      <c r="G18">
        <f t="shared" si="3"/>
        <v>3.4622664767706278E-2</v>
      </c>
      <c r="H18" s="1179">
        <f t="shared" si="3"/>
        <v>8.6383578706125554</v>
      </c>
      <c r="I18" s="1179">
        <f t="shared" si="3"/>
        <v>5.7688375375777374</v>
      </c>
      <c r="J18">
        <f t="shared" si="3"/>
        <v>1.6108129735162273</v>
      </c>
      <c r="K18" s="1179">
        <f t="shared" si="3"/>
        <v>115.37848904458571</v>
      </c>
      <c r="L18">
        <f t="shared" si="3"/>
        <v>10.187023424256434</v>
      </c>
      <c r="M18">
        <f t="shared" si="3"/>
        <v>0.11237117298687457</v>
      </c>
      <c r="N18" s="1179">
        <f t="shared" si="3"/>
        <v>288.7730623540146</v>
      </c>
      <c r="O18">
        <f t="shared" si="3"/>
        <v>30.735090673913462</v>
      </c>
      <c r="P18" s="1179">
        <f t="shared" si="3"/>
        <v>8.785856379030442E-2</v>
      </c>
      <c r="Q18" s="1179">
        <f t="shared" si="3"/>
        <v>38.459361864033077</v>
      </c>
      <c r="R18" s="1179">
        <f t="shared" si="3"/>
        <v>18.884349426446988</v>
      </c>
    </row>
    <row r="19" spans="2:18" thickTop="1" thickBot="1" x14ac:dyDescent="0.35">
      <c r="D19">
        <v>5</v>
      </c>
      <c r="E19">
        <f>B17+C17+D19</f>
        <v>105</v>
      </c>
      <c r="F19">
        <f t="shared" ref="F19:R19" si="4">($B17*F$2+$C17*F$3+$D19*F$4)/$E19</f>
        <v>3.9486897643731562</v>
      </c>
      <c r="G19">
        <f t="shared" si="4"/>
        <v>3.4417659637946935E-2</v>
      </c>
      <c r="H19" s="1179">
        <f t="shared" si="4"/>
        <v>8.7421592637089738</v>
      </c>
      <c r="I19" s="1179">
        <f t="shared" si="4"/>
        <v>5.7648399756238655</v>
      </c>
      <c r="J19">
        <f t="shared" si="4"/>
        <v>1.6596907561900458</v>
      </c>
      <c r="K19" s="1179">
        <f t="shared" si="4"/>
        <v>113.96775264031456</v>
      </c>
      <c r="L19">
        <f t="shared" si="4"/>
        <v>10.727376417233561</v>
      </c>
      <c r="M19">
        <f t="shared" si="4"/>
        <v>0.11771794920548416</v>
      </c>
      <c r="N19" s="1179">
        <f t="shared" si="4"/>
        <v>285.51456725227587</v>
      </c>
      <c r="O19">
        <f t="shared" si="4"/>
        <v>30.335781887854644</v>
      </c>
      <c r="P19" s="1179">
        <f t="shared" si="4"/>
        <v>8.8246579737911307E-2</v>
      </c>
      <c r="Q19" s="1179">
        <f t="shared" si="4"/>
        <v>38.326496513906584</v>
      </c>
      <c r="R19" s="1179">
        <f t="shared" si="4"/>
        <v>18.878485957417798</v>
      </c>
    </row>
    <row r="20" spans="2:18" thickTop="1" thickBot="1" x14ac:dyDescent="0.35">
      <c r="D20">
        <v>7</v>
      </c>
      <c r="E20">
        <f>B17+C17+D20</f>
        <v>107</v>
      </c>
      <c r="F20">
        <f t="shared" ref="F20:R20" si="5">($B17*F$2+$C17*F$3+$D20*F$4)/$E20</f>
        <v>3.9503831462325336</v>
      </c>
      <c r="G20">
        <f t="shared" si="5"/>
        <v>3.4220318251356158E-2</v>
      </c>
      <c r="H20" s="1179">
        <f t="shared" si="5"/>
        <v>8.8420802308952453</v>
      </c>
      <c r="I20" s="1179">
        <f t="shared" si="5"/>
        <v>5.7609918552383625</v>
      </c>
      <c r="J20">
        <f t="shared" si="5"/>
        <v>1.7067413320349369</v>
      </c>
      <c r="K20" s="1179">
        <f t="shared" si="5"/>
        <v>112.60975404554887</v>
      </c>
      <c r="L20">
        <f t="shared" si="5"/>
        <v>11.247529298323691</v>
      </c>
      <c r="M20">
        <f t="shared" si="5"/>
        <v>0.12286484593928589</v>
      </c>
      <c r="N20" s="1179">
        <f t="shared" si="5"/>
        <v>282.37788505153668</v>
      </c>
      <c r="O20">
        <f t="shared" si="5"/>
        <v>29.951400533050354</v>
      </c>
      <c r="P20" s="1179">
        <f t="shared" si="5"/>
        <v>8.8620090416448777E-2</v>
      </c>
      <c r="Q20" s="1179">
        <f t="shared" si="5"/>
        <v>38.198598092756789</v>
      </c>
      <c r="R20" s="1179">
        <f t="shared" si="5"/>
        <v>18.872841683492503</v>
      </c>
    </row>
    <row r="21" spans="2:18" thickTop="1" thickBot="1" x14ac:dyDescent="0.35">
      <c r="D21">
        <v>10</v>
      </c>
      <c r="E21">
        <f>B17+C17+D21</f>
        <v>110</v>
      </c>
      <c r="F21">
        <f t="shared" ref="F21:R21" si="6">($B17*F$2+$C17*F$3+$D21*F$4)/$E21</f>
        <v>3.9528077611675512</v>
      </c>
      <c r="G21">
        <f t="shared" si="6"/>
        <v>3.3937761266010273E-2</v>
      </c>
      <c r="H21" s="1179">
        <f t="shared" si="6"/>
        <v>8.985148888457406</v>
      </c>
      <c r="I21" s="1179">
        <f t="shared" si="6"/>
        <v>5.7554820465045733</v>
      </c>
      <c r="J21">
        <f t="shared" si="6"/>
        <v>1.7741092019946667</v>
      </c>
      <c r="K21" s="1179">
        <f t="shared" si="6"/>
        <v>110.66534696667982</v>
      </c>
      <c r="L21">
        <f t="shared" si="6"/>
        <v>11.992293650793652</v>
      </c>
      <c r="M21">
        <f t="shared" si="6"/>
        <v>0.13023426626268383</v>
      </c>
      <c r="N21" s="1179">
        <f t="shared" si="6"/>
        <v>277.88672644593282</v>
      </c>
      <c r="O21">
        <f t="shared" si="6"/>
        <v>29.40103632048967</v>
      </c>
      <c r="P21" s="1179">
        <f t="shared" si="6"/>
        <v>8.9154889797081985E-2</v>
      </c>
      <c r="Q21" s="1179">
        <f t="shared" si="6"/>
        <v>38.015470807928672</v>
      </c>
      <c r="R21" s="1179">
        <f t="shared" si="6"/>
        <v>18.864760109463102</v>
      </c>
    </row>
    <row r="22" spans="2:18" thickTop="1" thickBot="1" x14ac:dyDescent="0.35">
      <c r="D22">
        <v>13</v>
      </c>
      <c r="E22">
        <f>B17+C17+D22</f>
        <v>113</v>
      </c>
      <c r="F22">
        <f t="shared" ref="F22:R22" si="7">($B17*F$2+$C17*F$3+$D22*F$4)/$E22</f>
        <v>3.9551036354865499</v>
      </c>
      <c r="G22">
        <f t="shared" si="7"/>
        <v>3.3670207306434975E-2</v>
      </c>
      <c r="H22" s="1179">
        <f t="shared" si="7"/>
        <v>9.1206209801313118</v>
      </c>
      <c r="I22" s="1179">
        <f t="shared" si="7"/>
        <v>5.7502647939867391</v>
      </c>
      <c r="J22">
        <f t="shared" si="7"/>
        <v>1.8379000169122874</v>
      </c>
      <c r="K22" s="1179">
        <f t="shared" si="7"/>
        <v>108.82418274155603</v>
      </c>
      <c r="L22">
        <f t="shared" si="7"/>
        <v>12.697512993397948</v>
      </c>
      <c r="M22">
        <f t="shared" si="7"/>
        <v>0.13721238993174206</v>
      </c>
      <c r="N22" s="1179">
        <f t="shared" si="7"/>
        <v>273.63403643885658</v>
      </c>
      <c r="O22">
        <f t="shared" si="7"/>
        <v>28.879894986472031</v>
      </c>
      <c r="P22" s="1179">
        <f t="shared" si="7"/>
        <v>8.966129275042492E-2</v>
      </c>
      <c r="Q22" s="1179">
        <f t="shared" si="7"/>
        <v>37.842067095746287</v>
      </c>
      <c r="R22" s="1179">
        <f t="shared" si="7"/>
        <v>18.857107645559154</v>
      </c>
    </row>
    <row r="23" spans="2:18" thickTop="1" thickBot="1" x14ac:dyDescent="0.35">
      <c r="D23">
        <v>15</v>
      </c>
      <c r="E23">
        <f>B17+C17+D23</f>
        <v>115</v>
      </c>
      <c r="F23">
        <f t="shared" ref="F23:R23" si="8">($B17*F$2+$C17*F$3+$D23*F$4)/$E23</f>
        <v>3.956567671284172</v>
      </c>
      <c r="G23">
        <f t="shared" si="8"/>
        <v>3.3499593187285508E-2</v>
      </c>
      <c r="H23" s="1179">
        <f t="shared" si="8"/>
        <v>9.207008980619019</v>
      </c>
      <c r="I23" s="1179">
        <f t="shared" si="8"/>
        <v>5.746937850352178</v>
      </c>
      <c r="J23">
        <f t="shared" si="8"/>
        <v>1.8785782177293209</v>
      </c>
      <c r="K23" s="1179">
        <f t="shared" si="8"/>
        <v>107.65010700379594</v>
      </c>
      <c r="L23">
        <f t="shared" si="8"/>
        <v>13.147218081435474</v>
      </c>
      <c r="M23">
        <f t="shared" si="8"/>
        <v>0.14166220792360529</v>
      </c>
      <c r="N23" s="1179">
        <f t="shared" si="8"/>
        <v>270.92217614448919</v>
      </c>
      <c r="O23">
        <f t="shared" si="8"/>
        <v>28.547572976373829</v>
      </c>
      <c r="P23" s="1179">
        <f t="shared" si="8"/>
        <v>8.9984216372846509E-2</v>
      </c>
      <c r="Q23" s="1179">
        <f t="shared" si="8"/>
        <v>37.73149081551405</v>
      </c>
      <c r="R23" s="1179">
        <f t="shared" si="8"/>
        <v>18.852227813504463</v>
      </c>
    </row>
    <row r="24" spans="2:18" thickTop="1" thickBot="1" x14ac:dyDescent="0.35">
      <c r="D24">
        <v>17</v>
      </c>
      <c r="E24">
        <f>B17+C17+D24</f>
        <v>117</v>
      </c>
      <c r="F24">
        <f t="shared" ref="F24:R24" si="9">($B17*F$2+$C17*F$3+$D24*F$4)/$E24</f>
        <v>3.9579816545758928</v>
      </c>
      <c r="G24">
        <f t="shared" si="9"/>
        <v>3.3334812029474484E-2</v>
      </c>
      <c r="H24" s="1179">
        <f t="shared" si="9"/>
        <v>9.2904435451926179</v>
      </c>
      <c r="I24" s="1179">
        <f t="shared" si="9"/>
        <v>5.7437246483803364</v>
      </c>
      <c r="J24">
        <f t="shared" si="9"/>
        <v>1.9178657108261137</v>
      </c>
      <c r="K24" s="1179">
        <f t="shared" si="9"/>
        <v>106.51617060749771</v>
      </c>
      <c r="L24">
        <f t="shared" si="9"/>
        <v>13.581548636548636</v>
      </c>
      <c r="M24">
        <f t="shared" si="9"/>
        <v>0.14595989538583218</v>
      </c>
      <c r="N24" s="1179">
        <f t="shared" si="9"/>
        <v>268.3030290225787</v>
      </c>
      <c r="O24">
        <f t="shared" si="9"/>
        <v>28.226612402518299</v>
      </c>
      <c r="P24" s="1179">
        <f t="shared" si="9"/>
        <v>9.0296099871424618E-2</v>
      </c>
      <c r="Q24" s="1179">
        <f t="shared" si="9"/>
        <v>37.624694920930772</v>
      </c>
      <c r="R24" s="1179">
        <f t="shared" si="9"/>
        <v>18.847514813314891</v>
      </c>
    </row>
    <row r="25" spans="2:18" thickTop="1" thickBot="1" x14ac:dyDescent="0.35">
      <c r="D25">
        <v>20</v>
      </c>
      <c r="E25">
        <f>B17+C17+D25</f>
        <v>120</v>
      </c>
      <c r="F25">
        <f t="shared" ref="F25:R25" si="10">($B17*F$2+$C17*F$3+$D25*F$4)/$E25</f>
        <v>3.9600142555577418</v>
      </c>
      <c r="G25">
        <f t="shared" si="10"/>
        <v>3.3097939115121135E-2</v>
      </c>
      <c r="H25" s="1179">
        <f t="shared" si="10"/>
        <v>9.4103807317671642</v>
      </c>
      <c r="I25" s="1179">
        <f t="shared" si="10"/>
        <v>5.7391056705458139</v>
      </c>
      <c r="J25">
        <f t="shared" si="10"/>
        <v>1.9743414821527534</v>
      </c>
      <c r="K25" s="1179">
        <f t="shared" si="10"/>
        <v>104.88613703781903</v>
      </c>
      <c r="L25">
        <f t="shared" si="10"/>
        <v>14.205898809523809</v>
      </c>
      <c r="M25">
        <f t="shared" si="10"/>
        <v>0.15213782111278329</v>
      </c>
      <c r="N25" s="1179">
        <f t="shared" si="10"/>
        <v>264.53800503483251</v>
      </c>
      <c r="O25">
        <f t="shared" si="10"/>
        <v>27.765231577600971</v>
      </c>
      <c r="P25" s="1179">
        <f t="shared" si="10"/>
        <v>9.0744432400630654E-2</v>
      </c>
      <c r="Q25" s="1179">
        <f t="shared" si="10"/>
        <v>37.471175822467316</v>
      </c>
      <c r="R25" s="1179">
        <f t="shared" si="10"/>
        <v>18.840739875542383</v>
      </c>
    </row>
    <row r="26" spans="2:18" thickTop="1" thickBot="1" x14ac:dyDescent="0.35">
      <c r="B26">
        <v>98</v>
      </c>
      <c r="C26">
        <v>2</v>
      </c>
      <c r="D26">
        <v>1</v>
      </c>
      <c r="E26">
        <f>B26+C26+D26</f>
        <v>101</v>
      </c>
      <c r="F26">
        <f t="shared" ref="F26:R26" si="11">($B26*F$2+$C26*F$3+$D26*F$4)/$E26</f>
        <v>3.9056562625367031</v>
      </c>
      <c r="G26">
        <f t="shared" si="11"/>
        <v>3.4486298484992073E-2</v>
      </c>
      <c r="H26" s="1179">
        <f t="shared" si="11"/>
        <v>8.5653669833019066</v>
      </c>
      <c r="I26" s="1179">
        <f t="shared" si="11"/>
        <v>5.7934822259591705</v>
      </c>
      <c r="J26">
        <f t="shared" si="11"/>
        <v>1.5578513938012482</v>
      </c>
      <c r="K26" s="1179">
        <f t="shared" si="11"/>
        <v>116.13816437268811</v>
      </c>
      <c r="L26">
        <f t="shared" si="11"/>
        <v>9.5335832154644038</v>
      </c>
      <c r="M26">
        <f t="shared" si="11"/>
        <v>0.10577303928983456</v>
      </c>
      <c r="N26" s="1179">
        <f t="shared" si="11"/>
        <v>291.10040120571705</v>
      </c>
      <c r="O26">
        <f t="shared" si="11"/>
        <v>30.841264976554534</v>
      </c>
      <c r="P26" s="1179">
        <f t="shared" si="11"/>
        <v>8.8243499605334605E-2</v>
      </c>
      <c r="Q26" s="1179">
        <f t="shared" si="11"/>
        <v>38.367256127487266</v>
      </c>
      <c r="R26" s="1179">
        <f t="shared" si="11"/>
        <v>18.779974411575857</v>
      </c>
    </row>
    <row r="27" spans="2:18" thickTop="1" thickBot="1" x14ac:dyDescent="0.35">
      <c r="D27">
        <v>3</v>
      </c>
      <c r="E27">
        <f>B26+C26+D27</f>
        <v>103</v>
      </c>
      <c r="F27">
        <f t="shared" ref="F27:R27" si="12">($B26*F$2+$C26*F$3+$D27*F$4)/$E27</f>
        <v>3.9082510087757933</v>
      </c>
      <c r="G27">
        <f t="shared" si="12"/>
        <v>3.4279960562086216E-2</v>
      </c>
      <c r="H27" s="1179">
        <f t="shared" si="12"/>
        <v>8.6726012362120546</v>
      </c>
      <c r="I27" s="1179">
        <f t="shared" si="12"/>
        <v>5.7889285038046134</v>
      </c>
      <c r="J27">
        <f t="shared" si="12"/>
        <v>1.6087066398224219</v>
      </c>
      <c r="K27" s="1179">
        <f t="shared" si="12"/>
        <v>114.6852840512835</v>
      </c>
      <c r="L27">
        <f t="shared" si="12"/>
        <v>10.097116658961319</v>
      </c>
      <c r="M27">
        <f t="shared" si="12"/>
        <v>0.11135175550680627</v>
      </c>
      <c r="N27" s="1179">
        <f t="shared" si="12"/>
        <v>287.7334433087658</v>
      </c>
      <c r="O27">
        <f t="shared" si="12"/>
        <v>30.432140984889887</v>
      </c>
      <c r="P27" s="1179">
        <f t="shared" si="12"/>
        <v>8.8631575361341045E-2</v>
      </c>
      <c r="Q27" s="1179">
        <f t="shared" si="12"/>
        <v>38.233599328553389</v>
      </c>
      <c r="R27" s="1179">
        <f t="shared" si="12"/>
        <v>18.776023788096996</v>
      </c>
    </row>
    <row r="28" spans="2:18" thickTop="1" thickBot="1" x14ac:dyDescent="0.35">
      <c r="D28">
        <v>5</v>
      </c>
      <c r="E28">
        <f>B26+C26+D28</f>
        <v>105</v>
      </c>
      <c r="F28">
        <f t="shared" ref="F28:R28" si="13">($B26*F$2+$C26*F$3+$D28*F$4)/$E28</f>
        <v>3.9107469075391079</v>
      </c>
      <c r="G28">
        <f t="shared" si="13"/>
        <v>3.4081483131481544E-2</v>
      </c>
      <c r="H28" s="1179">
        <f t="shared" si="13"/>
        <v>8.7757503747256251</v>
      </c>
      <c r="I28" s="1179">
        <f t="shared" si="13"/>
        <v>5.784548256779753</v>
      </c>
      <c r="J28">
        <f t="shared" si="13"/>
        <v>1.6576245431380274</v>
      </c>
      <c r="K28" s="1179">
        <f t="shared" si="13"/>
        <v>113.28775155164668</v>
      </c>
      <c r="L28">
        <f t="shared" si="13"/>
        <v>10.63918216175359</v>
      </c>
      <c r="M28">
        <f t="shared" si="13"/>
        <v>0.11671794920122668</v>
      </c>
      <c r="N28" s="1179">
        <f t="shared" si="13"/>
        <v>284.49475047455564</v>
      </c>
      <c r="O28">
        <f t="shared" si="13"/>
        <v>30.038602669098186</v>
      </c>
      <c r="P28" s="1179">
        <f t="shared" si="13"/>
        <v>8.9004867279023431E-2</v>
      </c>
      <c r="Q28" s="1179">
        <f t="shared" si="13"/>
        <v>38.105034217197939</v>
      </c>
      <c r="R28" s="1179">
        <f t="shared" si="13"/>
        <v>18.772223664560183</v>
      </c>
    </row>
    <row r="29" spans="2:18" thickTop="1" thickBot="1" x14ac:dyDescent="0.35">
      <c r="D29">
        <v>7</v>
      </c>
      <c r="E29">
        <f>B26+C26+D29</f>
        <v>107</v>
      </c>
      <c r="F29">
        <f t="shared" ref="F29:R29" si="14">($B26*F$2+$C26*F$3+$D29*F$4)/$E29</f>
        <v>3.9131495016757571</v>
      </c>
      <c r="G29">
        <f t="shared" si="14"/>
        <v>3.3890425417908807E-2</v>
      </c>
      <c r="H29" s="1179">
        <f t="shared" si="14"/>
        <v>8.8750434706779391</v>
      </c>
      <c r="I29" s="1179">
        <f t="shared" si="14"/>
        <v>5.7803317573072244</v>
      </c>
      <c r="J29">
        <f t="shared" si="14"/>
        <v>1.7047137397876291</v>
      </c>
      <c r="K29" s="1179">
        <f t="shared" si="14"/>
        <v>111.94246325760375</v>
      </c>
      <c r="L29">
        <f t="shared" si="14"/>
        <v>11.160983533600357</v>
      </c>
      <c r="M29">
        <f t="shared" si="14"/>
        <v>0.12188353752389304</v>
      </c>
      <c r="N29" s="1179">
        <f t="shared" si="14"/>
        <v>281.37713026966168</v>
      </c>
      <c r="O29">
        <f t="shared" si="14"/>
        <v>29.659776066046351</v>
      </c>
      <c r="P29" s="1179">
        <f t="shared" si="14"/>
        <v>8.9364204358661603E-2</v>
      </c>
      <c r="Q29" s="1179">
        <f t="shared" si="14"/>
        <v>37.98127527822961</v>
      </c>
      <c r="R29" s="1179">
        <f t="shared" si="14"/>
        <v>18.76856560171634</v>
      </c>
    </row>
    <row r="30" spans="2:18" thickTop="1" thickBot="1" x14ac:dyDescent="0.35">
      <c r="D30">
        <v>10</v>
      </c>
      <c r="E30">
        <f>B26+C26+D30</f>
        <v>110</v>
      </c>
      <c r="F30">
        <f t="shared" ref="F30:R30" si="15">($B26*F$2+$C26*F$3+$D30*F$4)/$E30</f>
        <v>3.9165895796441412</v>
      </c>
      <c r="G30">
        <f t="shared" si="15"/>
        <v>3.3616865509838764E-2</v>
      </c>
      <c r="H30" s="1179">
        <f t="shared" si="15"/>
        <v>9.0172131307914825</v>
      </c>
      <c r="I30" s="1179">
        <f t="shared" si="15"/>
        <v>5.7742944966988299</v>
      </c>
      <c r="J30">
        <f t="shared" si="15"/>
        <v>1.7721369077177402</v>
      </c>
      <c r="K30" s="1179">
        <f t="shared" si="15"/>
        <v>110.01625501840593</v>
      </c>
      <c r="L30">
        <f t="shared" si="15"/>
        <v>11.908108225108224</v>
      </c>
      <c r="M30">
        <f t="shared" si="15"/>
        <v>0.12927972080407443</v>
      </c>
      <c r="N30" s="1179">
        <f t="shared" si="15"/>
        <v>276.91326497629075</v>
      </c>
      <c r="O30">
        <f t="shared" si="15"/>
        <v>29.117365248040322</v>
      </c>
      <c r="P30" s="1179">
        <f t="shared" si="15"/>
        <v>8.9878709722689007E-2</v>
      </c>
      <c r="Q30" s="1179">
        <f t="shared" si="15"/>
        <v>37.804074979252235</v>
      </c>
      <c r="R30" s="1179">
        <f t="shared" si="15"/>
        <v>18.763327920826288</v>
      </c>
    </row>
    <row r="31" spans="2:18" thickTop="1" thickBot="1" x14ac:dyDescent="0.35">
      <c r="D31">
        <v>13</v>
      </c>
      <c r="E31">
        <f>B26+C26+D31</f>
        <v>113</v>
      </c>
      <c r="F31">
        <f t="shared" ref="F31:R31" si="16">($B26*F$2+$C26*F$3+$D31*F$4)/$E31</f>
        <v>3.9198469986053546</v>
      </c>
      <c r="G31">
        <f t="shared" si="16"/>
        <v>3.3357830906621998E-2</v>
      </c>
      <c r="H31" s="1179">
        <f t="shared" si="16"/>
        <v>9.1518339593945726</v>
      </c>
      <c r="I31" s="1179">
        <f t="shared" si="16"/>
        <v>5.7685777986006173</v>
      </c>
      <c r="J31">
        <f t="shared" si="16"/>
        <v>1.8359800844303231</v>
      </c>
      <c r="K31" s="1179">
        <f t="shared" si="16"/>
        <v>108.19232332288233</v>
      </c>
      <c r="L31">
        <f t="shared" si="16"/>
        <v>12.615562579013906</v>
      </c>
      <c r="M31">
        <f t="shared" si="16"/>
        <v>0.136283186387963</v>
      </c>
      <c r="N31" s="1179">
        <f t="shared" si="16"/>
        <v>272.68641907902804</v>
      </c>
      <c r="O31">
        <f t="shared" si="16"/>
        <v>28.603755004441695</v>
      </c>
      <c r="P31" s="1179">
        <f t="shared" si="16"/>
        <v>9.0365896217829991E-2</v>
      </c>
      <c r="Q31" s="1179">
        <f t="shared" si="16"/>
        <v>37.636283545707279</v>
      </c>
      <c r="R31" s="1179">
        <f t="shared" si="16"/>
        <v>18.758368346886154</v>
      </c>
    </row>
    <row r="32" spans="2:18" thickTop="1" thickBot="1" x14ac:dyDescent="0.35">
      <c r="D32">
        <v>15</v>
      </c>
      <c r="E32">
        <f>B26+C26+D32</f>
        <v>115</v>
      </c>
      <c r="F32">
        <f t="shared" ref="F32:R32" si="17">($B26*F$2+$C26*F$3+$D32*F$4)/$E32</f>
        <v>3.9219241933052582</v>
      </c>
      <c r="G32">
        <f t="shared" si="17"/>
        <v>3.3192649420512754E-2</v>
      </c>
      <c r="H32" s="1179">
        <f t="shared" si="17"/>
        <v>9.2376791254603106</v>
      </c>
      <c r="I32" s="1179">
        <f t="shared" si="17"/>
        <v>5.7649323679292932</v>
      </c>
      <c r="J32">
        <f t="shared" si="17"/>
        <v>1.8766916753774778</v>
      </c>
      <c r="K32" s="1179">
        <f t="shared" si="17"/>
        <v>107.02923644457744</v>
      </c>
      <c r="L32">
        <f t="shared" si="17"/>
        <v>13.066692891649414</v>
      </c>
      <c r="M32">
        <f t="shared" si="17"/>
        <v>0.14074916444145716</v>
      </c>
      <c r="N32" s="1179">
        <f t="shared" si="17"/>
        <v>269.99103908657071</v>
      </c>
      <c r="O32">
        <f t="shared" si="17"/>
        <v>28.276235428813585</v>
      </c>
      <c r="P32" s="1179">
        <f t="shared" si="17"/>
        <v>9.0676565866905395E-2</v>
      </c>
      <c r="Q32" s="1179">
        <f t="shared" si="17"/>
        <v>37.529286109823545</v>
      </c>
      <c r="R32" s="1179">
        <f t="shared" si="17"/>
        <v>18.755205720025774</v>
      </c>
    </row>
    <row r="33" spans="2:18" thickTop="1" thickBot="1" x14ac:dyDescent="0.35">
      <c r="D33">
        <v>17</v>
      </c>
      <c r="E33">
        <f>B26+C26+D33</f>
        <v>117</v>
      </c>
      <c r="F33">
        <f t="shared" ref="F33:R33" si="18">($B26*F$2+$C26*F$3+$D33*F$4)/$E33</f>
        <v>3.9239303728017472</v>
      </c>
      <c r="G33">
        <f t="shared" si="18"/>
        <v>3.3033115164697847E-2</v>
      </c>
      <c r="H33" s="1179">
        <f t="shared" si="18"/>
        <v>9.320589414053714</v>
      </c>
      <c r="I33" s="1179">
        <f t="shared" si="18"/>
        <v>5.7614115673663902</v>
      </c>
      <c r="J33">
        <f t="shared" si="18"/>
        <v>1.9160114170614817</v>
      </c>
      <c r="K33" s="1179">
        <f t="shared" si="18"/>
        <v>105.90591322023167</v>
      </c>
      <c r="L33">
        <f t="shared" si="18"/>
        <v>13.502399945733279</v>
      </c>
      <c r="M33">
        <f t="shared" si="18"/>
        <v>0.14506245948457547</v>
      </c>
      <c r="N33" s="1179">
        <f t="shared" si="18"/>
        <v>267.38780883744516</v>
      </c>
      <c r="O33">
        <f t="shared" si="18"/>
        <v>27.959913103634296</v>
      </c>
      <c r="P33" s="1179">
        <f t="shared" si="18"/>
        <v>9.0976614331397032E-2</v>
      </c>
      <c r="Q33" s="1179">
        <f t="shared" si="18"/>
        <v>37.425946705935836</v>
      </c>
      <c r="R33" s="1179">
        <f t="shared" si="18"/>
        <v>18.752151217160627</v>
      </c>
    </row>
    <row r="34" spans="2:18" thickTop="1" thickBot="1" x14ac:dyDescent="0.35">
      <c r="D34">
        <v>20</v>
      </c>
      <c r="E34">
        <f>B26+C26+D34</f>
        <v>120</v>
      </c>
      <c r="F34">
        <f t="shared" ref="F34:R34" si="19">($B26*F$2+$C26*F$3+$D34*F$4)/$E34</f>
        <v>3.9268142558279493</v>
      </c>
      <c r="G34">
        <f t="shared" si="19"/>
        <v>3.2803784671963918E-2</v>
      </c>
      <c r="H34" s="1179">
        <f t="shared" si="19"/>
        <v>9.4397729539067345</v>
      </c>
      <c r="I34" s="1179">
        <f t="shared" si="19"/>
        <v>5.7563504165572157</v>
      </c>
      <c r="J34">
        <f t="shared" si="19"/>
        <v>1.9725335457322373</v>
      </c>
      <c r="K34" s="1179">
        <f t="shared" si="19"/>
        <v>104.29113608523464</v>
      </c>
      <c r="L34">
        <f t="shared" si="19"/>
        <v>14.128728835978837</v>
      </c>
      <c r="M34">
        <f t="shared" si="19"/>
        <v>0.151262821109058</v>
      </c>
      <c r="N34" s="1179">
        <f t="shared" si="19"/>
        <v>263.64566535432726</v>
      </c>
      <c r="O34">
        <f t="shared" si="19"/>
        <v>27.505199761189072</v>
      </c>
      <c r="P34" s="1179">
        <f t="shared" si="19"/>
        <v>9.1407933999103769E-2</v>
      </c>
      <c r="Q34" s="1179">
        <f t="shared" si="19"/>
        <v>37.277396312847252</v>
      </c>
      <c r="R34" s="1179">
        <f t="shared" si="19"/>
        <v>18.747760369291971</v>
      </c>
    </row>
    <row r="35" spans="2:18" thickTop="1" thickBot="1" x14ac:dyDescent="0.35">
      <c r="B35">
        <v>97</v>
      </c>
      <c r="C35">
        <v>3</v>
      </c>
      <c r="D35">
        <v>1</v>
      </c>
      <c r="E35">
        <f>B35+C35+D35</f>
        <v>101</v>
      </c>
      <c r="F35">
        <f t="shared" ref="F35:R35" si="20">($B35*F$2+$C35*F$3+$D35*F$4)/$E35</f>
        <v>3.8662107183032863</v>
      </c>
      <c r="G35">
        <f t="shared" si="20"/>
        <v>3.4136808057478547E-2</v>
      </c>
      <c r="H35" s="1179">
        <f t="shared" si="20"/>
        <v>8.6002884353489204</v>
      </c>
      <c r="I35" s="1179">
        <f t="shared" si="20"/>
        <v>5.8139710331014287</v>
      </c>
      <c r="J35">
        <f t="shared" si="20"/>
        <v>1.5557033505293474</v>
      </c>
      <c r="K35" s="1179">
        <f t="shared" si="20"/>
        <v>115.43123254783535</v>
      </c>
      <c r="L35">
        <f t="shared" si="20"/>
        <v>9.4418961181832461</v>
      </c>
      <c r="M35">
        <f t="shared" si="20"/>
        <v>0.10473343532501243</v>
      </c>
      <c r="N35" s="1179">
        <f t="shared" si="20"/>
        <v>290.04019564472082</v>
      </c>
      <c r="O35">
        <f t="shared" si="20"/>
        <v>30.532316283787921</v>
      </c>
      <c r="P35" s="1179">
        <f t="shared" si="20"/>
        <v>8.9031818336193738E-2</v>
      </c>
      <c r="Q35" s="1179">
        <f t="shared" si="20"/>
        <v>38.137023046750564</v>
      </c>
      <c r="R35" s="1179">
        <f t="shared" si="20"/>
        <v>18.669503711080317</v>
      </c>
    </row>
    <row r="36" spans="2:18" thickTop="1" thickBot="1" x14ac:dyDescent="0.35">
      <c r="D36">
        <v>3</v>
      </c>
      <c r="E36">
        <f>B35+C35+D36</f>
        <v>103</v>
      </c>
      <c r="F36">
        <f t="shared" ref="F36:R36" si="21">($B35*F$2+$C35*F$3+$D36*F$4)/$E36</f>
        <v>3.8695713974401129</v>
      </c>
      <c r="G36">
        <f t="shared" si="21"/>
        <v>3.3937256356466161E-2</v>
      </c>
      <c r="H36" s="1179">
        <f t="shared" si="21"/>
        <v>8.7068446018115537</v>
      </c>
      <c r="I36" s="1179">
        <f t="shared" si="21"/>
        <v>5.8090194700314868</v>
      </c>
      <c r="J36">
        <f t="shared" si="21"/>
        <v>1.6066003061286165</v>
      </c>
      <c r="K36" s="1179">
        <f t="shared" si="21"/>
        <v>113.99207905798127</v>
      </c>
      <c r="L36">
        <f t="shared" si="21"/>
        <v>10.007209893666204</v>
      </c>
      <c r="M36">
        <f t="shared" si="21"/>
        <v>0.11033233802673797</v>
      </c>
      <c r="N36" s="1179">
        <f t="shared" si="21"/>
        <v>286.69382426351712</v>
      </c>
      <c r="O36">
        <f t="shared" si="21"/>
        <v>30.129191295866313</v>
      </c>
      <c r="P36" s="1179">
        <f t="shared" si="21"/>
        <v>8.9404586932377669E-2</v>
      </c>
      <c r="Q36" s="1179">
        <f t="shared" si="21"/>
        <v>38.007836793073707</v>
      </c>
      <c r="R36" s="1179">
        <f t="shared" si="21"/>
        <v>18.667698149747</v>
      </c>
    </row>
    <row r="37" spans="2:18" thickTop="1" thickBot="1" x14ac:dyDescent="0.35">
      <c r="D37">
        <v>5</v>
      </c>
      <c r="E37">
        <f>B35+C35+D37</f>
        <v>105</v>
      </c>
      <c r="F37">
        <f t="shared" ref="F37:R37" si="22">($B35*F$2+$C35*F$3+$D37*F$4)/$E37</f>
        <v>3.8728040507050596</v>
      </c>
      <c r="G37">
        <f t="shared" si="22"/>
        <v>3.3745306625016153E-2</v>
      </c>
      <c r="H37" s="1179">
        <f t="shared" si="22"/>
        <v>8.8093414857422765</v>
      </c>
      <c r="I37" s="1179">
        <f t="shared" si="22"/>
        <v>5.8042565379356388</v>
      </c>
      <c r="J37">
        <f t="shared" si="22"/>
        <v>1.6555583300860086</v>
      </c>
      <c r="K37" s="1179">
        <f t="shared" si="22"/>
        <v>112.60775046297879</v>
      </c>
      <c r="L37">
        <f t="shared" si="22"/>
        <v>10.550987906273619</v>
      </c>
      <c r="M37">
        <f t="shared" si="22"/>
        <v>0.11571794919696921</v>
      </c>
      <c r="N37" s="1179">
        <f t="shared" si="22"/>
        <v>283.47493369683548</v>
      </c>
      <c r="O37">
        <f t="shared" si="22"/>
        <v>29.741423450341724</v>
      </c>
      <c r="P37" s="1179">
        <f t="shared" si="22"/>
        <v>8.9763154820135541E-2</v>
      </c>
      <c r="Q37" s="1179">
        <f t="shared" si="22"/>
        <v>37.883571920489302</v>
      </c>
      <c r="R37" s="1179">
        <f t="shared" si="22"/>
        <v>18.665961371702572</v>
      </c>
    </row>
    <row r="38" spans="2:18" thickTop="1" thickBot="1" x14ac:dyDescent="0.35">
      <c r="D38">
        <v>7</v>
      </c>
      <c r="E38">
        <f>B35+C35+D38</f>
        <v>107</v>
      </c>
      <c r="F38">
        <f t="shared" ref="F38:R38" si="23">($B35*F$2+$C35*F$3+$D38*F$4)/$E38</f>
        <v>3.8759158571189811</v>
      </c>
      <c r="G38">
        <f t="shared" si="23"/>
        <v>3.3560532584461462E-2</v>
      </c>
      <c r="H38" s="1179">
        <f t="shared" si="23"/>
        <v>8.9080067104606364</v>
      </c>
      <c r="I38" s="1179">
        <f t="shared" si="23"/>
        <v>5.7996716593760844</v>
      </c>
      <c r="J38">
        <f t="shared" si="23"/>
        <v>1.702686147540321</v>
      </c>
      <c r="K38" s="1179">
        <f t="shared" si="23"/>
        <v>111.27517246965863</v>
      </c>
      <c r="L38">
        <f t="shared" si="23"/>
        <v>11.07443776887702</v>
      </c>
      <c r="M38">
        <f t="shared" si="23"/>
        <v>0.12090222910850018</v>
      </c>
      <c r="N38" s="1179">
        <f t="shared" si="23"/>
        <v>280.37637548778673</v>
      </c>
      <c r="O38">
        <f t="shared" si="23"/>
        <v>29.368151599042349</v>
      </c>
      <c r="P38" s="1179">
        <f t="shared" si="23"/>
        <v>9.0108318300874429E-2</v>
      </c>
      <c r="Q38" s="1179">
        <f t="shared" si="23"/>
        <v>37.763952463702445</v>
      </c>
      <c r="R38" s="1179">
        <f t="shared" si="23"/>
        <v>18.664289519940176</v>
      </c>
    </row>
    <row r="39" spans="2:18" thickTop="1" thickBot="1" x14ac:dyDescent="0.35">
      <c r="D39">
        <v>10</v>
      </c>
      <c r="E39">
        <f>B35+C35+D39</f>
        <v>110</v>
      </c>
      <c r="F39">
        <f t="shared" ref="F39:R39" si="24">($B35*F$2+$C35*F$3+$D39*F$4)/$E39</f>
        <v>3.8803713981207317</v>
      </c>
      <c r="G39">
        <f t="shared" si="24"/>
        <v>3.3295969753667255E-2</v>
      </c>
      <c r="H39" s="1179">
        <f t="shared" si="24"/>
        <v>9.0492773731255589</v>
      </c>
      <c r="I39" s="1179">
        <f t="shared" si="24"/>
        <v>5.7931069468930847</v>
      </c>
      <c r="J39">
        <f t="shared" si="24"/>
        <v>1.7701646134408133</v>
      </c>
      <c r="K39" s="1179">
        <f t="shared" si="24"/>
        <v>109.36716307013204</v>
      </c>
      <c r="L39">
        <f t="shared" si="24"/>
        <v>11.8239227994228</v>
      </c>
      <c r="M39">
        <f t="shared" si="24"/>
        <v>0.12832517534546503</v>
      </c>
      <c r="N39" s="1179">
        <f t="shared" si="24"/>
        <v>275.93980350664879</v>
      </c>
      <c r="O39">
        <f t="shared" si="24"/>
        <v>28.833694175590978</v>
      </c>
      <c r="P39" s="1179">
        <f t="shared" si="24"/>
        <v>9.0602529648296029E-2</v>
      </c>
      <c r="Q39" s="1179">
        <f t="shared" si="24"/>
        <v>37.592679150575805</v>
      </c>
      <c r="R39" s="1179">
        <f t="shared" si="24"/>
        <v>18.661895732189475</v>
      </c>
    </row>
    <row r="40" spans="2:18" thickTop="1" thickBot="1" x14ac:dyDescent="0.35">
      <c r="D40">
        <v>13</v>
      </c>
      <c r="E40">
        <f>B35+C35+D40</f>
        <v>113</v>
      </c>
      <c r="F40">
        <f t="shared" ref="F40:R40" si="25">($B35*F$2+$C35*F$3+$D40*F$4)/$E40</f>
        <v>3.8845903617241593</v>
      </c>
      <c r="G40">
        <f t="shared" si="25"/>
        <v>3.3045454506809027E-2</v>
      </c>
      <c r="H40" s="1179">
        <f t="shared" si="25"/>
        <v>9.1830469386578333</v>
      </c>
      <c r="I40" s="1179">
        <f t="shared" si="25"/>
        <v>5.7868908032144937</v>
      </c>
      <c r="J40">
        <f t="shared" si="25"/>
        <v>1.8340601519483588</v>
      </c>
      <c r="K40" s="1179">
        <f t="shared" si="25"/>
        <v>107.56046390420863</v>
      </c>
      <c r="L40">
        <f t="shared" si="25"/>
        <v>12.533612164629863</v>
      </c>
      <c r="M40">
        <f t="shared" si="25"/>
        <v>0.13535398284418393</v>
      </c>
      <c r="N40" s="1179">
        <f t="shared" si="25"/>
        <v>271.73880171919961</v>
      </c>
      <c r="O40">
        <f t="shared" si="25"/>
        <v>28.327615022411354</v>
      </c>
      <c r="P40" s="1179">
        <f t="shared" si="25"/>
        <v>9.1070499685235048E-2</v>
      </c>
      <c r="Q40" s="1179">
        <f t="shared" si="25"/>
        <v>37.430499995668285</v>
      </c>
      <c r="R40" s="1179">
        <f t="shared" si="25"/>
        <v>18.659629048213148</v>
      </c>
    </row>
    <row r="41" spans="2:18" thickTop="1" thickBot="1" x14ac:dyDescent="0.35">
      <c r="D41">
        <v>15</v>
      </c>
      <c r="E41">
        <f>B35+C35+D41</f>
        <v>115</v>
      </c>
      <c r="F41">
        <f t="shared" ref="F41:R41" si="26">($B35*F$2+$C35*F$3+$D41*F$4)/$E41</f>
        <v>3.8872807153263444</v>
      </c>
      <c r="G41">
        <f t="shared" si="26"/>
        <v>3.2885705653740008E-2</v>
      </c>
      <c r="H41" s="1179">
        <f t="shared" si="26"/>
        <v>9.2683492703016004</v>
      </c>
      <c r="I41" s="1179">
        <f t="shared" si="26"/>
        <v>5.7829268855064058</v>
      </c>
      <c r="J41">
        <f t="shared" si="26"/>
        <v>1.8748051330256346</v>
      </c>
      <c r="K41" s="1179">
        <f t="shared" si="26"/>
        <v>106.40836588535893</v>
      </c>
      <c r="L41">
        <f t="shared" si="26"/>
        <v>12.986167701863353</v>
      </c>
      <c r="M41">
        <f t="shared" si="26"/>
        <v>0.13983612095930903</v>
      </c>
      <c r="N41" s="1179">
        <f t="shared" si="26"/>
        <v>269.05990202865229</v>
      </c>
      <c r="O41">
        <f t="shared" si="26"/>
        <v>28.004897881253338</v>
      </c>
      <c r="P41" s="1179">
        <f t="shared" si="26"/>
        <v>9.1368915360964281E-2</v>
      </c>
      <c r="Q41" s="1179">
        <f t="shared" si="26"/>
        <v>37.327081404133054</v>
      </c>
      <c r="R41" s="1179">
        <f t="shared" si="26"/>
        <v>18.658183626547086</v>
      </c>
    </row>
    <row r="42" spans="2:18" thickTop="1" thickBot="1" x14ac:dyDescent="0.35">
      <c r="D42">
        <v>17</v>
      </c>
      <c r="E42">
        <f>B35+C35+D42</f>
        <v>117</v>
      </c>
      <c r="F42">
        <f t="shared" ref="F42:R42" si="27">($B35*F$2+$C35*F$3+$D42*F$4)/$E42</f>
        <v>3.8898790910276011</v>
      </c>
      <c r="G42">
        <f t="shared" si="27"/>
        <v>3.2731418299921218E-2</v>
      </c>
      <c r="H42" s="1179">
        <f t="shared" si="27"/>
        <v>9.3507352829148118</v>
      </c>
      <c r="I42" s="1179">
        <f t="shared" si="27"/>
        <v>5.7790984863524413</v>
      </c>
      <c r="J42">
        <f t="shared" si="27"/>
        <v>1.9141571232968495</v>
      </c>
      <c r="K42" s="1179">
        <f t="shared" si="27"/>
        <v>105.29565583296561</v>
      </c>
      <c r="L42">
        <f t="shared" si="27"/>
        <v>13.423251254917922</v>
      </c>
      <c r="M42">
        <f t="shared" si="27"/>
        <v>0.14416502358331876</v>
      </c>
      <c r="N42" s="1179">
        <f t="shared" si="27"/>
        <v>266.47258865231169</v>
      </c>
      <c r="O42">
        <f t="shared" si="27"/>
        <v>27.693213804750293</v>
      </c>
      <c r="P42" s="1179">
        <f t="shared" si="27"/>
        <v>9.1657128791369447E-2</v>
      </c>
      <c r="Q42" s="1179">
        <f t="shared" si="27"/>
        <v>37.227198490940907</v>
      </c>
      <c r="R42" s="1179">
        <f t="shared" si="27"/>
        <v>18.656787621006355</v>
      </c>
    </row>
    <row r="43" spans="2:18" thickTop="1" thickBot="1" x14ac:dyDescent="0.35">
      <c r="D43">
        <v>20</v>
      </c>
      <c r="E43">
        <f>B35+C35+D43</f>
        <v>120</v>
      </c>
      <c r="F43">
        <f t="shared" ref="F43:R43" si="28">($B35*F$2+$C35*F$3+$D43*F$4)/$E43</f>
        <v>3.8936142560981568</v>
      </c>
      <c r="G43">
        <f t="shared" si="28"/>
        <v>3.25096302288067E-2</v>
      </c>
      <c r="H43" s="1179">
        <f t="shared" si="28"/>
        <v>9.4691651760463067</v>
      </c>
      <c r="I43" s="1179">
        <f t="shared" si="28"/>
        <v>5.7735951625686157</v>
      </c>
      <c r="J43">
        <f t="shared" si="28"/>
        <v>1.9707256093117209</v>
      </c>
      <c r="K43" s="1179">
        <f t="shared" si="28"/>
        <v>103.69613513265023</v>
      </c>
      <c r="L43">
        <f t="shared" si="28"/>
        <v>14.051558862433861</v>
      </c>
      <c r="M43">
        <f t="shared" si="28"/>
        <v>0.15038782110533272</v>
      </c>
      <c r="N43" s="1179">
        <f t="shared" si="28"/>
        <v>262.75332567382213</v>
      </c>
      <c r="O43">
        <f t="shared" si="28"/>
        <v>27.245167944777169</v>
      </c>
      <c r="P43" s="1179">
        <f t="shared" si="28"/>
        <v>9.207143559757687E-2</v>
      </c>
      <c r="Q43" s="1179">
        <f t="shared" si="28"/>
        <v>37.083616803227187</v>
      </c>
      <c r="R43" s="1179">
        <f t="shared" si="28"/>
        <v>18.654780863041555</v>
      </c>
    </row>
    <row r="44" spans="2:18" thickTop="1" thickBot="1" x14ac:dyDescent="0.35">
      <c r="B44">
        <v>96</v>
      </c>
      <c r="C44">
        <v>4</v>
      </c>
      <c r="D44">
        <v>1</v>
      </c>
      <c r="E44">
        <f>B44+C44+D44</f>
        <v>101</v>
      </c>
      <c r="F44">
        <f t="shared" ref="F44:R44" si="29">($B44*F$2+$C44*F$3+$D44*F$4)/$E44</f>
        <v>3.8267651740698696</v>
      </c>
      <c r="G44">
        <f t="shared" si="29"/>
        <v>3.3787317629965022E-2</v>
      </c>
      <c r="H44" s="1179">
        <f t="shared" si="29"/>
        <v>8.635209887395936</v>
      </c>
      <c r="I44" s="1179">
        <f t="shared" si="29"/>
        <v>5.8344598402436878</v>
      </c>
      <c r="J44">
        <f t="shared" si="29"/>
        <v>1.5535553072574468</v>
      </c>
      <c r="K44" s="1179">
        <f t="shared" si="29"/>
        <v>114.72430072298259</v>
      </c>
      <c r="L44">
        <f t="shared" si="29"/>
        <v>9.3502090209020903</v>
      </c>
      <c r="M44">
        <f t="shared" si="29"/>
        <v>0.10369383136019031</v>
      </c>
      <c r="N44" s="1179">
        <f t="shared" si="29"/>
        <v>288.97999008372454</v>
      </c>
      <c r="O44">
        <f t="shared" si="29"/>
        <v>30.223367591021304</v>
      </c>
      <c r="P44" s="1179">
        <f t="shared" si="29"/>
        <v>8.9820137067052899E-2</v>
      </c>
      <c r="Q44" s="1179">
        <f t="shared" si="29"/>
        <v>37.906789966013861</v>
      </c>
      <c r="R44" s="1179">
        <f t="shared" si="29"/>
        <v>18.55903301058478</v>
      </c>
    </row>
    <row r="45" spans="2:18" thickTop="1" thickBot="1" x14ac:dyDescent="0.35">
      <c r="D45">
        <v>3</v>
      </c>
      <c r="E45">
        <f>B44+C44+D45</f>
        <v>103</v>
      </c>
      <c r="F45">
        <f t="shared" ref="F45:R45" si="30">($B44*F$2+$C44*F$3+$D45*F$4)/$E45</f>
        <v>3.8308917861044325</v>
      </c>
      <c r="G45">
        <f t="shared" si="30"/>
        <v>3.3594552150846106E-2</v>
      </c>
      <c r="H45" s="1179">
        <f t="shared" si="30"/>
        <v>8.7410879674110529</v>
      </c>
      <c r="I45" s="1179">
        <f t="shared" si="30"/>
        <v>5.8291104362583628</v>
      </c>
      <c r="J45">
        <f t="shared" si="30"/>
        <v>1.6044939724348111</v>
      </c>
      <c r="K45" s="1179">
        <f t="shared" si="30"/>
        <v>113.29887406467905</v>
      </c>
      <c r="L45">
        <f t="shared" si="30"/>
        <v>9.9173031283710884</v>
      </c>
      <c r="M45">
        <f t="shared" si="30"/>
        <v>0.10931292054666968</v>
      </c>
      <c r="N45" s="1179">
        <f t="shared" si="30"/>
        <v>285.65420521826832</v>
      </c>
      <c r="O45">
        <f t="shared" si="30"/>
        <v>29.826241606842739</v>
      </c>
      <c r="P45" s="1179">
        <f t="shared" si="30"/>
        <v>9.0177598503414322E-2</v>
      </c>
      <c r="Q45" s="1179">
        <f t="shared" si="30"/>
        <v>37.782074257594026</v>
      </c>
      <c r="R45" s="1179">
        <f t="shared" si="30"/>
        <v>18.559372511397008</v>
      </c>
    </row>
    <row r="46" spans="2:18" thickTop="1" thickBot="1" x14ac:dyDescent="0.35">
      <c r="D46">
        <v>5</v>
      </c>
      <c r="E46">
        <f>B44+C44+D46</f>
        <v>105</v>
      </c>
      <c r="F46">
        <f t="shared" ref="F46:R46" si="31">($B44*F$2+$C44*F$3+$D46*F$4)/$E46</f>
        <v>3.8348611938710113</v>
      </c>
      <c r="G46">
        <f t="shared" si="31"/>
        <v>3.3409130118550762E-2</v>
      </c>
      <c r="H46" s="1179">
        <f t="shared" si="31"/>
        <v>8.8429325967589296</v>
      </c>
      <c r="I46" s="1179">
        <f t="shared" si="31"/>
        <v>5.8239648190915272</v>
      </c>
      <c r="J46">
        <f t="shared" si="31"/>
        <v>1.6534921170339898</v>
      </c>
      <c r="K46" s="1179">
        <f t="shared" si="31"/>
        <v>111.92774937431091</v>
      </c>
      <c r="L46">
        <f t="shared" si="31"/>
        <v>10.46279365079365</v>
      </c>
      <c r="M46">
        <f t="shared" si="31"/>
        <v>0.11471794919271174</v>
      </c>
      <c r="N46" s="1179">
        <f t="shared" si="31"/>
        <v>282.4551169191152</v>
      </c>
      <c r="O46">
        <f t="shared" si="31"/>
        <v>29.444244231585266</v>
      </c>
      <c r="P46" s="1179">
        <f t="shared" si="31"/>
        <v>9.0521442361247678E-2</v>
      </c>
      <c r="Q46" s="1179">
        <f t="shared" si="31"/>
        <v>37.662109623780658</v>
      </c>
      <c r="R46" s="1179">
        <f t="shared" si="31"/>
        <v>18.559699078844957</v>
      </c>
    </row>
    <row r="47" spans="2:18" thickTop="1" thickBot="1" x14ac:dyDescent="0.35">
      <c r="D47">
        <v>7</v>
      </c>
      <c r="E47">
        <f>B44+C44+D47</f>
        <v>107</v>
      </c>
      <c r="F47">
        <f t="shared" ref="F47:R47" si="32">($B44*F$2+$C44*F$3+$D47*F$4)/$E47</f>
        <v>3.8386822125622047</v>
      </c>
      <c r="G47">
        <f t="shared" si="32"/>
        <v>3.3230639751014118E-2</v>
      </c>
      <c r="H47" s="1179">
        <f t="shared" si="32"/>
        <v>8.940969950243332</v>
      </c>
      <c r="I47" s="1179">
        <f t="shared" si="32"/>
        <v>5.8190115614449462</v>
      </c>
      <c r="J47">
        <f t="shared" si="32"/>
        <v>1.7006585552930127</v>
      </c>
      <c r="K47" s="1179">
        <f t="shared" si="32"/>
        <v>110.60788168171349</v>
      </c>
      <c r="L47">
        <f t="shared" si="32"/>
        <v>10.987892004153688</v>
      </c>
      <c r="M47">
        <f t="shared" si="32"/>
        <v>0.11992092069310734</v>
      </c>
      <c r="N47" s="1179">
        <f t="shared" si="32"/>
        <v>279.37562070591173</v>
      </c>
      <c r="O47">
        <f t="shared" si="32"/>
        <v>29.07652713203835</v>
      </c>
      <c r="P47" s="1179">
        <f t="shared" si="32"/>
        <v>9.0852432243087283E-2</v>
      </c>
      <c r="Q47" s="1179">
        <f t="shared" si="32"/>
        <v>37.546629649175273</v>
      </c>
      <c r="R47" s="1179">
        <f t="shared" si="32"/>
        <v>18.560013438164013</v>
      </c>
    </row>
    <row r="48" spans="2:18" thickTop="1" thickBot="1" x14ac:dyDescent="0.35">
      <c r="D48">
        <v>10</v>
      </c>
      <c r="E48">
        <f>B44+C44+D48</f>
        <v>110</v>
      </c>
      <c r="F48">
        <f t="shared" ref="F48:R48" si="33">($B44*F$2+$C44*F$3+$D48*F$4)/$E48</f>
        <v>3.8441532165973218</v>
      </c>
      <c r="G48">
        <f t="shared" si="33"/>
        <v>3.2975073997495746E-2</v>
      </c>
      <c r="H48" s="1179">
        <f t="shared" si="33"/>
        <v>9.0813416154596371</v>
      </c>
      <c r="I48" s="1179">
        <f t="shared" si="33"/>
        <v>5.8119193970873413</v>
      </c>
      <c r="J48">
        <f t="shared" si="33"/>
        <v>1.7681923191638862</v>
      </c>
      <c r="K48" s="1179">
        <f t="shared" si="33"/>
        <v>108.71807112185815</v>
      </c>
      <c r="L48">
        <f t="shared" si="33"/>
        <v>11.739737373737373</v>
      </c>
      <c r="M48">
        <f t="shared" si="33"/>
        <v>0.1273706298868556</v>
      </c>
      <c r="N48" s="1179">
        <f t="shared" si="33"/>
        <v>274.96634203700671</v>
      </c>
      <c r="O48">
        <f t="shared" si="33"/>
        <v>28.55002310314163</v>
      </c>
      <c r="P48" s="1179">
        <f t="shared" si="33"/>
        <v>9.1326349573903051E-2</v>
      </c>
      <c r="Q48" s="1179">
        <f t="shared" si="33"/>
        <v>37.381283321899382</v>
      </c>
      <c r="R48" s="1179">
        <f t="shared" si="33"/>
        <v>18.560463543552661</v>
      </c>
    </row>
    <row r="49" spans="2:18" thickTop="1" thickBot="1" x14ac:dyDescent="0.35">
      <c r="D49">
        <v>13</v>
      </c>
      <c r="E49">
        <f>B44+C44+D49</f>
        <v>113</v>
      </c>
      <c r="F49">
        <f t="shared" ref="F49:R49" si="34">($B44*F$2+$C44*F$3+$D49*F$4)/$E49</f>
        <v>3.849333724842964</v>
      </c>
      <c r="G49">
        <f t="shared" si="34"/>
        <v>3.273307810699605E-2</v>
      </c>
      <c r="H49" s="1179">
        <f t="shared" si="34"/>
        <v>9.2142599179210958</v>
      </c>
      <c r="I49" s="1179">
        <f t="shared" si="34"/>
        <v>5.8052038078283719</v>
      </c>
      <c r="J49">
        <f t="shared" si="34"/>
        <v>1.8321402194663945</v>
      </c>
      <c r="K49" s="1179">
        <f t="shared" si="34"/>
        <v>106.92860448553493</v>
      </c>
      <c r="L49">
        <f t="shared" si="34"/>
        <v>12.451661750245821</v>
      </c>
      <c r="M49">
        <f t="shared" si="34"/>
        <v>0.13442477930040486</v>
      </c>
      <c r="N49" s="1179">
        <f t="shared" si="34"/>
        <v>270.79118435937107</v>
      </c>
      <c r="O49">
        <f t="shared" si="34"/>
        <v>28.051475040381018</v>
      </c>
      <c r="P49" s="1179">
        <f t="shared" si="34"/>
        <v>9.1775103152640133E-2</v>
      </c>
      <c r="Q49" s="1179">
        <f t="shared" si="34"/>
        <v>37.224716445629277</v>
      </c>
      <c r="R49" s="1179">
        <f t="shared" si="34"/>
        <v>18.560889749540145</v>
      </c>
    </row>
    <row r="50" spans="2:18" thickTop="1" thickBot="1" x14ac:dyDescent="0.35">
      <c r="D50">
        <v>15</v>
      </c>
      <c r="E50">
        <f>B44+C44+D50</f>
        <v>115</v>
      </c>
      <c r="F50">
        <f t="shared" ref="F50:R50" si="35">($B44*F$2+$C44*F$3+$D50*F$4)/$E50</f>
        <v>3.8526372373474311</v>
      </c>
      <c r="G50">
        <f t="shared" si="35"/>
        <v>3.2578761886967261E-2</v>
      </c>
      <c r="H50" s="1179">
        <f t="shared" si="35"/>
        <v>9.299019415142892</v>
      </c>
      <c r="I50" s="1179">
        <f t="shared" si="35"/>
        <v>5.800921403083521</v>
      </c>
      <c r="J50">
        <f t="shared" si="35"/>
        <v>1.8729185906737915</v>
      </c>
      <c r="K50" s="1179">
        <f t="shared" si="35"/>
        <v>105.78749532614042</v>
      </c>
      <c r="L50">
        <f t="shared" si="35"/>
        <v>12.905642512077295</v>
      </c>
      <c r="M50">
        <f t="shared" si="35"/>
        <v>0.1389230774771609</v>
      </c>
      <c r="N50" s="1179">
        <f t="shared" si="35"/>
        <v>268.12876497073381</v>
      </c>
      <c r="O50">
        <f t="shared" si="35"/>
        <v>27.733560333693095</v>
      </c>
      <c r="P50" s="1179">
        <f t="shared" si="35"/>
        <v>9.2061264855023195E-2</v>
      </c>
      <c r="Q50" s="1179">
        <f t="shared" si="35"/>
        <v>37.124876698442549</v>
      </c>
      <c r="R50" s="1179">
        <f t="shared" si="35"/>
        <v>18.561161533068393</v>
      </c>
    </row>
    <row r="51" spans="2:18" thickTop="1" thickBot="1" x14ac:dyDescent="0.35">
      <c r="D51">
        <v>17</v>
      </c>
      <c r="E51">
        <f>B44+C44+D51</f>
        <v>117</v>
      </c>
      <c r="F51">
        <f t="shared" ref="F51:R51" si="36">($B44*F$2+$C44*F$3+$D51*F$4)/$E51</f>
        <v>3.855827809253455</v>
      </c>
      <c r="G51">
        <f t="shared" si="36"/>
        <v>3.2429721435144582E-2</v>
      </c>
      <c r="H51" s="1179">
        <f t="shared" si="36"/>
        <v>9.3808811517759096</v>
      </c>
      <c r="I51" s="1179">
        <f t="shared" si="36"/>
        <v>5.7967854053384942</v>
      </c>
      <c r="J51">
        <f t="shared" si="36"/>
        <v>1.9123028295322173</v>
      </c>
      <c r="K51" s="1179">
        <f t="shared" si="36"/>
        <v>104.68539844569955</v>
      </c>
      <c r="L51">
        <f t="shared" si="36"/>
        <v>13.344102564102563</v>
      </c>
      <c r="M51">
        <f t="shared" si="36"/>
        <v>0.14326758768206205</v>
      </c>
      <c r="N51" s="1179">
        <f t="shared" si="36"/>
        <v>265.55736846717815</v>
      </c>
      <c r="O51">
        <f t="shared" si="36"/>
        <v>27.426514505866294</v>
      </c>
      <c r="P51" s="1179">
        <f t="shared" si="36"/>
        <v>9.2337643251341875E-2</v>
      </c>
      <c r="Q51" s="1179">
        <f t="shared" si="36"/>
        <v>37.028450275945964</v>
      </c>
      <c r="R51" s="1179">
        <f t="shared" si="36"/>
        <v>18.561424024852087</v>
      </c>
    </row>
    <row r="52" spans="2:18" thickTop="1" thickBot="1" x14ac:dyDescent="0.35">
      <c r="D52">
        <v>20</v>
      </c>
      <c r="E52">
        <f>B44+C44+D52</f>
        <v>120</v>
      </c>
      <c r="F52">
        <f t="shared" ref="F52:R52" si="37">($B44*F$2+$C44*F$3+$D52*F$4)/$E52</f>
        <v>3.8604142563683648</v>
      </c>
      <c r="G52">
        <f t="shared" si="37"/>
        <v>3.2215475785649483E-2</v>
      </c>
      <c r="H52" s="1179">
        <f t="shared" si="37"/>
        <v>9.4985573981858771</v>
      </c>
      <c r="I52" s="1179">
        <f t="shared" si="37"/>
        <v>5.7908399085800175</v>
      </c>
      <c r="J52">
        <f t="shared" si="37"/>
        <v>1.9689176728912046</v>
      </c>
      <c r="K52" s="1179">
        <f t="shared" si="37"/>
        <v>103.10113418006583</v>
      </c>
      <c r="L52">
        <f t="shared" si="37"/>
        <v>13.974388888888889</v>
      </c>
      <c r="M52">
        <f t="shared" si="37"/>
        <v>0.14951282110160741</v>
      </c>
      <c r="N52" s="1179">
        <f t="shared" si="37"/>
        <v>261.86098599331694</v>
      </c>
      <c r="O52">
        <f t="shared" si="37"/>
        <v>26.985136128365266</v>
      </c>
      <c r="P52" s="1179">
        <f t="shared" si="37"/>
        <v>9.2734937196049985E-2</v>
      </c>
      <c r="Q52" s="1179">
        <f t="shared" si="37"/>
        <v>36.88983729360713</v>
      </c>
      <c r="R52" s="1179">
        <f t="shared" si="37"/>
        <v>18.561801356791147</v>
      </c>
    </row>
    <row r="53" spans="2:18" thickTop="1" thickBot="1" x14ac:dyDescent="0.35">
      <c r="B53">
        <v>95</v>
      </c>
      <c r="C53">
        <v>5</v>
      </c>
      <c r="D53">
        <v>1</v>
      </c>
      <c r="E53">
        <f>B53+C53+D53</f>
        <v>101</v>
      </c>
      <c r="F53">
        <f t="shared" ref="F53:R53" si="38">($B53*F$2+$C53*F$3+$D53*F$4)/$E53</f>
        <v>3.7873196298364533</v>
      </c>
      <c r="G53">
        <f t="shared" si="38"/>
        <v>3.3437827202451503E-2</v>
      </c>
      <c r="H53" s="1179">
        <f t="shared" si="38"/>
        <v>8.6701313394429516</v>
      </c>
      <c r="I53" s="1179">
        <f t="shared" si="38"/>
        <v>5.8549486473859469</v>
      </c>
      <c r="J53">
        <f t="shared" si="38"/>
        <v>1.5514072639855461</v>
      </c>
      <c r="K53" s="1179">
        <f t="shared" si="38"/>
        <v>114.01736889812985</v>
      </c>
      <c r="L53">
        <f t="shared" si="38"/>
        <v>9.2585219236209344</v>
      </c>
      <c r="M53">
        <f t="shared" si="38"/>
        <v>0.10265422739536818</v>
      </c>
      <c r="N53" s="1179">
        <f t="shared" si="38"/>
        <v>287.91978452272832</v>
      </c>
      <c r="O53">
        <f t="shared" si="38"/>
        <v>29.914418898254691</v>
      </c>
      <c r="P53" s="1179">
        <f t="shared" si="38"/>
        <v>9.0608455797912019E-2</v>
      </c>
      <c r="Q53" s="1179">
        <f t="shared" si="38"/>
        <v>37.676556885277158</v>
      </c>
      <c r="R53" s="1179">
        <f t="shared" si="38"/>
        <v>18.44856231008924</v>
      </c>
    </row>
    <row r="54" spans="2:18" thickTop="1" thickBot="1" x14ac:dyDescent="0.35">
      <c r="D54">
        <v>3</v>
      </c>
      <c r="E54">
        <f>B53+C53+D54</f>
        <v>103</v>
      </c>
      <c r="F54">
        <f t="shared" ref="F54:R54" si="39">($B53*F$2+$C53*F$3+$D54*F$4)/$E54</f>
        <v>3.7922121747687521</v>
      </c>
      <c r="G54">
        <f t="shared" si="39"/>
        <v>3.3251847945226051E-2</v>
      </c>
      <c r="H54" s="1179">
        <f t="shared" si="39"/>
        <v>8.7753313330105538</v>
      </c>
      <c r="I54" s="1179">
        <f t="shared" si="39"/>
        <v>5.8492014024852379</v>
      </c>
      <c r="J54">
        <f t="shared" si="39"/>
        <v>1.6023876387410054</v>
      </c>
      <c r="K54" s="1179">
        <f t="shared" si="39"/>
        <v>112.60566907137685</v>
      </c>
      <c r="L54">
        <f t="shared" si="39"/>
        <v>9.8273963630759749</v>
      </c>
      <c r="M54">
        <f t="shared" si="39"/>
        <v>0.10829350306660138</v>
      </c>
      <c r="N54" s="1179">
        <f t="shared" si="39"/>
        <v>284.61458617301957</v>
      </c>
      <c r="O54">
        <f t="shared" si="39"/>
        <v>29.523291917819169</v>
      </c>
      <c r="P54" s="1179">
        <f t="shared" si="39"/>
        <v>9.0950610074450919E-2</v>
      </c>
      <c r="Q54" s="1179">
        <f t="shared" si="39"/>
        <v>37.556311722114344</v>
      </c>
      <c r="R54" s="1179">
        <f t="shared" si="39"/>
        <v>18.451046873047012</v>
      </c>
    </row>
    <row r="55" spans="2:18" thickTop="1" thickBot="1" x14ac:dyDescent="0.35">
      <c r="D55">
        <v>5</v>
      </c>
      <c r="E55">
        <f>B53+C53+D55</f>
        <v>105</v>
      </c>
      <c r="F55">
        <f t="shared" ref="F55:R55" si="40">($B53*F$2+$C53*F$3+$D55*F$4)/$E55</f>
        <v>3.796918337036963</v>
      </c>
      <c r="G55">
        <f t="shared" si="40"/>
        <v>3.3072953612085371E-2</v>
      </c>
      <c r="H55" s="1179">
        <f t="shared" si="40"/>
        <v>8.876523707775581</v>
      </c>
      <c r="I55" s="1179">
        <f t="shared" si="40"/>
        <v>5.8436731002474138</v>
      </c>
      <c r="J55">
        <f t="shared" si="40"/>
        <v>1.6514259039819712</v>
      </c>
      <c r="K55" s="1179">
        <f t="shared" si="40"/>
        <v>111.24774828564303</v>
      </c>
      <c r="L55">
        <f t="shared" si="40"/>
        <v>10.374599395313682</v>
      </c>
      <c r="M55">
        <f t="shared" si="40"/>
        <v>0.11371794918845425</v>
      </c>
      <c r="N55" s="1179">
        <f t="shared" si="40"/>
        <v>281.43530014139503</v>
      </c>
      <c r="O55">
        <f t="shared" si="40"/>
        <v>29.147065012828811</v>
      </c>
      <c r="P55" s="1179">
        <f t="shared" si="40"/>
        <v>9.1279729902359788E-2</v>
      </c>
      <c r="Q55" s="1179">
        <f t="shared" si="40"/>
        <v>37.440647327072021</v>
      </c>
      <c r="R55" s="1179">
        <f t="shared" si="40"/>
        <v>18.453436785987343</v>
      </c>
    </row>
    <row r="56" spans="2:18" thickTop="1" thickBot="1" x14ac:dyDescent="0.35">
      <c r="D56">
        <v>7</v>
      </c>
      <c r="E56">
        <f>B53+C53+D56</f>
        <v>107</v>
      </c>
      <c r="F56">
        <f t="shared" ref="F56:R56" si="41">($B53*F$2+$C53*F$3+$D56*F$4)/$E56</f>
        <v>3.8014485680054282</v>
      </c>
      <c r="G56">
        <f t="shared" si="41"/>
        <v>3.2900746917566774E-2</v>
      </c>
      <c r="H56" s="1179">
        <f t="shared" si="41"/>
        <v>8.9739331900260293</v>
      </c>
      <c r="I56" s="1179">
        <f t="shared" si="41"/>
        <v>5.8383514635138072</v>
      </c>
      <c r="J56">
        <f t="shared" si="41"/>
        <v>1.6986309630457046</v>
      </c>
      <c r="K56" s="1179">
        <f t="shared" si="41"/>
        <v>109.94059089376839</v>
      </c>
      <c r="L56">
        <f t="shared" si="41"/>
        <v>10.901346239430353</v>
      </c>
      <c r="M56">
        <f t="shared" si="41"/>
        <v>0.11893961227771449</v>
      </c>
      <c r="N56" s="1179">
        <f t="shared" si="41"/>
        <v>278.37486592403678</v>
      </c>
      <c r="O56">
        <f t="shared" si="41"/>
        <v>28.784902665034352</v>
      </c>
      <c r="P56" s="1179">
        <f t="shared" si="41"/>
        <v>9.1596546185300096E-2</v>
      </c>
      <c r="Q56" s="1179">
        <f t="shared" si="41"/>
        <v>37.329306834648108</v>
      </c>
      <c r="R56" s="1179">
        <f t="shared" si="41"/>
        <v>18.45573735638785</v>
      </c>
    </row>
    <row r="57" spans="2:18" thickTop="1" thickBot="1" x14ac:dyDescent="0.35">
      <c r="D57">
        <v>10</v>
      </c>
      <c r="E57">
        <f>B53+C53+D57</f>
        <v>110</v>
      </c>
      <c r="F57">
        <f t="shared" ref="F57:R57" si="42">($B53*F$2+$C53*F$3+$D57*F$4)/$E57</f>
        <v>3.8079350350739118</v>
      </c>
      <c r="G57">
        <f t="shared" si="42"/>
        <v>3.2654178241324244E-2</v>
      </c>
      <c r="H57" s="1179">
        <f t="shared" si="42"/>
        <v>9.1134058577937136</v>
      </c>
      <c r="I57" s="1179">
        <f t="shared" si="42"/>
        <v>5.830731847281597</v>
      </c>
      <c r="J57">
        <f t="shared" si="42"/>
        <v>1.7662200248869593</v>
      </c>
      <c r="K57" s="1179">
        <f t="shared" si="42"/>
        <v>108.06897917358425</v>
      </c>
      <c r="L57">
        <f t="shared" si="42"/>
        <v>11.655551948051951</v>
      </c>
      <c r="M57">
        <f t="shared" si="42"/>
        <v>0.1264160844282462</v>
      </c>
      <c r="N57" s="1179">
        <f t="shared" si="42"/>
        <v>273.99288056736475</v>
      </c>
      <c r="O57">
        <f t="shared" si="42"/>
        <v>28.266352030692286</v>
      </c>
      <c r="P57" s="1179">
        <f t="shared" si="42"/>
        <v>9.2050169499510073E-2</v>
      </c>
      <c r="Q57" s="1179">
        <f t="shared" si="42"/>
        <v>37.169887493222951</v>
      </c>
      <c r="R57" s="1179">
        <f t="shared" si="42"/>
        <v>18.459031354915847</v>
      </c>
    </row>
    <row r="58" spans="2:18" thickTop="1" thickBot="1" x14ac:dyDescent="0.35">
      <c r="D58">
        <v>13</v>
      </c>
      <c r="E58">
        <f>B53+C53+D58</f>
        <v>113</v>
      </c>
      <c r="F58">
        <f t="shared" ref="F58:R58" si="43">($B53*F$2+$C53*F$3+$D58*F$4)/$E58</f>
        <v>3.8140770879617687</v>
      </c>
      <c r="G58">
        <f t="shared" si="43"/>
        <v>3.2420701707183086E-2</v>
      </c>
      <c r="H58" s="1179">
        <f t="shared" si="43"/>
        <v>9.2454728971843565</v>
      </c>
      <c r="I58" s="1179">
        <f t="shared" si="43"/>
        <v>5.8235168124422492</v>
      </c>
      <c r="J58">
        <f t="shared" si="43"/>
        <v>1.8302202869844302</v>
      </c>
      <c r="K58" s="1179">
        <f t="shared" si="43"/>
        <v>106.29674506686123</v>
      </c>
      <c r="L58">
        <f t="shared" si="43"/>
        <v>12.369711335861778</v>
      </c>
      <c r="M58">
        <f t="shared" si="43"/>
        <v>0.1334955757566258</v>
      </c>
      <c r="N58" s="1179">
        <f t="shared" si="43"/>
        <v>269.84356699954259</v>
      </c>
      <c r="O58">
        <f t="shared" si="43"/>
        <v>27.775335058350684</v>
      </c>
      <c r="P58" s="1179">
        <f t="shared" si="43"/>
        <v>9.2479706620045191E-2</v>
      </c>
      <c r="Q58" s="1179">
        <f t="shared" si="43"/>
        <v>37.018932895590282</v>
      </c>
      <c r="R58" s="1179">
        <f t="shared" si="43"/>
        <v>18.462150450867139</v>
      </c>
    </row>
    <row r="59" spans="2:18" thickTop="1" thickBot="1" x14ac:dyDescent="0.35">
      <c r="D59">
        <v>15</v>
      </c>
      <c r="E59">
        <f>B53+C53+D59</f>
        <v>115</v>
      </c>
      <c r="F59">
        <f t="shared" ref="F59:R59" si="44">($B53*F$2+$C53*F$3+$D59*F$4)/$E59</f>
        <v>3.8179937593685174</v>
      </c>
      <c r="G59">
        <f t="shared" si="44"/>
        <v>3.2271818120194515E-2</v>
      </c>
      <c r="H59" s="1179">
        <f t="shared" si="44"/>
        <v>9.3296895599841836</v>
      </c>
      <c r="I59" s="1179">
        <f t="shared" si="44"/>
        <v>5.8189159206606353</v>
      </c>
      <c r="J59">
        <f t="shared" si="44"/>
        <v>1.8710320483219482</v>
      </c>
      <c r="K59" s="1179">
        <f t="shared" si="44"/>
        <v>105.16662476692193</v>
      </c>
      <c r="L59">
        <f t="shared" si="44"/>
        <v>12.825117322291238</v>
      </c>
      <c r="M59">
        <f t="shared" si="44"/>
        <v>0.13801003399501277</v>
      </c>
      <c r="N59" s="1179">
        <f t="shared" si="44"/>
        <v>267.19762791281539</v>
      </c>
      <c r="O59">
        <f t="shared" si="44"/>
        <v>27.462222786132852</v>
      </c>
      <c r="P59" s="1179">
        <f t="shared" si="44"/>
        <v>9.2753614349082067E-2</v>
      </c>
      <c r="Q59" s="1179">
        <f t="shared" si="44"/>
        <v>36.922671992752058</v>
      </c>
      <c r="R59" s="1179">
        <f t="shared" si="44"/>
        <v>18.464139439589701</v>
      </c>
    </row>
    <row r="60" spans="2:18" thickTop="1" thickBot="1" x14ac:dyDescent="0.35">
      <c r="D60">
        <v>17</v>
      </c>
      <c r="E60">
        <f>B53+C53+D60</f>
        <v>117</v>
      </c>
      <c r="F60">
        <f t="shared" ref="F60:R60" si="45">($B53*F$2+$C53*F$3+$D60*F$4)/$E60</f>
        <v>3.8217765274793094</v>
      </c>
      <c r="G60">
        <f t="shared" si="45"/>
        <v>3.2128024570367952E-2</v>
      </c>
      <c r="H60" s="1179">
        <f t="shared" si="45"/>
        <v>9.4110270206370092</v>
      </c>
      <c r="I60" s="1179">
        <f t="shared" si="45"/>
        <v>5.8144723243245462</v>
      </c>
      <c r="J60">
        <f t="shared" si="45"/>
        <v>1.9104485357675851</v>
      </c>
      <c r="K60" s="1179">
        <f t="shared" si="45"/>
        <v>104.07514105843352</v>
      </c>
      <c r="L60">
        <f t="shared" si="45"/>
        <v>13.264953873287206</v>
      </c>
      <c r="M60">
        <f t="shared" si="45"/>
        <v>0.14237015178080534</v>
      </c>
      <c r="N60" s="1179">
        <f t="shared" si="45"/>
        <v>264.64214828204467</v>
      </c>
      <c r="O60">
        <f t="shared" si="45"/>
        <v>27.159815206982294</v>
      </c>
      <c r="P60" s="1179">
        <f t="shared" si="45"/>
        <v>9.3018157711314275E-2</v>
      </c>
      <c r="Q60" s="1179">
        <f t="shared" si="45"/>
        <v>36.829702060951035</v>
      </c>
      <c r="R60" s="1179">
        <f t="shared" si="45"/>
        <v>18.466060428697816</v>
      </c>
    </row>
    <row r="61" spans="2:18" thickTop="1" thickBot="1" x14ac:dyDescent="0.35">
      <c r="D61">
        <v>20</v>
      </c>
      <c r="E61">
        <f>B53+C53+D61</f>
        <v>120</v>
      </c>
      <c r="F61">
        <f t="shared" ref="F61:R61" si="46">($B53*F$2+$C53*F$3+$D61*F$4)/$E61</f>
        <v>3.8272142566385723</v>
      </c>
      <c r="G61">
        <f t="shared" si="46"/>
        <v>3.1921321342492273E-2</v>
      </c>
      <c r="H61" s="1179">
        <f t="shared" si="46"/>
        <v>9.5279496203254475</v>
      </c>
      <c r="I61" s="1179">
        <f t="shared" si="46"/>
        <v>5.8080846545914193</v>
      </c>
      <c r="J61">
        <f t="shared" si="46"/>
        <v>1.9671097364706882</v>
      </c>
      <c r="K61" s="1179">
        <f t="shared" si="46"/>
        <v>102.50613322748144</v>
      </c>
      <c r="L61">
        <f t="shared" si="46"/>
        <v>13.897218915343917</v>
      </c>
      <c r="M61">
        <f t="shared" si="46"/>
        <v>0.14863782109788212</v>
      </c>
      <c r="N61" s="1179">
        <f t="shared" si="46"/>
        <v>260.96864631281176</v>
      </c>
      <c r="O61">
        <f t="shared" si="46"/>
        <v>26.72510431195337</v>
      </c>
      <c r="P61" s="1179">
        <f t="shared" si="46"/>
        <v>9.3398438794523073E-2</v>
      </c>
      <c r="Q61" s="1179">
        <f t="shared" si="46"/>
        <v>36.696057783987072</v>
      </c>
      <c r="R61" s="1179">
        <f t="shared" si="46"/>
        <v>18.468821850540735</v>
      </c>
    </row>
    <row r="62" spans="2:18" thickTop="1" thickBot="1" x14ac:dyDescent="0.35">
      <c r="B62">
        <v>94</v>
      </c>
      <c r="C62">
        <v>6</v>
      </c>
      <c r="D62">
        <v>1</v>
      </c>
      <c r="E62">
        <f>B62+C62+D62</f>
        <v>101</v>
      </c>
      <c r="F62">
        <f t="shared" ref="F62:R62" si="47">($B62*F$2+$C62*F$3+$D62*F$4)/$E62</f>
        <v>3.7478740856030366</v>
      </c>
      <c r="G62">
        <f t="shared" si="47"/>
        <v>3.3088336774937978E-2</v>
      </c>
      <c r="H62" s="1179">
        <f t="shared" si="47"/>
        <v>8.7050527914899654</v>
      </c>
      <c r="I62" s="1179">
        <f t="shared" si="47"/>
        <v>5.8754374545282051</v>
      </c>
      <c r="J62">
        <f t="shared" si="47"/>
        <v>1.5492592207136455</v>
      </c>
      <c r="K62" s="1179">
        <f t="shared" si="47"/>
        <v>113.31043707327709</v>
      </c>
      <c r="L62">
        <f t="shared" si="47"/>
        <v>9.1668348263397768</v>
      </c>
      <c r="M62">
        <f t="shared" si="47"/>
        <v>0.10161462343054606</v>
      </c>
      <c r="N62" s="1179">
        <f t="shared" si="47"/>
        <v>286.8595789617321</v>
      </c>
      <c r="O62">
        <f t="shared" si="47"/>
        <v>29.605470205488075</v>
      </c>
      <c r="P62" s="1179">
        <f t="shared" si="47"/>
        <v>9.1396774528771166E-2</v>
      </c>
      <c r="Q62" s="1179">
        <f t="shared" si="47"/>
        <v>37.446323804540448</v>
      </c>
      <c r="R62" s="1179">
        <f t="shared" si="47"/>
        <v>18.338091609593704</v>
      </c>
    </row>
    <row r="63" spans="2:18" thickTop="1" thickBot="1" x14ac:dyDescent="0.35">
      <c r="D63">
        <v>3</v>
      </c>
      <c r="E63">
        <f>B62+C62+D63</f>
        <v>103</v>
      </c>
      <c r="F63">
        <f t="shared" ref="F63:R63" si="48">($B62*F$2+$C62*F$3+$D63*F$4)/$E63</f>
        <v>3.7535325634330721</v>
      </c>
      <c r="G63">
        <f t="shared" si="48"/>
        <v>3.2909143739605989E-2</v>
      </c>
      <c r="H63" s="1179">
        <f t="shared" si="48"/>
        <v>8.8095746986100529</v>
      </c>
      <c r="I63" s="1179">
        <f t="shared" si="48"/>
        <v>5.869292368712113</v>
      </c>
      <c r="J63">
        <f t="shared" si="48"/>
        <v>1.6002813050472</v>
      </c>
      <c r="K63" s="1179">
        <f t="shared" si="48"/>
        <v>111.91246407807463</v>
      </c>
      <c r="L63">
        <f t="shared" si="48"/>
        <v>9.7374895977808595</v>
      </c>
      <c r="M63">
        <f t="shared" si="48"/>
        <v>0.10727408558653308</v>
      </c>
      <c r="N63" s="1179">
        <f t="shared" si="48"/>
        <v>283.57496712777089</v>
      </c>
      <c r="O63">
        <f t="shared" si="48"/>
        <v>29.220342228795595</v>
      </c>
      <c r="P63" s="1179">
        <f t="shared" si="48"/>
        <v>9.1723621645487571E-2</v>
      </c>
      <c r="Q63" s="1179">
        <f t="shared" si="48"/>
        <v>37.330549186634663</v>
      </c>
      <c r="R63" s="1179">
        <f t="shared" si="48"/>
        <v>18.342721234697017</v>
      </c>
    </row>
    <row r="64" spans="2:18" thickTop="1" thickBot="1" x14ac:dyDescent="0.35">
      <c r="D64">
        <v>5</v>
      </c>
      <c r="E64">
        <f>B62+C62+D64</f>
        <v>105</v>
      </c>
      <c r="F64">
        <f t="shared" ref="F64:R64" si="49">($B62*F$2+$C62*F$3+$D64*F$4)/$E64</f>
        <v>3.7589754802029147</v>
      </c>
      <c r="G64">
        <f t="shared" si="49"/>
        <v>3.2736777105619987E-2</v>
      </c>
      <c r="H64" s="1179">
        <f t="shared" si="49"/>
        <v>8.9101148187922323</v>
      </c>
      <c r="I64" s="1179">
        <f t="shared" si="49"/>
        <v>5.8633813814033005</v>
      </c>
      <c r="J64">
        <f t="shared" si="49"/>
        <v>1.6493596909299524</v>
      </c>
      <c r="K64" s="1179">
        <f t="shared" si="49"/>
        <v>110.56774719697513</v>
      </c>
      <c r="L64">
        <f t="shared" si="49"/>
        <v>10.286405139833711</v>
      </c>
      <c r="M64">
        <f t="shared" si="49"/>
        <v>0.11271794918419678</v>
      </c>
      <c r="N64" s="1179">
        <f t="shared" si="49"/>
        <v>280.41548336367487</v>
      </c>
      <c r="O64">
        <f t="shared" si="49"/>
        <v>28.849885794072353</v>
      </c>
      <c r="P64" s="1179">
        <f t="shared" si="49"/>
        <v>9.2038017443471926E-2</v>
      </c>
      <c r="Q64" s="1179">
        <f t="shared" si="49"/>
        <v>37.219185030363377</v>
      </c>
      <c r="R64" s="1179">
        <f t="shared" si="49"/>
        <v>18.347174493129732</v>
      </c>
    </row>
    <row r="65" spans="2:18" thickTop="1" thickBot="1" x14ac:dyDescent="0.35">
      <c r="D65">
        <v>7</v>
      </c>
      <c r="E65">
        <f>B62+C62+D65</f>
        <v>107</v>
      </c>
      <c r="F65">
        <f t="shared" ref="F65:R65" si="50">($B62*F$2+$C62*F$3+$D65*F$4)/$E65</f>
        <v>3.7642149234486517</v>
      </c>
      <c r="G65">
        <f t="shared" si="50"/>
        <v>3.257085408411943E-2</v>
      </c>
      <c r="H65" s="1179">
        <f t="shared" si="50"/>
        <v>9.0068964298087231</v>
      </c>
      <c r="I65" s="1179">
        <f t="shared" si="50"/>
        <v>5.8576913655826681</v>
      </c>
      <c r="J65">
        <f t="shared" si="50"/>
        <v>1.6966033707983965</v>
      </c>
      <c r="K65" s="1179">
        <f t="shared" si="50"/>
        <v>109.27330010582325</v>
      </c>
      <c r="L65">
        <f t="shared" si="50"/>
        <v>10.814800474707019</v>
      </c>
      <c r="M65">
        <f t="shared" si="50"/>
        <v>0.11795830386232165</v>
      </c>
      <c r="N65" s="1179">
        <f t="shared" si="50"/>
        <v>277.37411114216184</v>
      </c>
      <c r="O65">
        <f t="shared" si="50"/>
        <v>28.49327819803035</v>
      </c>
      <c r="P65" s="1179">
        <f t="shared" si="50"/>
        <v>9.2340660127512936E-2</v>
      </c>
      <c r="Q65" s="1179">
        <f t="shared" si="50"/>
        <v>37.111984020120929</v>
      </c>
      <c r="R65" s="1179">
        <f t="shared" si="50"/>
        <v>18.35146127461169</v>
      </c>
    </row>
    <row r="66" spans="2:18" thickTop="1" thickBot="1" x14ac:dyDescent="0.35">
      <c r="D66">
        <v>10</v>
      </c>
      <c r="E66">
        <f>B62+C62+D66</f>
        <v>110</v>
      </c>
      <c r="F66">
        <f t="shared" ref="F66:R66" si="51">($B62*F$2+$C62*F$3+$D66*F$4)/$E66</f>
        <v>3.7717168535505023</v>
      </c>
      <c r="G66">
        <f t="shared" si="51"/>
        <v>3.2333282485152735E-2</v>
      </c>
      <c r="H66" s="1179">
        <f t="shared" si="51"/>
        <v>9.1454701001277918</v>
      </c>
      <c r="I66" s="1179">
        <f t="shared" si="51"/>
        <v>5.8495442974758527</v>
      </c>
      <c r="J66">
        <f t="shared" si="51"/>
        <v>1.7642477306100324</v>
      </c>
      <c r="K66" s="1179">
        <f t="shared" si="51"/>
        <v>107.41988722531036</v>
      </c>
      <c r="L66">
        <f t="shared" si="51"/>
        <v>11.571366522366523</v>
      </c>
      <c r="M66">
        <f t="shared" si="51"/>
        <v>0.1254615389696368</v>
      </c>
      <c r="N66" s="1179">
        <f t="shared" si="51"/>
        <v>273.01941909772273</v>
      </c>
      <c r="O66">
        <f t="shared" si="51"/>
        <v>27.982680958242938</v>
      </c>
      <c r="P66" s="1179">
        <f t="shared" si="51"/>
        <v>9.2773989425117095E-2</v>
      </c>
      <c r="Q66" s="1179">
        <f t="shared" si="51"/>
        <v>36.958491664546514</v>
      </c>
      <c r="R66" s="1179">
        <f t="shared" si="51"/>
        <v>18.357599166279037</v>
      </c>
    </row>
    <row r="67" spans="2:18" thickTop="1" thickBot="1" x14ac:dyDescent="0.35">
      <c r="D67">
        <v>13</v>
      </c>
      <c r="E67">
        <f>B62+C62+D67</f>
        <v>113</v>
      </c>
      <c r="F67">
        <f t="shared" ref="F67:R67" si="52">($B62*F$2+$C62*F$3+$D67*F$4)/$E67</f>
        <v>3.7788204510805734</v>
      </c>
      <c r="G67">
        <f t="shared" si="52"/>
        <v>3.2108325307370109E-2</v>
      </c>
      <c r="H67" s="1179">
        <f t="shared" si="52"/>
        <v>9.2766858764476154</v>
      </c>
      <c r="I67" s="1179">
        <f t="shared" si="52"/>
        <v>5.8418298170561256</v>
      </c>
      <c r="J67">
        <f t="shared" si="52"/>
        <v>1.8283003545024659</v>
      </c>
      <c r="K67" s="1179">
        <f t="shared" si="52"/>
        <v>105.66488564818754</v>
      </c>
      <c r="L67">
        <f t="shared" si="52"/>
        <v>12.287760921477735</v>
      </c>
      <c r="M67">
        <f t="shared" si="52"/>
        <v>0.13256637221284673</v>
      </c>
      <c r="N67" s="1179">
        <f t="shared" si="52"/>
        <v>268.8959496397141</v>
      </c>
      <c r="O67">
        <f t="shared" si="52"/>
        <v>27.499195076320344</v>
      </c>
      <c r="P67" s="1179">
        <f t="shared" si="52"/>
        <v>9.3184310087450262E-2</v>
      </c>
      <c r="Q67" s="1179">
        <f t="shared" si="52"/>
        <v>36.813149345551274</v>
      </c>
      <c r="R67" s="1179">
        <f t="shared" si="52"/>
        <v>18.363411152194139</v>
      </c>
    </row>
    <row r="68" spans="2:18" thickTop="1" thickBot="1" x14ac:dyDescent="0.35">
      <c r="D68">
        <v>15</v>
      </c>
      <c r="E68">
        <f>B62+C62+D68</f>
        <v>115</v>
      </c>
      <c r="F68">
        <f t="shared" ref="F68:R68" si="53">($B62*F$2+$C62*F$3+$D68*F$4)/$E68</f>
        <v>3.7833502813896036</v>
      </c>
      <c r="G68">
        <f t="shared" si="53"/>
        <v>3.1964874353421768E-2</v>
      </c>
      <c r="H68" s="1179">
        <f t="shared" si="53"/>
        <v>9.3603597048254734</v>
      </c>
      <c r="I68" s="1179">
        <f t="shared" si="53"/>
        <v>5.8369104382377488</v>
      </c>
      <c r="J68">
        <f t="shared" si="53"/>
        <v>1.869145505970105</v>
      </c>
      <c r="K68" s="1179">
        <f t="shared" si="53"/>
        <v>104.54575420770341</v>
      </c>
      <c r="L68">
        <f t="shared" si="53"/>
        <v>12.744592132505176</v>
      </c>
      <c r="M68">
        <f t="shared" si="53"/>
        <v>0.13709699051286464</v>
      </c>
      <c r="N68" s="1179">
        <f t="shared" si="53"/>
        <v>266.26649085489697</v>
      </c>
      <c r="O68">
        <f t="shared" si="53"/>
        <v>27.190885238572609</v>
      </c>
      <c r="P68" s="1179">
        <f t="shared" si="53"/>
        <v>9.3445963843140981E-2</v>
      </c>
      <c r="Q68" s="1179">
        <f t="shared" si="53"/>
        <v>36.720467287061552</v>
      </c>
      <c r="R68" s="1179">
        <f t="shared" si="53"/>
        <v>18.367117346111012</v>
      </c>
    </row>
    <row r="69" spans="2:18" thickTop="1" thickBot="1" x14ac:dyDescent="0.35">
      <c r="D69">
        <v>17</v>
      </c>
      <c r="E69">
        <f>B62+C62+D69</f>
        <v>117</v>
      </c>
      <c r="F69">
        <f t="shared" ref="F69:R69" si="54">($B62*F$2+$C62*F$3+$D69*F$4)/$E69</f>
        <v>3.7877252457051633</v>
      </c>
      <c r="G69">
        <f t="shared" si="54"/>
        <v>3.1826327705591323E-2</v>
      </c>
      <c r="H69" s="1179">
        <f t="shared" si="54"/>
        <v>9.4411728894981071</v>
      </c>
      <c r="I69" s="1179">
        <f t="shared" si="54"/>
        <v>5.8321592433105991</v>
      </c>
      <c r="J69">
        <f t="shared" si="54"/>
        <v>1.9085942420029529</v>
      </c>
      <c r="K69" s="1179">
        <f t="shared" si="54"/>
        <v>103.46488367116746</v>
      </c>
      <c r="L69">
        <f t="shared" si="54"/>
        <v>13.185805182471849</v>
      </c>
      <c r="M69">
        <f t="shared" si="54"/>
        <v>0.14147271587954863</v>
      </c>
      <c r="N69" s="1179">
        <f t="shared" si="54"/>
        <v>263.72692809691114</v>
      </c>
      <c r="O69">
        <f t="shared" si="54"/>
        <v>26.893115908098292</v>
      </c>
      <c r="P69" s="1179">
        <f t="shared" si="54"/>
        <v>9.3698672171286704E-2</v>
      </c>
      <c r="Q69" s="1179">
        <f t="shared" si="54"/>
        <v>36.6309538459561</v>
      </c>
      <c r="R69" s="1179">
        <f t="shared" si="54"/>
        <v>18.370696832543551</v>
      </c>
    </row>
    <row r="70" spans="2:18" thickTop="1" thickBot="1" x14ac:dyDescent="0.35">
      <c r="D70">
        <v>20</v>
      </c>
      <c r="E70">
        <f>B62+C62+D70</f>
        <v>120</v>
      </c>
      <c r="F70">
        <f t="shared" ref="F70:R70" si="55">($B62*F$2+$C62*F$3+$D70*F$4)/$E70</f>
        <v>3.7940142569087802</v>
      </c>
      <c r="G70">
        <f t="shared" si="55"/>
        <v>3.1627166899335056E-2</v>
      </c>
      <c r="H70" s="1179">
        <f t="shared" si="55"/>
        <v>9.5573418424650161</v>
      </c>
      <c r="I70" s="1179">
        <f t="shared" si="55"/>
        <v>5.8253294006028202</v>
      </c>
      <c r="J70">
        <f t="shared" si="55"/>
        <v>1.9653018000501716</v>
      </c>
      <c r="K70" s="1179">
        <f t="shared" si="55"/>
        <v>101.91113227489703</v>
      </c>
      <c r="L70">
        <f t="shared" si="55"/>
        <v>13.820048941798943</v>
      </c>
      <c r="M70">
        <f t="shared" si="55"/>
        <v>0.14776282109415684</v>
      </c>
      <c r="N70" s="1179">
        <f t="shared" si="55"/>
        <v>260.07630663230663</v>
      </c>
      <c r="O70">
        <f t="shared" si="55"/>
        <v>26.465072495541467</v>
      </c>
      <c r="P70" s="1179">
        <f t="shared" si="55"/>
        <v>9.4061940392996188E-2</v>
      </c>
      <c r="Q70" s="1179">
        <f t="shared" si="55"/>
        <v>36.502278274367008</v>
      </c>
      <c r="R70" s="1179">
        <f t="shared" si="55"/>
        <v>18.375842344290323</v>
      </c>
    </row>
    <row r="71" spans="2:18" thickTop="1" thickBot="1" x14ac:dyDescent="0.35">
      <c r="B71">
        <v>93</v>
      </c>
      <c r="C71">
        <v>7</v>
      </c>
      <c r="D71">
        <v>1</v>
      </c>
      <c r="E71">
        <f>B71+C71+D71</f>
        <v>101</v>
      </c>
      <c r="F71">
        <f t="shared" ref="F71:R71" si="56">($B71*F$2+$C71*F$3+$D71*F$4)/$E71</f>
        <v>3.7084285413696203</v>
      </c>
      <c r="G71">
        <f t="shared" si="56"/>
        <v>3.2738846347424452E-2</v>
      </c>
      <c r="H71" s="1179">
        <f t="shared" si="56"/>
        <v>8.7399742435369792</v>
      </c>
      <c r="I71" s="1179">
        <f t="shared" si="56"/>
        <v>5.8959262616704642</v>
      </c>
      <c r="J71">
        <f t="shared" si="56"/>
        <v>1.5471111774417448</v>
      </c>
      <c r="K71" s="1179">
        <f t="shared" si="56"/>
        <v>112.60350524842433</v>
      </c>
      <c r="L71">
        <f t="shared" si="56"/>
        <v>9.0751477290586209</v>
      </c>
      <c r="M71">
        <f t="shared" si="56"/>
        <v>0.10057501946572392</v>
      </c>
      <c r="N71" s="1179">
        <f t="shared" si="56"/>
        <v>285.79937340073582</v>
      </c>
      <c r="O71">
        <f t="shared" si="56"/>
        <v>29.296521512721462</v>
      </c>
      <c r="P71" s="1179">
        <f t="shared" si="56"/>
        <v>9.2185093259630299E-2</v>
      </c>
      <c r="Q71" s="1179">
        <f t="shared" si="56"/>
        <v>37.216090723803745</v>
      </c>
      <c r="R71" s="1179">
        <f t="shared" si="56"/>
        <v>18.227620909098164</v>
      </c>
    </row>
    <row r="72" spans="2:18" thickTop="1" thickBot="1" x14ac:dyDescent="0.35">
      <c r="D72">
        <v>3</v>
      </c>
      <c r="E72">
        <f>B71+C71+D72</f>
        <v>103</v>
      </c>
      <c r="F72">
        <f t="shared" ref="F72:R72" si="57">($B71*F$2+$C71*F$3+$D72*F$4)/$E72</f>
        <v>3.7148529520973916</v>
      </c>
      <c r="G72">
        <f t="shared" si="57"/>
        <v>3.2566439533985934E-2</v>
      </c>
      <c r="H72" s="1179">
        <f t="shared" si="57"/>
        <v>8.8438180642095521</v>
      </c>
      <c r="I72" s="1179">
        <f t="shared" si="57"/>
        <v>5.8893833349389881</v>
      </c>
      <c r="J72">
        <f t="shared" si="57"/>
        <v>1.5981749713533944</v>
      </c>
      <c r="K72" s="1179">
        <f t="shared" si="57"/>
        <v>111.21925908477242</v>
      </c>
      <c r="L72">
        <f t="shared" si="57"/>
        <v>9.6475828324857442</v>
      </c>
      <c r="M72">
        <f t="shared" si="57"/>
        <v>0.10625466810646478</v>
      </c>
      <c r="N72" s="1179">
        <f t="shared" si="57"/>
        <v>282.53534808252209</v>
      </c>
      <c r="O72">
        <f t="shared" si="57"/>
        <v>28.91739253977202</v>
      </c>
      <c r="P72" s="1179">
        <f t="shared" si="57"/>
        <v>9.2496633216524196E-2</v>
      </c>
      <c r="Q72" s="1179">
        <f t="shared" si="57"/>
        <v>37.104786651154981</v>
      </c>
      <c r="R72" s="1179">
        <f t="shared" si="57"/>
        <v>18.234395596347024</v>
      </c>
    </row>
    <row r="73" spans="2:18" thickTop="1" thickBot="1" x14ac:dyDescent="0.35">
      <c r="D73">
        <v>5</v>
      </c>
      <c r="E73">
        <f>B71+C71+D73</f>
        <v>105</v>
      </c>
      <c r="F73">
        <f t="shared" ref="F73:R73" si="58">($B71*F$2+$C71*F$3+$D73*F$4)/$E73</f>
        <v>3.7210326233688664</v>
      </c>
      <c r="G73">
        <f t="shared" si="58"/>
        <v>3.2400600599154596E-2</v>
      </c>
      <c r="H73" s="1179">
        <f t="shared" si="58"/>
        <v>8.9437059298088855</v>
      </c>
      <c r="I73" s="1179">
        <f t="shared" si="58"/>
        <v>5.8830896625591871</v>
      </c>
      <c r="J73">
        <f t="shared" si="58"/>
        <v>1.6472934778779336</v>
      </c>
      <c r="K73" s="1179">
        <f t="shared" si="58"/>
        <v>109.88774610830724</v>
      </c>
      <c r="L73">
        <f t="shared" si="58"/>
        <v>10.198210884353742</v>
      </c>
      <c r="M73">
        <f t="shared" si="58"/>
        <v>0.11171794917993931</v>
      </c>
      <c r="N73" s="1179">
        <f t="shared" si="58"/>
        <v>279.39566658595464</v>
      </c>
      <c r="O73">
        <f t="shared" si="58"/>
        <v>28.552706575315895</v>
      </c>
      <c r="P73" s="1179">
        <f t="shared" si="58"/>
        <v>9.2796304984584035E-2</v>
      </c>
      <c r="Q73" s="1179">
        <f t="shared" si="58"/>
        <v>36.99772273365474</v>
      </c>
      <c r="R73" s="1179">
        <f t="shared" si="58"/>
        <v>18.240912200272117</v>
      </c>
    </row>
    <row r="74" spans="2:18" thickTop="1" thickBot="1" x14ac:dyDescent="0.35">
      <c r="D74">
        <v>7</v>
      </c>
      <c r="E74">
        <f>B71+C71+D74</f>
        <v>107</v>
      </c>
      <c r="F74">
        <f t="shared" ref="F74:R74" si="59">($B71*F$2+$C71*F$3+$D74*F$4)/$E74</f>
        <v>3.7269812788918752</v>
      </c>
      <c r="G74">
        <f t="shared" si="59"/>
        <v>3.2240961250672086E-2</v>
      </c>
      <c r="H74" s="1179">
        <f t="shared" si="59"/>
        <v>9.0398596695914204</v>
      </c>
      <c r="I74" s="1179">
        <f t="shared" si="59"/>
        <v>5.8770312676515291</v>
      </c>
      <c r="J74">
        <f t="shared" si="59"/>
        <v>1.6945757785510884</v>
      </c>
      <c r="K74" s="1179">
        <f t="shared" si="59"/>
        <v>108.60600931787813</v>
      </c>
      <c r="L74">
        <f t="shared" si="59"/>
        <v>10.72825470998368</v>
      </c>
      <c r="M74">
        <f t="shared" si="59"/>
        <v>0.11697699544692879</v>
      </c>
      <c r="N74" s="1179">
        <f t="shared" si="59"/>
        <v>276.37335636028683</v>
      </c>
      <c r="O74">
        <f t="shared" si="59"/>
        <v>28.201653731026347</v>
      </c>
      <c r="P74" s="1179">
        <f t="shared" si="59"/>
        <v>9.3084774069725762E-2</v>
      </c>
      <c r="Q74" s="1179">
        <f t="shared" si="59"/>
        <v>36.894661205593763</v>
      </c>
      <c r="R74" s="1179">
        <f t="shared" si="59"/>
        <v>18.247185192835524</v>
      </c>
    </row>
    <row r="75" spans="2:18" thickTop="1" thickBot="1" x14ac:dyDescent="0.35">
      <c r="D75">
        <v>10</v>
      </c>
      <c r="E75">
        <f>B71+C71+D75</f>
        <v>110</v>
      </c>
      <c r="F75">
        <f t="shared" ref="F75:R75" si="60">($B71*F$2+$C71*F$3+$D75*F$4)/$E75</f>
        <v>3.7354986720270924</v>
      </c>
      <c r="G75">
        <f t="shared" si="60"/>
        <v>3.2012386728981226E-2</v>
      </c>
      <c r="H75" s="1179">
        <f t="shared" si="60"/>
        <v>9.1775343424618683</v>
      </c>
      <c r="I75" s="1179">
        <f t="shared" si="60"/>
        <v>5.8683567476701084</v>
      </c>
      <c r="J75">
        <f t="shared" si="60"/>
        <v>1.7622754363331052</v>
      </c>
      <c r="K75" s="1179">
        <f t="shared" si="60"/>
        <v>106.77079527703647</v>
      </c>
      <c r="L75">
        <f t="shared" si="60"/>
        <v>11.487181096681097</v>
      </c>
      <c r="M75">
        <f t="shared" si="60"/>
        <v>0.12450699351102738</v>
      </c>
      <c r="N75" s="1179">
        <f t="shared" si="60"/>
        <v>272.04595762808071</v>
      </c>
      <c r="O75">
        <f t="shared" si="60"/>
        <v>27.69900988579359</v>
      </c>
      <c r="P75" s="1179">
        <f t="shared" si="60"/>
        <v>9.3497809350724118E-2</v>
      </c>
      <c r="Q75" s="1179">
        <f t="shared" si="60"/>
        <v>36.747095835870084</v>
      </c>
      <c r="R75" s="1179">
        <f t="shared" si="60"/>
        <v>18.256166977642224</v>
      </c>
    </row>
    <row r="76" spans="2:18" thickTop="1" thickBot="1" x14ac:dyDescent="0.35">
      <c r="D76">
        <v>13</v>
      </c>
      <c r="E76">
        <f>B71+C71+D76</f>
        <v>113</v>
      </c>
      <c r="F76">
        <f t="shared" ref="F76:R76" si="61">($B71*F$2+$C71*F$3+$D76*F$4)/$E76</f>
        <v>3.7435638141993777</v>
      </c>
      <c r="G76">
        <f t="shared" si="61"/>
        <v>3.1795948907557138E-2</v>
      </c>
      <c r="H76" s="1179">
        <f t="shared" si="61"/>
        <v>9.3078988557108762</v>
      </c>
      <c r="I76" s="1179">
        <f t="shared" si="61"/>
        <v>5.8601428216700029</v>
      </c>
      <c r="J76">
        <f t="shared" si="61"/>
        <v>1.8263804220205015</v>
      </c>
      <c r="K76" s="1179">
        <f t="shared" si="61"/>
        <v>105.03302622951382</v>
      </c>
      <c r="L76">
        <f t="shared" si="61"/>
        <v>12.205810507093693</v>
      </c>
      <c r="M76">
        <f t="shared" si="61"/>
        <v>0.13163716866906766</v>
      </c>
      <c r="N76" s="1179">
        <f t="shared" si="61"/>
        <v>267.94833227988556</v>
      </c>
      <c r="O76">
        <f t="shared" si="61"/>
        <v>27.223055094290007</v>
      </c>
      <c r="P76" s="1179">
        <f t="shared" si="61"/>
        <v>9.3888913554855333E-2</v>
      </c>
      <c r="Q76" s="1179">
        <f t="shared" si="61"/>
        <v>36.60736579551228</v>
      </c>
      <c r="R76" s="1179">
        <f t="shared" si="61"/>
        <v>18.264671853521133</v>
      </c>
    </row>
    <row r="77" spans="2:18" thickTop="1" thickBot="1" x14ac:dyDescent="0.35">
      <c r="D77">
        <v>15</v>
      </c>
      <c r="E77">
        <f>B71+C71+D77</f>
        <v>115</v>
      </c>
      <c r="F77">
        <f t="shared" ref="F77:R77" si="62">($B71*F$2+$C71*F$3+$D77*F$4)/$E77</f>
        <v>3.7487068034106898</v>
      </c>
      <c r="G77">
        <f t="shared" si="62"/>
        <v>3.1657930586649022E-2</v>
      </c>
      <c r="H77" s="1179">
        <f t="shared" si="62"/>
        <v>9.391029849666765</v>
      </c>
      <c r="I77" s="1179">
        <f t="shared" si="62"/>
        <v>5.8549049558148631</v>
      </c>
      <c r="J77">
        <f t="shared" si="62"/>
        <v>1.8672589636182619</v>
      </c>
      <c r="K77" s="1179">
        <f t="shared" si="62"/>
        <v>103.92488364848491</v>
      </c>
      <c r="L77">
        <f t="shared" si="62"/>
        <v>12.664066942719117</v>
      </c>
      <c r="M77">
        <f t="shared" si="62"/>
        <v>0.13618394703071651</v>
      </c>
      <c r="N77" s="1179">
        <f t="shared" si="62"/>
        <v>265.3353537969785</v>
      </c>
      <c r="O77">
        <f t="shared" si="62"/>
        <v>26.919547691012362</v>
      </c>
      <c r="P77" s="1179">
        <f t="shared" si="62"/>
        <v>9.4138313337199866E-2</v>
      </c>
      <c r="Q77" s="1179">
        <f t="shared" si="62"/>
        <v>36.518262581371062</v>
      </c>
      <c r="R77" s="1179">
        <f t="shared" si="62"/>
        <v>18.270095252632323</v>
      </c>
    </row>
    <row r="78" spans="2:18" thickTop="1" thickBot="1" x14ac:dyDescent="0.35">
      <c r="D78">
        <v>17</v>
      </c>
      <c r="E78">
        <f>B71+C71+D78</f>
        <v>117</v>
      </c>
      <c r="F78">
        <f t="shared" ref="F78:R78" si="63">($B71*F$2+$C71*F$3+$D78*F$4)/$E78</f>
        <v>3.7536739639310173</v>
      </c>
      <c r="G78">
        <f t="shared" si="63"/>
        <v>3.1524630840814694E-2</v>
      </c>
      <c r="H78" s="1179">
        <f t="shared" si="63"/>
        <v>9.4713187583592049</v>
      </c>
      <c r="I78" s="1179">
        <f t="shared" si="63"/>
        <v>5.8498461622966511</v>
      </c>
      <c r="J78">
        <f t="shared" si="63"/>
        <v>1.9067399482383207</v>
      </c>
      <c r="K78" s="1179">
        <f t="shared" si="63"/>
        <v>102.8546262839014</v>
      </c>
      <c r="L78">
        <f t="shared" si="63"/>
        <v>13.106656491656492</v>
      </c>
      <c r="M78">
        <f t="shared" si="63"/>
        <v>0.14057527997829192</v>
      </c>
      <c r="N78" s="1179">
        <f t="shared" si="63"/>
        <v>262.8117079117776</v>
      </c>
      <c r="O78">
        <f t="shared" si="63"/>
        <v>26.626416609214292</v>
      </c>
      <c r="P78" s="1179">
        <f t="shared" si="63"/>
        <v>9.4379186631259118E-2</v>
      </c>
      <c r="Q78" s="1179">
        <f t="shared" si="63"/>
        <v>36.432205630961171</v>
      </c>
      <c r="R78" s="1179">
        <f t="shared" si="63"/>
        <v>18.275333236389283</v>
      </c>
    </row>
    <row r="79" spans="2:18" thickTop="1" thickBot="1" x14ac:dyDescent="0.35">
      <c r="D79">
        <v>20</v>
      </c>
      <c r="E79">
        <f>B71+C71+D79</f>
        <v>120</v>
      </c>
      <c r="F79">
        <f t="shared" ref="F79:R79" si="64">($B71*F$2+$C71*F$3+$D79*F$4)/$E79</f>
        <v>3.7608142571789878</v>
      </c>
      <c r="G79">
        <f t="shared" si="64"/>
        <v>3.1333012456177839E-2</v>
      </c>
      <c r="H79" s="1179">
        <f t="shared" si="64"/>
        <v>9.5867340646045882</v>
      </c>
      <c r="I79" s="1179">
        <f t="shared" si="64"/>
        <v>5.8425741466142211</v>
      </c>
      <c r="J79">
        <f t="shared" si="64"/>
        <v>1.9634938636296553</v>
      </c>
      <c r="K79" s="1179">
        <f t="shared" si="64"/>
        <v>101.31613132231263</v>
      </c>
      <c r="L79">
        <f t="shared" si="64"/>
        <v>13.742878968253967</v>
      </c>
      <c r="M79">
        <f t="shared" si="64"/>
        <v>0.14688782109043155</v>
      </c>
      <c r="N79" s="1179">
        <f t="shared" si="64"/>
        <v>259.18396695180144</v>
      </c>
      <c r="O79">
        <f t="shared" si="64"/>
        <v>26.205040679129567</v>
      </c>
      <c r="P79" s="1179">
        <f t="shared" si="64"/>
        <v>9.4725441991469303E-2</v>
      </c>
      <c r="Q79" s="1179">
        <f t="shared" si="64"/>
        <v>36.308498764746943</v>
      </c>
      <c r="R79" s="1179">
        <f t="shared" si="64"/>
        <v>18.282862838039911</v>
      </c>
    </row>
    <row r="80" spans="2:18" thickTop="1" thickBot="1" x14ac:dyDescent="0.35">
      <c r="B80">
        <v>92</v>
      </c>
      <c r="C80">
        <v>8</v>
      </c>
      <c r="D80">
        <v>1</v>
      </c>
      <c r="E80">
        <f>B80+C80+D80</f>
        <v>101</v>
      </c>
      <c r="F80">
        <f t="shared" ref="F80:R80" si="65">($B80*F$2+$C80*F$3+$D80*F$4)/$E80</f>
        <v>3.6689829971362036</v>
      </c>
      <c r="G80">
        <f t="shared" si="65"/>
        <v>3.2389355919910927E-2</v>
      </c>
      <c r="H80" s="1179">
        <f t="shared" si="65"/>
        <v>8.774895695583993</v>
      </c>
      <c r="I80" s="1179">
        <f t="shared" si="65"/>
        <v>5.9164150688127224</v>
      </c>
      <c r="J80">
        <f t="shared" si="65"/>
        <v>1.5449631341698444</v>
      </c>
      <c r="K80" s="1179">
        <f t="shared" si="65"/>
        <v>111.89657342357155</v>
      </c>
      <c r="L80">
        <f t="shared" si="65"/>
        <v>8.9834606317774632</v>
      </c>
      <c r="M80">
        <f t="shared" si="65"/>
        <v>9.9535415500901794E-2</v>
      </c>
      <c r="N80" s="1179">
        <f t="shared" si="65"/>
        <v>284.73916783973959</v>
      </c>
      <c r="O80">
        <f t="shared" si="65"/>
        <v>28.987572819954845</v>
      </c>
      <c r="P80" s="1179">
        <f t="shared" si="65"/>
        <v>9.2973411990489432E-2</v>
      </c>
      <c r="Q80" s="1179">
        <f t="shared" si="65"/>
        <v>36.985857643067035</v>
      </c>
      <c r="R80" s="1179">
        <f t="shared" si="65"/>
        <v>18.117150208602624</v>
      </c>
    </row>
    <row r="81" spans="2:18" thickTop="1" thickBot="1" x14ac:dyDescent="0.35">
      <c r="D81">
        <v>3</v>
      </c>
      <c r="E81">
        <f>B80+C80+D81</f>
        <v>103</v>
      </c>
      <c r="F81">
        <f t="shared" ref="F81:R81" si="66">($B80*F$2+$C80*F$3+$D81*F$4)/$E81</f>
        <v>3.6761733407617112</v>
      </c>
      <c r="G81">
        <f t="shared" si="66"/>
        <v>3.2223735328365873E-2</v>
      </c>
      <c r="H81" s="1179">
        <f t="shared" si="66"/>
        <v>8.8780614298090512</v>
      </c>
      <c r="I81" s="1179">
        <f t="shared" si="66"/>
        <v>5.9094743011658633</v>
      </c>
      <c r="J81">
        <f t="shared" si="66"/>
        <v>1.5960686376595892</v>
      </c>
      <c r="K81" s="1179">
        <f t="shared" si="66"/>
        <v>110.52605409147019</v>
      </c>
      <c r="L81">
        <f t="shared" si="66"/>
        <v>9.5576760671906307</v>
      </c>
      <c r="M81">
        <f t="shared" si="66"/>
        <v>0.10523525062639648</v>
      </c>
      <c r="N81" s="1179">
        <f t="shared" si="66"/>
        <v>281.49572903727335</v>
      </c>
      <c r="O81">
        <f t="shared" si="66"/>
        <v>28.614442850748443</v>
      </c>
      <c r="P81" s="1179">
        <f t="shared" si="66"/>
        <v>9.3269644787560821E-2</v>
      </c>
      <c r="Q81" s="1179">
        <f t="shared" si="66"/>
        <v>36.8790241156753</v>
      </c>
      <c r="R81" s="1179">
        <f t="shared" si="66"/>
        <v>18.126069957997029</v>
      </c>
    </row>
    <row r="82" spans="2:18" thickTop="1" thickBot="1" x14ac:dyDescent="0.35">
      <c r="D82">
        <v>5</v>
      </c>
      <c r="E82">
        <f>B80+C80+D82</f>
        <v>105</v>
      </c>
      <c r="F82">
        <f t="shared" ref="F82:R82" si="67">($B80*F$2+$C80*F$3+$D82*F$4)/$E82</f>
        <v>3.6830897665348181</v>
      </c>
      <c r="G82">
        <f t="shared" si="67"/>
        <v>3.2064424092689205E-2</v>
      </c>
      <c r="H82" s="1179">
        <f t="shared" si="67"/>
        <v>8.9772970408255368</v>
      </c>
      <c r="I82" s="1179">
        <f t="shared" si="67"/>
        <v>5.9027979437150746</v>
      </c>
      <c r="J82">
        <f t="shared" si="67"/>
        <v>1.6452272648259152</v>
      </c>
      <c r="K82" s="1179">
        <f t="shared" si="67"/>
        <v>109.20774501963933</v>
      </c>
      <c r="L82">
        <f t="shared" si="67"/>
        <v>10.110016628873771</v>
      </c>
      <c r="M82">
        <f t="shared" si="67"/>
        <v>0.11071794917568183</v>
      </c>
      <c r="N82" s="1179">
        <f t="shared" si="67"/>
        <v>278.37584980823448</v>
      </c>
      <c r="O82">
        <f t="shared" si="67"/>
        <v>28.255527356559433</v>
      </c>
      <c r="P82" s="1179">
        <f t="shared" si="67"/>
        <v>9.3554592525696159E-2</v>
      </c>
      <c r="Q82" s="1179">
        <f t="shared" si="67"/>
        <v>36.776260436946096</v>
      </c>
      <c r="R82" s="1179">
        <f t="shared" si="67"/>
        <v>18.134649907414502</v>
      </c>
    </row>
    <row r="83" spans="2:18" thickTop="1" thickBot="1" x14ac:dyDescent="0.35">
      <c r="D83">
        <v>7</v>
      </c>
      <c r="E83">
        <f>B80+C80+D83</f>
        <v>107</v>
      </c>
      <c r="F83">
        <f t="shared" ref="F83:R83" si="68">($B80*F$2+$C80*F$3+$D83*F$4)/$E83</f>
        <v>3.6897476343350988</v>
      </c>
      <c r="G83">
        <f t="shared" si="68"/>
        <v>3.1911068417224742E-2</v>
      </c>
      <c r="H83" s="1179">
        <f t="shared" si="68"/>
        <v>9.072822909374116</v>
      </c>
      <c r="I83" s="1179">
        <f t="shared" si="68"/>
        <v>5.89637116972039</v>
      </c>
      <c r="J83">
        <f t="shared" si="68"/>
        <v>1.6925481863037806</v>
      </c>
      <c r="K83" s="1179">
        <f t="shared" si="68"/>
        <v>107.93871852993298</v>
      </c>
      <c r="L83">
        <f t="shared" si="68"/>
        <v>10.641708945260349</v>
      </c>
      <c r="M83">
        <f t="shared" si="68"/>
        <v>0.11599568703153594</v>
      </c>
      <c r="N83" s="1179">
        <f t="shared" si="68"/>
        <v>275.37260157841189</v>
      </c>
      <c r="O83">
        <f t="shared" si="68"/>
        <v>27.910029264022345</v>
      </c>
      <c r="P83" s="1179">
        <f t="shared" si="68"/>
        <v>9.3828888011938588E-2</v>
      </c>
      <c r="Q83" s="1179">
        <f t="shared" si="68"/>
        <v>36.677338391066591</v>
      </c>
      <c r="R83" s="1179">
        <f t="shared" si="68"/>
        <v>18.14290911105936</v>
      </c>
    </row>
    <row r="84" spans="2:18" thickTop="1" thickBot="1" x14ac:dyDescent="0.35">
      <c r="D84">
        <v>10</v>
      </c>
      <c r="E84">
        <f>B80+C80+D84</f>
        <v>110</v>
      </c>
      <c r="F84">
        <f t="shared" ref="F84:R84" si="69">($B80*F$2+$C80*F$3+$D84*F$4)/$E84</f>
        <v>3.6992804905036829</v>
      </c>
      <c r="G84">
        <f t="shared" si="69"/>
        <v>3.1691490972809717E-2</v>
      </c>
      <c r="H84" s="1179">
        <f t="shared" si="69"/>
        <v>9.209598584795943</v>
      </c>
      <c r="I84" s="1179">
        <f t="shared" si="69"/>
        <v>5.8871691978643641</v>
      </c>
      <c r="J84">
        <f t="shared" si="69"/>
        <v>1.7603031420561783</v>
      </c>
      <c r="K84" s="1179">
        <f t="shared" si="69"/>
        <v>106.12170332876255</v>
      </c>
      <c r="L84">
        <f t="shared" si="69"/>
        <v>11.40299567099567</v>
      </c>
      <c r="M84">
        <f t="shared" si="69"/>
        <v>0.12355244805241798</v>
      </c>
      <c r="N84" s="1179">
        <f t="shared" si="69"/>
        <v>271.07249615843875</v>
      </c>
      <c r="O84">
        <f t="shared" si="69"/>
        <v>27.415338813344245</v>
      </c>
      <c r="P84" s="1179">
        <f t="shared" si="69"/>
        <v>9.422162927633114E-2</v>
      </c>
      <c r="Q84" s="1179">
        <f t="shared" si="69"/>
        <v>36.535700007193661</v>
      </c>
      <c r="R84" s="1179">
        <f t="shared" si="69"/>
        <v>18.15473478900541</v>
      </c>
    </row>
    <row r="85" spans="2:18" thickTop="1" thickBot="1" x14ac:dyDescent="0.35">
      <c r="D85">
        <v>13</v>
      </c>
      <c r="E85">
        <f>B80+C80+D85</f>
        <v>113</v>
      </c>
      <c r="F85">
        <f t="shared" ref="F85:R85" si="70">($B80*F$2+$C80*F$3+$D85*F$4)/$E85</f>
        <v>3.7083071773181824</v>
      </c>
      <c r="G85">
        <f t="shared" si="70"/>
        <v>3.1483572507744161E-2</v>
      </c>
      <c r="H85" s="1179">
        <f t="shared" si="70"/>
        <v>9.3391118349741351</v>
      </c>
      <c r="I85" s="1179">
        <f t="shared" si="70"/>
        <v>5.8784558262838802</v>
      </c>
      <c r="J85">
        <f t="shared" si="70"/>
        <v>1.8244604895385377</v>
      </c>
      <c r="K85" s="1179">
        <f t="shared" si="70"/>
        <v>104.40116681084011</v>
      </c>
      <c r="L85">
        <f t="shared" si="70"/>
        <v>12.12386009270965</v>
      </c>
      <c r="M85">
        <f t="shared" si="70"/>
        <v>0.13070796512528859</v>
      </c>
      <c r="N85" s="1179">
        <f t="shared" si="70"/>
        <v>267.00071492005708</v>
      </c>
      <c r="O85">
        <f t="shared" si="70"/>
        <v>26.946915112259671</v>
      </c>
      <c r="P85" s="1179">
        <f t="shared" si="70"/>
        <v>9.4593517022260404E-2</v>
      </c>
      <c r="Q85" s="1179">
        <f t="shared" si="70"/>
        <v>36.401582245473271</v>
      </c>
      <c r="R85" s="1179">
        <f t="shared" si="70"/>
        <v>18.16593255484813</v>
      </c>
    </row>
    <row r="86" spans="2:18" thickTop="1" thickBot="1" x14ac:dyDescent="0.35">
      <c r="D86">
        <v>15</v>
      </c>
      <c r="E86">
        <f>B80+C80+D86</f>
        <v>115</v>
      </c>
      <c r="F86">
        <f t="shared" ref="F86:R86" si="71">($B80*F$2+$C80*F$3+$D86*F$4)/$E86</f>
        <v>3.7140633254317761</v>
      </c>
      <c r="G86">
        <f t="shared" si="71"/>
        <v>3.1350986819876275E-2</v>
      </c>
      <c r="H86" s="1179">
        <f t="shared" si="71"/>
        <v>9.4216999945080548</v>
      </c>
      <c r="I86" s="1179">
        <f t="shared" si="71"/>
        <v>5.8728994733919775</v>
      </c>
      <c r="J86">
        <f t="shared" si="71"/>
        <v>1.8653724212664189</v>
      </c>
      <c r="K86" s="1179">
        <f t="shared" si="71"/>
        <v>103.30401308926638</v>
      </c>
      <c r="L86">
        <f t="shared" si="71"/>
        <v>12.583541752933058</v>
      </c>
      <c r="M86">
        <f t="shared" si="71"/>
        <v>0.13527090354856838</v>
      </c>
      <c r="N86" s="1179">
        <f t="shared" si="71"/>
        <v>264.40421673906008</v>
      </c>
      <c r="O86">
        <f t="shared" si="71"/>
        <v>26.648210143452118</v>
      </c>
      <c r="P86" s="1179">
        <f t="shared" si="71"/>
        <v>9.4830662831258752E-2</v>
      </c>
      <c r="Q86" s="1179">
        <f t="shared" si="71"/>
        <v>36.316057875680556</v>
      </c>
      <c r="R86" s="1179">
        <f t="shared" si="71"/>
        <v>18.173073159153631</v>
      </c>
    </row>
    <row r="87" spans="2:18" thickTop="1" thickBot="1" x14ac:dyDescent="0.35">
      <c r="D87">
        <v>17</v>
      </c>
      <c r="E87">
        <f>B80+C80+D87</f>
        <v>117</v>
      </c>
      <c r="F87">
        <f t="shared" ref="F87:R87" si="72">($B80*F$2+$C80*F$3+$D87*F$4)/$E87</f>
        <v>3.7196226821568716</v>
      </c>
      <c r="G87">
        <f t="shared" si="72"/>
        <v>3.1222933976038057E-2</v>
      </c>
      <c r="H87" s="1179">
        <f t="shared" si="72"/>
        <v>9.5014646272203009</v>
      </c>
      <c r="I87" s="1179">
        <f t="shared" si="72"/>
        <v>5.8675330812827031</v>
      </c>
      <c r="J87">
        <f t="shared" si="72"/>
        <v>1.9048856544736887</v>
      </c>
      <c r="K87" s="1179">
        <f t="shared" si="72"/>
        <v>102.24436889663532</v>
      </c>
      <c r="L87">
        <f t="shared" si="72"/>
        <v>13.027507800841134</v>
      </c>
      <c r="M87">
        <f t="shared" si="72"/>
        <v>0.13967784407703521</v>
      </c>
      <c r="N87" s="1179">
        <f t="shared" si="72"/>
        <v>261.89648772664412</v>
      </c>
      <c r="O87">
        <f t="shared" si="72"/>
        <v>26.359717310330289</v>
      </c>
      <c r="P87" s="1179">
        <f t="shared" si="72"/>
        <v>9.5059701091231533E-2</v>
      </c>
      <c r="Q87" s="1179">
        <f t="shared" si="72"/>
        <v>36.233457415966235</v>
      </c>
      <c r="R87" s="1179">
        <f t="shared" si="72"/>
        <v>18.179969640235011</v>
      </c>
    </row>
    <row r="88" spans="2:18" thickTop="1" thickBot="1" x14ac:dyDescent="0.35">
      <c r="D88">
        <v>20</v>
      </c>
      <c r="E88">
        <f>B80+C80+D88</f>
        <v>120</v>
      </c>
      <c r="F88">
        <f t="shared" ref="F88:R88" si="73">($B80*F$2+$C80*F$3+$D88*F$4)/$E88</f>
        <v>3.7276142574491957</v>
      </c>
      <c r="G88">
        <f t="shared" si="73"/>
        <v>3.1038858013020622E-2</v>
      </c>
      <c r="H88" s="1179">
        <f t="shared" si="73"/>
        <v>9.6161262867441568</v>
      </c>
      <c r="I88" s="1179">
        <f t="shared" si="73"/>
        <v>5.8598188926256221</v>
      </c>
      <c r="J88">
        <f t="shared" si="73"/>
        <v>1.9616859272091391</v>
      </c>
      <c r="K88" s="1179">
        <f t="shared" si="73"/>
        <v>100.7211303697282</v>
      </c>
      <c r="L88">
        <f t="shared" si="73"/>
        <v>13.665708994708996</v>
      </c>
      <c r="M88">
        <f t="shared" si="73"/>
        <v>0.14601282108670627</v>
      </c>
      <c r="N88" s="1179">
        <f t="shared" si="73"/>
        <v>258.29162727129625</v>
      </c>
      <c r="O88">
        <f t="shared" si="73"/>
        <v>25.945008862717664</v>
      </c>
      <c r="P88" s="1179">
        <f t="shared" si="73"/>
        <v>9.5388943589942404E-2</v>
      </c>
      <c r="Q88" s="1179">
        <f t="shared" si="73"/>
        <v>36.114719255126893</v>
      </c>
      <c r="R88" s="1179">
        <f t="shared" si="73"/>
        <v>18.189883331789495</v>
      </c>
    </row>
    <row r="89" spans="2:18" thickTop="1" thickBot="1" x14ac:dyDescent="0.35">
      <c r="B89">
        <v>91</v>
      </c>
      <c r="C89">
        <v>9</v>
      </c>
      <c r="D89">
        <v>1</v>
      </c>
      <c r="E89">
        <f>B89+C89+D89</f>
        <v>101</v>
      </c>
      <c r="F89">
        <f t="shared" ref="F89:R89" si="74">($B89*F$2+$C89*F$3+$D89*F$4)/$E89</f>
        <v>3.6295374529027868</v>
      </c>
      <c r="G89">
        <f t="shared" si="74"/>
        <v>3.2039865492397408E-2</v>
      </c>
      <c r="H89" s="1179">
        <f t="shared" si="74"/>
        <v>8.8098171476310085</v>
      </c>
      <c r="I89" s="1179">
        <f t="shared" si="74"/>
        <v>5.9369038759549806</v>
      </c>
      <c r="J89">
        <f t="shared" si="74"/>
        <v>1.5428150908979434</v>
      </c>
      <c r="K89" s="1179">
        <f t="shared" si="74"/>
        <v>111.18964159871881</v>
      </c>
      <c r="L89">
        <f t="shared" si="74"/>
        <v>8.8917735344963074</v>
      </c>
      <c r="M89">
        <f t="shared" si="74"/>
        <v>9.8495811536079669E-2</v>
      </c>
      <c r="N89" s="1179">
        <f t="shared" si="74"/>
        <v>283.67896227874331</v>
      </c>
      <c r="O89">
        <f t="shared" si="74"/>
        <v>28.678624127188229</v>
      </c>
      <c r="P89" s="1179">
        <f t="shared" si="74"/>
        <v>9.3761730721348566E-2</v>
      </c>
      <c r="Q89" s="1179">
        <f t="shared" si="74"/>
        <v>36.755624562330333</v>
      </c>
      <c r="R89" s="1179">
        <f t="shared" si="74"/>
        <v>18.006679508107084</v>
      </c>
    </row>
    <row r="90" spans="2:18" thickTop="1" thickBot="1" x14ac:dyDescent="0.35">
      <c r="D90">
        <v>3</v>
      </c>
      <c r="E90">
        <f>B89+C89+D90</f>
        <v>103</v>
      </c>
      <c r="F90">
        <f t="shared" ref="F90:R90" si="75">($B89*F$2+$C89*F$3+$D90*F$4)/$E90</f>
        <v>3.6374937294260308</v>
      </c>
      <c r="G90">
        <f t="shared" si="75"/>
        <v>3.1881031122745818E-2</v>
      </c>
      <c r="H90" s="1179">
        <f t="shared" si="75"/>
        <v>8.9123047954085521</v>
      </c>
      <c r="I90" s="1179">
        <f t="shared" si="75"/>
        <v>5.9295652673927375</v>
      </c>
      <c r="J90">
        <f t="shared" si="75"/>
        <v>1.5939623039657833</v>
      </c>
      <c r="K90" s="1179">
        <f t="shared" si="75"/>
        <v>109.83284909816798</v>
      </c>
      <c r="L90">
        <f t="shared" si="75"/>
        <v>9.4677693018955154</v>
      </c>
      <c r="M90">
        <f t="shared" si="75"/>
        <v>0.10421583314632818</v>
      </c>
      <c r="N90" s="1179">
        <f t="shared" si="75"/>
        <v>280.45610999202461</v>
      </c>
      <c r="O90">
        <f t="shared" si="75"/>
        <v>28.311493161724869</v>
      </c>
      <c r="P90" s="1179">
        <f t="shared" si="75"/>
        <v>9.4042656358597446E-2</v>
      </c>
      <c r="Q90" s="1179">
        <f t="shared" si="75"/>
        <v>36.653261580195618</v>
      </c>
      <c r="R90" s="1179">
        <f t="shared" si="75"/>
        <v>18.017744319647033</v>
      </c>
    </row>
    <row r="91" spans="2:18" thickTop="1" thickBot="1" x14ac:dyDescent="0.35">
      <c r="D91">
        <v>5</v>
      </c>
      <c r="E91">
        <f>B89+C89+D91</f>
        <v>105</v>
      </c>
      <c r="F91">
        <f t="shared" ref="F91:R91" si="76">($B89*F$2+$C89*F$3+$D91*F$4)/$E91</f>
        <v>3.6451469097007698</v>
      </c>
      <c r="G91">
        <f t="shared" si="76"/>
        <v>3.1728247586223814E-2</v>
      </c>
      <c r="H91" s="1179">
        <f t="shared" si="76"/>
        <v>9.0108881518421882</v>
      </c>
      <c r="I91" s="1179">
        <f t="shared" si="76"/>
        <v>5.9225062248709612</v>
      </c>
      <c r="J91">
        <f t="shared" si="76"/>
        <v>1.6431610517738962</v>
      </c>
      <c r="K91" s="1179">
        <f t="shared" si="76"/>
        <v>108.52774393097145</v>
      </c>
      <c r="L91">
        <f t="shared" si="76"/>
        <v>10.021822373393801</v>
      </c>
      <c r="M91">
        <f t="shared" si="76"/>
        <v>0.10971794917142436</v>
      </c>
      <c r="N91" s="1179">
        <f t="shared" si="76"/>
        <v>277.3560330305142</v>
      </c>
      <c r="O91">
        <f t="shared" si="76"/>
        <v>27.958348137802975</v>
      </c>
      <c r="P91" s="1179">
        <f t="shared" si="76"/>
        <v>9.4312880066808283E-2</v>
      </c>
      <c r="Q91" s="1179">
        <f t="shared" si="76"/>
        <v>36.554798140237459</v>
      </c>
      <c r="R91" s="1179">
        <f t="shared" si="76"/>
        <v>18.028387614556891</v>
      </c>
    </row>
    <row r="92" spans="2:18" thickTop="1" thickBot="1" x14ac:dyDescent="0.35">
      <c r="D92">
        <v>7</v>
      </c>
      <c r="E92">
        <f>B89+C89+D92</f>
        <v>107</v>
      </c>
      <c r="F92">
        <f t="shared" ref="F92:R92" si="77">($B89*F$2+$C89*F$3+$D92*F$4)/$E92</f>
        <v>3.6525139897783228</v>
      </c>
      <c r="G92">
        <f t="shared" si="77"/>
        <v>3.1581175583777397E-2</v>
      </c>
      <c r="H92" s="1179">
        <f t="shared" si="77"/>
        <v>9.1057861491568115</v>
      </c>
      <c r="I92" s="1179">
        <f t="shared" si="77"/>
        <v>5.9157110717892509</v>
      </c>
      <c r="J92">
        <f t="shared" si="77"/>
        <v>1.6905205940564723</v>
      </c>
      <c r="K92" s="1179">
        <f t="shared" si="77"/>
        <v>107.27142774198788</v>
      </c>
      <c r="L92">
        <f t="shared" si="77"/>
        <v>10.555163180537011</v>
      </c>
      <c r="M92">
        <f t="shared" si="77"/>
        <v>0.1150143786161431</v>
      </c>
      <c r="N92" s="1179">
        <f t="shared" si="77"/>
        <v>274.37184679653689</v>
      </c>
      <c r="O92">
        <f t="shared" si="77"/>
        <v>27.618404797018343</v>
      </c>
      <c r="P92" s="1179">
        <f t="shared" si="77"/>
        <v>9.4573001954151414E-2</v>
      </c>
      <c r="Q92" s="1179">
        <f t="shared" si="77"/>
        <v>36.460015576539419</v>
      </c>
      <c r="R92" s="1179">
        <f t="shared" si="77"/>
        <v>18.038633029283201</v>
      </c>
    </row>
    <row r="93" spans="2:18" thickTop="1" thickBot="1" x14ac:dyDescent="0.35">
      <c r="D93">
        <v>10</v>
      </c>
      <c r="E93">
        <f>B89+C89+D93</f>
        <v>110</v>
      </c>
      <c r="F93">
        <f t="shared" ref="F93:R93" si="78">($B89*F$2+$C89*F$3+$D93*F$4)/$E93</f>
        <v>3.663062308980273</v>
      </c>
      <c r="G93">
        <f t="shared" si="78"/>
        <v>3.1370595216638208E-2</v>
      </c>
      <c r="H93" s="1179">
        <f t="shared" si="78"/>
        <v>9.2416628271300212</v>
      </c>
      <c r="I93" s="1179">
        <f t="shared" si="78"/>
        <v>5.9059816480586198</v>
      </c>
      <c r="J93">
        <f t="shared" si="78"/>
        <v>1.7583308477792514</v>
      </c>
      <c r="K93" s="1179">
        <f t="shared" si="78"/>
        <v>105.47261138048867</v>
      </c>
      <c r="L93">
        <f t="shared" si="78"/>
        <v>11.318810245310246</v>
      </c>
      <c r="M93">
        <f t="shared" si="78"/>
        <v>0.12259790259380857</v>
      </c>
      <c r="N93" s="1179">
        <f t="shared" si="78"/>
        <v>270.09903468879668</v>
      </c>
      <c r="O93">
        <f t="shared" si="78"/>
        <v>27.131667740894898</v>
      </c>
      <c r="P93" s="1179">
        <f t="shared" si="78"/>
        <v>9.4945449201938162E-2</v>
      </c>
      <c r="Q93" s="1179">
        <f t="shared" si="78"/>
        <v>36.324304178517231</v>
      </c>
      <c r="R93" s="1179">
        <f t="shared" si="78"/>
        <v>18.053302600368596</v>
      </c>
    </row>
    <row r="94" spans="2:18" thickTop="1" thickBot="1" x14ac:dyDescent="0.35">
      <c r="D94">
        <v>13</v>
      </c>
      <c r="E94">
        <f>B89+C89+D94</f>
        <v>113</v>
      </c>
      <c r="F94">
        <f t="shared" ref="F94:R94" si="79">($B89*F$2+$C89*F$3+$D94*F$4)/$E94</f>
        <v>3.6730505404369871</v>
      </c>
      <c r="G94">
        <f t="shared" si="79"/>
        <v>3.1171196107931193E-2</v>
      </c>
      <c r="H94" s="1179">
        <f t="shared" si="79"/>
        <v>9.3703248142373958</v>
      </c>
      <c r="I94" s="1179">
        <f t="shared" si="79"/>
        <v>5.8967688308977575</v>
      </c>
      <c r="J94">
        <f t="shared" si="79"/>
        <v>1.8225405570565729</v>
      </c>
      <c r="K94" s="1179">
        <f t="shared" si="79"/>
        <v>103.76930739216643</v>
      </c>
      <c r="L94">
        <f t="shared" si="79"/>
        <v>12.041909678325609</v>
      </c>
      <c r="M94">
        <f t="shared" si="79"/>
        <v>0.12977876158150953</v>
      </c>
      <c r="N94" s="1179">
        <f t="shared" si="79"/>
        <v>266.05309756022854</v>
      </c>
      <c r="O94">
        <f t="shared" si="79"/>
        <v>26.67077513022933</v>
      </c>
      <c r="P94" s="1179">
        <f t="shared" si="79"/>
        <v>9.5298120489665461E-2</v>
      </c>
      <c r="Q94" s="1179">
        <f t="shared" si="79"/>
        <v>36.19579869543427</v>
      </c>
      <c r="R94" s="1179">
        <f t="shared" si="79"/>
        <v>18.067193256175123</v>
      </c>
    </row>
    <row r="95" spans="2:18" thickTop="1" thickBot="1" x14ac:dyDescent="0.35">
      <c r="D95">
        <v>15</v>
      </c>
      <c r="E95">
        <f>B89+C89+D95</f>
        <v>115</v>
      </c>
      <c r="F95">
        <f t="shared" ref="F95:R95" si="80">($B89*F$2+$C89*F$3+$D95*F$4)/$E95</f>
        <v>3.6794198474528623</v>
      </c>
      <c r="G95">
        <f t="shared" si="80"/>
        <v>3.1044043053103532E-2</v>
      </c>
      <c r="H95" s="1179">
        <f t="shared" si="80"/>
        <v>9.4523701393493464</v>
      </c>
      <c r="I95" s="1179">
        <f t="shared" si="80"/>
        <v>5.8908939909690909</v>
      </c>
      <c r="J95">
        <f t="shared" si="80"/>
        <v>1.8634858789145754</v>
      </c>
      <c r="K95" s="1179">
        <f t="shared" si="80"/>
        <v>102.68314253004789</v>
      </c>
      <c r="L95">
        <f t="shared" si="80"/>
        <v>12.503016563146998</v>
      </c>
      <c r="M95">
        <f t="shared" si="80"/>
        <v>0.13435786006642025</v>
      </c>
      <c r="N95" s="1179">
        <f t="shared" si="80"/>
        <v>263.4730796811416</v>
      </c>
      <c r="O95">
        <f t="shared" si="80"/>
        <v>26.376872595891871</v>
      </c>
      <c r="P95" s="1179">
        <f t="shared" si="80"/>
        <v>9.5523012325317652E-2</v>
      </c>
      <c r="Q95" s="1179">
        <f t="shared" si="80"/>
        <v>36.113853169990065</v>
      </c>
      <c r="R95" s="1179">
        <f t="shared" si="80"/>
        <v>18.076051065674939</v>
      </c>
    </row>
    <row r="96" spans="2:18" thickTop="1" thickBot="1" x14ac:dyDescent="0.35">
      <c r="D96">
        <v>17</v>
      </c>
      <c r="E96">
        <f>B89+C89+D96</f>
        <v>117</v>
      </c>
      <c r="F96">
        <f t="shared" ref="F96:R96" si="81">($B89*F$2+$C89*F$3+$D96*F$4)/$E96</f>
        <v>3.6855714003827256</v>
      </c>
      <c r="G96">
        <f t="shared" si="81"/>
        <v>3.0921237111261428E-2</v>
      </c>
      <c r="H96" s="1179">
        <f t="shared" si="81"/>
        <v>9.5316104960814005</v>
      </c>
      <c r="I96" s="1179">
        <f t="shared" si="81"/>
        <v>5.885220000268756</v>
      </c>
      <c r="J96">
        <f t="shared" si="81"/>
        <v>1.9030313607090563</v>
      </c>
      <c r="K96" s="1179">
        <f t="shared" si="81"/>
        <v>101.63411150936929</v>
      </c>
      <c r="L96">
        <f t="shared" si="81"/>
        <v>12.948359110025777</v>
      </c>
      <c r="M96">
        <f t="shared" si="81"/>
        <v>0.1387804081757785</v>
      </c>
      <c r="N96" s="1179">
        <f t="shared" si="81"/>
        <v>260.98126754151059</v>
      </c>
      <c r="O96">
        <f t="shared" si="81"/>
        <v>26.093018011446286</v>
      </c>
      <c r="P96" s="1179">
        <f t="shared" si="81"/>
        <v>9.5740215551203947E-2</v>
      </c>
      <c r="Q96" s="1179">
        <f t="shared" si="81"/>
        <v>36.034709200971299</v>
      </c>
      <c r="R96" s="1179">
        <f t="shared" si="81"/>
        <v>18.084606044080743</v>
      </c>
    </row>
    <row r="97" spans="2:18" thickTop="1" thickBot="1" x14ac:dyDescent="0.35">
      <c r="D97">
        <v>20</v>
      </c>
      <c r="E97">
        <f>B89+C89+D97</f>
        <v>120</v>
      </c>
      <c r="F97">
        <f t="shared" ref="F97:R97" si="82">($B89*F$2+$C89*F$3+$D97*F$4)/$E97</f>
        <v>3.6944142577194032</v>
      </c>
      <c r="G97">
        <f t="shared" si="82"/>
        <v>3.0744703569863408E-2</v>
      </c>
      <c r="H97" s="1179">
        <f t="shared" si="82"/>
        <v>9.6455185088837272</v>
      </c>
      <c r="I97" s="1179">
        <f t="shared" si="82"/>
        <v>5.877063638637023</v>
      </c>
      <c r="J97">
        <f t="shared" si="82"/>
        <v>1.9598779907886226</v>
      </c>
      <c r="K97" s="1179">
        <f t="shared" si="82"/>
        <v>100.12612941714382</v>
      </c>
      <c r="L97">
        <f t="shared" si="82"/>
        <v>13.588539021164021</v>
      </c>
      <c r="M97">
        <f t="shared" si="82"/>
        <v>0.14513782108298096</v>
      </c>
      <c r="N97" s="1179">
        <f t="shared" si="82"/>
        <v>257.39928759079106</v>
      </c>
      <c r="O97">
        <f t="shared" si="82"/>
        <v>25.684977046305765</v>
      </c>
      <c r="P97" s="1179">
        <f t="shared" si="82"/>
        <v>9.6052445188415506E-2</v>
      </c>
      <c r="Q97" s="1179">
        <f t="shared" si="82"/>
        <v>35.920939745506828</v>
      </c>
      <c r="R97" s="1179">
        <f t="shared" si="82"/>
        <v>18.096903825539087</v>
      </c>
    </row>
    <row r="98" spans="2:18" thickTop="1" thickBot="1" x14ac:dyDescent="0.35">
      <c r="B98">
        <v>90</v>
      </c>
      <c r="C98">
        <v>10</v>
      </c>
      <c r="D98">
        <v>1</v>
      </c>
      <c r="E98">
        <f>B98+C98+D98</f>
        <v>101</v>
      </c>
      <c r="F98">
        <f t="shared" ref="F98:R98" si="83">($B98*F$2+$C98*F$3+$D98*F$4)/$E98</f>
        <v>3.5900919086693706</v>
      </c>
      <c r="G98">
        <f t="shared" si="83"/>
        <v>3.1690375064883883E-2</v>
      </c>
      <c r="H98" s="1179">
        <f t="shared" si="83"/>
        <v>8.8447385996780223</v>
      </c>
      <c r="I98" s="1179">
        <f t="shared" si="83"/>
        <v>5.9573926830972388</v>
      </c>
      <c r="J98">
        <f t="shared" si="83"/>
        <v>1.5406670476260431</v>
      </c>
      <c r="K98" s="1179">
        <f t="shared" si="83"/>
        <v>110.48270977386605</v>
      </c>
      <c r="L98">
        <f t="shared" si="83"/>
        <v>8.8000864372151497</v>
      </c>
      <c r="M98">
        <f t="shared" si="83"/>
        <v>9.7456207571257544E-2</v>
      </c>
      <c r="N98" s="1179">
        <f t="shared" si="83"/>
        <v>282.61875671774709</v>
      </c>
      <c r="O98">
        <f t="shared" si="83"/>
        <v>28.369675434421612</v>
      </c>
      <c r="P98" s="1179">
        <f t="shared" si="83"/>
        <v>9.4550049452207713E-2</v>
      </c>
      <c r="Q98" s="1179">
        <f t="shared" si="83"/>
        <v>36.525391481593623</v>
      </c>
      <c r="R98" s="1179">
        <f t="shared" si="83"/>
        <v>17.896208807611547</v>
      </c>
    </row>
    <row r="99" spans="2:18" thickTop="1" thickBot="1" x14ac:dyDescent="0.35">
      <c r="D99">
        <v>3</v>
      </c>
      <c r="E99">
        <f>B98+C98+D99</f>
        <v>103</v>
      </c>
      <c r="F99">
        <f t="shared" ref="F99:R99" si="84">($B98*F$2+$C98*F$3+$D99*F$4)/$E99</f>
        <v>3.5988141180903503</v>
      </c>
      <c r="G99">
        <f t="shared" si="84"/>
        <v>3.1538326917125763E-2</v>
      </c>
      <c r="H99" s="1179">
        <f t="shared" si="84"/>
        <v>8.9465481610080513</v>
      </c>
      <c r="I99" s="1179">
        <f t="shared" si="84"/>
        <v>5.9496562336196117</v>
      </c>
      <c r="J99">
        <f t="shared" si="84"/>
        <v>1.5918559702719781</v>
      </c>
      <c r="K99" s="1179">
        <f t="shared" si="84"/>
        <v>109.13964410486575</v>
      </c>
      <c r="L99">
        <f t="shared" si="84"/>
        <v>9.3778625366004</v>
      </c>
      <c r="M99">
        <f t="shared" si="84"/>
        <v>0.10319641566625988</v>
      </c>
      <c r="N99" s="1179">
        <f t="shared" si="84"/>
        <v>279.41649094677587</v>
      </c>
      <c r="O99">
        <f t="shared" si="84"/>
        <v>28.008543472701295</v>
      </c>
      <c r="P99" s="1179">
        <f t="shared" si="84"/>
        <v>9.4815667929634084E-2</v>
      </c>
      <c r="Q99" s="1179">
        <f t="shared" si="84"/>
        <v>36.42749904471593</v>
      </c>
      <c r="R99" s="1179">
        <f t="shared" si="84"/>
        <v>17.909418681297041</v>
      </c>
    </row>
    <row r="100" spans="2:18" thickTop="1" thickBot="1" x14ac:dyDescent="0.35">
      <c r="D100">
        <v>5</v>
      </c>
      <c r="E100">
        <f>B98+C98+D100</f>
        <v>105</v>
      </c>
      <c r="F100">
        <f t="shared" ref="F100:R100" si="85">($B98*F$2+$C98*F$3+$D100*F$4)/$E100</f>
        <v>3.6072040528667215</v>
      </c>
      <c r="G100">
        <f t="shared" si="85"/>
        <v>3.1392071079758423E-2</v>
      </c>
      <c r="H100" s="1179">
        <f t="shared" si="85"/>
        <v>9.0444792628588395</v>
      </c>
      <c r="I100" s="1179">
        <f t="shared" si="85"/>
        <v>5.942214506026847</v>
      </c>
      <c r="J100">
        <f t="shared" si="85"/>
        <v>1.6410948387218778</v>
      </c>
      <c r="K100" s="1179">
        <f t="shared" si="85"/>
        <v>107.84774284230356</v>
      </c>
      <c r="L100">
        <f t="shared" si="85"/>
        <v>9.9336281179138322</v>
      </c>
      <c r="M100">
        <f t="shared" si="85"/>
        <v>0.10871794916716689</v>
      </c>
      <c r="N100" s="1179">
        <f t="shared" si="85"/>
        <v>276.33621625279403</v>
      </c>
      <c r="O100">
        <f t="shared" si="85"/>
        <v>27.661168919046517</v>
      </c>
      <c r="P100" s="1179">
        <f t="shared" si="85"/>
        <v>9.5071167607920407E-2</v>
      </c>
      <c r="Q100" s="1179">
        <f t="shared" si="85"/>
        <v>36.333335843528815</v>
      </c>
      <c r="R100" s="1179">
        <f t="shared" si="85"/>
        <v>17.922125321699276</v>
      </c>
    </row>
    <row r="101" spans="2:18" thickTop="1" thickBot="1" x14ac:dyDescent="0.35">
      <c r="D101">
        <v>7</v>
      </c>
      <c r="E101">
        <f>B98+C98+D101</f>
        <v>107</v>
      </c>
      <c r="F101">
        <f t="shared" ref="F101:R101" si="86">($B98*F$2+$C98*F$3+$D101*F$4)/$E101</f>
        <v>3.6152803452215463</v>
      </c>
      <c r="G101">
        <f t="shared" si="86"/>
        <v>3.1251282750330053E-2</v>
      </c>
      <c r="H101" s="1179">
        <f t="shared" si="86"/>
        <v>9.1387493889395071</v>
      </c>
      <c r="I101" s="1179">
        <f t="shared" si="86"/>
        <v>5.935050973858111</v>
      </c>
      <c r="J101">
        <f t="shared" si="86"/>
        <v>1.6884930018091644</v>
      </c>
      <c r="K101" s="1179">
        <f t="shared" si="86"/>
        <v>106.60413695404274</v>
      </c>
      <c r="L101">
        <f t="shared" si="86"/>
        <v>10.468617415813677</v>
      </c>
      <c r="M101">
        <f t="shared" si="86"/>
        <v>0.11403307020075025</v>
      </c>
      <c r="N101" s="1179">
        <f t="shared" si="86"/>
        <v>273.371092014662</v>
      </c>
      <c r="O101">
        <f t="shared" si="86"/>
        <v>27.326780330014341</v>
      </c>
      <c r="P101" s="1179">
        <f t="shared" si="86"/>
        <v>9.5317115896364255E-2</v>
      </c>
      <c r="Q101" s="1179">
        <f t="shared" si="86"/>
        <v>36.242692762012247</v>
      </c>
      <c r="R101" s="1179">
        <f t="shared" si="86"/>
        <v>17.934356947507037</v>
      </c>
    </row>
    <row r="102" spans="2:18" thickTop="1" thickBot="1" x14ac:dyDescent="0.35">
      <c r="D102">
        <v>10</v>
      </c>
      <c r="E102">
        <f>B98+C98+D102</f>
        <v>110</v>
      </c>
      <c r="F102">
        <f t="shared" ref="F102:R102" si="87">($B98*F$2+$C98*F$3+$D102*F$4)/$E102</f>
        <v>3.6268441274568635</v>
      </c>
      <c r="G102">
        <f t="shared" si="87"/>
        <v>3.1049699460466703E-2</v>
      </c>
      <c r="H102" s="1179">
        <f t="shared" si="87"/>
        <v>9.2737270694640976</v>
      </c>
      <c r="I102" s="1179">
        <f t="shared" si="87"/>
        <v>5.9247940982528737</v>
      </c>
      <c r="J102">
        <f t="shared" si="87"/>
        <v>1.7563585535023243</v>
      </c>
      <c r="K102" s="1179">
        <f t="shared" si="87"/>
        <v>104.82351943221478</v>
      </c>
      <c r="L102">
        <f t="shared" si="87"/>
        <v>11.23462481962482</v>
      </c>
      <c r="M102">
        <f t="shared" si="87"/>
        <v>0.12164335713519916</v>
      </c>
      <c r="N102" s="1179">
        <f t="shared" si="87"/>
        <v>269.12557321915472</v>
      </c>
      <c r="O102">
        <f t="shared" si="87"/>
        <v>26.84799666844555</v>
      </c>
      <c r="P102" s="1179">
        <f t="shared" si="87"/>
        <v>9.5669269127545226E-2</v>
      </c>
      <c r="Q102" s="1179">
        <f t="shared" si="87"/>
        <v>36.112908349840794</v>
      </c>
      <c r="R102" s="1179">
        <f t="shared" si="87"/>
        <v>17.951870411731786</v>
      </c>
    </row>
    <row r="103" spans="2:18" thickTop="1" thickBot="1" x14ac:dyDescent="0.35">
      <c r="D103">
        <v>13</v>
      </c>
      <c r="E103">
        <f>B98+C98+D103</f>
        <v>113</v>
      </c>
      <c r="F103">
        <f t="shared" ref="F103:R103" si="88">($B98*F$2+$C98*F$3+$D103*F$4)/$E103</f>
        <v>3.6377939035557918</v>
      </c>
      <c r="G103">
        <f t="shared" si="88"/>
        <v>3.0858819708118219E-2</v>
      </c>
      <c r="H103" s="1179">
        <f t="shared" si="88"/>
        <v>9.4015377935006565</v>
      </c>
      <c r="I103" s="1179">
        <f t="shared" si="88"/>
        <v>5.9150818355116339</v>
      </c>
      <c r="J103">
        <f t="shared" si="88"/>
        <v>1.820620624574609</v>
      </c>
      <c r="K103" s="1179">
        <f t="shared" si="88"/>
        <v>103.13744797349271</v>
      </c>
      <c r="L103">
        <f t="shared" si="88"/>
        <v>11.959959263941563</v>
      </c>
      <c r="M103">
        <f t="shared" si="88"/>
        <v>0.12884955803773043</v>
      </c>
      <c r="N103" s="1179">
        <f t="shared" si="88"/>
        <v>265.10548020040005</v>
      </c>
      <c r="O103">
        <f t="shared" si="88"/>
        <v>26.394635148198994</v>
      </c>
      <c r="P103" s="1179">
        <f t="shared" si="88"/>
        <v>9.6002723957070546E-2</v>
      </c>
      <c r="Q103" s="1179">
        <f t="shared" si="88"/>
        <v>35.990015145395262</v>
      </c>
      <c r="R103" s="1179">
        <f t="shared" si="88"/>
        <v>17.968453957502124</v>
      </c>
    </row>
    <row r="104" spans="2:18" thickTop="1" thickBot="1" x14ac:dyDescent="0.35">
      <c r="D104">
        <v>15</v>
      </c>
      <c r="E104">
        <f>B98+C98+D104</f>
        <v>115</v>
      </c>
      <c r="F104">
        <f t="shared" ref="F104:R104" si="89">($B98*F$2+$C98*F$3+$D104*F$4)/$E104</f>
        <v>3.644776369473949</v>
      </c>
      <c r="G104">
        <f t="shared" si="89"/>
        <v>3.0737099286330782E-2</v>
      </c>
      <c r="H104" s="1179">
        <f t="shared" si="89"/>
        <v>9.4830402841906363</v>
      </c>
      <c r="I104" s="1179">
        <f t="shared" si="89"/>
        <v>5.9088885085462044</v>
      </c>
      <c r="J104">
        <f t="shared" si="89"/>
        <v>1.8615993365627326</v>
      </c>
      <c r="K104" s="1179">
        <f t="shared" si="89"/>
        <v>102.06227197082937</v>
      </c>
      <c r="L104">
        <f t="shared" si="89"/>
        <v>12.422491373360939</v>
      </c>
      <c r="M104">
        <f t="shared" si="89"/>
        <v>0.13344481658427212</v>
      </c>
      <c r="N104" s="1179">
        <f t="shared" si="89"/>
        <v>262.54194262322318</v>
      </c>
      <c r="O104">
        <f t="shared" si="89"/>
        <v>26.105535048331628</v>
      </c>
      <c r="P104" s="1179">
        <f t="shared" si="89"/>
        <v>9.6215361819376552E-2</v>
      </c>
      <c r="Q104" s="1179">
        <f t="shared" si="89"/>
        <v>35.911648464299567</v>
      </c>
      <c r="R104" s="1179">
        <f t="shared" si="89"/>
        <v>17.97902897219625</v>
      </c>
    </row>
    <row r="105" spans="2:18" thickTop="1" thickBot="1" x14ac:dyDescent="0.35">
      <c r="D105">
        <v>17</v>
      </c>
      <c r="E105">
        <f>B98+C98+D105</f>
        <v>117</v>
      </c>
      <c r="F105">
        <f t="shared" ref="F105:R105" si="90">($B98*F$2+$C98*F$3+$D105*F$4)/$E105</f>
        <v>3.6515201186085795</v>
      </c>
      <c r="G105">
        <f t="shared" si="90"/>
        <v>3.0619540246484798E-2</v>
      </c>
      <c r="H105" s="1179">
        <f t="shared" si="90"/>
        <v>9.5617563649424984</v>
      </c>
      <c r="I105" s="1179">
        <f t="shared" si="90"/>
        <v>5.9029069192548071</v>
      </c>
      <c r="J105">
        <f t="shared" si="90"/>
        <v>1.9011770669444243</v>
      </c>
      <c r="K105" s="1179">
        <f t="shared" si="90"/>
        <v>101.02385412210323</v>
      </c>
      <c r="L105">
        <f t="shared" si="90"/>
        <v>12.869210419210418</v>
      </c>
      <c r="M105">
        <f t="shared" si="90"/>
        <v>0.13788297227452181</v>
      </c>
      <c r="N105" s="1179">
        <f t="shared" si="90"/>
        <v>260.06604735637711</v>
      </c>
      <c r="O105">
        <f t="shared" si="90"/>
        <v>25.826318712562287</v>
      </c>
      <c r="P105" s="1179">
        <f t="shared" si="90"/>
        <v>9.6420730011176375E-2</v>
      </c>
      <c r="Q105" s="1179">
        <f t="shared" si="90"/>
        <v>35.835960985976364</v>
      </c>
      <c r="R105" s="1179">
        <f t="shared" si="90"/>
        <v>17.989242447926479</v>
      </c>
    </row>
    <row r="106" spans="2:18" thickTop="1" thickBot="1" x14ac:dyDescent="0.35">
      <c r="D106">
        <v>20</v>
      </c>
      <c r="E106">
        <f>B98+C98+D106</f>
        <v>120</v>
      </c>
      <c r="F106">
        <f t="shared" ref="F106:R106" si="91">($B98*F$2+$C98*F$3+$D106*F$4)/$E106</f>
        <v>3.6612142579896112</v>
      </c>
      <c r="G106">
        <f t="shared" si="91"/>
        <v>3.0450549126706191E-2</v>
      </c>
      <c r="H106" s="1179">
        <f t="shared" si="91"/>
        <v>9.6749107310232976</v>
      </c>
      <c r="I106" s="1179">
        <f t="shared" si="91"/>
        <v>5.894308384648423</v>
      </c>
      <c r="J106">
        <f t="shared" si="91"/>
        <v>1.9580700543681064</v>
      </c>
      <c r="K106" s="1179">
        <f t="shared" si="91"/>
        <v>99.531128464559416</v>
      </c>
      <c r="L106">
        <f t="shared" si="91"/>
        <v>13.511369047619047</v>
      </c>
      <c r="M106">
        <f t="shared" si="91"/>
        <v>0.14426282107925567</v>
      </c>
      <c r="N106" s="1179">
        <f t="shared" si="91"/>
        <v>256.50694791028593</v>
      </c>
      <c r="O106">
        <f t="shared" si="91"/>
        <v>25.424945229893861</v>
      </c>
      <c r="P106" s="1179">
        <f t="shared" si="91"/>
        <v>9.6715946786888621E-2</v>
      </c>
      <c r="Q106" s="1179">
        <f t="shared" si="91"/>
        <v>35.727160235886764</v>
      </c>
      <c r="R106" s="1179">
        <f t="shared" si="91"/>
        <v>18.003924319288675</v>
      </c>
    </row>
    <row r="107" spans="2:18" thickTop="1" thickBot="1" x14ac:dyDescent="0.35">
      <c r="B107">
        <v>89</v>
      </c>
      <c r="C107">
        <v>11</v>
      </c>
      <c r="D107">
        <v>1</v>
      </c>
      <c r="E107">
        <f>B107+C107+D107</f>
        <v>101</v>
      </c>
      <c r="F107">
        <f t="shared" ref="F107:R107" si="92">($B107*F$2+$C107*F$3+$D107*F$4)/$E107</f>
        <v>3.5506463644359538</v>
      </c>
      <c r="G107">
        <f t="shared" si="92"/>
        <v>3.1340884637370357E-2</v>
      </c>
      <c r="H107" s="1179">
        <f t="shared" si="92"/>
        <v>8.8796600517250361</v>
      </c>
      <c r="I107" s="1179">
        <f t="shared" si="92"/>
        <v>5.9778814902394979</v>
      </c>
      <c r="J107">
        <f t="shared" si="92"/>
        <v>1.5385190043541423</v>
      </c>
      <c r="K107" s="1179">
        <f t="shared" si="92"/>
        <v>109.7757779490133</v>
      </c>
      <c r="L107">
        <f t="shared" si="92"/>
        <v>8.7083993399339938</v>
      </c>
      <c r="M107">
        <f t="shared" si="92"/>
        <v>9.6416603606435419E-2</v>
      </c>
      <c r="N107" s="1179">
        <f t="shared" si="92"/>
        <v>281.55855115675081</v>
      </c>
      <c r="O107">
        <f t="shared" si="92"/>
        <v>28.060726741654992</v>
      </c>
      <c r="P107" s="1179">
        <f t="shared" si="92"/>
        <v>9.5338368183066846E-2</v>
      </c>
      <c r="Q107" s="1179">
        <f t="shared" si="92"/>
        <v>36.29515840085692</v>
      </c>
      <c r="R107" s="1179">
        <f t="shared" si="92"/>
        <v>17.785738107116007</v>
      </c>
    </row>
    <row r="108" spans="2:18" thickTop="1" thickBot="1" x14ac:dyDescent="0.35">
      <c r="D108">
        <v>3</v>
      </c>
      <c r="E108">
        <f>B107+C107+D108</f>
        <v>103</v>
      </c>
      <c r="F108">
        <f t="shared" ref="F108:R108" si="93">($B107*F$2+$C107*F$3+$D108*F$4)/$E108</f>
        <v>3.5601345067546704</v>
      </c>
      <c r="G108">
        <f t="shared" si="93"/>
        <v>3.1195622711505704E-2</v>
      </c>
      <c r="H108" s="1179">
        <f t="shared" si="93"/>
        <v>8.9807915266075504</v>
      </c>
      <c r="I108" s="1179">
        <f t="shared" si="93"/>
        <v>5.9697471998464877</v>
      </c>
      <c r="J108">
        <f t="shared" si="93"/>
        <v>1.5897496365781727</v>
      </c>
      <c r="K108" s="1179">
        <f t="shared" si="93"/>
        <v>108.44643911156354</v>
      </c>
      <c r="L108">
        <f t="shared" si="93"/>
        <v>9.2879557713052847</v>
      </c>
      <c r="M108">
        <f t="shared" si="93"/>
        <v>0.10217699818619158</v>
      </c>
      <c r="N108" s="1179">
        <f t="shared" si="93"/>
        <v>278.37687190152707</v>
      </c>
      <c r="O108">
        <f t="shared" si="93"/>
        <v>27.705593783677717</v>
      </c>
      <c r="P108" s="1179">
        <f t="shared" si="93"/>
        <v>9.5588679500670723E-2</v>
      </c>
      <c r="Q108" s="1179">
        <f t="shared" si="93"/>
        <v>36.201736509236248</v>
      </c>
      <c r="R108" s="1179">
        <f t="shared" si="93"/>
        <v>17.801093042947045</v>
      </c>
    </row>
    <row r="109" spans="2:18" thickTop="1" thickBot="1" x14ac:dyDescent="0.35">
      <c r="D109">
        <v>5</v>
      </c>
      <c r="E109">
        <f>B107+C107+D109</f>
        <v>105</v>
      </c>
      <c r="F109">
        <f t="shared" ref="F109:R109" si="94">($B107*F$2+$C107*F$3+$D109*F$4)/$E109</f>
        <v>3.5692611960326732</v>
      </c>
      <c r="G109">
        <f t="shared" si="94"/>
        <v>3.1055894573293035E-2</v>
      </c>
      <c r="H109" s="1179">
        <f t="shared" si="94"/>
        <v>9.0780703738754926</v>
      </c>
      <c r="I109" s="1179">
        <f t="shared" si="94"/>
        <v>5.9619227871827345</v>
      </c>
      <c r="J109">
        <f t="shared" si="94"/>
        <v>1.639028625669859</v>
      </c>
      <c r="K109" s="1179">
        <f t="shared" si="94"/>
        <v>107.16774175363568</v>
      </c>
      <c r="L109">
        <f t="shared" si="94"/>
        <v>9.8454338624338629</v>
      </c>
      <c r="M109">
        <f t="shared" si="94"/>
        <v>0.1077179491629094</v>
      </c>
      <c r="N109" s="1179">
        <f t="shared" si="94"/>
        <v>275.31639947507381</v>
      </c>
      <c r="O109">
        <f t="shared" si="94"/>
        <v>27.363989700290052</v>
      </c>
      <c r="P109" s="1179">
        <f t="shared" si="94"/>
        <v>9.582945514903253E-2</v>
      </c>
      <c r="Q109" s="1179">
        <f t="shared" si="94"/>
        <v>36.111873546820171</v>
      </c>
      <c r="R109" s="1179">
        <f t="shared" si="94"/>
        <v>17.815863028841662</v>
      </c>
    </row>
    <row r="110" spans="2:18" thickTop="1" thickBot="1" x14ac:dyDescent="0.35">
      <c r="D110">
        <v>7</v>
      </c>
      <c r="E110">
        <f>B107+C107+D110</f>
        <v>107</v>
      </c>
      <c r="F110">
        <f t="shared" ref="F110:R110" si="95">($B107*F$2+$C107*F$3+$D110*F$4)/$E110</f>
        <v>3.5780467006647698</v>
      </c>
      <c r="G110">
        <f t="shared" si="95"/>
        <v>3.0921389916882706E-2</v>
      </c>
      <c r="H110" s="1179">
        <f t="shared" si="95"/>
        <v>9.1717126287222026</v>
      </c>
      <c r="I110" s="1179">
        <f t="shared" si="95"/>
        <v>5.9543908759269728</v>
      </c>
      <c r="J110">
        <f t="shared" si="95"/>
        <v>1.6864654095618563</v>
      </c>
      <c r="K110" s="1179">
        <f t="shared" si="95"/>
        <v>105.93684616609762</v>
      </c>
      <c r="L110">
        <f t="shared" si="95"/>
        <v>10.382071651090342</v>
      </c>
      <c r="M110">
        <f t="shared" si="95"/>
        <v>0.11305176178535739</v>
      </c>
      <c r="N110" s="1179">
        <f t="shared" si="95"/>
        <v>272.37033723278699</v>
      </c>
      <c r="O110">
        <f t="shared" si="95"/>
        <v>27.035155863010335</v>
      </c>
      <c r="P110" s="1179">
        <f t="shared" si="95"/>
        <v>9.6061229838577081E-2</v>
      </c>
      <c r="Q110" s="1179">
        <f t="shared" si="95"/>
        <v>36.025369947485075</v>
      </c>
      <c r="R110" s="1179">
        <f t="shared" si="95"/>
        <v>17.830080865730874</v>
      </c>
    </row>
    <row r="111" spans="2:18" thickTop="1" thickBot="1" x14ac:dyDescent="0.35">
      <c r="D111">
        <v>10</v>
      </c>
      <c r="E111">
        <f>B107+C107+D111</f>
        <v>110</v>
      </c>
      <c r="F111">
        <f t="shared" ref="F111:R111" si="96">($B107*F$2+$C107*F$3+$D111*F$4)/$E111</f>
        <v>3.5906259459334535</v>
      </c>
      <c r="G111">
        <f t="shared" si="96"/>
        <v>3.0728803704295194E-2</v>
      </c>
      <c r="H111" s="1179">
        <f t="shared" si="96"/>
        <v>9.3057913117981759</v>
      </c>
      <c r="I111" s="1179">
        <f t="shared" si="96"/>
        <v>5.9436065484471303</v>
      </c>
      <c r="J111">
        <f t="shared" si="96"/>
        <v>1.7543862592253974</v>
      </c>
      <c r="K111" s="1179">
        <f t="shared" si="96"/>
        <v>104.17442748394087</v>
      </c>
      <c r="L111">
        <f t="shared" si="96"/>
        <v>11.150439393939392</v>
      </c>
      <c r="M111">
        <f t="shared" si="96"/>
        <v>0.12068881167658976</v>
      </c>
      <c r="N111" s="1179">
        <f t="shared" si="96"/>
        <v>268.15211174951264</v>
      </c>
      <c r="O111">
        <f t="shared" si="96"/>
        <v>26.564325595996198</v>
      </c>
      <c r="P111" s="1179">
        <f t="shared" si="96"/>
        <v>9.6393089053152248E-2</v>
      </c>
      <c r="Q111" s="1179">
        <f t="shared" si="96"/>
        <v>35.901512521164364</v>
      </c>
      <c r="R111" s="1179">
        <f t="shared" si="96"/>
        <v>17.850438223094972</v>
      </c>
    </row>
    <row r="112" spans="2:18" thickTop="1" thickBot="1" x14ac:dyDescent="0.35">
      <c r="D112">
        <v>13</v>
      </c>
      <c r="E112">
        <f>B107+C107+D112</f>
        <v>113</v>
      </c>
      <c r="F112">
        <f t="shared" ref="F112:R112" si="97">($B107*F$2+$C107*F$3+$D112*F$4)/$E112</f>
        <v>3.6025372666745965</v>
      </c>
      <c r="G112">
        <f t="shared" si="97"/>
        <v>3.0546443308305245E-2</v>
      </c>
      <c r="H112" s="1179">
        <f t="shared" si="97"/>
        <v>9.432750772763919</v>
      </c>
      <c r="I112" s="1179">
        <f t="shared" si="97"/>
        <v>5.9333948401255112</v>
      </c>
      <c r="J112">
        <f t="shared" si="97"/>
        <v>1.8187006920926447</v>
      </c>
      <c r="K112" s="1179">
        <f t="shared" si="97"/>
        <v>102.50558855481901</v>
      </c>
      <c r="L112">
        <f t="shared" si="97"/>
        <v>11.878008849557521</v>
      </c>
      <c r="M112">
        <f t="shared" si="97"/>
        <v>0.12792035449395137</v>
      </c>
      <c r="N112" s="1179">
        <f t="shared" si="97"/>
        <v>264.15786284057151</v>
      </c>
      <c r="O112">
        <f t="shared" si="97"/>
        <v>26.11849516616865</v>
      </c>
      <c r="P112" s="1179">
        <f t="shared" si="97"/>
        <v>9.6707327424475617E-2</v>
      </c>
      <c r="Q112" s="1179">
        <f t="shared" si="97"/>
        <v>35.78423159535626</v>
      </c>
      <c r="R112" s="1179">
        <f t="shared" si="97"/>
        <v>17.869714658829118</v>
      </c>
    </row>
    <row r="113" spans="2:18" thickTop="1" thickBot="1" x14ac:dyDescent="0.35">
      <c r="D113">
        <v>15</v>
      </c>
      <c r="E113">
        <f>B107+C107+D113</f>
        <v>115</v>
      </c>
      <c r="F113">
        <f t="shared" ref="F113:R113" si="98">($B107*F$2+$C107*F$3+$D113*F$4)/$E113</f>
        <v>3.6101328914950352</v>
      </c>
      <c r="G113">
        <f t="shared" si="98"/>
        <v>3.0430155519558036E-2</v>
      </c>
      <c r="H113" s="1179">
        <f t="shared" si="98"/>
        <v>9.5137104290319279</v>
      </c>
      <c r="I113" s="1179">
        <f t="shared" si="98"/>
        <v>5.9268830261233196</v>
      </c>
      <c r="J113">
        <f t="shared" si="98"/>
        <v>1.8597127942108893</v>
      </c>
      <c r="K113" s="1179">
        <f t="shared" si="98"/>
        <v>101.44140141161087</v>
      </c>
      <c r="L113">
        <f t="shared" si="98"/>
        <v>12.341966183574879</v>
      </c>
      <c r="M113">
        <f t="shared" si="98"/>
        <v>0.132531773102124</v>
      </c>
      <c r="N113" s="1179">
        <f t="shared" si="98"/>
        <v>261.6108055653047</v>
      </c>
      <c r="O113">
        <f t="shared" si="98"/>
        <v>25.834197500771378</v>
      </c>
      <c r="P113" s="1179">
        <f t="shared" si="98"/>
        <v>9.6907711313435452E-2</v>
      </c>
      <c r="Q113" s="1179">
        <f t="shared" si="98"/>
        <v>35.709443758609062</v>
      </c>
      <c r="R113" s="1179">
        <f t="shared" si="98"/>
        <v>17.882006878717561</v>
      </c>
    </row>
    <row r="114" spans="2:18" thickTop="1" thickBot="1" x14ac:dyDescent="0.35">
      <c r="D114">
        <v>17</v>
      </c>
      <c r="E114">
        <f>B107+C107+D114</f>
        <v>117</v>
      </c>
      <c r="F114">
        <f t="shared" ref="F114:R114" si="99">($B107*F$2+$C107*F$3+$D114*F$4)/$E114</f>
        <v>3.6174688368344339</v>
      </c>
      <c r="G114">
        <f t="shared" si="99"/>
        <v>3.0317843381708166E-2</v>
      </c>
      <c r="H114" s="1179">
        <f t="shared" si="99"/>
        <v>9.5919022338035962</v>
      </c>
      <c r="I114" s="1179">
        <f t="shared" si="99"/>
        <v>5.9205938382408601</v>
      </c>
      <c r="J114">
        <f t="shared" si="99"/>
        <v>1.8993227731797921</v>
      </c>
      <c r="K114" s="1179">
        <f t="shared" si="99"/>
        <v>100.41359673483717</v>
      </c>
      <c r="L114">
        <f t="shared" si="99"/>
        <v>12.790061728395063</v>
      </c>
      <c r="M114">
        <f t="shared" si="99"/>
        <v>0.1369855363732651</v>
      </c>
      <c r="N114" s="1179">
        <f t="shared" si="99"/>
        <v>259.15082717124352</v>
      </c>
      <c r="O114">
        <f t="shared" si="99"/>
        <v>25.559619413678281</v>
      </c>
      <c r="P114" s="1179">
        <f t="shared" si="99"/>
        <v>9.710124447114879E-2</v>
      </c>
      <c r="Q114" s="1179">
        <f t="shared" si="99"/>
        <v>35.637212770981428</v>
      </c>
      <c r="R114" s="1179">
        <f t="shared" si="99"/>
        <v>17.893878851772207</v>
      </c>
    </row>
    <row r="115" spans="2:18" thickTop="1" thickBot="1" x14ac:dyDescent="0.35">
      <c r="D115">
        <v>20</v>
      </c>
      <c r="E115">
        <f>B107+C107+D115</f>
        <v>120</v>
      </c>
      <c r="F115">
        <f t="shared" ref="F115:R115" si="100">($B107*F$2+$C107*F$3+$D115*F$4)/$E115</f>
        <v>3.6280142582598187</v>
      </c>
      <c r="G115">
        <f t="shared" si="100"/>
        <v>3.0156394683548974E-2</v>
      </c>
      <c r="H115" s="1179">
        <f t="shared" si="100"/>
        <v>9.7043029531628697</v>
      </c>
      <c r="I115" s="1179">
        <f t="shared" si="100"/>
        <v>5.9115531306598248</v>
      </c>
      <c r="J115">
        <f t="shared" si="100"/>
        <v>1.9562621179475899</v>
      </c>
      <c r="K115" s="1179">
        <f t="shared" si="100"/>
        <v>98.936127511975002</v>
      </c>
      <c r="L115">
        <f t="shared" si="100"/>
        <v>13.434199074074074</v>
      </c>
      <c r="M115">
        <f t="shared" si="100"/>
        <v>0.14338782107553039</v>
      </c>
      <c r="N115" s="1179">
        <f t="shared" si="100"/>
        <v>255.61460822978069</v>
      </c>
      <c r="O115">
        <f t="shared" si="100"/>
        <v>25.164913413481955</v>
      </c>
      <c r="P115" s="1179">
        <f t="shared" si="100"/>
        <v>9.7379448385361736E-2</v>
      </c>
      <c r="Q115" s="1179">
        <f t="shared" si="100"/>
        <v>35.533380726266707</v>
      </c>
      <c r="R115" s="1179">
        <f t="shared" si="100"/>
        <v>17.910944813038263</v>
      </c>
    </row>
    <row r="116" spans="2:18" thickTop="1" thickBot="1" x14ac:dyDescent="0.35">
      <c r="B116">
        <v>88</v>
      </c>
      <c r="C116">
        <v>12</v>
      </c>
      <c r="D116">
        <v>1</v>
      </c>
      <c r="E116">
        <f t="shared" ref="E116" si="101">B116+C116+D116</f>
        <v>101</v>
      </c>
      <c r="F116">
        <f t="shared" ref="F116:R116" si="102">($B116*F$2+$C116*F$3+$D116*F$4)/$E116</f>
        <v>3.5112008202025371</v>
      </c>
      <c r="G116">
        <f t="shared" si="102"/>
        <v>3.0991394209856835E-2</v>
      </c>
      <c r="H116" s="1179">
        <f t="shared" si="102"/>
        <v>8.9145815037720517</v>
      </c>
      <c r="I116" s="1179">
        <f t="shared" si="102"/>
        <v>5.998370297381757</v>
      </c>
      <c r="J116">
        <f t="shared" si="102"/>
        <v>1.5363709610822418</v>
      </c>
      <c r="K116" s="1179">
        <f t="shared" si="102"/>
        <v>109.06884612416056</v>
      </c>
      <c r="L116">
        <f t="shared" si="102"/>
        <v>8.616712242652838</v>
      </c>
      <c r="M116">
        <f t="shared" si="102"/>
        <v>9.5376999641613294E-2</v>
      </c>
      <c r="N116" s="1179">
        <f t="shared" si="102"/>
        <v>280.49834559575459</v>
      </c>
      <c r="O116">
        <f t="shared" si="102"/>
        <v>27.751778048888376</v>
      </c>
      <c r="P116" s="1179">
        <f t="shared" si="102"/>
        <v>9.6126686913925979E-2</v>
      </c>
      <c r="Q116" s="1179">
        <f t="shared" si="102"/>
        <v>36.06492532012021</v>
      </c>
      <c r="R116" s="1179">
        <f t="shared" si="102"/>
        <v>17.675267406620467</v>
      </c>
    </row>
    <row r="117" spans="2:18" thickTop="1" thickBot="1" x14ac:dyDescent="0.35">
      <c r="D117">
        <v>3</v>
      </c>
      <c r="E117">
        <f t="shared" ref="E117" si="103">B116+C116+D117</f>
        <v>103</v>
      </c>
      <c r="F117">
        <f t="shared" ref="F117:R117" si="104">($B116*F$2+$C116*F$3+$D117*F$4)/$E117</f>
        <v>3.5214548954189899</v>
      </c>
      <c r="G117">
        <f t="shared" si="104"/>
        <v>3.0852918505885646E-2</v>
      </c>
      <c r="H117" s="1179">
        <f t="shared" si="104"/>
        <v>9.0150348922070513</v>
      </c>
      <c r="I117" s="1179">
        <f t="shared" si="104"/>
        <v>5.9898381660733628</v>
      </c>
      <c r="J117">
        <f t="shared" si="104"/>
        <v>1.5876433028843671</v>
      </c>
      <c r="K117" s="1179">
        <f t="shared" si="104"/>
        <v>107.75323411826133</v>
      </c>
      <c r="L117">
        <f t="shared" si="104"/>
        <v>9.1980490060101712</v>
      </c>
      <c r="M117">
        <f t="shared" si="104"/>
        <v>0.10115758070612328</v>
      </c>
      <c r="N117" s="1179">
        <f t="shared" si="104"/>
        <v>277.33725285627833</v>
      </c>
      <c r="O117">
        <f t="shared" si="104"/>
        <v>27.402644094654139</v>
      </c>
      <c r="P117" s="1179">
        <f t="shared" si="104"/>
        <v>9.6361691071707348E-2</v>
      </c>
      <c r="Q117" s="1179">
        <f t="shared" si="104"/>
        <v>35.975973973756567</v>
      </c>
      <c r="R117" s="1179">
        <f t="shared" si="104"/>
        <v>17.692767404597049</v>
      </c>
    </row>
    <row r="118" spans="2:18" thickTop="1" thickBot="1" x14ac:dyDescent="0.35">
      <c r="D118">
        <v>5</v>
      </c>
      <c r="E118">
        <f t="shared" ref="E118" si="105">B116+C116+D118</f>
        <v>105</v>
      </c>
      <c r="F118">
        <f t="shared" ref="F118:R118" si="106">($B116*F$2+$C116*F$3+$D118*F$4)/$E118</f>
        <v>3.5313183391986249</v>
      </c>
      <c r="G118">
        <f t="shared" si="106"/>
        <v>3.0719718066827644E-2</v>
      </c>
      <c r="H118" s="1179">
        <f t="shared" si="106"/>
        <v>9.1116614848921458</v>
      </c>
      <c r="I118" s="1179">
        <f t="shared" si="106"/>
        <v>5.9816310683386211</v>
      </c>
      <c r="J118">
        <f t="shared" si="106"/>
        <v>1.6369624126178401</v>
      </c>
      <c r="K118" s="1179">
        <f t="shared" si="106"/>
        <v>106.4877406649678</v>
      </c>
      <c r="L118">
        <f t="shared" si="106"/>
        <v>9.7572396069538936</v>
      </c>
      <c r="M118">
        <f t="shared" si="106"/>
        <v>0.10671794915865193</v>
      </c>
      <c r="N118" s="1179">
        <f t="shared" si="106"/>
        <v>274.29658269735364</v>
      </c>
      <c r="O118">
        <f t="shared" si="106"/>
        <v>27.066810481533594</v>
      </c>
      <c r="P118" s="1179">
        <f t="shared" si="106"/>
        <v>9.6587742690144654E-2</v>
      </c>
      <c r="Q118" s="1179">
        <f t="shared" si="106"/>
        <v>35.890411250111534</v>
      </c>
      <c r="R118" s="1179">
        <f t="shared" si="106"/>
        <v>17.709600735984047</v>
      </c>
    </row>
    <row r="119" spans="2:18" thickTop="1" thickBot="1" x14ac:dyDescent="0.35">
      <c r="D119">
        <v>7</v>
      </c>
      <c r="E119">
        <f t="shared" ref="E119" si="107">B116+C116+D119</f>
        <v>107</v>
      </c>
      <c r="F119">
        <f t="shared" ref="F119:R119" si="108">($B116*F$2+$C116*F$3+$D119*F$4)/$E119</f>
        <v>3.5408130561079934</v>
      </c>
      <c r="G119">
        <f t="shared" si="108"/>
        <v>3.0591497083435362E-2</v>
      </c>
      <c r="H119" s="1179">
        <f t="shared" si="108"/>
        <v>9.2046758685048999</v>
      </c>
      <c r="I119" s="1179">
        <f t="shared" si="108"/>
        <v>5.9737307779958337</v>
      </c>
      <c r="J119">
        <f t="shared" si="108"/>
        <v>1.6844378173145482</v>
      </c>
      <c r="K119" s="1179">
        <f t="shared" si="108"/>
        <v>105.26955537815252</v>
      </c>
      <c r="L119">
        <f t="shared" si="108"/>
        <v>10.29552588636701</v>
      </c>
      <c r="M119">
        <f t="shared" si="108"/>
        <v>0.11207045336996455</v>
      </c>
      <c r="N119" s="1179">
        <f t="shared" si="108"/>
        <v>271.36958245091205</v>
      </c>
      <c r="O119">
        <f t="shared" si="108"/>
        <v>26.743531396006333</v>
      </c>
      <c r="P119" s="1179">
        <f t="shared" si="108"/>
        <v>9.6805343780789907E-2</v>
      </c>
      <c r="Q119" s="1179">
        <f t="shared" si="108"/>
        <v>35.808047132957903</v>
      </c>
      <c r="R119" s="1179">
        <f t="shared" si="108"/>
        <v>17.725804783954711</v>
      </c>
    </row>
    <row r="120" spans="2:18" thickTop="1" thickBot="1" x14ac:dyDescent="0.35">
      <c r="D120">
        <v>10</v>
      </c>
      <c r="E120">
        <f t="shared" ref="E120" si="109">B116+C116+D120</f>
        <v>110</v>
      </c>
      <c r="F120">
        <f t="shared" ref="F120:R120" si="110">($B116*F$2+$C116*F$3+$D120*F$4)/$E120</f>
        <v>3.5544077644100436</v>
      </c>
      <c r="G120">
        <f t="shared" si="110"/>
        <v>3.0407907948123682E-2</v>
      </c>
      <c r="H120" s="1179">
        <f t="shared" si="110"/>
        <v>9.3378555541322523</v>
      </c>
      <c r="I120" s="1179">
        <f t="shared" si="110"/>
        <v>5.962418998641386</v>
      </c>
      <c r="J120">
        <f t="shared" si="110"/>
        <v>1.7524139649484705</v>
      </c>
      <c r="K120" s="1179">
        <f t="shared" si="110"/>
        <v>103.525335535667</v>
      </c>
      <c r="L120">
        <f t="shared" si="110"/>
        <v>11.066253968253969</v>
      </c>
      <c r="M120">
        <f t="shared" si="110"/>
        <v>0.11973426621798035</v>
      </c>
      <c r="N120" s="1179">
        <f t="shared" si="110"/>
        <v>267.17865027987068</v>
      </c>
      <c r="O120">
        <f t="shared" si="110"/>
        <v>26.28065452354685</v>
      </c>
      <c r="P120" s="1179">
        <f t="shared" si="110"/>
        <v>9.711690897875927E-2</v>
      </c>
      <c r="Q120" s="1179">
        <f t="shared" si="110"/>
        <v>35.690116692487933</v>
      </c>
      <c r="R120" s="1179">
        <f t="shared" si="110"/>
        <v>17.749006034458159</v>
      </c>
    </row>
    <row r="121" spans="2:18" thickTop="1" thickBot="1" x14ac:dyDescent="0.35">
      <c r="D121">
        <v>13</v>
      </c>
      <c r="E121">
        <f t="shared" ref="E121" si="111">B116+C116+D121</f>
        <v>113</v>
      </c>
      <c r="F121">
        <f t="shared" ref="F121:R121" si="112">($B116*F$2+$C116*F$3+$D121*F$4)/$E121</f>
        <v>3.5672806297934012</v>
      </c>
      <c r="G121">
        <f t="shared" si="112"/>
        <v>3.0234066908492271E-2</v>
      </c>
      <c r="H121" s="1179">
        <f t="shared" si="112"/>
        <v>9.4639637520271798</v>
      </c>
      <c r="I121" s="1179">
        <f t="shared" si="112"/>
        <v>5.9517078447393885</v>
      </c>
      <c r="J121">
        <f t="shared" si="112"/>
        <v>1.8167807596106804</v>
      </c>
      <c r="K121" s="1179">
        <f t="shared" si="112"/>
        <v>101.87372913614531</v>
      </c>
      <c r="L121">
        <f t="shared" si="112"/>
        <v>11.796058435173482</v>
      </c>
      <c r="M121">
        <f t="shared" si="112"/>
        <v>0.1269911509501723</v>
      </c>
      <c r="N121" s="1179">
        <f t="shared" si="112"/>
        <v>263.21024548074303</v>
      </c>
      <c r="O121">
        <f t="shared" si="112"/>
        <v>25.842355184138313</v>
      </c>
      <c r="P121" s="1179">
        <f t="shared" si="112"/>
        <v>9.7411930891880674E-2</v>
      </c>
      <c r="Q121" s="1179">
        <f t="shared" si="112"/>
        <v>35.578448045317259</v>
      </c>
      <c r="R121" s="1179">
        <f t="shared" si="112"/>
        <v>17.770975360156115</v>
      </c>
    </row>
    <row r="122" spans="2:18" thickTop="1" thickBot="1" x14ac:dyDescent="0.35">
      <c r="D122">
        <v>15</v>
      </c>
      <c r="E122">
        <f t="shared" ref="E122" si="113">B116+C116+D122</f>
        <v>115</v>
      </c>
      <c r="F122">
        <f t="shared" ref="F122:R122" si="114">($B116*F$2+$C116*F$3+$D122*F$4)/$E122</f>
        <v>3.5754894135161215</v>
      </c>
      <c r="G122">
        <f t="shared" si="114"/>
        <v>3.0123211752785286E-2</v>
      </c>
      <c r="H122" s="1179">
        <f t="shared" si="114"/>
        <v>9.5443805738732195</v>
      </c>
      <c r="I122" s="1179">
        <f t="shared" si="114"/>
        <v>5.9448775437004331</v>
      </c>
      <c r="J122">
        <f t="shared" si="114"/>
        <v>1.857826251859046</v>
      </c>
      <c r="K122" s="1179">
        <f t="shared" si="114"/>
        <v>100.82053085239237</v>
      </c>
      <c r="L122">
        <f t="shared" si="114"/>
        <v>12.26144099378882</v>
      </c>
      <c r="M122">
        <f t="shared" si="114"/>
        <v>0.13161872961997587</v>
      </c>
      <c r="N122" s="1179">
        <f t="shared" si="114"/>
        <v>260.67966850738628</v>
      </c>
      <c r="O122">
        <f t="shared" si="114"/>
        <v>25.562859953211131</v>
      </c>
      <c r="P122" s="1179">
        <f t="shared" si="114"/>
        <v>9.7600060807494338E-2</v>
      </c>
      <c r="Q122" s="1179">
        <f t="shared" si="114"/>
        <v>35.507239052918571</v>
      </c>
      <c r="R122" s="1179">
        <f t="shared" si="114"/>
        <v>17.784984785238869</v>
      </c>
    </row>
    <row r="123" spans="2:18" thickTop="1" thickBot="1" x14ac:dyDescent="0.35">
      <c r="D123">
        <v>17</v>
      </c>
      <c r="E123">
        <f t="shared" ref="E123" si="115">B116+C116+D123</f>
        <v>117</v>
      </c>
      <c r="F123">
        <f t="shared" ref="F123:R123" si="116">($B116*F$2+$C116*F$3+$D123*F$4)/$E123</f>
        <v>3.5834175550602878</v>
      </c>
      <c r="G123">
        <f t="shared" si="116"/>
        <v>3.0016146516931533E-2</v>
      </c>
      <c r="H123" s="1179">
        <f t="shared" si="116"/>
        <v>9.6220481026646958</v>
      </c>
      <c r="I123" s="1179">
        <f t="shared" si="116"/>
        <v>5.938280757226913</v>
      </c>
      <c r="J123">
        <f t="shared" si="116"/>
        <v>1.8974684794151599</v>
      </c>
      <c r="K123" s="1179">
        <f t="shared" si="116"/>
        <v>99.803339347571125</v>
      </c>
      <c r="L123">
        <f t="shared" si="116"/>
        <v>12.710913037579704</v>
      </c>
      <c r="M123">
        <f t="shared" si="116"/>
        <v>0.13608810047200839</v>
      </c>
      <c r="N123" s="1179">
        <f t="shared" si="116"/>
        <v>258.23560698611004</v>
      </c>
      <c r="O123">
        <f t="shared" si="116"/>
        <v>25.292920114794278</v>
      </c>
      <c r="P123" s="1179">
        <f t="shared" si="116"/>
        <v>9.7781758931121204E-2</v>
      </c>
      <c r="Q123" s="1179">
        <f t="shared" si="116"/>
        <v>35.438464555986499</v>
      </c>
      <c r="R123" s="1179">
        <f t="shared" si="116"/>
        <v>17.798515255617939</v>
      </c>
    </row>
    <row r="124" spans="2:18" thickTop="1" thickBot="1" x14ac:dyDescent="0.35">
      <c r="D124">
        <v>20</v>
      </c>
      <c r="E124">
        <f t="shared" ref="E124" si="117">B116+C116+D124</f>
        <v>120</v>
      </c>
      <c r="F124">
        <f t="shared" ref="F124:R124" si="118">($B116*F$2+$C116*F$3+$D124*F$4)/$E124</f>
        <v>3.5948142585300267</v>
      </c>
      <c r="G124">
        <f t="shared" si="118"/>
        <v>2.9862240240391757E-2</v>
      </c>
      <c r="H124" s="1179">
        <f t="shared" si="118"/>
        <v>9.7336951753024401</v>
      </c>
      <c r="I124" s="1179">
        <f t="shared" si="118"/>
        <v>5.9287978766712257</v>
      </c>
      <c r="J124">
        <f t="shared" si="118"/>
        <v>1.9544541815270735</v>
      </c>
      <c r="K124" s="1179">
        <f t="shared" si="118"/>
        <v>98.341126559390617</v>
      </c>
      <c r="L124">
        <f t="shared" si="118"/>
        <v>13.357029100529102</v>
      </c>
      <c r="M124">
        <f t="shared" si="118"/>
        <v>0.1425128210718051</v>
      </c>
      <c r="N124" s="1179">
        <f t="shared" si="118"/>
        <v>254.72226854927555</v>
      </c>
      <c r="O124">
        <f t="shared" si="118"/>
        <v>24.904881597070055</v>
      </c>
      <c r="P124" s="1179">
        <f t="shared" si="118"/>
        <v>9.8042949983834837E-2</v>
      </c>
      <c r="Q124" s="1179">
        <f t="shared" si="118"/>
        <v>35.339601216646642</v>
      </c>
      <c r="R124" s="1179">
        <f t="shared" si="118"/>
        <v>17.817965306787851</v>
      </c>
    </row>
    <row r="125" spans="2:18" thickTop="1" thickBot="1" x14ac:dyDescent="0.35">
      <c r="B125">
        <v>87</v>
      </c>
      <c r="C125">
        <v>13</v>
      </c>
      <c r="D125">
        <v>1</v>
      </c>
      <c r="E125">
        <f t="shared" ref="E125" si="119">B125+C125+D125</f>
        <v>101</v>
      </c>
      <c r="F125">
        <f t="shared" ref="F125:R125" si="120">($B125*F$2+$C125*F$3+$D125*F$4)/$E125</f>
        <v>3.4717552759691208</v>
      </c>
      <c r="G125">
        <f t="shared" si="120"/>
        <v>3.064190378234331E-2</v>
      </c>
      <c r="H125" s="1179">
        <f t="shared" si="120"/>
        <v>8.9495029558190655</v>
      </c>
      <c r="I125" s="1179">
        <f t="shared" si="120"/>
        <v>6.0188591045240152</v>
      </c>
      <c r="J125">
        <f t="shared" si="120"/>
        <v>1.5342229178103413</v>
      </c>
      <c r="K125" s="1179">
        <f t="shared" si="120"/>
        <v>108.3619142993078</v>
      </c>
      <c r="L125">
        <f t="shared" si="120"/>
        <v>8.5250251453716803</v>
      </c>
      <c r="M125">
        <f t="shared" si="120"/>
        <v>9.4337395676791169E-2</v>
      </c>
      <c r="N125" s="1179">
        <f t="shared" si="120"/>
        <v>279.43814003475836</v>
      </c>
      <c r="O125">
        <f t="shared" si="120"/>
        <v>27.442829356121763</v>
      </c>
      <c r="P125" s="1179">
        <f t="shared" si="120"/>
        <v>9.6915005644785113E-2</v>
      </c>
      <c r="Q125" s="1179">
        <f t="shared" si="120"/>
        <v>35.8346922393835</v>
      </c>
      <c r="R125" s="1179">
        <f t="shared" si="120"/>
        <v>17.56479670612493</v>
      </c>
    </row>
    <row r="126" spans="2:18" thickTop="1" thickBot="1" x14ac:dyDescent="0.35">
      <c r="D126">
        <v>3</v>
      </c>
      <c r="E126">
        <f t="shared" ref="E126" si="121">B125+C125+D126</f>
        <v>103</v>
      </c>
      <c r="F126">
        <f t="shared" ref="F126:R126" si="122">($B125*F$2+$C125*F$3+$D126*F$4)/$E126</f>
        <v>3.4827752840833095</v>
      </c>
      <c r="G126">
        <f t="shared" si="122"/>
        <v>3.0510214300265587E-2</v>
      </c>
      <c r="H126" s="1179">
        <f t="shared" si="122"/>
        <v>9.0492782578065487</v>
      </c>
      <c r="I126" s="1179">
        <f t="shared" si="122"/>
        <v>6.0099291323002371</v>
      </c>
      <c r="J126">
        <f t="shared" si="122"/>
        <v>1.5855369691905619</v>
      </c>
      <c r="K126" s="1179">
        <f t="shared" si="122"/>
        <v>107.06002912495912</v>
      </c>
      <c r="L126">
        <f t="shared" si="122"/>
        <v>9.1081422407150558</v>
      </c>
      <c r="M126">
        <f t="shared" si="122"/>
        <v>0.10013816322605498</v>
      </c>
      <c r="N126" s="1179">
        <f t="shared" si="122"/>
        <v>276.29763381102958</v>
      </c>
      <c r="O126">
        <f t="shared" si="122"/>
        <v>27.099694405630565</v>
      </c>
      <c r="P126" s="1179">
        <f t="shared" si="122"/>
        <v>9.7134702642743972E-2</v>
      </c>
      <c r="Q126" s="1179">
        <f t="shared" si="122"/>
        <v>35.750211438276878</v>
      </c>
      <c r="R126" s="1179">
        <f t="shared" si="122"/>
        <v>17.584441766247057</v>
      </c>
    </row>
    <row r="127" spans="2:18" thickTop="1" thickBot="1" x14ac:dyDescent="0.35">
      <c r="D127">
        <v>5</v>
      </c>
      <c r="E127">
        <f t="shared" ref="E127" si="123">B125+C125+D127</f>
        <v>105</v>
      </c>
      <c r="F127">
        <f t="shared" ref="F127:R127" si="124">($B125*F$2+$C125*F$3+$D127*F$4)/$E127</f>
        <v>3.4933754823645766</v>
      </c>
      <c r="G127">
        <f t="shared" si="124"/>
        <v>3.0383541560362253E-2</v>
      </c>
      <c r="H127" s="1179">
        <f t="shared" si="124"/>
        <v>9.1452525959087971</v>
      </c>
      <c r="I127" s="1179">
        <f t="shared" si="124"/>
        <v>6.0013393494945086</v>
      </c>
      <c r="J127">
        <f t="shared" si="124"/>
        <v>1.6348961995658218</v>
      </c>
      <c r="K127" s="1179">
        <f t="shared" si="124"/>
        <v>105.80773957629991</v>
      </c>
      <c r="L127">
        <f t="shared" si="124"/>
        <v>9.6690453514739225</v>
      </c>
      <c r="M127">
        <f t="shared" si="124"/>
        <v>0.10571794915439446</v>
      </c>
      <c r="N127" s="1179">
        <f t="shared" si="124"/>
        <v>273.27676591963342</v>
      </c>
      <c r="O127">
        <f t="shared" si="124"/>
        <v>26.769631262777136</v>
      </c>
      <c r="P127" s="1179">
        <f t="shared" si="124"/>
        <v>9.7346030231256764E-2</v>
      </c>
      <c r="Q127" s="1179">
        <f t="shared" si="124"/>
        <v>35.668948953402889</v>
      </c>
      <c r="R127" s="1179">
        <f t="shared" si="124"/>
        <v>17.603338443126436</v>
      </c>
    </row>
    <row r="128" spans="2:18" thickTop="1" thickBot="1" x14ac:dyDescent="0.35">
      <c r="D128">
        <v>7</v>
      </c>
      <c r="E128">
        <f t="shared" ref="E128" si="125">B125+C125+D128</f>
        <v>107</v>
      </c>
      <c r="F128">
        <f t="shared" ref="F128:R128" si="126">($B125*F$2+$C125*F$3+$D128*F$4)/$E128</f>
        <v>3.5035794115512169</v>
      </c>
      <c r="G128">
        <f t="shared" si="126"/>
        <v>3.0261604249988014E-2</v>
      </c>
      <c r="H128" s="1179">
        <f t="shared" si="126"/>
        <v>9.2376391082875955</v>
      </c>
      <c r="I128" s="1179">
        <f t="shared" si="126"/>
        <v>5.9930706800646947</v>
      </c>
      <c r="J128">
        <f t="shared" si="126"/>
        <v>1.6824102250672404</v>
      </c>
      <c r="K128" s="1179">
        <f t="shared" si="126"/>
        <v>104.60226459020738</v>
      </c>
      <c r="L128">
        <f t="shared" si="126"/>
        <v>10.208980121643673</v>
      </c>
      <c r="M128">
        <f t="shared" si="126"/>
        <v>0.1110891449545717</v>
      </c>
      <c r="N128" s="1179">
        <f t="shared" si="126"/>
        <v>270.36882766903705</v>
      </c>
      <c r="O128">
        <f t="shared" si="126"/>
        <v>26.451906929002334</v>
      </c>
      <c r="P128" s="1179">
        <f t="shared" si="126"/>
        <v>9.7549457723002733E-2</v>
      </c>
      <c r="Q128" s="1179">
        <f t="shared" si="126"/>
        <v>35.59072431843073</v>
      </c>
      <c r="R128" s="1179">
        <f t="shared" si="126"/>
        <v>17.621528702178548</v>
      </c>
    </row>
    <row r="129" spans="2:18" thickTop="1" thickBot="1" x14ac:dyDescent="0.35">
      <c r="D129">
        <v>10</v>
      </c>
      <c r="E129">
        <f t="shared" ref="E129" si="127">B125+C125+D129</f>
        <v>110</v>
      </c>
      <c r="F129">
        <f t="shared" ref="F129:R129" si="128">($B125*F$2+$C125*F$3+$D129*F$4)/$E129</f>
        <v>3.5181895828866341</v>
      </c>
      <c r="G129">
        <f t="shared" si="128"/>
        <v>3.0087012191952173E-2</v>
      </c>
      <c r="H129" s="1179">
        <f t="shared" si="128"/>
        <v>9.3699197964663288</v>
      </c>
      <c r="I129" s="1179">
        <f t="shared" si="128"/>
        <v>5.9812314488356417</v>
      </c>
      <c r="J129">
        <f t="shared" si="128"/>
        <v>1.750441670671544</v>
      </c>
      <c r="K129" s="1179">
        <f t="shared" si="128"/>
        <v>102.87624358739311</v>
      </c>
      <c r="L129">
        <f t="shared" si="128"/>
        <v>10.982068542568541</v>
      </c>
      <c r="M129">
        <f t="shared" si="128"/>
        <v>0.11877972075937095</v>
      </c>
      <c r="N129" s="1179">
        <f t="shared" si="128"/>
        <v>266.20518881022866</v>
      </c>
      <c r="O129">
        <f t="shared" si="128"/>
        <v>25.996983451097503</v>
      </c>
      <c r="P129" s="1179">
        <f t="shared" si="128"/>
        <v>9.7840728904366292E-2</v>
      </c>
      <c r="Q129" s="1179">
        <f t="shared" si="128"/>
        <v>35.478720863811503</v>
      </c>
      <c r="R129" s="1179">
        <f t="shared" si="128"/>
        <v>17.647573845821345</v>
      </c>
    </row>
    <row r="130" spans="2:18" thickTop="1" thickBot="1" x14ac:dyDescent="0.35">
      <c r="D130">
        <v>13</v>
      </c>
      <c r="E130">
        <f t="shared" ref="E130" si="129">B125+C125+D130</f>
        <v>113</v>
      </c>
      <c r="F130">
        <f t="shared" ref="F130:R130" si="130">($B125*F$2+$C125*F$3+$D130*F$4)/$E130</f>
        <v>3.5320239929122059</v>
      </c>
      <c r="G130">
        <f t="shared" si="130"/>
        <v>2.9921690508679297E-2</v>
      </c>
      <c r="H130" s="1179">
        <f t="shared" si="130"/>
        <v>9.4951767312904405</v>
      </c>
      <c r="I130" s="1179">
        <f t="shared" si="130"/>
        <v>5.9700208493532658</v>
      </c>
      <c r="J130">
        <f t="shared" si="130"/>
        <v>1.8148608271287161</v>
      </c>
      <c r="K130" s="1179">
        <f t="shared" si="130"/>
        <v>101.24186971747162</v>
      </c>
      <c r="L130">
        <f t="shared" si="130"/>
        <v>11.714108020789435</v>
      </c>
      <c r="M130">
        <f t="shared" si="130"/>
        <v>0.12606194740639323</v>
      </c>
      <c r="N130" s="1179">
        <f t="shared" si="130"/>
        <v>262.26262812091454</v>
      </c>
      <c r="O130">
        <f t="shared" si="130"/>
        <v>25.566215202107976</v>
      </c>
      <c r="P130" s="1179">
        <f t="shared" si="130"/>
        <v>9.8116534359285745E-2</v>
      </c>
      <c r="Q130" s="1179">
        <f t="shared" si="130"/>
        <v>35.372664495278251</v>
      </c>
      <c r="R130" s="1179">
        <f t="shared" si="130"/>
        <v>17.672236061483112</v>
      </c>
    </row>
    <row r="131" spans="2:18" thickTop="1" thickBot="1" x14ac:dyDescent="0.35">
      <c r="D131">
        <v>15</v>
      </c>
      <c r="E131">
        <f t="shared" ref="E131" si="131">B125+C125+D131</f>
        <v>115</v>
      </c>
      <c r="F131">
        <f t="shared" ref="F131:R131" si="132">($B125*F$2+$C125*F$3+$D131*F$4)/$E131</f>
        <v>3.5408459355372077</v>
      </c>
      <c r="G131">
        <f t="shared" si="132"/>
        <v>2.9816267986012539E-2</v>
      </c>
      <c r="H131" s="1179">
        <f t="shared" si="132"/>
        <v>9.5750507187145111</v>
      </c>
      <c r="I131" s="1179">
        <f t="shared" si="132"/>
        <v>5.9628720612775474</v>
      </c>
      <c r="J131">
        <f t="shared" si="132"/>
        <v>1.8559397095072032</v>
      </c>
      <c r="K131" s="1179">
        <f t="shared" si="132"/>
        <v>100.19966029317386</v>
      </c>
      <c r="L131">
        <f t="shared" si="132"/>
        <v>12.18091580400276</v>
      </c>
      <c r="M131">
        <f t="shared" si="132"/>
        <v>0.13070568613782774</v>
      </c>
      <c r="N131" s="1179">
        <f t="shared" si="132"/>
        <v>259.74853144946781</v>
      </c>
      <c r="O131">
        <f t="shared" si="132"/>
        <v>25.291522405650888</v>
      </c>
      <c r="P131" s="1179">
        <f t="shared" si="132"/>
        <v>9.8292410301553224E-2</v>
      </c>
      <c r="Q131" s="1179">
        <f t="shared" si="132"/>
        <v>35.305034347228066</v>
      </c>
      <c r="R131" s="1179">
        <f t="shared" si="132"/>
        <v>17.687962691760177</v>
      </c>
    </row>
    <row r="132" spans="2:18" thickTop="1" thickBot="1" x14ac:dyDescent="0.35">
      <c r="D132">
        <v>17</v>
      </c>
      <c r="E132">
        <f t="shared" ref="E132" si="133">B125+C125+D132</f>
        <v>117</v>
      </c>
      <c r="F132">
        <f t="shared" ref="F132:R132" si="134">($B125*F$2+$C125*F$3+$D132*F$4)/$E132</f>
        <v>3.5493662732861417</v>
      </c>
      <c r="G132">
        <f t="shared" si="134"/>
        <v>2.97144496521549E-2</v>
      </c>
      <c r="H132" s="1179">
        <f t="shared" si="134"/>
        <v>9.6521939715257918</v>
      </c>
      <c r="I132" s="1179">
        <f t="shared" si="134"/>
        <v>5.955967676212965</v>
      </c>
      <c r="J132">
        <f t="shared" si="134"/>
        <v>1.895614185650528</v>
      </c>
      <c r="K132" s="1179">
        <f t="shared" si="134"/>
        <v>99.193081960305079</v>
      </c>
      <c r="L132">
        <f t="shared" si="134"/>
        <v>12.631764346764347</v>
      </c>
      <c r="M132">
        <f t="shared" si="134"/>
        <v>0.13519066457075168</v>
      </c>
      <c r="N132" s="1179">
        <f t="shared" si="134"/>
        <v>257.32038680097656</v>
      </c>
      <c r="O132">
        <f t="shared" si="134"/>
        <v>25.026220815910278</v>
      </c>
      <c r="P132" s="1179">
        <f t="shared" si="134"/>
        <v>9.8462273391093619E-2</v>
      </c>
      <c r="Q132" s="1179">
        <f t="shared" si="134"/>
        <v>35.239716340991563</v>
      </c>
      <c r="R132" s="1179">
        <f t="shared" si="134"/>
        <v>17.703151659463668</v>
      </c>
    </row>
    <row r="133" spans="2:18" thickTop="1" thickBot="1" x14ac:dyDescent="0.35">
      <c r="D133">
        <v>20</v>
      </c>
      <c r="E133">
        <f t="shared" ref="E133" si="135">B125+C125+D133</f>
        <v>120</v>
      </c>
      <c r="F133">
        <f t="shared" ref="F133:R133" si="136">($B125*F$2+$C125*F$3+$D133*F$4)/$E133</f>
        <v>3.5616142588002342</v>
      </c>
      <c r="G133">
        <f t="shared" si="136"/>
        <v>2.956808579723454E-2</v>
      </c>
      <c r="H133" s="1179">
        <f t="shared" si="136"/>
        <v>9.7630873974420105</v>
      </c>
      <c r="I133" s="1179">
        <f t="shared" si="136"/>
        <v>5.9460426226826266</v>
      </c>
      <c r="J133">
        <f t="shared" si="136"/>
        <v>1.9526462451065574</v>
      </c>
      <c r="K133" s="1179">
        <f t="shared" si="136"/>
        <v>97.746125606806203</v>
      </c>
      <c r="L133">
        <f t="shared" si="136"/>
        <v>13.279859126984126</v>
      </c>
      <c r="M133">
        <f t="shared" si="136"/>
        <v>0.14163782106807982</v>
      </c>
      <c r="N133" s="1179">
        <f t="shared" si="136"/>
        <v>253.82992886877037</v>
      </c>
      <c r="O133">
        <f t="shared" si="136"/>
        <v>24.644849780658152</v>
      </c>
      <c r="P133" s="1179">
        <f t="shared" si="136"/>
        <v>9.8706451582307939E-2</v>
      </c>
      <c r="Q133" s="1179">
        <f t="shared" si="136"/>
        <v>35.145821707026577</v>
      </c>
      <c r="R133" s="1179">
        <f t="shared" si="136"/>
        <v>17.724985800537443</v>
      </c>
    </row>
    <row r="134" spans="2:18" thickTop="1" thickBot="1" x14ac:dyDescent="0.35">
      <c r="B134">
        <v>86</v>
      </c>
      <c r="C134">
        <v>14</v>
      </c>
      <c r="D134">
        <v>1</v>
      </c>
      <c r="E134">
        <f t="shared" ref="E134" si="137">B134+C134+D134</f>
        <v>101</v>
      </c>
      <c r="F134">
        <f t="shared" ref="F134:R134" si="138">($B134*F$2+$C134*F$3+$D134*F$4)/$E134</f>
        <v>3.4323097317357041</v>
      </c>
      <c r="G134">
        <f t="shared" si="138"/>
        <v>3.0292413354829788E-2</v>
      </c>
      <c r="H134" s="1179">
        <f t="shared" si="138"/>
        <v>8.9844244078660793</v>
      </c>
      <c r="I134" s="1179">
        <f t="shared" si="138"/>
        <v>6.0393479116662743</v>
      </c>
      <c r="J134">
        <f t="shared" si="138"/>
        <v>1.5320748745384403</v>
      </c>
      <c r="K134" s="1179">
        <f t="shared" si="138"/>
        <v>107.65498247445502</v>
      </c>
      <c r="L134">
        <f t="shared" si="138"/>
        <v>8.4333380480905227</v>
      </c>
      <c r="M134">
        <f t="shared" si="138"/>
        <v>9.329779171196903E-2</v>
      </c>
      <c r="N134" s="1179">
        <f t="shared" si="138"/>
        <v>278.37793447376208</v>
      </c>
      <c r="O134">
        <f t="shared" si="138"/>
        <v>27.13388066335515</v>
      </c>
      <c r="P134" s="1179">
        <f t="shared" si="138"/>
        <v>9.7703324375644246E-2</v>
      </c>
      <c r="Q134" s="1179">
        <f t="shared" si="138"/>
        <v>35.604459158646797</v>
      </c>
      <c r="R134" s="1179">
        <f t="shared" si="138"/>
        <v>17.454326005629394</v>
      </c>
    </row>
    <row r="135" spans="2:18" thickTop="1" thickBot="1" x14ac:dyDescent="0.35">
      <c r="D135">
        <v>3</v>
      </c>
      <c r="E135">
        <f t="shared" ref="E135" si="139">B134+C134+D135</f>
        <v>103</v>
      </c>
      <c r="F135">
        <f t="shared" ref="F135:R135" si="140">($B134*F$2+$C134*F$3+$D135*F$4)/$E135</f>
        <v>3.4440956727476291</v>
      </c>
      <c r="G135">
        <f t="shared" si="140"/>
        <v>3.0167510094645533E-2</v>
      </c>
      <c r="H135" s="1179">
        <f t="shared" si="140"/>
        <v>9.0835216234060479</v>
      </c>
      <c r="I135" s="1179">
        <f t="shared" si="140"/>
        <v>6.0300200985271122</v>
      </c>
      <c r="J135">
        <f t="shared" si="140"/>
        <v>1.5834306354967562</v>
      </c>
      <c r="K135" s="1179">
        <f t="shared" si="140"/>
        <v>106.36682413165688</v>
      </c>
      <c r="L135">
        <f t="shared" si="140"/>
        <v>9.0182354754199405</v>
      </c>
      <c r="M135">
        <f t="shared" si="140"/>
        <v>9.9118745745986683E-2</v>
      </c>
      <c r="N135" s="1179">
        <f t="shared" si="140"/>
        <v>275.25801476578084</v>
      </c>
      <c r="O135">
        <f t="shared" si="140"/>
        <v>26.796744716606995</v>
      </c>
      <c r="P135" s="1179">
        <f t="shared" si="140"/>
        <v>9.7907714213780597E-2</v>
      </c>
      <c r="Q135" s="1179">
        <f t="shared" si="140"/>
        <v>35.524448902797197</v>
      </c>
      <c r="R135" s="1179">
        <f t="shared" si="140"/>
        <v>17.476116127897065</v>
      </c>
    </row>
    <row r="136" spans="2:18" thickTop="1" thickBot="1" x14ac:dyDescent="0.35">
      <c r="D136">
        <v>5</v>
      </c>
      <c r="E136">
        <f t="shared" ref="E136" si="141">B134+C134+D136</f>
        <v>105</v>
      </c>
      <c r="F136">
        <f t="shared" ref="F136:R136" si="142">($B134*F$2+$C134*F$3+$D136*F$4)/$E136</f>
        <v>3.4554326255305283</v>
      </c>
      <c r="G136">
        <f t="shared" si="142"/>
        <v>3.0047365053896869E-2</v>
      </c>
      <c r="H136" s="1179">
        <f t="shared" si="142"/>
        <v>9.1788437069254485</v>
      </c>
      <c r="I136" s="1179">
        <f t="shared" si="142"/>
        <v>6.0210476306503953</v>
      </c>
      <c r="J136">
        <f t="shared" si="142"/>
        <v>1.6328299865138027</v>
      </c>
      <c r="K136" s="1179">
        <f t="shared" si="142"/>
        <v>105.127738487632</v>
      </c>
      <c r="L136">
        <f t="shared" si="142"/>
        <v>9.5808510959939532</v>
      </c>
      <c r="M136">
        <f t="shared" si="142"/>
        <v>0.10471794915013698</v>
      </c>
      <c r="N136" s="1179">
        <f t="shared" si="142"/>
        <v>272.2569491419132</v>
      </c>
      <c r="O136">
        <f t="shared" si="142"/>
        <v>26.472452044020681</v>
      </c>
      <c r="P136" s="1179">
        <f t="shared" si="142"/>
        <v>9.8104317772368888E-2</v>
      </c>
      <c r="Q136" s="1179">
        <f t="shared" si="142"/>
        <v>35.447486656694245</v>
      </c>
      <c r="R136" s="1179">
        <f t="shared" si="142"/>
        <v>17.497076150268825</v>
      </c>
    </row>
    <row r="137" spans="2:18" thickTop="1" thickBot="1" x14ac:dyDescent="0.35">
      <c r="D137">
        <v>7</v>
      </c>
      <c r="E137">
        <f t="shared" ref="E137" si="143">B134+C134+D137</f>
        <v>107</v>
      </c>
      <c r="F137">
        <f t="shared" ref="F137:R137" si="144">($B134*F$2+$C134*F$3+$D137*F$4)/$E137</f>
        <v>3.4663457669944409</v>
      </c>
      <c r="G137">
        <f t="shared" si="144"/>
        <v>2.9931711416540673E-2</v>
      </c>
      <c r="H137" s="1179">
        <f t="shared" si="144"/>
        <v>9.2706023480702893</v>
      </c>
      <c r="I137" s="1179">
        <f t="shared" si="144"/>
        <v>6.0124105821335556</v>
      </c>
      <c r="J137">
        <f t="shared" si="144"/>
        <v>1.6803826328199321</v>
      </c>
      <c r="K137" s="1179">
        <f t="shared" si="144"/>
        <v>103.93497380226223</v>
      </c>
      <c r="L137">
        <f t="shared" si="144"/>
        <v>10.122434356920339</v>
      </c>
      <c r="M137">
        <f t="shared" si="144"/>
        <v>0.11010783653917885</v>
      </c>
      <c r="N137" s="1179">
        <f t="shared" si="144"/>
        <v>269.3680728871621</v>
      </c>
      <c r="O137">
        <f t="shared" si="144"/>
        <v>26.160282461998335</v>
      </c>
      <c r="P137" s="1179">
        <f t="shared" si="144"/>
        <v>9.8293571665215559E-2</v>
      </c>
      <c r="Q137" s="1179">
        <f t="shared" si="144"/>
        <v>35.373401503903558</v>
      </c>
      <c r="R137" s="1179">
        <f t="shared" si="144"/>
        <v>17.517252620402388</v>
      </c>
    </row>
    <row r="138" spans="2:18" thickTop="1" thickBot="1" x14ac:dyDescent="0.35">
      <c r="D138">
        <v>10</v>
      </c>
      <c r="E138">
        <f t="shared" ref="E138" si="145">B134+C134+D138</f>
        <v>110</v>
      </c>
      <c r="F138">
        <f t="shared" ref="F138:R138" si="146">($B134*F$2+$C134*F$3+$D138*F$4)/$E138</f>
        <v>3.4819714013632241</v>
      </c>
      <c r="G138">
        <f t="shared" si="146"/>
        <v>2.9766116435780671E-2</v>
      </c>
      <c r="H138" s="1179">
        <f t="shared" si="146"/>
        <v>9.4019840388004052</v>
      </c>
      <c r="I138" s="1179">
        <f t="shared" si="146"/>
        <v>6.0000438990298974</v>
      </c>
      <c r="J138">
        <f t="shared" si="146"/>
        <v>1.7484693763946164</v>
      </c>
      <c r="K138" s="1179">
        <f t="shared" si="146"/>
        <v>102.22715163911919</v>
      </c>
      <c r="L138">
        <f t="shared" si="146"/>
        <v>10.897883116883119</v>
      </c>
      <c r="M138">
        <f t="shared" si="146"/>
        <v>0.11782517530076153</v>
      </c>
      <c r="N138" s="1179">
        <f t="shared" si="146"/>
        <v>265.23172734058664</v>
      </c>
      <c r="O138">
        <f t="shared" si="146"/>
        <v>25.713312378648162</v>
      </c>
      <c r="P138" s="1179">
        <f t="shared" si="146"/>
        <v>9.8564548829973314E-2</v>
      </c>
      <c r="Q138" s="1179">
        <f t="shared" si="146"/>
        <v>35.267325035135073</v>
      </c>
      <c r="R138" s="1179">
        <f t="shared" si="146"/>
        <v>17.546141657184535</v>
      </c>
    </row>
    <row r="139" spans="2:18" thickTop="1" thickBot="1" x14ac:dyDescent="0.35">
      <c r="D139">
        <v>13</v>
      </c>
      <c r="E139">
        <f t="shared" ref="E139" si="147">B134+C134+D139</f>
        <v>113</v>
      </c>
      <c r="F139">
        <f t="shared" ref="F139:R139" si="148">($B134*F$2+$C134*F$3+$D139*F$4)/$E139</f>
        <v>3.4967673560310106</v>
      </c>
      <c r="G139">
        <f t="shared" si="148"/>
        <v>2.960931410886633E-2</v>
      </c>
      <c r="H139" s="1179">
        <f t="shared" si="148"/>
        <v>9.5263897105536994</v>
      </c>
      <c r="I139" s="1179">
        <f t="shared" si="148"/>
        <v>5.9883338539671431</v>
      </c>
      <c r="J139">
        <f t="shared" si="148"/>
        <v>1.8129408946467518</v>
      </c>
      <c r="K139" s="1179">
        <f t="shared" si="148"/>
        <v>100.61001029879789</v>
      </c>
      <c r="L139">
        <f t="shared" si="148"/>
        <v>11.632157606405393</v>
      </c>
      <c r="M139">
        <f t="shared" si="148"/>
        <v>0.12513274386261417</v>
      </c>
      <c r="N139" s="1179">
        <f t="shared" si="148"/>
        <v>261.315010761086</v>
      </c>
      <c r="O139">
        <f t="shared" si="148"/>
        <v>25.29007522007764</v>
      </c>
      <c r="P139" s="1179">
        <f t="shared" si="148"/>
        <v>9.8821137826690816E-2</v>
      </c>
      <c r="Q139" s="1179">
        <f t="shared" si="148"/>
        <v>35.166880945239249</v>
      </c>
      <c r="R139" s="1179">
        <f t="shared" si="148"/>
        <v>17.573496762810109</v>
      </c>
    </row>
    <row r="140" spans="2:18" thickTop="1" thickBot="1" x14ac:dyDescent="0.35">
      <c r="D140">
        <v>15</v>
      </c>
      <c r="E140">
        <f t="shared" ref="E140" si="149">B134+C134+D140</f>
        <v>115</v>
      </c>
      <c r="F140">
        <f t="shared" ref="F140:R140" si="150">($B134*F$2+$C134*F$3+$D140*F$4)/$E140</f>
        <v>3.506202457558294</v>
      </c>
      <c r="G140">
        <f t="shared" si="150"/>
        <v>2.9509324219239796E-2</v>
      </c>
      <c r="H140" s="1179">
        <f t="shared" si="150"/>
        <v>9.6057208635557991</v>
      </c>
      <c r="I140" s="1179">
        <f t="shared" si="150"/>
        <v>5.9808665788546618</v>
      </c>
      <c r="J140">
        <f t="shared" si="150"/>
        <v>1.8540531671553597</v>
      </c>
      <c r="K140" s="1179">
        <f t="shared" si="150"/>
        <v>99.578789733955333</v>
      </c>
      <c r="L140">
        <f t="shared" si="150"/>
        <v>12.100390614216703</v>
      </c>
      <c r="M140">
        <f t="shared" si="150"/>
        <v>0.12979264265567961</v>
      </c>
      <c r="N140" s="1179">
        <f t="shared" si="150"/>
        <v>258.81739439154939</v>
      </c>
      <c r="O140">
        <f t="shared" si="150"/>
        <v>25.020184858090648</v>
      </c>
      <c r="P140" s="1179">
        <f t="shared" si="150"/>
        <v>9.8984759795612123E-2</v>
      </c>
      <c r="Q140" s="1179">
        <f t="shared" si="150"/>
        <v>35.102829641537568</v>
      </c>
      <c r="R140" s="1179">
        <f t="shared" si="150"/>
        <v>17.590940598281492</v>
      </c>
    </row>
    <row r="141" spans="2:18" thickTop="1" thickBot="1" x14ac:dyDescent="0.35">
      <c r="D141">
        <v>17</v>
      </c>
      <c r="E141">
        <f t="shared" ref="E141" si="151">B134+C134+D141</f>
        <v>117</v>
      </c>
      <c r="F141">
        <f t="shared" ref="F141:R141" si="152">($B134*F$2+$C134*F$3+$D141*F$4)/$E141</f>
        <v>3.5153149915119961</v>
      </c>
      <c r="G141">
        <f t="shared" si="152"/>
        <v>2.9412752787378271E-2</v>
      </c>
      <c r="H141" s="1179">
        <f t="shared" si="152"/>
        <v>9.6823398403868897</v>
      </c>
      <c r="I141" s="1179">
        <f t="shared" si="152"/>
        <v>5.973654595199017</v>
      </c>
      <c r="J141">
        <f t="shared" si="152"/>
        <v>1.8937598918858956</v>
      </c>
      <c r="K141" s="1179">
        <f t="shared" si="152"/>
        <v>98.582824573039005</v>
      </c>
      <c r="L141">
        <f t="shared" si="152"/>
        <v>12.552615655948989</v>
      </c>
      <c r="M141">
        <f t="shared" si="152"/>
        <v>0.13429322866949497</v>
      </c>
      <c r="N141" s="1179">
        <f t="shared" si="152"/>
        <v>256.40516661584303</v>
      </c>
      <c r="O141">
        <f t="shared" si="152"/>
        <v>24.759521517026279</v>
      </c>
      <c r="P141" s="1179">
        <f t="shared" si="152"/>
        <v>9.9142787851066033E-2</v>
      </c>
      <c r="Q141" s="1179">
        <f t="shared" si="152"/>
        <v>35.040968125996621</v>
      </c>
      <c r="R141" s="1179">
        <f t="shared" si="152"/>
        <v>17.607788063309403</v>
      </c>
    </row>
    <row r="142" spans="2:18" thickTop="1" thickBot="1" x14ac:dyDescent="0.35">
      <c r="D142">
        <v>20</v>
      </c>
      <c r="E142">
        <f t="shared" ref="E142" si="153">B134+C134+D142</f>
        <v>120</v>
      </c>
      <c r="F142">
        <f t="shared" ref="F142:R142" si="154">($B134*F$2+$C134*F$3+$D142*F$4)/$E142</f>
        <v>3.5284142590704421</v>
      </c>
      <c r="G142">
        <f t="shared" si="154"/>
        <v>2.927393135407733E-2</v>
      </c>
      <c r="H142" s="1179">
        <f t="shared" si="154"/>
        <v>9.7924796195815791</v>
      </c>
      <c r="I142" s="1179">
        <f t="shared" si="154"/>
        <v>5.9632873686940275</v>
      </c>
      <c r="J142">
        <f t="shared" si="154"/>
        <v>1.9508383086860408</v>
      </c>
      <c r="K142" s="1179">
        <f t="shared" si="154"/>
        <v>97.151124654221789</v>
      </c>
      <c r="L142">
        <f t="shared" si="154"/>
        <v>13.202689153439154</v>
      </c>
      <c r="M142">
        <f t="shared" si="154"/>
        <v>0.1407628210643545</v>
      </c>
      <c r="N142" s="1179">
        <f t="shared" si="154"/>
        <v>252.93758918826518</v>
      </c>
      <c r="O142">
        <f t="shared" si="154"/>
        <v>24.384817964246256</v>
      </c>
      <c r="P142" s="1179">
        <f t="shared" si="154"/>
        <v>9.936995318078104E-2</v>
      </c>
      <c r="Q142" s="1179">
        <f t="shared" si="154"/>
        <v>34.95204219740652</v>
      </c>
      <c r="R142" s="1179">
        <f t="shared" si="154"/>
        <v>17.632006294287027</v>
      </c>
    </row>
    <row r="143" spans="2:18" thickTop="1" thickBot="1" x14ac:dyDescent="0.35">
      <c r="B143">
        <v>85</v>
      </c>
      <c r="C143">
        <v>15</v>
      </c>
      <c r="D143">
        <v>1</v>
      </c>
      <c r="E143">
        <f t="shared" ref="E143" si="155">B143+C143+D143</f>
        <v>101</v>
      </c>
      <c r="F143">
        <f t="shared" ref="F143:R143" si="156">($B143*F$2+$C143*F$3+$D143*F$4)/$E143</f>
        <v>3.3928641875022878</v>
      </c>
      <c r="G143">
        <f t="shared" si="156"/>
        <v>2.9942922927316266E-2</v>
      </c>
      <c r="H143" s="1179">
        <f t="shared" si="156"/>
        <v>9.0193458599130931</v>
      </c>
      <c r="I143" s="1179">
        <f t="shared" si="156"/>
        <v>6.0598367188085325</v>
      </c>
      <c r="J143">
        <f t="shared" si="156"/>
        <v>1.5299268312665397</v>
      </c>
      <c r="K143" s="1179">
        <f t="shared" si="156"/>
        <v>106.94805064960228</v>
      </c>
      <c r="L143">
        <f t="shared" si="156"/>
        <v>8.3416509508093668</v>
      </c>
      <c r="M143">
        <f t="shared" si="156"/>
        <v>9.2258187747146905E-2</v>
      </c>
      <c r="N143" s="1179">
        <f t="shared" si="156"/>
        <v>277.3177289127658</v>
      </c>
      <c r="O143">
        <f t="shared" si="156"/>
        <v>26.824931970588533</v>
      </c>
      <c r="P143" s="1179">
        <f t="shared" si="156"/>
        <v>9.8491643106503379E-2</v>
      </c>
      <c r="Q143" s="1179">
        <f t="shared" si="156"/>
        <v>35.374226077910095</v>
      </c>
      <c r="R143" s="1179">
        <f t="shared" si="156"/>
        <v>17.343855305133854</v>
      </c>
    </row>
    <row r="144" spans="2:18" thickTop="1" thickBot="1" x14ac:dyDescent="0.35">
      <c r="D144">
        <v>3</v>
      </c>
      <c r="E144">
        <f t="shared" ref="E144" si="157">B143+C143+D144</f>
        <v>103</v>
      </c>
      <c r="F144">
        <f t="shared" ref="F144:R144" si="158">($B143*F$2+$C143*F$3+$D144*F$4)/$E144</f>
        <v>3.4054160614119491</v>
      </c>
      <c r="G144">
        <f t="shared" si="158"/>
        <v>2.9824805889025474E-2</v>
      </c>
      <c r="H144" s="1179">
        <f t="shared" si="158"/>
        <v>9.1177649890055488</v>
      </c>
      <c r="I144" s="1179">
        <f t="shared" si="158"/>
        <v>6.0501110647539873</v>
      </c>
      <c r="J144">
        <f t="shared" si="158"/>
        <v>1.5813243018029506</v>
      </c>
      <c r="K144" s="1179">
        <f t="shared" si="158"/>
        <v>105.67361913835468</v>
      </c>
      <c r="L144">
        <f t="shared" si="158"/>
        <v>8.928328710124827</v>
      </c>
      <c r="M144">
        <f t="shared" si="158"/>
        <v>9.8099328265918384E-2</v>
      </c>
      <c r="N144" s="1179">
        <f t="shared" si="158"/>
        <v>274.2183957205321</v>
      </c>
      <c r="O144">
        <f t="shared" si="158"/>
        <v>26.49379502758342</v>
      </c>
      <c r="P144" s="1179">
        <f t="shared" si="158"/>
        <v>9.8680725784817222E-2</v>
      </c>
      <c r="Q144" s="1179">
        <f t="shared" si="158"/>
        <v>35.298686367317515</v>
      </c>
      <c r="R144" s="1179">
        <f t="shared" si="158"/>
        <v>17.367790489547069</v>
      </c>
    </row>
    <row r="145" spans="2:18" thickTop="1" thickBot="1" x14ac:dyDescent="0.35">
      <c r="D145">
        <v>5</v>
      </c>
      <c r="E145">
        <f t="shared" ref="E145" si="159">B143+C143+D145</f>
        <v>105</v>
      </c>
      <c r="F145">
        <f t="shared" ref="F145:R145" si="160">($B143*F$2+$C143*F$3+$D145*F$4)/$E145</f>
        <v>3.41748976869648</v>
      </c>
      <c r="G145">
        <f t="shared" si="160"/>
        <v>2.9711188547431478E-2</v>
      </c>
      <c r="H145" s="1179">
        <f t="shared" si="160"/>
        <v>9.2124348179420998</v>
      </c>
      <c r="I145" s="1179">
        <f t="shared" si="160"/>
        <v>6.0407559118062819</v>
      </c>
      <c r="J145">
        <f t="shared" si="160"/>
        <v>1.6307637734617839</v>
      </c>
      <c r="K145" s="1179">
        <f t="shared" si="160"/>
        <v>104.44773739896412</v>
      </c>
      <c r="L145">
        <f t="shared" si="160"/>
        <v>9.492656840513984</v>
      </c>
      <c r="M145">
        <f t="shared" si="160"/>
        <v>0.10371794914587951</v>
      </c>
      <c r="N145" s="1179">
        <f t="shared" si="160"/>
        <v>271.23713236419303</v>
      </c>
      <c r="O145">
        <f t="shared" si="160"/>
        <v>26.175272825264219</v>
      </c>
      <c r="P145" s="1179">
        <f t="shared" si="160"/>
        <v>9.8862605313481011E-2</v>
      </c>
      <c r="Q145" s="1179">
        <f t="shared" si="160"/>
        <v>35.226024359985608</v>
      </c>
      <c r="R145" s="1179">
        <f t="shared" si="160"/>
        <v>17.39081385741121</v>
      </c>
    </row>
    <row r="146" spans="2:18" thickTop="1" thickBot="1" x14ac:dyDescent="0.35">
      <c r="D146">
        <v>7</v>
      </c>
      <c r="E146">
        <f t="shared" ref="E146" si="161">B143+C143+D146</f>
        <v>107</v>
      </c>
      <c r="F146">
        <f t="shared" ref="F146:R146" si="162">($B143*F$2+$C143*F$3+$D146*F$4)/$E146</f>
        <v>3.4291121224376644</v>
      </c>
      <c r="G146">
        <f t="shared" si="162"/>
        <v>2.9601818583093326E-2</v>
      </c>
      <c r="H146" s="1179">
        <f t="shared" si="162"/>
        <v>9.3035655878529866</v>
      </c>
      <c r="I146" s="1179">
        <f t="shared" si="162"/>
        <v>6.0317504842024166</v>
      </c>
      <c r="J146">
        <f t="shared" si="162"/>
        <v>1.6783550405726237</v>
      </c>
      <c r="K146" s="1179">
        <f t="shared" si="162"/>
        <v>103.26768301431713</v>
      </c>
      <c r="L146">
        <f t="shared" si="162"/>
        <v>10.035888592197004</v>
      </c>
      <c r="M146">
        <f t="shared" si="162"/>
        <v>0.109126528123786</v>
      </c>
      <c r="N146" s="1179">
        <f t="shared" si="162"/>
        <v>268.36731810528715</v>
      </c>
      <c r="O146">
        <f t="shared" si="162"/>
        <v>25.868657994994333</v>
      </c>
      <c r="P146" s="1179">
        <f t="shared" si="162"/>
        <v>9.9037685607428386E-2</v>
      </c>
      <c r="Q146" s="1179">
        <f t="shared" si="162"/>
        <v>35.156078689376386</v>
      </c>
      <c r="R146" s="1179">
        <f t="shared" si="162"/>
        <v>17.412976538626225</v>
      </c>
    </row>
    <row r="147" spans="2:18" thickTop="1" thickBot="1" x14ac:dyDescent="0.35">
      <c r="D147">
        <v>10</v>
      </c>
      <c r="E147">
        <f t="shared" ref="E147" si="163">B143+C143+D147</f>
        <v>110</v>
      </c>
      <c r="F147">
        <f t="shared" ref="F147:R147" si="164">($B143*F$2+$C143*F$3+$D147*F$4)/$E147</f>
        <v>3.4457532198398146</v>
      </c>
      <c r="G147">
        <f t="shared" si="164"/>
        <v>2.9445220679609162E-2</v>
      </c>
      <c r="H147" s="1179">
        <f t="shared" si="164"/>
        <v>9.4340482811344835</v>
      </c>
      <c r="I147" s="1179">
        <f t="shared" si="164"/>
        <v>6.0188563492241531</v>
      </c>
      <c r="J147">
        <f t="shared" si="164"/>
        <v>1.7464970821176895</v>
      </c>
      <c r="K147" s="1179">
        <f t="shared" si="164"/>
        <v>101.57805969084531</v>
      </c>
      <c r="L147">
        <f t="shared" si="164"/>
        <v>10.813697691197691</v>
      </c>
      <c r="M147">
        <f t="shared" si="164"/>
        <v>0.11687062984215213</v>
      </c>
      <c r="N147" s="1179">
        <f t="shared" si="164"/>
        <v>264.25826587094463</v>
      </c>
      <c r="O147">
        <f t="shared" si="164"/>
        <v>25.429641306198814</v>
      </c>
      <c r="P147" s="1179">
        <f t="shared" si="164"/>
        <v>9.9288368755580336E-2</v>
      </c>
      <c r="Q147" s="1179">
        <f t="shared" si="164"/>
        <v>35.055929206458643</v>
      </c>
      <c r="R147" s="1179">
        <f t="shared" si="164"/>
        <v>17.444709468547721</v>
      </c>
    </row>
    <row r="148" spans="2:18" thickTop="1" thickBot="1" x14ac:dyDescent="0.35">
      <c r="D148">
        <v>13</v>
      </c>
      <c r="E148">
        <f t="shared" ref="E148" si="165">B143+C143+D148</f>
        <v>113</v>
      </c>
      <c r="F148">
        <f t="shared" ref="F148:R148" si="166">($B143*F$2+$C143*F$3+$D148*F$4)/$E148</f>
        <v>3.4615107191498153</v>
      </c>
      <c r="G148">
        <f t="shared" si="166"/>
        <v>2.9296937709053356E-2</v>
      </c>
      <c r="H148" s="1179">
        <f t="shared" si="166"/>
        <v>9.5576026898169602</v>
      </c>
      <c r="I148" s="1179">
        <f t="shared" si="166"/>
        <v>6.0066468585810204</v>
      </c>
      <c r="J148">
        <f t="shared" si="166"/>
        <v>1.8110209621647875</v>
      </c>
      <c r="K148" s="1179">
        <f t="shared" si="166"/>
        <v>99.978150880124204</v>
      </c>
      <c r="L148">
        <f t="shared" si="166"/>
        <v>11.55020719202135</v>
      </c>
      <c r="M148">
        <f t="shared" si="166"/>
        <v>0.1242035403188351</v>
      </c>
      <c r="N148" s="1179">
        <f t="shared" si="166"/>
        <v>260.36739340125752</v>
      </c>
      <c r="O148">
        <f t="shared" si="166"/>
        <v>25.013935238047303</v>
      </c>
      <c r="P148" s="1179">
        <f t="shared" si="166"/>
        <v>9.9525741294095874E-2</v>
      </c>
      <c r="Q148" s="1179">
        <f t="shared" si="166"/>
        <v>34.961097395200248</v>
      </c>
      <c r="R148" s="1179">
        <f t="shared" si="166"/>
        <v>17.474757464137102</v>
      </c>
    </row>
    <row r="149" spans="2:18" thickTop="1" thickBot="1" x14ac:dyDescent="0.35">
      <c r="D149">
        <v>15</v>
      </c>
      <c r="E149">
        <f t="shared" ref="E149" si="167">B143+C143+D149</f>
        <v>115</v>
      </c>
      <c r="F149">
        <f t="shared" ref="F149:R149" si="168">($B143*F$2+$C143*F$3+$D149*F$4)/$E149</f>
        <v>3.4715589795793806</v>
      </c>
      <c r="G149">
        <f t="shared" si="168"/>
        <v>2.9202380452467046E-2</v>
      </c>
      <c r="H149" s="1179">
        <f t="shared" si="168"/>
        <v>9.6363910083970907</v>
      </c>
      <c r="I149" s="1179">
        <f t="shared" si="168"/>
        <v>5.9988610964317752</v>
      </c>
      <c r="J149">
        <f t="shared" si="168"/>
        <v>1.8521666248035165</v>
      </c>
      <c r="K149" s="1179">
        <f t="shared" si="168"/>
        <v>98.957919174736844</v>
      </c>
      <c r="L149">
        <f t="shared" si="168"/>
        <v>12.019865424430641</v>
      </c>
      <c r="M149">
        <f t="shared" si="168"/>
        <v>0.12887959917353148</v>
      </c>
      <c r="N149" s="1179">
        <f t="shared" si="168"/>
        <v>257.88625733363091</v>
      </c>
      <c r="O149">
        <f t="shared" si="168"/>
        <v>24.748847310530401</v>
      </c>
      <c r="P149" s="1179">
        <f t="shared" si="168"/>
        <v>9.9677109289671009E-2</v>
      </c>
      <c r="Q149" s="1179">
        <f t="shared" si="168"/>
        <v>34.90062493584707</v>
      </c>
      <c r="R149" s="1179">
        <f t="shared" si="168"/>
        <v>17.493918504802799</v>
      </c>
    </row>
    <row r="150" spans="2:18" thickTop="1" thickBot="1" x14ac:dyDescent="0.35">
      <c r="D150">
        <v>17</v>
      </c>
      <c r="E150">
        <f t="shared" ref="E150" si="169">B143+C143+D150</f>
        <v>117</v>
      </c>
      <c r="F150">
        <f t="shared" ref="F150:R150" si="170">($B143*F$2+$C143*F$3+$D150*F$4)/$E150</f>
        <v>3.48126370973785</v>
      </c>
      <c r="G150">
        <f t="shared" si="170"/>
        <v>2.9111055922601638E-2</v>
      </c>
      <c r="H150" s="1179">
        <f t="shared" si="170"/>
        <v>9.7124857092479875</v>
      </c>
      <c r="I150" s="1179">
        <f t="shared" si="170"/>
        <v>5.991341514185069</v>
      </c>
      <c r="J150">
        <f t="shared" si="170"/>
        <v>1.8919055981212634</v>
      </c>
      <c r="K150" s="1179">
        <f t="shared" si="170"/>
        <v>97.972567185772959</v>
      </c>
      <c r="L150">
        <f t="shared" si="170"/>
        <v>12.473466965133634</v>
      </c>
      <c r="M150">
        <f t="shared" si="170"/>
        <v>0.13339579276823826</v>
      </c>
      <c r="N150" s="1179">
        <f t="shared" si="170"/>
        <v>255.48994643070949</v>
      </c>
      <c r="O150">
        <f t="shared" si="170"/>
        <v>24.492822218142276</v>
      </c>
      <c r="P150" s="1179">
        <f t="shared" si="170"/>
        <v>9.9823302311038448E-2</v>
      </c>
      <c r="Q150" s="1179">
        <f t="shared" si="170"/>
        <v>34.842219911001692</v>
      </c>
      <c r="R150" s="1179">
        <f t="shared" si="170"/>
        <v>17.512424467155135</v>
      </c>
    </row>
    <row r="151" spans="2:18" thickTop="1" thickBot="1" x14ac:dyDescent="0.35">
      <c r="D151">
        <v>20</v>
      </c>
      <c r="E151">
        <f t="shared" ref="E151" si="171">B143+C143+D151</f>
        <v>120</v>
      </c>
      <c r="F151">
        <f t="shared" ref="F151:R151" si="172">($B143*F$2+$C143*F$3+$D151*F$4)/$E151</f>
        <v>3.4952142593406497</v>
      </c>
      <c r="G151">
        <f t="shared" si="172"/>
        <v>2.8979776910920112E-2</v>
      </c>
      <c r="H151" s="1179">
        <f t="shared" si="172"/>
        <v>9.8218718417211512</v>
      </c>
      <c r="I151" s="1179">
        <f t="shared" si="172"/>
        <v>5.9805321147054284</v>
      </c>
      <c r="J151">
        <f t="shared" si="172"/>
        <v>1.9490303722655244</v>
      </c>
      <c r="K151" s="1179">
        <f t="shared" si="172"/>
        <v>96.556123701637404</v>
      </c>
      <c r="L151">
        <f t="shared" si="172"/>
        <v>13.12551917989418</v>
      </c>
      <c r="M151">
        <f t="shared" si="172"/>
        <v>0.13988782106062922</v>
      </c>
      <c r="N151" s="1179">
        <f t="shared" si="172"/>
        <v>252.04524950776002</v>
      </c>
      <c r="O151">
        <f t="shared" si="172"/>
        <v>24.124786147834353</v>
      </c>
      <c r="P151" s="1179">
        <f t="shared" si="172"/>
        <v>0.10003345477925414</v>
      </c>
      <c r="Q151" s="1179">
        <f t="shared" si="172"/>
        <v>34.758262687786456</v>
      </c>
      <c r="R151" s="1179">
        <f t="shared" si="172"/>
        <v>17.539026788036615</v>
      </c>
    </row>
    <row r="152" spans="2:18" thickTop="1" thickBot="1" x14ac:dyDescent="0.35">
      <c r="B152">
        <v>84</v>
      </c>
      <c r="C152">
        <v>16</v>
      </c>
      <c r="D152">
        <v>1</v>
      </c>
      <c r="E152">
        <f t="shared" ref="E152" si="173">B152+C152+D152</f>
        <v>101</v>
      </c>
      <c r="F152">
        <f t="shared" ref="F152:R152" si="174">($B152*F$2+$C152*F$3+$D152*F$4)/$E152</f>
        <v>3.3534186432688711</v>
      </c>
      <c r="G152">
        <f t="shared" si="174"/>
        <v>2.959343249980274E-2</v>
      </c>
      <c r="H152" s="1179">
        <f t="shared" si="174"/>
        <v>9.0542673119601087</v>
      </c>
      <c r="I152" s="1179">
        <f t="shared" si="174"/>
        <v>6.0803255259507907</v>
      </c>
      <c r="J152">
        <f t="shared" si="174"/>
        <v>1.5277787879946394</v>
      </c>
      <c r="K152" s="1179">
        <f t="shared" si="174"/>
        <v>106.24111882474952</v>
      </c>
      <c r="L152">
        <f t="shared" si="174"/>
        <v>8.2499638535282109</v>
      </c>
      <c r="M152">
        <f t="shared" si="174"/>
        <v>9.121858378232478E-2</v>
      </c>
      <c r="N152" s="1179">
        <f t="shared" si="174"/>
        <v>276.25752335176958</v>
      </c>
      <c r="O152">
        <f t="shared" si="174"/>
        <v>26.515983277821917</v>
      </c>
      <c r="P152" s="1179">
        <f t="shared" si="174"/>
        <v>9.9279961837362513E-2</v>
      </c>
      <c r="Q152" s="1179">
        <f t="shared" si="174"/>
        <v>35.143992997173385</v>
      </c>
      <c r="R152" s="1179">
        <f t="shared" si="174"/>
        <v>17.233384604638314</v>
      </c>
    </row>
    <row r="153" spans="2:18" thickTop="1" thickBot="1" x14ac:dyDescent="0.35">
      <c r="D153">
        <v>3</v>
      </c>
      <c r="E153">
        <f t="shared" ref="E153" si="175">B152+C152+D153</f>
        <v>103</v>
      </c>
      <c r="F153">
        <f t="shared" ref="F153:R153" si="176">($B152*F$2+$C152*F$3+$D153*F$4)/$E153</f>
        <v>3.3667364500762686</v>
      </c>
      <c r="G153">
        <f t="shared" si="176"/>
        <v>2.9482101683405416E-2</v>
      </c>
      <c r="H153" s="1179">
        <f t="shared" si="176"/>
        <v>9.1520083546050479</v>
      </c>
      <c r="I153" s="1179">
        <f t="shared" si="176"/>
        <v>6.0702020309808624</v>
      </c>
      <c r="J153">
        <f t="shared" si="176"/>
        <v>1.5792179681091454</v>
      </c>
      <c r="K153" s="1179">
        <f t="shared" si="176"/>
        <v>104.98041414505246</v>
      </c>
      <c r="L153">
        <f t="shared" si="176"/>
        <v>8.8384219448297117</v>
      </c>
      <c r="M153">
        <f t="shared" si="176"/>
        <v>9.7079910785850085E-2</v>
      </c>
      <c r="N153" s="1179">
        <f t="shared" si="176"/>
        <v>273.17877667528336</v>
      </c>
      <c r="O153">
        <f t="shared" si="176"/>
        <v>26.190845338559846</v>
      </c>
      <c r="P153" s="1179">
        <f t="shared" si="176"/>
        <v>9.9453737355853847E-2</v>
      </c>
      <c r="Q153" s="1179">
        <f t="shared" si="176"/>
        <v>35.072923831837834</v>
      </c>
      <c r="R153" s="1179">
        <f t="shared" si="176"/>
        <v>17.259464851197073</v>
      </c>
    </row>
    <row r="154" spans="2:18" thickTop="1" thickBot="1" x14ac:dyDescent="0.35">
      <c r="D154">
        <v>5</v>
      </c>
      <c r="E154">
        <f t="shared" ref="E154" si="177">B152+C152+D154</f>
        <v>105</v>
      </c>
      <c r="F154">
        <f t="shared" ref="F154:R154" si="178">($B152*F$2+$C152*F$3+$D154*F$4)/$E154</f>
        <v>3.3795469118624317</v>
      </c>
      <c r="G154">
        <f t="shared" si="178"/>
        <v>2.9375012040966087E-2</v>
      </c>
      <c r="H154" s="1179">
        <f t="shared" si="178"/>
        <v>9.246025928958753</v>
      </c>
      <c r="I154" s="1179">
        <f t="shared" si="178"/>
        <v>6.0604641929621685</v>
      </c>
      <c r="J154">
        <f t="shared" si="178"/>
        <v>1.6286975604097655</v>
      </c>
      <c r="K154" s="1179">
        <f t="shared" si="178"/>
        <v>103.76773631029623</v>
      </c>
      <c r="L154">
        <f t="shared" si="178"/>
        <v>9.4044625850340147</v>
      </c>
      <c r="M154">
        <f t="shared" si="178"/>
        <v>0.10271794914162204</v>
      </c>
      <c r="N154" s="1179">
        <f t="shared" si="178"/>
        <v>270.21731558647281</v>
      </c>
      <c r="O154">
        <f t="shared" si="178"/>
        <v>25.878093606507761</v>
      </c>
      <c r="P154" s="1179">
        <f t="shared" si="178"/>
        <v>9.9620892854593121E-2</v>
      </c>
      <c r="Q154" s="1179">
        <f t="shared" si="178"/>
        <v>35.004562063276971</v>
      </c>
      <c r="R154" s="1179">
        <f t="shared" si="178"/>
        <v>17.284551564553595</v>
      </c>
    </row>
    <row r="155" spans="2:18" thickTop="1" thickBot="1" x14ac:dyDescent="0.35">
      <c r="D155">
        <v>7</v>
      </c>
      <c r="E155">
        <f t="shared" ref="E155" si="179">B152+C152+D155</f>
        <v>107</v>
      </c>
      <c r="F155">
        <f t="shared" ref="F155:R155" si="180">($B152*F$2+$C152*F$3+$D155*F$4)/$E155</f>
        <v>3.3918784778808879</v>
      </c>
      <c r="G155">
        <f t="shared" si="180"/>
        <v>2.9271925749645981E-2</v>
      </c>
      <c r="H155" s="1179">
        <f t="shared" si="180"/>
        <v>9.3365288276356821</v>
      </c>
      <c r="I155" s="1179">
        <f t="shared" si="180"/>
        <v>6.0510903862712775</v>
      </c>
      <c r="J155">
        <f t="shared" si="180"/>
        <v>1.6763274483253161</v>
      </c>
      <c r="K155" s="1179">
        <f t="shared" si="180"/>
        <v>102.60039222637201</v>
      </c>
      <c r="L155">
        <f t="shared" si="180"/>
        <v>9.9493428274736697</v>
      </c>
      <c r="M155">
        <f t="shared" si="180"/>
        <v>0.10814521970839315</v>
      </c>
      <c r="N155" s="1179">
        <f t="shared" si="180"/>
        <v>267.36656332341215</v>
      </c>
      <c r="O155">
        <f t="shared" si="180"/>
        <v>25.577033527990331</v>
      </c>
      <c r="P155" s="1179">
        <f t="shared" si="180"/>
        <v>9.9781799549641226E-2</v>
      </c>
      <c r="Q155" s="1179">
        <f t="shared" si="180"/>
        <v>34.938755874849221</v>
      </c>
      <c r="R155" s="1179">
        <f t="shared" si="180"/>
        <v>17.308700456850058</v>
      </c>
    </row>
    <row r="156" spans="2:18" thickTop="1" thickBot="1" x14ac:dyDescent="0.35">
      <c r="D156">
        <v>10</v>
      </c>
      <c r="E156">
        <f t="shared" ref="E156" si="181">B152+C152+D156</f>
        <v>110</v>
      </c>
      <c r="F156">
        <f t="shared" ref="F156:R156" si="182">($B152*F$2+$C152*F$3+$D156*F$4)/$E156</f>
        <v>3.4095350383164047</v>
      </c>
      <c r="G156">
        <f t="shared" si="182"/>
        <v>2.9124324923437649E-2</v>
      </c>
      <c r="H156" s="1179">
        <f t="shared" si="182"/>
        <v>9.4661125234685599</v>
      </c>
      <c r="I156" s="1179">
        <f t="shared" si="182"/>
        <v>6.0376687994184088</v>
      </c>
      <c r="J156">
        <f t="shared" si="182"/>
        <v>1.744524787840763</v>
      </c>
      <c r="K156" s="1179">
        <f t="shared" si="182"/>
        <v>100.92896774257142</v>
      </c>
      <c r="L156">
        <f t="shared" si="182"/>
        <v>10.729512265512266</v>
      </c>
      <c r="M156">
        <f t="shared" si="182"/>
        <v>0.11591608438354271</v>
      </c>
      <c r="N156" s="1179">
        <f t="shared" si="182"/>
        <v>263.28480440130261</v>
      </c>
      <c r="O156">
        <f t="shared" si="182"/>
        <v>25.145970233749466</v>
      </c>
      <c r="P156" s="1179">
        <f t="shared" si="182"/>
        <v>0.10001218868118736</v>
      </c>
      <c r="Q156" s="1179">
        <f t="shared" si="182"/>
        <v>34.844533377782213</v>
      </c>
      <c r="R156" s="1179">
        <f t="shared" si="182"/>
        <v>17.343277279910907</v>
      </c>
    </row>
    <row r="157" spans="2:18" thickTop="1" thickBot="1" x14ac:dyDescent="0.35">
      <c r="D157">
        <v>13</v>
      </c>
      <c r="E157">
        <f t="shared" ref="E157" si="183">B152+C152+D157</f>
        <v>113</v>
      </c>
      <c r="F157">
        <f t="shared" ref="F157:R157" si="184">($B152*F$2+$C152*F$3+$D157*F$4)/$E157</f>
        <v>3.4262540822686196</v>
      </c>
      <c r="G157">
        <f t="shared" si="184"/>
        <v>2.8984561309240382E-2</v>
      </c>
      <c r="H157" s="1179">
        <f t="shared" si="184"/>
        <v>9.5888156690802226</v>
      </c>
      <c r="I157" s="1179">
        <f t="shared" si="184"/>
        <v>6.0249598631948977</v>
      </c>
      <c r="J157">
        <f t="shared" si="184"/>
        <v>1.8091010296828232</v>
      </c>
      <c r="K157" s="1179">
        <f t="shared" si="184"/>
        <v>99.346291461450505</v>
      </c>
      <c r="L157">
        <f t="shared" si="184"/>
        <v>11.468256777637308</v>
      </c>
      <c r="M157">
        <f t="shared" si="184"/>
        <v>0.12327433677505603</v>
      </c>
      <c r="N157" s="1179">
        <f t="shared" si="184"/>
        <v>259.41977604142897</v>
      </c>
      <c r="O157">
        <f t="shared" si="184"/>
        <v>24.737795256016966</v>
      </c>
      <c r="P157" s="1179">
        <f t="shared" si="184"/>
        <v>0.10023034476150094</v>
      </c>
      <c r="Q157" s="1179">
        <f t="shared" si="184"/>
        <v>34.755313845161247</v>
      </c>
      <c r="R157" s="1179">
        <f t="shared" si="184"/>
        <v>17.376018165464099</v>
      </c>
    </row>
    <row r="158" spans="2:18" thickTop="1" thickBot="1" x14ac:dyDescent="0.35">
      <c r="D158">
        <v>15</v>
      </c>
      <c r="E158">
        <f t="shared" ref="E158" si="185">B152+C152+D158</f>
        <v>115</v>
      </c>
      <c r="F158">
        <f t="shared" ref="F158:R158" si="186">($B152*F$2+$C152*F$3+$D158*F$4)/$E158</f>
        <v>3.4369155016004669</v>
      </c>
      <c r="G158">
        <f t="shared" si="186"/>
        <v>2.88954366856943E-2</v>
      </c>
      <c r="H158" s="1179">
        <f t="shared" si="186"/>
        <v>9.6670611532383823</v>
      </c>
      <c r="I158" s="1179">
        <f t="shared" si="186"/>
        <v>6.0168556140088896</v>
      </c>
      <c r="J158">
        <f t="shared" si="186"/>
        <v>1.8502800824516736</v>
      </c>
      <c r="K158" s="1179">
        <f t="shared" si="186"/>
        <v>98.337048615518327</v>
      </c>
      <c r="L158">
        <f t="shared" si="186"/>
        <v>11.939340234644584</v>
      </c>
      <c r="M158">
        <f t="shared" si="186"/>
        <v>0.12796655569138335</v>
      </c>
      <c r="N158" s="1179">
        <f t="shared" si="186"/>
        <v>256.95512027571249</v>
      </c>
      <c r="O158">
        <f t="shared" si="186"/>
        <v>24.477509762970154</v>
      </c>
      <c r="P158" s="1179">
        <f t="shared" si="186"/>
        <v>0.10036945878372991</v>
      </c>
      <c r="Q158" s="1179">
        <f t="shared" si="186"/>
        <v>34.698420230156572</v>
      </c>
      <c r="R158" s="1179">
        <f t="shared" si="186"/>
        <v>17.396896411324107</v>
      </c>
    </row>
    <row r="159" spans="2:18" thickTop="1" thickBot="1" x14ac:dyDescent="0.35">
      <c r="D159">
        <v>17</v>
      </c>
      <c r="E159">
        <f t="shared" ref="E159" si="187">B152+C152+D159</f>
        <v>117</v>
      </c>
      <c r="F159">
        <f t="shared" ref="F159:R159" si="188">($B152*F$2+$C152*F$3+$D159*F$4)/$E159</f>
        <v>3.447212427963704</v>
      </c>
      <c r="G159">
        <f t="shared" si="188"/>
        <v>2.8809359057825005E-2</v>
      </c>
      <c r="H159" s="1179">
        <f t="shared" si="188"/>
        <v>9.7426315781090871</v>
      </c>
      <c r="I159" s="1179">
        <f t="shared" si="188"/>
        <v>6.0090284331711219</v>
      </c>
      <c r="J159">
        <f t="shared" si="188"/>
        <v>1.8900513043566314</v>
      </c>
      <c r="K159" s="1179">
        <f t="shared" si="188"/>
        <v>97.362309798506899</v>
      </c>
      <c r="L159">
        <f t="shared" si="188"/>
        <v>12.394318274318273</v>
      </c>
      <c r="M159">
        <f t="shared" si="188"/>
        <v>0.13249835686698155</v>
      </c>
      <c r="N159" s="1179">
        <f t="shared" si="188"/>
        <v>254.57472624557599</v>
      </c>
      <c r="O159">
        <f t="shared" si="188"/>
        <v>24.226122919258277</v>
      </c>
      <c r="P159" s="1179">
        <f t="shared" si="188"/>
        <v>0.10050381677101086</v>
      </c>
      <c r="Q159" s="1179">
        <f t="shared" si="188"/>
        <v>34.643471696006756</v>
      </c>
      <c r="R159" s="1179">
        <f t="shared" si="188"/>
        <v>17.417060871000864</v>
      </c>
    </row>
    <row r="160" spans="2:18" thickTop="1" thickBot="1" x14ac:dyDescent="0.35">
      <c r="D160">
        <v>20</v>
      </c>
      <c r="E160">
        <f t="shared" ref="E160" si="189">B152+C152+D160</f>
        <v>120</v>
      </c>
      <c r="F160">
        <f t="shared" ref="F160:R160" si="190">($B152*F$2+$C152*F$3+$D160*F$4)/$E160</f>
        <v>3.4620142596108576</v>
      </c>
      <c r="G160">
        <f t="shared" si="190"/>
        <v>2.8685622467762895E-2</v>
      </c>
      <c r="H160" s="1179">
        <f t="shared" si="190"/>
        <v>9.8512640638607216</v>
      </c>
      <c r="I160" s="1179">
        <f t="shared" si="190"/>
        <v>5.9977768607168294</v>
      </c>
      <c r="J160">
        <f t="shared" si="190"/>
        <v>1.9472224358450083</v>
      </c>
      <c r="K160" s="1179">
        <f t="shared" si="190"/>
        <v>95.96112274905299</v>
      </c>
      <c r="L160">
        <f t="shared" si="190"/>
        <v>13.048349206349206</v>
      </c>
      <c r="M160">
        <f t="shared" si="190"/>
        <v>0.13901282105690393</v>
      </c>
      <c r="N160" s="1179">
        <f t="shared" si="190"/>
        <v>251.15290982725483</v>
      </c>
      <c r="O160">
        <f t="shared" si="190"/>
        <v>23.86475433142245</v>
      </c>
      <c r="P160" s="1179">
        <f t="shared" si="190"/>
        <v>0.10069695637772726</v>
      </c>
      <c r="Q160" s="1179">
        <f t="shared" si="190"/>
        <v>34.564483178166398</v>
      </c>
      <c r="R160" s="1179">
        <f t="shared" si="190"/>
        <v>17.446047281786203</v>
      </c>
    </row>
    <row r="161" spans="2:18" thickTop="1" thickBot="1" x14ac:dyDescent="0.35">
      <c r="B161">
        <v>83</v>
      </c>
      <c r="C161">
        <v>17</v>
      </c>
      <c r="D161">
        <v>1</v>
      </c>
      <c r="E161">
        <f t="shared" ref="E161" si="191">B161+C161+D161</f>
        <v>101</v>
      </c>
      <c r="F161">
        <f t="shared" ref="F161:R161" si="192">($B161*F$2+$C161*F$3+$D161*F$4)/$E161</f>
        <v>3.3139730990354543</v>
      </c>
      <c r="G161">
        <f t="shared" si="192"/>
        <v>2.9243942072289215E-2</v>
      </c>
      <c r="H161" s="1179">
        <f t="shared" si="192"/>
        <v>9.0891887640071225</v>
      </c>
      <c r="I161" s="1179">
        <f t="shared" si="192"/>
        <v>6.1008143330930498</v>
      </c>
      <c r="J161">
        <f t="shared" si="192"/>
        <v>1.5256307447227386</v>
      </c>
      <c r="K161" s="1179">
        <f t="shared" si="192"/>
        <v>105.53418699989676</v>
      </c>
      <c r="L161">
        <f t="shared" si="192"/>
        <v>8.1582767562470533</v>
      </c>
      <c r="M161">
        <f t="shared" si="192"/>
        <v>9.0178979817502655E-2</v>
      </c>
      <c r="N161" s="1179">
        <f t="shared" si="192"/>
        <v>275.1973177907733</v>
      </c>
      <c r="O161">
        <f t="shared" si="192"/>
        <v>26.207034585055304</v>
      </c>
      <c r="P161" s="1179">
        <f t="shared" si="192"/>
        <v>0.10006828056822165</v>
      </c>
      <c r="Q161" s="1179">
        <f t="shared" si="192"/>
        <v>34.913759916436682</v>
      </c>
      <c r="R161" s="1179">
        <f t="shared" si="192"/>
        <v>17.122913904142777</v>
      </c>
    </row>
    <row r="162" spans="2:18" thickTop="1" thickBot="1" x14ac:dyDescent="0.35">
      <c r="D162">
        <v>3</v>
      </c>
      <c r="E162">
        <f t="shared" ref="E162" si="193">B161+C161+D162</f>
        <v>103</v>
      </c>
      <c r="F162">
        <f t="shared" ref="F162:R162" si="194">($B161*F$2+$C161*F$3+$D162*F$4)/$E162</f>
        <v>3.3280568387405882</v>
      </c>
      <c r="G162">
        <f t="shared" si="194"/>
        <v>2.9139397477785357E-2</v>
      </c>
      <c r="H162" s="1179">
        <f t="shared" si="194"/>
        <v>9.1862517202045471</v>
      </c>
      <c r="I162" s="1179">
        <f t="shared" si="194"/>
        <v>6.0902929972077375</v>
      </c>
      <c r="J162">
        <f t="shared" si="194"/>
        <v>1.57711163441534</v>
      </c>
      <c r="K162" s="1179">
        <f t="shared" si="194"/>
        <v>104.28720915175023</v>
      </c>
      <c r="L162">
        <f t="shared" si="194"/>
        <v>8.7485151795345963</v>
      </c>
      <c r="M162">
        <f t="shared" si="194"/>
        <v>9.6060493305781786E-2</v>
      </c>
      <c r="N162" s="1179">
        <f t="shared" si="194"/>
        <v>272.13915763003456</v>
      </c>
      <c r="O162">
        <f t="shared" si="194"/>
        <v>25.887895649536272</v>
      </c>
      <c r="P162" s="1179">
        <f t="shared" si="194"/>
        <v>0.10022674892689047</v>
      </c>
      <c r="Q162" s="1179">
        <f t="shared" si="194"/>
        <v>34.847161296358152</v>
      </c>
      <c r="R162" s="1179">
        <f t="shared" si="194"/>
        <v>17.151139212847081</v>
      </c>
    </row>
    <row r="163" spans="2:18" thickTop="1" thickBot="1" x14ac:dyDescent="0.35">
      <c r="D163">
        <v>5</v>
      </c>
      <c r="E163">
        <f t="shared" ref="E163" si="195">B161+C161+D163</f>
        <v>105</v>
      </c>
      <c r="F163">
        <f t="shared" ref="F163:R163" si="196">($B161*F$2+$C161*F$3+$D163*F$4)/$E163</f>
        <v>3.341604055028383</v>
      </c>
      <c r="G163">
        <f t="shared" si="196"/>
        <v>2.9038835534500696E-2</v>
      </c>
      <c r="H163" s="1179">
        <f t="shared" si="196"/>
        <v>9.2796170399754043</v>
      </c>
      <c r="I163" s="1179">
        <f t="shared" si="196"/>
        <v>6.0801724741180561</v>
      </c>
      <c r="J163">
        <f t="shared" si="196"/>
        <v>1.6266313473577467</v>
      </c>
      <c r="K163" s="1179">
        <f t="shared" si="196"/>
        <v>103.08773522162834</v>
      </c>
      <c r="L163">
        <f t="shared" si="196"/>
        <v>9.3162683295540418</v>
      </c>
      <c r="M163">
        <f t="shared" si="196"/>
        <v>0.10171794913736457</v>
      </c>
      <c r="N163" s="1179">
        <f t="shared" si="196"/>
        <v>269.19749880875258</v>
      </c>
      <c r="O163">
        <f t="shared" si="196"/>
        <v>25.580914387751303</v>
      </c>
      <c r="P163" s="1179">
        <f t="shared" si="196"/>
        <v>0.10037918039570524</v>
      </c>
      <c r="Q163" s="1179">
        <f t="shared" si="196"/>
        <v>34.783099766568327</v>
      </c>
      <c r="R163" s="1179">
        <f t="shared" si="196"/>
        <v>17.178289271695984</v>
      </c>
    </row>
    <row r="164" spans="2:18" thickTop="1" thickBot="1" x14ac:dyDescent="0.35">
      <c r="D164">
        <v>7</v>
      </c>
      <c r="E164">
        <f t="shared" ref="E164" si="197">B161+C161+D164</f>
        <v>107</v>
      </c>
      <c r="F164">
        <f t="shared" ref="F164:R164" si="198">($B161*F$2+$C161*F$3+$D164*F$4)/$E164</f>
        <v>3.3546448333241115</v>
      </c>
      <c r="G164">
        <f t="shared" si="198"/>
        <v>2.8942032916198634E-2</v>
      </c>
      <c r="H164" s="1179">
        <f t="shared" si="198"/>
        <v>9.3694920674183777</v>
      </c>
      <c r="I164" s="1179">
        <f t="shared" si="198"/>
        <v>6.0704302883401375</v>
      </c>
      <c r="J164">
        <f t="shared" si="198"/>
        <v>1.6742998560780078</v>
      </c>
      <c r="K164" s="1179">
        <f t="shared" si="198"/>
        <v>101.93310143842687</v>
      </c>
      <c r="L164">
        <f t="shared" si="198"/>
        <v>9.8627970627503352</v>
      </c>
      <c r="M164">
        <f t="shared" si="198"/>
        <v>0.10716391129300031</v>
      </c>
      <c r="N164" s="1179">
        <f t="shared" si="198"/>
        <v>266.36580854153721</v>
      </c>
      <c r="O164">
        <f t="shared" si="198"/>
        <v>25.285409060986328</v>
      </c>
      <c r="P164" s="1179">
        <f t="shared" si="198"/>
        <v>0.10052591349185405</v>
      </c>
      <c r="Q164" s="1179">
        <f t="shared" si="198"/>
        <v>34.721433060322049</v>
      </c>
      <c r="R164" s="1179">
        <f t="shared" si="198"/>
        <v>17.204424375073899</v>
      </c>
    </row>
    <row r="165" spans="2:18" thickTop="1" thickBot="1" x14ac:dyDescent="0.35">
      <c r="D165">
        <v>10</v>
      </c>
      <c r="E165">
        <f t="shared" ref="E165" si="199">B161+C161+D165</f>
        <v>110</v>
      </c>
      <c r="F165">
        <f t="shared" ref="F165:R165" si="200">($B161*F$2+$C161*F$3+$D165*F$4)/$E165</f>
        <v>3.3733168567929952</v>
      </c>
      <c r="G165">
        <f t="shared" si="200"/>
        <v>2.880342916726614E-2</v>
      </c>
      <c r="H165" s="1179">
        <f t="shared" si="200"/>
        <v>9.4981767658026346</v>
      </c>
      <c r="I165" s="1179">
        <f t="shared" si="200"/>
        <v>6.0564812496126645</v>
      </c>
      <c r="J165">
        <f t="shared" si="200"/>
        <v>1.7425524935638361</v>
      </c>
      <c r="K165" s="1179">
        <f t="shared" si="200"/>
        <v>100.27987579429751</v>
      </c>
      <c r="L165">
        <f t="shared" si="200"/>
        <v>10.64532683982684</v>
      </c>
      <c r="M165">
        <f t="shared" si="200"/>
        <v>0.11496153892493331</v>
      </c>
      <c r="N165" s="1179">
        <f t="shared" si="200"/>
        <v>262.31134293166059</v>
      </c>
      <c r="O165">
        <f t="shared" si="200"/>
        <v>24.862299161300118</v>
      </c>
      <c r="P165" s="1179">
        <f t="shared" si="200"/>
        <v>0.10073600860679438</v>
      </c>
      <c r="Q165" s="1179">
        <f t="shared" si="200"/>
        <v>34.633137549105783</v>
      </c>
      <c r="R165" s="1179">
        <f t="shared" si="200"/>
        <v>17.241845091274094</v>
      </c>
    </row>
    <row r="166" spans="2:18" thickTop="1" thickBot="1" x14ac:dyDescent="0.35">
      <c r="D166">
        <v>13</v>
      </c>
      <c r="E166">
        <f t="shared" ref="E166" si="201">B161+C161+D166</f>
        <v>113</v>
      </c>
      <c r="F166">
        <f t="shared" ref="F166:R166" si="202">($B161*F$2+$C161*F$3+$D166*F$4)/$E166</f>
        <v>3.3909974453874243</v>
      </c>
      <c r="G166">
        <f t="shared" si="202"/>
        <v>2.8672184909427408E-2</v>
      </c>
      <c r="H166" s="1179">
        <f t="shared" si="202"/>
        <v>9.6200286483434816</v>
      </c>
      <c r="I166" s="1179">
        <f t="shared" si="202"/>
        <v>6.0432728678087742</v>
      </c>
      <c r="J166">
        <f t="shared" si="202"/>
        <v>1.8071810972008588</v>
      </c>
      <c r="K166" s="1179">
        <f t="shared" si="202"/>
        <v>98.714432042776792</v>
      </c>
      <c r="L166">
        <f t="shared" si="202"/>
        <v>11.386306363253267</v>
      </c>
      <c r="M166">
        <f t="shared" si="202"/>
        <v>0.12234513323127696</v>
      </c>
      <c r="N166" s="1179">
        <f t="shared" si="202"/>
        <v>258.47215868160049</v>
      </c>
      <c r="O166">
        <f t="shared" si="202"/>
        <v>24.461655273986626</v>
      </c>
      <c r="P166" s="1179">
        <f t="shared" si="202"/>
        <v>0.10093494822890602</v>
      </c>
      <c r="Q166" s="1179">
        <f t="shared" si="202"/>
        <v>34.549530295122246</v>
      </c>
      <c r="R166" s="1179">
        <f t="shared" si="202"/>
        <v>17.277278866791097</v>
      </c>
    </row>
    <row r="167" spans="2:18" thickTop="1" thickBot="1" x14ac:dyDescent="0.35">
      <c r="D167">
        <v>15</v>
      </c>
      <c r="E167">
        <f t="shared" ref="E167" si="203">B161+C161+D167</f>
        <v>115</v>
      </c>
      <c r="F167">
        <f t="shared" ref="F167:R167" si="204">($B161*F$2+$C161*F$3+$D167*F$4)/$E167</f>
        <v>3.4022720236215531</v>
      </c>
      <c r="G167">
        <f t="shared" si="204"/>
        <v>2.8588492918921554E-2</v>
      </c>
      <c r="H167" s="1179">
        <f t="shared" si="204"/>
        <v>9.6977312980796739</v>
      </c>
      <c r="I167" s="1179">
        <f t="shared" si="204"/>
        <v>6.0348501315860039</v>
      </c>
      <c r="J167">
        <f t="shared" si="204"/>
        <v>1.8483935400998304</v>
      </c>
      <c r="K167" s="1179">
        <f t="shared" si="204"/>
        <v>97.716178056299825</v>
      </c>
      <c r="L167">
        <f t="shared" si="204"/>
        <v>11.858815044858522</v>
      </c>
      <c r="M167">
        <f t="shared" si="204"/>
        <v>0.12705351220923522</v>
      </c>
      <c r="N167" s="1179">
        <f t="shared" si="204"/>
        <v>256.02398321779401</v>
      </c>
      <c r="O167">
        <f t="shared" si="204"/>
        <v>24.206172215409911</v>
      </c>
      <c r="P167" s="1179">
        <f t="shared" si="204"/>
        <v>0.10106180827778879</v>
      </c>
      <c r="Q167" s="1179">
        <f t="shared" si="204"/>
        <v>34.496215524466074</v>
      </c>
      <c r="R167" s="1179">
        <f t="shared" si="204"/>
        <v>17.299874317845415</v>
      </c>
    </row>
    <row r="168" spans="2:18" thickTop="1" thickBot="1" x14ac:dyDescent="0.35">
      <c r="D168">
        <v>17</v>
      </c>
      <c r="E168">
        <f t="shared" ref="E168" si="205">B161+C161+D168</f>
        <v>117</v>
      </c>
      <c r="F168">
        <f t="shared" ref="F168:R168" si="206">($B161*F$2+$C161*F$3+$D168*F$4)/$E168</f>
        <v>3.4131611461895579</v>
      </c>
      <c r="G168">
        <f t="shared" si="206"/>
        <v>2.8507662193048372E-2</v>
      </c>
      <c r="H168" s="1179">
        <f t="shared" si="206"/>
        <v>9.7727774469701831</v>
      </c>
      <c r="I168" s="1179">
        <f t="shared" si="206"/>
        <v>6.0267153521571739</v>
      </c>
      <c r="J168">
        <f t="shared" si="206"/>
        <v>1.8881970105919992</v>
      </c>
      <c r="K168" s="1179">
        <f t="shared" si="206"/>
        <v>96.752052411240854</v>
      </c>
      <c r="L168">
        <f t="shared" si="206"/>
        <v>12.315169583502916</v>
      </c>
      <c r="M168">
        <f t="shared" si="206"/>
        <v>0.13160092096572484</v>
      </c>
      <c r="N168" s="1179">
        <f t="shared" si="206"/>
        <v>253.65950606044245</v>
      </c>
      <c r="O168">
        <f t="shared" si="206"/>
        <v>23.959423620374274</v>
      </c>
      <c r="P168" s="1179">
        <f t="shared" si="206"/>
        <v>0.10118433123098328</v>
      </c>
      <c r="Q168" s="1179">
        <f t="shared" si="206"/>
        <v>34.444723481011827</v>
      </c>
      <c r="R168" s="1179">
        <f t="shared" si="206"/>
        <v>17.321697274846596</v>
      </c>
    </row>
    <row r="169" spans="2:18" thickTop="1" thickBot="1" x14ac:dyDescent="0.35">
      <c r="D169">
        <v>20</v>
      </c>
      <c r="E169">
        <f t="shared" ref="E169" si="207">B161+C161+D169</f>
        <v>120</v>
      </c>
      <c r="F169">
        <f t="shared" ref="F169:R169" si="208">($B161*F$2+$C161*F$3+$D169*F$4)/$E169</f>
        <v>3.4288142598810651</v>
      </c>
      <c r="G169">
        <f t="shared" si="208"/>
        <v>2.8391468024605678E-2</v>
      </c>
      <c r="H169" s="1179">
        <f t="shared" si="208"/>
        <v>9.8806562860002902</v>
      </c>
      <c r="I169" s="1179">
        <f t="shared" si="208"/>
        <v>6.0150216067282303</v>
      </c>
      <c r="J169">
        <f t="shared" si="208"/>
        <v>1.9454144994244917</v>
      </c>
      <c r="K169" s="1179">
        <f t="shared" si="208"/>
        <v>95.36612179646859</v>
      </c>
      <c r="L169">
        <f t="shared" si="208"/>
        <v>12.971179232804234</v>
      </c>
      <c r="M169">
        <f t="shared" si="208"/>
        <v>0.13813782105317865</v>
      </c>
      <c r="N169" s="1179">
        <f t="shared" si="208"/>
        <v>250.26057014674964</v>
      </c>
      <c r="O169">
        <f t="shared" si="208"/>
        <v>23.60472251501055</v>
      </c>
      <c r="P169" s="1179">
        <f t="shared" si="208"/>
        <v>0.10136045797620036</v>
      </c>
      <c r="Q169" s="1179">
        <f t="shared" si="208"/>
        <v>34.370703668546334</v>
      </c>
      <c r="R169" s="1179">
        <f t="shared" si="208"/>
        <v>17.353067775535795</v>
      </c>
    </row>
    <row r="170" spans="2:18" thickTop="1" thickBot="1" x14ac:dyDescent="0.35">
      <c r="B170">
        <v>82</v>
      </c>
      <c r="C170">
        <v>18</v>
      </c>
      <c r="D170">
        <v>1</v>
      </c>
      <c r="E170">
        <f t="shared" ref="E170" si="209">B170+C170+D170</f>
        <v>101</v>
      </c>
      <c r="F170">
        <f t="shared" ref="F170:R170" si="210">($B170*F$2+$C170*F$3+$D170*F$4)/$E170</f>
        <v>3.2745275548020381</v>
      </c>
      <c r="G170">
        <f t="shared" si="210"/>
        <v>2.8894451644775689E-2</v>
      </c>
      <c r="H170" s="1179">
        <f t="shared" si="210"/>
        <v>9.1241102160541381</v>
      </c>
      <c r="I170" s="1179">
        <f t="shared" si="210"/>
        <v>6.121303140235308</v>
      </c>
      <c r="J170">
        <f t="shared" si="210"/>
        <v>1.5234827014508379</v>
      </c>
      <c r="K170" s="1179">
        <f t="shared" si="210"/>
        <v>104.82725517504402</v>
      </c>
      <c r="L170">
        <f t="shared" si="210"/>
        <v>8.0665896589658956</v>
      </c>
      <c r="M170">
        <f t="shared" si="210"/>
        <v>8.913937585268053E-2</v>
      </c>
      <c r="N170" s="1179">
        <f t="shared" si="210"/>
        <v>274.13711222977707</v>
      </c>
      <c r="O170">
        <f t="shared" si="210"/>
        <v>25.898085892288687</v>
      </c>
      <c r="P170" s="1179">
        <f t="shared" si="210"/>
        <v>0.10085659929908081</v>
      </c>
      <c r="Q170" s="1179">
        <f t="shared" si="210"/>
        <v>34.683526835699979</v>
      </c>
      <c r="R170" s="1179">
        <f t="shared" si="210"/>
        <v>17.012443203647237</v>
      </c>
    </row>
    <row r="171" spans="2:18" thickTop="1" thickBot="1" x14ac:dyDescent="0.35">
      <c r="D171">
        <v>3</v>
      </c>
      <c r="E171">
        <f t="shared" ref="E171" si="211">B170+C170+D171</f>
        <v>103</v>
      </c>
      <c r="F171">
        <f t="shared" ref="F171:R171" si="212">($B170*F$2+$C170*F$3+$D171*F$4)/$E171</f>
        <v>3.2893772274049078</v>
      </c>
      <c r="G171">
        <f t="shared" si="212"/>
        <v>2.8796693272165299E-2</v>
      </c>
      <c r="H171" s="1179">
        <f t="shared" si="212"/>
        <v>9.220495085804048</v>
      </c>
      <c r="I171" s="1179">
        <f t="shared" si="212"/>
        <v>6.1103839634346118</v>
      </c>
      <c r="J171">
        <f t="shared" si="212"/>
        <v>1.5750053007215343</v>
      </c>
      <c r="K171" s="1179">
        <f t="shared" si="212"/>
        <v>103.59400415844803</v>
      </c>
      <c r="L171">
        <f t="shared" si="212"/>
        <v>8.658608414239481</v>
      </c>
      <c r="M171">
        <f t="shared" si="212"/>
        <v>9.5041075825713486E-2</v>
      </c>
      <c r="N171" s="1179">
        <f t="shared" si="212"/>
        <v>271.09953858478582</v>
      </c>
      <c r="O171">
        <f t="shared" si="212"/>
        <v>25.584945960512698</v>
      </c>
      <c r="P171" s="1179">
        <f t="shared" si="212"/>
        <v>0.10099976049792711</v>
      </c>
      <c r="Q171" s="1179">
        <f t="shared" si="212"/>
        <v>34.621398760878471</v>
      </c>
      <c r="R171" s="1179">
        <f t="shared" si="212"/>
        <v>17.042813574497089</v>
      </c>
    </row>
    <row r="172" spans="2:18" thickTop="1" thickBot="1" x14ac:dyDescent="0.35">
      <c r="D172">
        <v>5</v>
      </c>
      <c r="E172">
        <f t="shared" ref="E172" si="213">B170+C170+D172</f>
        <v>105</v>
      </c>
      <c r="F172">
        <f t="shared" ref="F172:R172" si="214">($B170*F$2+$C170*F$3+$D172*F$4)/$E172</f>
        <v>3.3036611981943347</v>
      </c>
      <c r="G172">
        <f t="shared" si="214"/>
        <v>2.8702659028035305E-2</v>
      </c>
      <c r="H172" s="1179">
        <f t="shared" si="214"/>
        <v>9.3132081509920557</v>
      </c>
      <c r="I172" s="1179">
        <f t="shared" si="214"/>
        <v>6.0998807552739427</v>
      </c>
      <c r="J172">
        <f t="shared" si="214"/>
        <v>1.6245651343057281</v>
      </c>
      <c r="K172" s="1179">
        <f t="shared" si="214"/>
        <v>102.40773413296047</v>
      </c>
      <c r="L172">
        <f t="shared" si="214"/>
        <v>9.2280740740740725</v>
      </c>
      <c r="M172">
        <f t="shared" si="214"/>
        <v>0.10071794913310708</v>
      </c>
      <c r="N172" s="1179">
        <f t="shared" si="214"/>
        <v>268.17768203103242</v>
      </c>
      <c r="O172">
        <f t="shared" si="214"/>
        <v>25.283735168994845</v>
      </c>
      <c r="P172" s="1179">
        <f t="shared" si="214"/>
        <v>0.10113746793681738</v>
      </c>
      <c r="Q172" s="1179">
        <f t="shared" si="214"/>
        <v>34.56163746985969</v>
      </c>
      <c r="R172" s="1179">
        <f t="shared" si="214"/>
        <v>17.07202697883837</v>
      </c>
    </row>
    <row r="173" spans="2:18" thickTop="1" thickBot="1" x14ac:dyDescent="0.35">
      <c r="D173">
        <v>7</v>
      </c>
      <c r="E173">
        <f t="shared" ref="E173" si="215">B170+C170+D173</f>
        <v>107</v>
      </c>
      <c r="F173">
        <f t="shared" ref="F173:R173" si="216">($B170*F$2+$C170*F$3+$D173*F$4)/$E173</f>
        <v>3.317411188767335</v>
      </c>
      <c r="G173">
        <f t="shared" si="216"/>
        <v>2.861214008275129E-2</v>
      </c>
      <c r="H173" s="1179">
        <f t="shared" si="216"/>
        <v>9.4024553072010733</v>
      </c>
      <c r="I173" s="1179">
        <f t="shared" si="216"/>
        <v>6.0897701904089985</v>
      </c>
      <c r="J173">
        <f t="shared" si="216"/>
        <v>1.6722722638306997</v>
      </c>
      <c r="K173" s="1179">
        <f t="shared" si="216"/>
        <v>101.26581065048177</v>
      </c>
      <c r="L173">
        <f t="shared" si="216"/>
        <v>9.7762512980269971</v>
      </c>
      <c r="M173">
        <f t="shared" si="216"/>
        <v>0.10618260287760745</v>
      </c>
      <c r="N173" s="1179">
        <f t="shared" si="216"/>
        <v>265.3650537596622</v>
      </c>
      <c r="O173">
        <f t="shared" si="216"/>
        <v>24.993784593982326</v>
      </c>
      <c r="P173" s="1179">
        <f t="shared" si="216"/>
        <v>0.10127002743406689</v>
      </c>
      <c r="Q173" s="1179">
        <f t="shared" si="216"/>
        <v>34.504110245794877</v>
      </c>
      <c r="R173" s="1179">
        <f t="shared" si="216"/>
        <v>17.100148293297735</v>
      </c>
    </row>
    <row r="174" spans="2:18" thickTop="1" thickBot="1" x14ac:dyDescent="0.35">
      <c r="D174">
        <v>10</v>
      </c>
      <c r="E174">
        <f t="shared" ref="E174" si="217">B170+C170+D174</f>
        <v>110</v>
      </c>
      <c r="F174">
        <f t="shared" ref="F174:R174" si="218">($B170*F$2+$C170*F$3+$D174*F$4)/$E174</f>
        <v>3.3370986752695853</v>
      </c>
      <c r="G174">
        <f t="shared" si="218"/>
        <v>2.8482533411094631E-2</v>
      </c>
      <c r="H174" s="1179">
        <f t="shared" si="218"/>
        <v>9.5302410081367128</v>
      </c>
      <c r="I174" s="1179">
        <f t="shared" si="218"/>
        <v>6.0752936998069202</v>
      </c>
      <c r="J174">
        <f t="shared" si="218"/>
        <v>1.740580199286909</v>
      </c>
      <c r="K174" s="1179">
        <f t="shared" si="218"/>
        <v>99.630783846023633</v>
      </c>
      <c r="L174">
        <f t="shared" si="218"/>
        <v>10.561141414141414</v>
      </c>
      <c r="M174">
        <f t="shared" si="218"/>
        <v>0.11400699346632391</v>
      </c>
      <c r="N174" s="1179">
        <f t="shared" si="218"/>
        <v>261.33788146201857</v>
      </c>
      <c r="O174">
        <f t="shared" si="218"/>
        <v>24.57862808885077</v>
      </c>
      <c r="P174" s="1179">
        <f t="shared" si="218"/>
        <v>0.1014598285324014</v>
      </c>
      <c r="Q174" s="1179">
        <f t="shared" si="218"/>
        <v>34.421741720429353</v>
      </c>
      <c r="R174" s="1179">
        <f t="shared" si="218"/>
        <v>17.140412902637284</v>
      </c>
    </row>
    <row r="175" spans="2:18" thickTop="1" thickBot="1" x14ac:dyDescent="0.35">
      <c r="D175">
        <v>13</v>
      </c>
      <c r="E175">
        <f t="shared" ref="E175" si="219">B170+C170+D175</f>
        <v>113</v>
      </c>
      <c r="F175">
        <f t="shared" ref="F175:R175" si="220">($B170*F$2+$C170*F$3+$D175*F$4)/$E175</f>
        <v>3.355740808506229</v>
      </c>
      <c r="G175">
        <f t="shared" si="220"/>
        <v>2.8359808509614434E-2</v>
      </c>
      <c r="H175" s="1179">
        <f t="shared" si="220"/>
        <v>9.6512416276067423</v>
      </c>
      <c r="I175" s="1179">
        <f t="shared" si="220"/>
        <v>6.0615858724226515</v>
      </c>
      <c r="J175">
        <f t="shared" si="220"/>
        <v>1.8052611647188945</v>
      </c>
      <c r="K175" s="1179">
        <f t="shared" si="220"/>
        <v>98.082572624103108</v>
      </c>
      <c r="L175">
        <f t="shared" si="220"/>
        <v>11.304355948869224</v>
      </c>
      <c r="M175">
        <f t="shared" si="220"/>
        <v>0.12141592968749788</v>
      </c>
      <c r="N175" s="1179">
        <f t="shared" si="220"/>
        <v>257.52454132177195</v>
      </c>
      <c r="O175">
        <f t="shared" si="220"/>
        <v>24.185515291956289</v>
      </c>
      <c r="P175" s="1179">
        <f t="shared" si="220"/>
        <v>0.10163955169631109</v>
      </c>
      <c r="Q175" s="1179">
        <f t="shared" si="220"/>
        <v>34.343746745083244</v>
      </c>
      <c r="R175" s="1179">
        <f t="shared" si="220"/>
        <v>17.178539568118094</v>
      </c>
    </row>
    <row r="176" spans="2:18" thickTop="1" thickBot="1" x14ac:dyDescent="0.35">
      <c r="D176">
        <v>15</v>
      </c>
      <c r="E176">
        <f t="shared" ref="E176" si="221">B170+C170+D176</f>
        <v>115</v>
      </c>
      <c r="F176">
        <f t="shared" ref="F176:R176" si="222">($B170*F$2+$C170*F$3+$D176*F$4)/$E176</f>
        <v>3.3676285456426394</v>
      </c>
      <c r="G176">
        <f t="shared" si="222"/>
        <v>2.8281549152148804E-2</v>
      </c>
      <c r="H176" s="1179">
        <f t="shared" si="222"/>
        <v>9.7284014429209655</v>
      </c>
      <c r="I176" s="1179">
        <f t="shared" si="222"/>
        <v>6.0528446491631174</v>
      </c>
      <c r="J176">
        <f t="shared" si="222"/>
        <v>1.8465069977479871</v>
      </c>
      <c r="K176" s="1179">
        <f t="shared" si="222"/>
        <v>97.095307497081322</v>
      </c>
      <c r="L176">
        <f t="shared" si="222"/>
        <v>11.778289855072464</v>
      </c>
      <c r="M176">
        <f t="shared" si="222"/>
        <v>0.12614046872708709</v>
      </c>
      <c r="N176" s="1179">
        <f t="shared" si="222"/>
        <v>255.09284615987556</v>
      </c>
      <c r="O176">
        <f t="shared" si="222"/>
        <v>23.934834667849664</v>
      </c>
      <c r="P176" s="1179">
        <f t="shared" si="222"/>
        <v>0.10175415777184769</v>
      </c>
      <c r="Q176" s="1179">
        <f t="shared" si="222"/>
        <v>34.294010818775575</v>
      </c>
      <c r="R176" s="1179">
        <f t="shared" si="222"/>
        <v>17.20285222436673</v>
      </c>
    </row>
    <row r="177" spans="2:18" thickTop="1" thickBot="1" x14ac:dyDescent="0.35">
      <c r="D177">
        <v>17</v>
      </c>
      <c r="E177">
        <f t="shared" ref="E177" si="223">B170+C170+D177</f>
        <v>117</v>
      </c>
      <c r="F177">
        <f t="shared" ref="F177:R177" si="224">($B170*F$2+$C170*F$3+$D177*F$4)/$E177</f>
        <v>3.3791098644154123</v>
      </c>
      <c r="G177">
        <f t="shared" si="224"/>
        <v>2.8205965328271743E-2</v>
      </c>
      <c r="H177" s="1179">
        <f t="shared" si="224"/>
        <v>9.802923315831281</v>
      </c>
      <c r="I177" s="1179">
        <f t="shared" si="224"/>
        <v>6.0444022711432259</v>
      </c>
      <c r="J177">
        <f t="shared" si="224"/>
        <v>1.886342716827367</v>
      </c>
      <c r="K177" s="1179">
        <f t="shared" si="224"/>
        <v>96.141795023974808</v>
      </c>
      <c r="L177">
        <f t="shared" si="224"/>
        <v>12.236020892687559</v>
      </c>
      <c r="M177">
        <f t="shared" si="224"/>
        <v>0.13070348506446813</v>
      </c>
      <c r="N177" s="1179">
        <f t="shared" si="224"/>
        <v>252.74428587530895</v>
      </c>
      <c r="O177">
        <f t="shared" si="224"/>
        <v>23.692724321490271</v>
      </c>
      <c r="P177" s="1179">
        <f t="shared" si="224"/>
        <v>0.1018648456909557</v>
      </c>
      <c r="Q177" s="1179">
        <f t="shared" si="224"/>
        <v>34.245975266016885</v>
      </c>
      <c r="R177" s="1179">
        <f t="shared" si="224"/>
        <v>17.226333678692331</v>
      </c>
    </row>
    <row r="178" spans="2:18" thickTop="1" thickBot="1" x14ac:dyDescent="0.35">
      <c r="D178">
        <v>20</v>
      </c>
      <c r="E178">
        <f t="shared" ref="E178" si="225">B170+C170+D178</f>
        <v>120</v>
      </c>
      <c r="F178">
        <f t="shared" ref="F178:R178" si="226">($B170*F$2+$C170*F$3+$D178*F$4)/$E178</f>
        <v>3.3956142601512727</v>
      </c>
      <c r="G178">
        <f t="shared" si="226"/>
        <v>2.8097313581448461E-2</v>
      </c>
      <c r="H178" s="1179">
        <f t="shared" si="226"/>
        <v>9.9100485081398606</v>
      </c>
      <c r="I178" s="1179">
        <f t="shared" si="226"/>
        <v>6.0322663527396312</v>
      </c>
      <c r="J178">
        <f t="shared" si="226"/>
        <v>1.9436065630039754</v>
      </c>
      <c r="K178" s="1179">
        <f t="shared" si="226"/>
        <v>94.771120843884191</v>
      </c>
      <c r="L178">
        <f t="shared" si="226"/>
        <v>12.894009259259258</v>
      </c>
      <c r="M178">
        <f t="shared" si="226"/>
        <v>0.13726282104945337</v>
      </c>
      <c r="N178" s="1179">
        <f t="shared" si="226"/>
        <v>249.36823046624446</v>
      </c>
      <c r="O178">
        <f t="shared" si="226"/>
        <v>23.344690698598647</v>
      </c>
      <c r="P178" s="1179">
        <f t="shared" si="226"/>
        <v>0.10202395957467347</v>
      </c>
      <c r="Q178" s="1179">
        <f t="shared" si="226"/>
        <v>34.176924158926276</v>
      </c>
      <c r="R178" s="1179">
        <f t="shared" si="226"/>
        <v>17.260088269285383</v>
      </c>
    </row>
    <row r="179" spans="2:18" thickTop="1" thickBot="1" x14ac:dyDescent="0.35">
      <c r="B179">
        <v>81</v>
      </c>
      <c r="C179">
        <v>19</v>
      </c>
      <c r="D179">
        <v>1</v>
      </c>
      <c r="E179">
        <f t="shared" ref="E179" si="227">B179+C179+D179</f>
        <v>101</v>
      </c>
      <c r="F179">
        <f t="shared" ref="F179:R179" si="228">($B179*F$2+$C179*F$3+$D179*F$4)/$E179</f>
        <v>3.2350820105686213</v>
      </c>
      <c r="G179">
        <f t="shared" si="228"/>
        <v>2.8544961217262171E-2</v>
      </c>
      <c r="H179" s="1179">
        <f t="shared" si="228"/>
        <v>9.1590316681011519</v>
      </c>
      <c r="I179" s="1179">
        <f t="shared" si="228"/>
        <v>6.1417919473775671</v>
      </c>
      <c r="J179">
        <f t="shared" si="228"/>
        <v>1.5213346581789373</v>
      </c>
      <c r="K179" s="1179">
        <f t="shared" si="228"/>
        <v>104.12032335019126</v>
      </c>
      <c r="L179">
        <f t="shared" si="228"/>
        <v>7.9749025616847407</v>
      </c>
      <c r="M179">
        <f t="shared" si="228"/>
        <v>8.8099771887858405E-2</v>
      </c>
      <c r="N179" s="1179">
        <f t="shared" si="228"/>
        <v>273.07690666878079</v>
      </c>
      <c r="O179">
        <f t="shared" si="228"/>
        <v>25.589137199522071</v>
      </c>
      <c r="P179" s="1179">
        <f t="shared" si="228"/>
        <v>0.10164491802993991</v>
      </c>
      <c r="Q179" s="1179">
        <f t="shared" si="228"/>
        <v>34.453293754963269</v>
      </c>
      <c r="R179" s="1179">
        <f t="shared" si="228"/>
        <v>16.901972503151697</v>
      </c>
    </row>
    <row r="180" spans="2:18" thickTop="1" thickBot="1" x14ac:dyDescent="0.35">
      <c r="D180">
        <v>3</v>
      </c>
      <c r="E180">
        <f t="shared" ref="E180" si="229">B179+C179+D180</f>
        <v>103</v>
      </c>
      <c r="F180">
        <f t="shared" ref="F180:R180" si="230">($B179*F$2+$C179*F$3+$D180*F$4)/$E180</f>
        <v>3.2506976160692278</v>
      </c>
      <c r="G180">
        <f t="shared" si="230"/>
        <v>2.8453989066545247E-2</v>
      </c>
      <c r="H180" s="1179">
        <f t="shared" si="230"/>
        <v>9.2547384514035471</v>
      </c>
      <c r="I180" s="1179">
        <f t="shared" si="230"/>
        <v>6.1304749296614869</v>
      </c>
      <c r="J180">
        <f t="shared" si="230"/>
        <v>1.5728989670277289</v>
      </c>
      <c r="K180" s="1179">
        <f t="shared" si="230"/>
        <v>102.90079916514581</v>
      </c>
      <c r="L180">
        <f t="shared" si="230"/>
        <v>8.5687016489443675</v>
      </c>
      <c r="M180">
        <f t="shared" si="230"/>
        <v>9.4021658345645187E-2</v>
      </c>
      <c r="N180" s="1179">
        <f t="shared" si="230"/>
        <v>270.05991953953708</v>
      </c>
      <c r="O180">
        <f t="shared" si="230"/>
        <v>25.28199627148912</v>
      </c>
      <c r="P180" s="1179">
        <f t="shared" si="230"/>
        <v>0.10177277206896372</v>
      </c>
      <c r="Q180" s="1179">
        <f t="shared" si="230"/>
        <v>34.395636225398789</v>
      </c>
      <c r="R180" s="1179">
        <f t="shared" si="230"/>
        <v>16.934487936147093</v>
      </c>
    </row>
    <row r="181" spans="2:18" thickTop="1" thickBot="1" x14ac:dyDescent="0.35">
      <c r="D181">
        <v>5</v>
      </c>
      <c r="E181">
        <f t="shared" ref="E181" si="231">B179+C179+D181</f>
        <v>105</v>
      </c>
      <c r="F181">
        <f t="shared" ref="F181:R181" si="232">($B179*F$2+$C179*F$3+$D181*F$4)/$E181</f>
        <v>3.2657183413602864</v>
      </c>
      <c r="G181">
        <f t="shared" si="232"/>
        <v>2.8366482521569921E-2</v>
      </c>
      <c r="H181" s="1179">
        <f t="shared" si="232"/>
        <v>9.3467992620087088</v>
      </c>
      <c r="I181" s="1179">
        <f t="shared" si="232"/>
        <v>6.1195890364298293</v>
      </c>
      <c r="J181">
        <f t="shared" si="232"/>
        <v>1.6224989212537093</v>
      </c>
      <c r="K181" s="1179">
        <f t="shared" si="232"/>
        <v>101.72773304429258</v>
      </c>
      <c r="L181">
        <f t="shared" si="232"/>
        <v>9.139879818594105</v>
      </c>
      <c r="M181">
        <f t="shared" si="232"/>
        <v>9.9717949128849612E-2</v>
      </c>
      <c r="N181" s="1179">
        <f t="shared" si="232"/>
        <v>267.1578652533122</v>
      </c>
      <c r="O181">
        <f t="shared" si="232"/>
        <v>24.986555950238383</v>
      </c>
      <c r="P181" s="1179">
        <f t="shared" si="232"/>
        <v>0.10189575547792948</v>
      </c>
      <c r="Q181" s="1179">
        <f t="shared" si="232"/>
        <v>34.340175173151046</v>
      </c>
      <c r="R181" s="1179">
        <f t="shared" si="232"/>
        <v>16.965764685980755</v>
      </c>
    </row>
    <row r="182" spans="2:18" thickTop="1" thickBot="1" x14ac:dyDescent="0.35">
      <c r="D182">
        <v>7</v>
      </c>
      <c r="E182">
        <f t="shared" ref="E182" si="233">B179+C179+D182</f>
        <v>107</v>
      </c>
      <c r="F182">
        <f t="shared" ref="F182:R182" si="234">($B179*F$2+$C179*F$3+$D182*F$4)/$E182</f>
        <v>3.280177544210559</v>
      </c>
      <c r="G182">
        <f t="shared" si="234"/>
        <v>2.8282247249303949E-2</v>
      </c>
      <c r="H182" s="1179">
        <f t="shared" si="234"/>
        <v>9.4354185469837706</v>
      </c>
      <c r="I182" s="1179">
        <f t="shared" si="234"/>
        <v>6.1091100924778594</v>
      </c>
      <c r="J182">
        <f t="shared" si="234"/>
        <v>1.6702446715833916</v>
      </c>
      <c r="K182" s="1179">
        <f t="shared" si="234"/>
        <v>100.59851986253663</v>
      </c>
      <c r="L182">
        <f t="shared" si="234"/>
        <v>9.6897055333036644</v>
      </c>
      <c r="M182">
        <f t="shared" si="234"/>
        <v>0.1052012944622146</v>
      </c>
      <c r="N182" s="1179">
        <f t="shared" si="234"/>
        <v>264.36429897778726</v>
      </c>
      <c r="O182">
        <f t="shared" si="234"/>
        <v>24.702160126978324</v>
      </c>
      <c r="P182" s="1179">
        <f t="shared" si="234"/>
        <v>0.1020141413762797</v>
      </c>
      <c r="Q182" s="1179">
        <f t="shared" si="234"/>
        <v>34.286787431267705</v>
      </c>
      <c r="R182" s="1179">
        <f t="shared" si="234"/>
        <v>16.995872211521572</v>
      </c>
    </row>
    <row r="183" spans="2:18" thickTop="1" thickBot="1" x14ac:dyDescent="0.35">
      <c r="D183">
        <v>10</v>
      </c>
      <c r="E183">
        <f t="shared" ref="E183" si="235">B179+C179+D183</f>
        <v>110</v>
      </c>
      <c r="F183">
        <f t="shared" ref="F183:R183" si="236">($B179*F$2+$C179*F$3+$D183*F$4)/$E183</f>
        <v>3.3008804937461753</v>
      </c>
      <c r="G183">
        <f t="shared" si="236"/>
        <v>2.8161637654923129E-2</v>
      </c>
      <c r="H183" s="1179">
        <f t="shared" si="236"/>
        <v>9.5623052504707893</v>
      </c>
      <c r="I183" s="1179">
        <f t="shared" si="236"/>
        <v>6.0941061500011759</v>
      </c>
      <c r="J183">
        <f t="shared" si="236"/>
        <v>1.7386079050099821</v>
      </c>
      <c r="K183" s="1179">
        <f t="shared" si="236"/>
        <v>98.981691897749741</v>
      </c>
      <c r="L183">
        <f t="shared" si="236"/>
        <v>10.476955988455988</v>
      </c>
      <c r="M183">
        <f t="shared" si="236"/>
        <v>0.1130524480077145</v>
      </c>
      <c r="N183" s="1179">
        <f t="shared" si="236"/>
        <v>260.36441999237655</v>
      </c>
      <c r="O183">
        <f t="shared" si="236"/>
        <v>24.294957016401423</v>
      </c>
      <c r="P183" s="1179">
        <f t="shared" si="236"/>
        <v>0.10218364845800842</v>
      </c>
      <c r="Q183" s="1179">
        <f t="shared" si="236"/>
        <v>34.21034589175293</v>
      </c>
      <c r="R183" s="1179">
        <f t="shared" si="236"/>
        <v>17.03898071400047</v>
      </c>
    </row>
    <row r="184" spans="2:18" thickTop="1" thickBot="1" x14ac:dyDescent="0.35">
      <c r="D184">
        <v>13</v>
      </c>
      <c r="E184">
        <f t="shared" ref="E184" si="237">B179+C179+D184</f>
        <v>113</v>
      </c>
      <c r="F184">
        <f t="shared" ref="F184:R184" si="238">($B179*F$2+$C179*F$3+$D184*F$4)/$E184</f>
        <v>3.3204841716250337</v>
      </c>
      <c r="G184">
        <f t="shared" si="238"/>
        <v>2.8047432109801467E-2</v>
      </c>
      <c r="H184" s="1179">
        <f t="shared" si="238"/>
        <v>9.682454606870003</v>
      </c>
      <c r="I184" s="1179">
        <f t="shared" si="238"/>
        <v>6.0798988770365288</v>
      </c>
      <c r="J184">
        <f t="shared" si="238"/>
        <v>1.8033412322369302</v>
      </c>
      <c r="K184" s="1179">
        <f t="shared" si="238"/>
        <v>97.450713205429409</v>
      </c>
      <c r="L184">
        <f t="shared" si="238"/>
        <v>11.222405534485182</v>
      </c>
      <c r="M184">
        <f t="shared" si="238"/>
        <v>0.12048672614371882</v>
      </c>
      <c r="N184" s="1179">
        <f t="shared" si="238"/>
        <v>256.57692396194346</v>
      </c>
      <c r="O184">
        <f t="shared" si="238"/>
        <v>23.909375309925952</v>
      </c>
      <c r="P184" s="1179">
        <f t="shared" si="238"/>
        <v>0.10234415516371614</v>
      </c>
      <c r="Q184" s="1179">
        <f t="shared" si="238"/>
        <v>34.137963195044243</v>
      </c>
      <c r="R184" s="1179">
        <f t="shared" si="238"/>
        <v>17.079800269445087</v>
      </c>
    </row>
    <row r="185" spans="2:18" thickTop="1" thickBot="1" x14ac:dyDescent="0.35">
      <c r="D185">
        <v>15</v>
      </c>
      <c r="E185">
        <f t="shared" ref="E185" si="239">B179+C179+D185</f>
        <v>115</v>
      </c>
      <c r="F185">
        <f t="shared" ref="F185:R185" si="240">($B179*F$2+$C179*F$3+$D185*F$4)/$E185</f>
        <v>3.3329850676637256</v>
      </c>
      <c r="G185">
        <f t="shared" si="240"/>
        <v>2.7974605385376061E-2</v>
      </c>
      <c r="H185" s="1179">
        <f t="shared" si="240"/>
        <v>9.7590715877622571</v>
      </c>
      <c r="I185" s="1179">
        <f t="shared" si="240"/>
        <v>6.0708391667402317</v>
      </c>
      <c r="J185">
        <f t="shared" si="240"/>
        <v>1.8446204553961441</v>
      </c>
      <c r="K185" s="1179">
        <f t="shared" si="240"/>
        <v>96.474436937862819</v>
      </c>
      <c r="L185">
        <f t="shared" si="240"/>
        <v>11.697764665286405</v>
      </c>
      <c r="M185">
        <f t="shared" si="240"/>
        <v>0.12522742524493896</v>
      </c>
      <c r="N185" s="1179">
        <f t="shared" si="240"/>
        <v>254.16170910195711</v>
      </c>
      <c r="O185">
        <f t="shared" si="240"/>
        <v>23.663497120289421</v>
      </c>
      <c r="P185" s="1179">
        <f t="shared" si="240"/>
        <v>0.10244650726590658</v>
      </c>
      <c r="Q185" s="1179">
        <f t="shared" si="240"/>
        <v>34.091806113085084</v>
      </c>
      <c r="R185" s="1179">
        <f t="shared" si="240"/>
        <v>17.105830130888037</v>
      </c>
    </row>
    <row r="186" spans="2:18" thickTop="1" thickBot="1" x14ac:dyDescent="0.35">
      <c r="D186">
        <v>17</v>
      </c>
      <c r="E186">
        <f t="shared" ref="E186" si="241">B179+C179+D186</f>
        <v>117</v>
      </c>
      <c r="F186">
        <f t="shared" ref="F186:R186" si="242">($B179*F$2+$C179*F$3+$D186*F$4)/$E186</f>
        <v>3.3450585826412662</v>
      </c>
      <c r="G186">
        <f t="shared" si="242"/>
        <v>2.7904268463495113E-2</v>
      </c>
      <c r="H186" s="1179">
        <f t="shared" si="242"/>
        <v>9.8330691846923788</v>
      </c>
      <c r="I186" s="1179">
        <f t="shared" si="242"/>
        <v>6.0620891901292788</v>
      </c>
      <c r="J186">
        <f t="shared" si="242"/>
        <v>1.8844884230627348</v>
      </c>
      <c r="K186" s="1179">
        <f t="shared" si="242"/>
        <v>95.531537636708748</v>
      </c>
      <c r="L186">
        <f t="shared" si="242"/>
        <v>12.156872201872204</v>
      </c>
      <c r="M186">
        <f t="shared" si="242"/>
        <v>0.12980604916321142</v>
      </c>
      <c r="N186" s="1179">
        <f t="shared" si="242"/>
        <v>251.82906569017544</v>
      </c>
      <c r="O186">
        <f t="shared" si="242"/>
        <v>23.426025022606272</v>
      </c>
      <c r="P186" s="1179">
        <f t="shared" si="242"/>
        <v>0.10254536015092811</v>
      </c>
      <c r="Q186" s="1179">
        <f t="shared" si="242"/>
        <v>34.047227051021956</v>
      </c>
      <c r="R186" s="1179">
        <f t="shared" si="242"/>
        <v>17.13097008253806</v>
      </c>
    </row>
    <row r="187" spans="2:18" thickTop="1" thickBot="1" x14ac:dyDescent="0.35">
      <c r="D187">
        <v>20</v>
      </c>
      <c r="E187">
        <f t="shared" ref="E187" si="243">B179+C179+D187</f>
        <v>120</v>
      </c>
      <c r="F187">
        <f t="shared" ref="F187:R187" si="244">($B179*F$2+$C179*F$3+$D187*F$4)/$E187</f>
        <v>3.3624142604214806</v>
      </c>
      <c r="G187">
        <f t="shared" si="244"/>
        <v>2.7803159138291247E-2</v>
      </c>
      <c r="H187" s="1179">
        <f t="shared" si="244"/>
        <v>9.9394407302794328</v>
      </c>
      <c r="I187" s="1179">
        <f t="shared" si="244"/>
        <v>6.0495110987510321</v>
      </c>
      <c r="J187">
        <f t="shared" si="244"/>
        <v>1.941798626583459</v>
      </c>
      <c r="K187" s="1179">
        <f t="shared" si="244"/>
        <v>94.176119891299791</v>
      </c>
      <c r="L187">
        <f t="shared" si="244"/>
        <v>12.816839285714286</v>
      </c>
      <c r="M187">
        <f t="shared" si="244"/>
        <v>0.13638782104572805</v>
      </c>
      <c r="N187" s="1179">
        <f t="shared" si="244"/>
        <v>248.4758907857393</v>
      </c>
      <c r="O187">
        <f t="shared" si="244"/>
        <v>23.084658882186748</v>
      </c>
      <c r="P187" s="1179">
        <f t="shared" si="244"/>
        <v>0.10268746117314656</v>
      </c>
      <c r="Q187" s="1179">
        <f t="shared" si="244"/>
        <v>33.983144649306219</v>
      </c>
      <c r="R187" s="1179">
        <f t="shared" si="244"/>
        <v>17.167108763034967</v>
      </c>
    </row>
    <row r="188" spans="2:18" thickTop="1" thickBot="1" x14ac:dyDescent="0.35">
      <c r="B188">
        <v>80</v>
      </c>
      <c r="C188">
        <v>20</v>
      </c>
      <c r="D188">
        <v>1</v>
      </c>
      <c r="E188">
        <f t="shared" ref="E188" si="245">B188+C188+D188</f>
        <v>101</v>
      </c>
      <c r="F188">
        <f t="shared" ref="F188:R188" si="246">($B188*F$2+$C188*F$3+$D188*F$4)/$E188</f>
        <v>3.1956364663352046</v>
      </c>
      <c r="G188">
        <f t="shared" si="246"/>
        <v>2.8195470789748645E-2</v>
      </c>
      <c r="H188" s="1179">
        <f t="shared" si="246"/>
        <v>9.1939531201481657</v>
      </c>
      <c r="I188" s="1179">
        <f t="shared" si="246"/>
        <v>6.1622807545198253</v>
      </c>
      <c r="J188">
        <f t="shared" si="246"/>
        <v>1.5191866149070365</v>
      </c>
      <c r="K188" s="1179">
        <f t="shared" si="246"/>
        <v>103.41339152533848</v>
      </c>
      <c r="L188">
        <f t="shared" si="246"/>
        <v>7.8832154644035839</v>
      </c>
      <c r="M188">
        <f t="shared" si="246"/>
        <v>8.706016792303628E-2</v>
      </c>
      <c r="N188" s="1179">
        <f t="shared" si="246"/>
        <v>272.01670110778457</v>
      </c>
      <c r="O188">
        <f t="shared" si="246"/>
        <v>25.280188506755454</v>
      </c>
      <c r="P188" s="1179">
        <f t="shared" si="246"/>
        <v>0.10243323676079905</v>
      </c>
      <c r="Q188" s="1179">
        <f t="shared" si="246"/>
        <v>34.223060674226559</v>
      </c>
      <c r="R188" s="1179">
        <f t="shared" si="246"/>
        <v>16.79150180265616</v>
      </c>
    </row>
    <row r="189" spans="2:18" thickTop="1" thickBot="1" x14ac:dyDescent="0.35">
      <c r="D189">
        <v>3</v>
      </c>
      <c r="E189">
        <f t="shared" ref="E189" si="247">B188+C188+D189</f>
        <v>103</v>
      </c>
      <c r="F189">
        <f t="shared" ref="F189:R189" si="248">($B188*F$2+$C188*F$3+$D189*F$4)/$E189</f>
        <v>3.2120180047335474</v>
      </c>
      <c r="G189">
        <f t="shared" si="248"/>
        <v>2.8111284860925189E-2</v>
      </c>
      <c r="H189" s="1179">
        <f t="shared" si="248"/>
        <v>9.2889818170030463</v>
      </c>
      <c r="I189" s="1179">
        <f t="shared" si="248"/>
        <v>6.150565895888362</v>
      </c>
      <c r="J189">
        <f t="shared" si="248"/>
        <v>1.5707926333339233</v>
      </c>
      <c r="K189" s="1179">
        <f t="shared" si="248"/>
        <v>102.20759417184358</v>
      </c>
      <c r="L189">
        <f t="shared" si="248"/>
        <v>8.4787948836492539</v>
      </c>
      <c r="M189">
        <f t="shared" si="248"/>
        <v>9.3002240865576888E-2</v>
      </c>
      <c r="N189" s="1179">
        <f t="shared" si="248"/>
        <v>269.02030049428834</v>
      </c>
      <c r="O189">
        <f t="shared" si="248"/>
        <v>24.979046582465546</v>
      </c>
      <c r="P189" s="1179">
        <f t="shared" si="248"/>
        <v>0.10254578364000035</v>
      </c>
      <c r="Q189" s="1179">
        <f t="shared" si="248"/>
        <v>34.1698736899191</v>
      </c>
      <c r="R189" s="1179">
        <f t="shared" si="248"/>
        <v>16.826162297797097</v>
      </c>
    </row>
    <row r="190" spans="2:18" thickTop="1" thickBot="1" x14ac:dyDescent="0.35">
      <c r="D190">
        <v>5</v>
      </c>
      <c r="E190">
        <f t="shared" ref="E190" si="249">B188+C188+D190</f>
        <v>105</v>
      </c>
      <c r="F190">
        <f t="shared" ref="F190:R190" si="250">($B188*F$2+$C188*F$3+$D190*F$4)/$E190</f>
        <v>3.2277754845262381</v>
      </c>
      <c r="G190">
        <f t="shared" si="250"/>
        <v>2.803030601510453E-2</v>
      </c>
      <c r="H190" s="1179">
        <f t="shared" si="250"/>
        <v>9.3803903730253602</v>
      </c>
      <c r="I190" s="1179">
        <f t="shared" si="250"/>
        <v>6.139297317585716</v>
      </c>
      <c r="J190">
        <f t="shared" si="250"/>
        <v>1.6204327082016905</v>
      </c>
      <c r="K190" s="1179">
        <f t="shared" si="250"/>
        <v>101.04773195562467</v>
      </c>
      <c r="L190">
        <f t="shared" si="250"/>
        <v>9.0516855631141357</v>
      </c>
      <c r="M190">
        <f t="shared" si="250"/>
        <v>9.8717949124592141E-2</v>
      </c>
      <c r="N190" s="1179">
        <f t="shared" si="250"/>
        <v>266.13804847559203</v>
      </c>
      <c r="O190">
        <f t="shared" si="250"/>
        <v>24.689376731481925</v>
      </c>
      <c r="P190" s="1179">
        <f t="shared" si="250"/>
        <v>0.1026540430190416</v>
      </c>
      <c r="Q190" s="1179">
        <f t="shared" si="250"/>
        <v>34.118712876442402</v>
      </c>
      <c r="R190" s="1179">
        <f t="shared" si="250"/>
        <v>16.85950239312314</v>
      </c>
    </row>
    <row r="191" spans="2:18" thickTop="1" thickBot="1" x14ac:dyDescent="0.35">
      <c r="D191">
        <v>7</v>
      </c>
      <c r="E191">
        <f t="shared" ref="E191" si="251">B188+C188+D191</f>
        <v>107</v>
      </c>
      <c r="F191">
        <f t="shared" ref="F191:R191" si="252">($B188*F$2+$C188*F$3+$D191*F$4)/$E191</f>
        <v>3.2429438996537825</v>
      </c>
      <c r="G191">
        <f t="shared" si="252"/>
        <v>2.7952354415856601E-2</v>
      </c>
      <c r="H191" s="1179">
        <f t="shared" si="252"/>
        <v>9.4683817867664661</v>
      </c>
      <c r="I191" s="1179">
        <f t="shared" si="252"/>
        <v>6.1284499945467203</v>
      </c>
      <c r="J191">
        <f t="shared" si="252"/>
        <v>1.6682170793360835</v>
      </c>
      <c r="K191" s="1179">
        <f t="shared" si="252"/>
        <v>99.931229074591499</v>
      </c>
      <c r="L191">
        <f t="shared" si="252"/>
        <v>9.6031597685803298</v>
      </c>
      <c r="M191">
        <f t="shared" si="252"/>
        <v>0.10421998604682176</v>
      </c>
      <c r="N191" s="1179">
        <f t="shared" si="252"/>
        <v>263.36354419591231</v>
      </c>
      <c r="O191">
        <f t="shared" si="252"/>
        <v>24.410535659974322</v>
      </c>
      <c r="P191" s="1179">
        <f t="shared" si="252"/>
        <v>0.10275825531849253</v>
      </c>
      <c r="Q191" s="1179">
        <f t="shared" si="252"/>
        <v>34.069464616740532</v>
      </c>
      <c r="R191" s="1179">
        <f t="shared" si="252"/>
        <v>16.891596129745409</v>
      </c>
    </row>
    <row r="192" spans="2:18" thickTop="1" thickBot="1" x14ac:dyDescent="0.35">
      <c r="D192">
        <v>10</v>
      </c>
      <c r="E192">
        <f t="shared" ref="E192" si="253">B188+C188+D192</f>
        <v>110</v>
      </c>
      <c r="F192">
        <f t="shared" ref="F192:R192" si="254">($B188*F$2+$C188*F$3+$D192*F$4)/$E192</f>
        <v>3.2646623122227658</v>
      </c>
      <c r="G192">
        <f t="shared" si="254"/>
        <v>2.784074189875162E-2</v>
      </c>
      <c r="H192" s="1179">
        <f t="shared" si="254"/>
        <v>9.5943694928048675</v>
      </c>
      <c r="I192" s="1179">
        <f t="shared" si="254"/>
        <v>6.1129186001954308</v>
      </c>
      <c r="J192">
        <f t="shared" si="254"/>
        <v>1.7366356107330552</v>
      </c>
      <c r="K192" s="1179">
        <f t="shared" si="254"/>
        <v>98.332599949475821</v>
      </c>
      <c r="L192">
        <f t="shared" si="254"/>
        <v>10.392770562770565</v>
      </c>
      <c r="M192">
        <f t="shared" si="254"/>
        <v>0.11209790254910509</v>
      </c>
      <c r="N192" s="1179">
        <f t="shared" si="254"/>
        <v>259.39095852273459</v>
      </c>
      <c r="O192">
        <f t="shared" si="254"/>
        <v>24.011285943952078</v>
      </c>
      <c r="P192" s="1179">
        <f t="shared" si="254"/>
        <v>0.10290746838361545</v>
      </c>
      <c r="Q192" s="1179">
        <f t="shared" si="254"/>
        <v>33.998950063076492</v>
      </c>
      <c r="R192" s="1179">
        <f t="shared" si="254"/>
        <v>16.937548525363656</v>
      </c>
    </row>
    <row r="193" spans="2:18" thickTop="1" thickBot="1" x14ac:dyDescent="0.35">
      <c r="D193">
        <v>13</v>
      </c>
      <c r="E193">
        <f t="shared" ref="E193" si="255">B188+C188+D193</f>
        <v>113</v>
      </c>
      <c r="F193">
        <f t="shared" ref="F193:R193" si="256">($B188*F$2+$C188*F$3+$D193*F$4)/$E193</f>
        <v>3.2852275347438384</v>
      </c>
      <c r="G193">
        <f t="shared" si="256"/>
        <v>2.7735055709988493E-2</v>
      </c>
      <c r="H193" s="1179">
        <f t="shared" si="256"/>
        <v>9.7136675861332638</v>
      </c>
      <c r="I193" s="1179">
        <f t="shared" si="256"/>
        <v>6.0982118816504061</v>
      </c>
      <c r="J193">
        <f t="shared" si="256"/>
        <v>1.8014212997549659</v>
      </c>
      <c r="K193" s="1179">
        <f t="shared" si="256"/>
        <v>96.818853786755682</v>
      </c>
      <c r="L193">
        <f t="shared" si="256"/>
        <v>11.140455120101139</v>
      </c>
      <c r="M193">
        <f t="shared" si="256"/>
        <v>0.11955752259993975</v>
      </c>
      <c r="N193" s="1179">
        <f t="shared" si="256"/>
        <v>255.62930660211498</v>
      </c>
      <c r="O193">
        <f t="shared" si="256"/>
        <v>23.633235327895612</v>
      </c>
      <c r="P193" s="1179">
        <f t="shared" si="256"/>
        <v>0.10304875863112122</v>
      </c>
      <c r="Q193" s="1179">
        <f t="shared" si="256"/>
        <v>33.932179645005235</v>
      </c>
      <c r="R193" s="1179">
        <f t="shared" si="256"/>
        <v>16.981060970772084</v>
      </c>
    </row>
    <row r="194" spans="2:18" thickTop="1" thickBot="1" x14ac:dyDescent="0.35">
      <c r="D194">
        <v>15</v>
      </c>
      <c r="E194">
        <f t="shared" ref="E194" si="257">B188+C188+D194</f>
        <v>115</v>
      </c>
      <c r="F194">
        <f t="shared" ref="F194:R194" si="258">($B188*F$2+$C188*F$3+$D194*F$4)/$E194</f>
        <v>3.2983415896848118</v>
      </c>
      <c r="G194">
        <f t="shared" si="258"/>
        <v>2.7667661618603314E-2</v>
      </c>
      <c r="H194" s="1179">
        <f t="shared" si="258"/>
        <v>9.7897417326035452</v>
      </c>
      <c r="I194" s="1179">
        <f t="shared" si="258"/>
        <v>6.0888336843173461</v>
      </c>
      <c r="J194">
        <f t="shared" si="258"/>
        <v>1.8427339130443008</v>
      </c>
      <c r="K194" s="1179">
        <f t="shared" si="258"/>
        <v>95.853566378644288</v>
      </c>
      <c r="L194">
        <f t="shared" si="258"/>
        <v>11.617239475500348</v>
      </c>
      <c r="M194">
        <f t="shared" si="258"/>
        <v>0.12431438176279083</v>
      </c>
      <c r="N194" s="1179">
        <f t="shared" si="258"/>
        <v>253.23057204403869</v>
      </c>
      <c r="O194">
        <f t="shared" si="258"/>
        <v>23.392159572729174</v>
      </c>
      <c r="P194" s="1179">
        <f t="shared" si="258"/>
        <v>0.10313885675996547</v>
      </c>
      <c r="Q194" s="1179">
        <f t="shared" si="258"/>
        <v>33.889601407394579</v>
      </c>
      <c r="R194" s="1179">
        <f t="shared" si="258"/>
        <v>17.008808037409345</v>
      </c>
    </row>
    <row r="195" spans="2:18" thickTop="1" thickBot="1" x14ac:dyDescent="0.35">
      <c r="D195">
        <v>17</v>
      </c>
      <c r="E195">
        <f t="shared" ref="E195" si="259">B188+C188+D195</f>
        <v>117</v>
      </c>
      <c r="F195">
        <f t="shared" ref="F195:R195" si="260">($B188*F$2+$C188*F$3+$D195*F$4)/$E195</f>
        <v>3.3110073008671201</v>
      </c>
      <c r="G195">
        <f t="shared" si="260"/>
        <v>2.760257159871848E-2</v>
      </c>
      <c r="H195" s="1179">
        <f t="shared" si="260"/>
        <v>9.8632150535534784</v>
      </c>
      <c r="I195" s="1179">
        <f t="shared" si="260"/>
        <v>6.0797761091153308</v>
      </c>
      <c r="J195">
        <f t="shared" si="260"/>
        <v>1.8826341292981026</v>
      </c>
      <c r="K195" s="1179">
        <f t="shared" si="260"/>
        <v>94.921280249442674</v>
      </c>
      <c r="L195">
        <f t="shared" si="260"/>
        <v>12.077723511056844</v>
      </c>
      <c r="M195">
        <f t="shared" si="260"/>
        <v>0.12890861326195471</v>
      </c>
      <c r="N195" s="1179">
        <f t="shared" si="260"/>
        <v>250.91384550504193</v>
      </c>
      <c r="O195">
        <f t="shared" si="260"/>
        <v>23.159325723722269</v>
      </c>
      <c r="P195" s="1179">
        <f t="shared" si="260"/>
        <v>0.10322587461090052</v>
      </c>
      <c r="Q195" s="1179">
        <f t="shared" si="260"/>
        <v>33.84847883602702</v>
      </c>
      <c r="R195" s="1179">
        <f t="shared" si="260"/>
        <v>17.035606486383791</v>
      </c>
    </row>
    <row r="196" spans="2:18" thickTop="1" thickBot="1" x14ac:dyDescent="0.35">
      <c r="D196">
        <v>20</v>
      </c>
      <c r="E196">
        <f t="shared" ref="E196" si="261">B188+C188+D196</f>
        <v>120</v>
      </c>
      <c r="F196">
        <f t="shared" ref="F196:R196" si="262">($B188*F$2+$C188*F$3+$D196*F$4)/$E196</f>
        <v>3.3292142606916881</v>
      </c>
      <c r="G196">
        <f t="shared" si="262"/>
        <v>2.750900469513403E-2</v>
      </c>
      <c r="H196" s="1179">
        <f t="shared" si="262"/>
        <v>9.9688329524190031</v>
      </c>
      <c r="I196" s="1179">
        <f t="shared" si="262"/>
        <v>6.0667558447624339</v>
      </c>
      <c r="J196">
        <f t="shared" si="262"/>
        <v>1.9399906901629427</v>
      </c>
      <c r="K196" s="1179">
        <f t="shared" si="262"/>
        <v>93.581118938715377</v>
      </c>
      <c r="L196">
        <f t="shared" si="262"/>
        <v>12.739669312169314</v>
      </c>
      <c r="M196">
        <f t="shared" si="262"/>
        <v>0.13551282104200277</v>
      </c>
      <c r="N196" s="1179">
        <f t="shared" si="262"/>
        <v>247.58355110523414</v>
      </c>
      <c r="O196">
        <f t="shared" si="262"/>
        <v>22.824627065774845</v>
      </c>
      <c r="P196" s="1179">
        <f t="shared" si="262"/>
        <v>0.10335096277161966</v>
      </c>
      <c r="Q196" s="1179">
        <f t="shared" si="262"/>
        <v>33.789365139686154</v>
      </c>
      <c r="R196" s="1179">
        <f t="shared" si="262"/>
        <v>17.074129256784556</v>
      </c>
    </row>
    <row r="197" spans="2:18" thickTop="1" thickBot="1" x14ac:dyDescent="0.35">
      <c r="B197">
        <v>79</v>
      </c>
      <c r="C197">
        <v>21</v>
      </c>
      <c r="D197">
        <v>1</v>
      </c>
      <c r="E197">
        <f t="shared" ref="E197" si="263">B197+C197+D197</f>
        <v>101</v>
      </c>
      <c r="F197">
        <f t="shared" ref="F197:R197" si="264">($B197*F$2+$C197*F$3+$D197*F$4)/$E197</f>
        <v>3.1561909221017883</v>
      </c>
      <c r="G197">
        <f t="shared" si="264"/>
        <v>2.784598036223512E-2</v>
      </c>
      <c r="H197" s="1179">
        <f t="shared" si="264"/>
        <v>9.2288745721951795</v>
      </c>
      <c r="I197" s="1179">
        <f t="shared" si="264"/>
        <v>6.1827695616620844</v>
      </c>
      <c r="J197">
        <f t="shared" si="264"/>
        <v>1.517038571635136</v>
      </c>
      <c r="K197" s="1179">
        <f t="shared" si="264"/>
        <v>102.70645970048575</v>
      </c>
      <c r="L197">
        <f t="shared" si="264"/>
        <v>7.7915283671224262</v>
      </c>
      <c r="M197">
        <f t="shared" si="264"/>
        <v>8.6020563958214141E-2</v>
      </c>
      <c r="N197" s="1179">
        <f t="shared" si="264"/>
        <v>270.95649554678829</v>
      </c>
      <c r="O197">
        <f t="shared" si="264"/>
        <v>24.971239813988838</v>
      </c>
      <c r="P197" s="1179">
        <f t="shared" si="264"/>
        <v>0.10322155549165821</v>
      </c>
      <c r="Q197" s="1179">
        <f t="shared" si="264"/>
        <v>33.992827593489856</v>
      </c>
      <c r="R197" s="1179">
        <f t="shared" si="264"/>
        <v>16.68103110216062</v>
      </c>
    </row>
    <row r="198" spans="2:18" thickTop="1" thickBot="1" x14ac:dyDescent="0.35">
      <c r="D198">
        <v>3</v>
      </c>
      <c r="E198">
        <f t="shared" ref="E198" si="265">B197+C197+D198</f>
        <v>103</v>
      </c>
      <c r="F198">
        <f t="shared" ref="F198:R198" si="266">($B197*F$2+$C197*F$3+$D198*F$4)/$E198</f>
        <v>3.1733383933978669</v>
      </c>
      <c r="G198">
        <f t="shared" si="266"/>
        <v>2.7768580655305131E-2</v>
      </c>
      <c r="H198" s="1179">
        <f t="shared" si="266"/>
        <v>9.3232251826025454</v>
      </c>
      <c r="I198" s="1179">
        <f t="shared" si="266"/>
        <v>6.1706568621152371</v>
      </c>
      <c r="J198">
        <f t="shared" si="266"/>
        <v>1.5686862996401179</v>
      </c>
      <c r="K198" s="1179">
        <f t="shared" si="266"/>
        <v>101.51438917854138</v>
      </c>
      <c r="L198">
        <f t="shared" si="266"/>
        <v>8.3888881183541368</v>
      </c>
      <c r="M198">
        <f t="shared" si="266"/>
        <v>9.1982823385508589E-2</v>
      </c>
      <c r="N198" s="1179">
        <f t="shared" si="266"/>
        <v>267.98068144903959</v>
      </c>
      <c r="O198">
        <f t="shared" si="266"/>
        <v>24.676096893441972</v>
      </c>
      <c r="P198" s="1179">
        <f t="shared" si="266"/>
        <v>0.103318795211037</v>
      </c>
      <c r="Q198" s="1179">
        <f t="shared" si="266"/>
        <v>33.944111154439419</v>
      </c>
      <c r="R198" s="1179">
        <f t="shared" si="266"/>
        <v>16.717836659447102</v>
      </c>
    </row>
    <row r="199" spans="2:18" thickTop="1" thickBot="1" x14ac:dyDescent="0.35">
      <c r="D199">
        <v>5</v>
      </c>
      <c r="E199">
        <f t="shared" ref="E199" si="267">B197+C197+D199</f>
        <v>105</v>
      </c>
      <c r="F199">
        <f t="shared" ref="F199:R199" si="268">($B197*F$2+$C197*F$3+$D199*F$4)/$E199</f>
        <v>3.1898326276921898</v>
      </c>
      <c r="G199">
        <f t="shared" si="268"/>
        <v>2.7694129508639139E-2</v>
      </c>
      <c r="H199" s="1179">
        <f t="shared" si="268"/>
        <v>9.4139814840420115</v>
      </c>
      <c r="I199" s="1179">
        <f t="shared" si="268"/>
        <v>6.1590055987416026</v>
      </c>
      <c r="J199">
        <f t="shared" si="268"/>
        <v>1.6183664951496719</v>
      </c>
      <c r="K199" s="1179">
        <f t="shared" si="268"/>
        <v>100.36773086695679</v>
      </c>
      <c r="L199">
        <f t="shared" si="268"/>
        <v>8.9634913076341647</v>
      </c>
      <c r="M199">
        <f t="shared" si="268"/>
        <v>9.7717949120334657E-2</v>
      </c>
      <c r="N199" s="1179">
        <f t="shared" si="268"/>
        <v>265.11823169787175</v>
      </c>
      <c r="O199">
        <f t="shared" si="268"/>
        <v>24.392197512725467</v>
      </c>
      <c r="P199" s="1179">
        <f t="shared" si="268"/>
        <v>0.10341233056015374</v>
      </c>
      <c r="Q199" s="1179">
        <f t="shared" si="268"/>
        <v>33.897250579733765</v>
      </c>
      <c r="R199" s="1179">
        <f t="shared" si="268"/>
        <v>16.753240100265526</v>
      </c>
    </row>
    <row r="200" spans="2:18" thickTop="1" thickBot="1" x14ac:dyDescent="0.35">
      <c r="D200">
        <v>7</v>
      </c>
      <c r="E200">
        <f t="shared" ref="E200" si="269">B197+C197+D200</f>
        <v>107</v>
      </c>
      <c r="F200">
        <f t="shared" ref="F200:R200" si="270">($B197*F$2+$C197*F$3+$D200*F$4)/$E200</f>
        <v>3.205710255097006</v>
      </c>
      <c r="G200">
        <f t="shared" si="270"/>
        <v>2.7622461582409257E-2</v>
      </c>
      <c r="H200" s="1179">
        <f t="shared" si="270"/>
        <v>9.5013450265491599</v>
      </c>
      <c r="I200" s="1179">
        <f t="shared" si="270"/>
        <v>6.1477898966155813</v>
      </c>
      <c r="J200">
        <f t="shared" si="270"/>
        <v>1.6661894870887755</v>
      </c>
      <c r="K200" s="1179">
        <f t="shared" si="270"/>
        <v>99.263938286646379</v>
      </c>
      <c r="L200">
        <f t="shared" si="270"/>
        <v>9.5166140038569953</v>
      </c>
      <c r="M200">
        <f t="shared" si="270"/>
        <v>0.10323867763142891</v>
      </c>
      <c r="N200" s="1179">
        <f t="shared" si="270"/>
        <v>262.36278941403731</v>
      </c>
      <c r="O200">
        <f t="shared" si="270"/>
        <v>24.118911192970323</v>
      </c>
      <c r="P200" s="1179">
        <f t="shared" si="270"/>
        <v>0.10350236926070537</v>
      </c>
      <c r="Q200" s="1179">
        <f t="shared" si="270"/>
        <v>33.85214180221336</v>
      </c>
      <c r="R200" s="1179">
        <f t="shared" si="270"/>
        <v>16.787320047969246</v>
      </c>
    </row>
    <row r="201" spans="2:18" thickTop="1" thickBot="1" x14ac:dyDescent="0.35">
      <c r="D201">
        <v>10</v>
      </c>
      <c r="E201">
        <f t="shared" ref="E201" si="271">B197+C197+D201</f>
        <v>110</v>
      </c>
      <c r="F201">
        <f t="shared" ref="F201:R201" si="272">($B197*F$2+$C197*F$3+$D201*F$4)/$E201</f>
        <v>3.2284441306993559</v>
      </c>
      <c r="G201">
        <f t="shared" si="272"/>
        <v>2.7519846142580108E-2</v>
      </c>
      <c r="H201" s="1179">
        <f t="shared" si="272"/>
        <v>9.6264337351389422</v>
      </c>
      <c r="I201" s="1179">
        <f t="shared" si="272"/>
        <v>6.1317310503896865</v>
      </c>
      <c r="J201">
        <f t="shared" si="272"/>
        <v>1.734663316456128</v>
      </c>
      <c r="K201" s="1179">
        <f t="shared" si="272"/>
        <v>97.683508001201943</v>
      </c>
      <c r="L201">
        <f t="shared" si="272"/>
        <v>10.308585137085137</v>
      </c>
      <c r="M201">
        <f t="shared" si="272"/>
        <v>0.11114335709049568</v>
      </c>
      <c r="N201" s="1179">
        <f t="shared" si="272"/>
        <v>258.41749705309252</v>
      </c>
      <c r="O201">
        <f t="shared" si="272"/>
        <v>23.72761487150273</v>
      </c>
      <c r="P201" s="1179">
        <f t="shared" si="272"/>
        <v>0.10363128830922247</v>
      </c>
      <c r="Q201" s="1179">
        <f t="shared" si="272"/>
        <v>33.787554234400062</v>
      </c>
      <c r="R201" s="1179">
        <f t="shared" si="272"/>
        <v>16.836116336726842</v>
      </c>
    </row>
    <row r="202" spans="2:18" thickTop="1" thickBot="1" x14ac:dyDescent="0.35">
      <c r="D202">
        <v>13</v>
      </c>
      <c r="E202">
        <f t="shared" ref="E202" si="273">B197+C197+D202</f>
        <v>113</v>
      </c>
      <c r="F202">
        <f t="shared" ref="F202:R202" si="274">($B197*F$2+$C197*F$3+$D202*F$4)/$E202</f>
        <v>3.2499708978626431</v>
      </c>
      <c r="G202">
        <f t="shared" si="274"/>
        <v>2.7422679310175519E-2</v>
      </c>
      <c r="H202" s="1179">
        <f t="shared" si="274"/>
        <v>9.7448805653965245</v>
      </c>
      <c r="I202" s="1179">
        <f t="shared" si="274"/>
        <v>6.1165248862642834</v>
      </c>
      <c r="J202">
        <f t="shared" si="274"/>
        <v>1.7995013672730016</v>
      </c>
      <c r="K202" s="1179">
        <f t="shared" si="274"/>
        <v>96.186994368081997</v>
      </c>
      <c r="L202">
        <f t="shared" si="274"/>
        <v>11.058504705717096</v>
      </c>
      <c r="M202">
        <f t="shared" si="274"/>
        <v>0.11862831905616068</v>
      </c>
      <c r="N202" s="1179">
        <f t="shared" si="274"/>
        <v>254.68168924228644</v>
      </c>
      <c r="O202">
        <f t="shared" si="274"/>
        <v>23.357095345865275</v>
      </c>
      <c r="P202" s="1179">
        <f t="shared" si="274"/>
        <v>0.10375336209852629</v>
      </c>
      <c r="Q202" s="1179">
        <f t="shared" si="274"/>
        <v>33.726396094966233</v>
      </c>
      <c r="R202" s="1179">
        <f t="shared" si="274"/>
        <v>16.882321672099081</v>
      </c>
    </row>
    <row r="203" spans="2:18" thickTop="1" thickBot="1" x14ac:dyDescent="0.35">
      <c r="D203">
        <v>15</v>
      </c>
      <c r="E203">
        <f t="shared" ref="E203" si="275">B197+C197+D203</f>
        <v>115</v>
      </c>
      <c r="F203">
        <f t="shared" ref="F203:R203" si="276">($B197*F$2+$C197*F$3+$D203*F$4)/$E203</f>
        <v>3.2636981117058985</v>
      </c>
      <c r="G203">
        <f t="shared" si="276"/>
        <v>2.7360717851830564E-2</v>
      </c>
      <c r="H203" s="1179">
        <f t="shared" si="276"/>
        <v>9.8204118774448368</v>
      </c>
      <c r="I203" s="1179">
        <f t="shared" si="276"/>
        <v>6.1068282018944604</v>
      </c>
      <c r="J203">
        <f t="shared" si="276"/>
        <v>1.8408473706924575</v>
      </c>
      <c r="K203" s="1179">
        <f t="shared" si="276"/>
        <v>95.2326958194258</v>
      </c>
      <c r="L203">
        <f t="shared" si="276"/>
        <v>11.536714285714286</v>
      </c>
      <c r="M203">
        <f t="shared" si="276"/>
        <v>0.1234013382806427</v>
      </c>
      <c r="N203" s="1179">
        <f t="shared" si="276"/>
        <v>252.29943498612022</v>
      </c>
      <c r="O203">
        <f t="shared" si="276"/>
        <v>23.12082202516893</v>
      </c>
      <c r="P203" s="1179">
        <f t="shared" si="276"/>
        <v>0.10383120625402438</v>
      </c>
      <c r="Q203" s="1179">
        <f t="shared" si="276"/>
        <v>33.687396701704081</v>
      </c>
      <c r="R203" s="1179">
        <f t="shared" si="276"/>
        <v>16.911785943930653</v>
      </c>
    </row>
    <row r="204" spans="2:18" thickTop="1" thickBot="1" x14ac:dyDescent="0.35">
      <c r="D204">
        <v>17</v>
      </c>
      <c r="E204">
        <f t="shared" ref="E204" si="277">B197+C197+D204</f>
        <v>117</v>
      </c>
      <c r="F204">
        <f t="shared" ref="F204:R204" si="278">($B197*F$2+$C197*F$3+$D204*F$4)/$E204</f>
        <v>3.2769560190929745</v>
      </c>
      <c r="G204">
        <f t="shared" si="278"/>
        <v>2.7300874733941848E-2</v>
      </c>
      <c r="H204" s="1179">
        <f t="shared" si="278"/>
        <v>9.8933609224145744</v>
      </c>
      <c r="I204" s="1179">
        <f t="shared" si="278"/>
        <v>6.0974630281013829</v>
      </c>
      <c r="J204">
        <f t="shared" si="278"/>
        <v>1.8807798355334704</v>
      </c>
      <c r="K204" s="1179">
        <f t="shared" si="278"/>
        <v>94.311022862176642</v>
      </c>
      <c r="L204">
        <f t="shared" si="278"/>
        <v>11.998574820241487</v>
      </c>
      <c r="M204">
        <f t="shared" si="278"/>
        <v>0.128011177360698</v>
      </c>
      <c r="N204" s="1179">
        <f t="shared" si="278"/>
        <v>249.9986253199084</v>
      </c>
      <c r="O204">
        <f t="shared" si="278"/>
        <v>22.892626424838266</v>
      </c>
      <c r="P204" s="1179">
        <f t="shared" si="278"/>
        <v>0.10390638907087295</v>
      </c>
      <c r="Q204" s="1179">
        <f t="shared" si="278"/>
        <v>33.649730621032084</v>
      </c>
      <c r="R204" s="1179">
        <f t="shared" si="278"/>
        <v>16.940242890229523</v>
      </c>
    </row>
    <row r="205" spans="2:18" thickTop="1" thickBot="1" x14ac:dyDescent="0.35">
      <c r="D205">
        <v>20</v>
      </c>
      <c r="E205">
        <f t="shared" ref="E205" si="279">B197+C197+D205</f>
        <v>120</v>
      </c>
      <c r="F205">
        <f t="shared" ref="F205:R205" si="280">($B197*F$2+$C197*F$3+$D205*F$4)/$E205</f>
        <v>3.2960142609618961</v>
      </c>
      <c r="G205">
        <f t="shared" si="280"/>
        <v>2.7214850251976817E-2</v>
      </c>
      <c r="H205" s="1179">
        <f t="shared" si="280"/>
        <v>9.9982251745585735</v>
      </c>
      <c r="I205" s="1179">
        <f t="shared" si="280"/>
        <v>6.0840005907738348</v>
      </c>
      <c r="J205">
        <f t="shared" si="280"/>
        <v>1.9381827537424263</v>
      </c>
      <c r="K205" s="1179">
        <f t="shared" si="280"/>
        <v>92.986117986130978</v>
      </c>
      <c r="L205">
        <f t="shared" si="280"/>
        <v>12.66249933862434</v>
      </c>
      <c r="M205">
        <f t="shared" si="280"/>
        <v>0.13463782103827748</v>
      </c>
      <c r="N205" s="1179">
        <f t="shared" si="280"/>
        <v>246.69121142472892</v>
      </c>
      <c r="O205">
        <f t="shared" si="280"/>
        <v>22.564595249362942</v>
      </c>
      <c r="P205" s="1179">
        <f t="shared" si="280"/>
        <v>0.10401446437009279</v>
      </c>
      <c r="Q205" s="1179">
        <f t="shared" si="280"/>
        <v>33.595585630066097</v>
      </c>
      <c r="R205" s="1179">
        <f t="shared" si="280"/>
        <v>16.981149750534144</v>
      </c>
    </row>
    <row r="206" spans="2:18" thickTop="1" thickBot="1" x14ac:dyDescent="0.35">
      <c r="B206">
        <v>78</v>
      </c>
      <c r="C206">
        <v>22</v>
      </c>
      <c r="D206">
        <v>1</v>
      </c>
      <c r="E206">
        <f t="shared" ref="E206" si="281">B206+C206+D206</f>
        <v>101</v>
      </c>
      <c r="F206">
        <f t="shared" ref="F206:R206" si="282">($B206*F$2+$C206*F$3+$D206*F$4)/$E206</f>
        <v>3.1167453778683716</v>
      </c>
      <c r="G206">
        <f t="shared" si="282"/>
        <v>2.7496489934721594E-2</v>
      </c>
      <c r="H206" s="1179">
        <f t="shared" si="282"/>
        <v>9.2637960242421951</v>
      </c>
      <c r="I206" s="1179">
        <f t="shared" si="282"/>
        <v>6.2032583688043426</v>
      </c>
      <c r="J206">
        <f t="shared" si="282"/>
        <v>1.5148905283632355</v>
      </c>
      <c r="K206" s="1179">
        <f t="shared" si="282"/>
        <v>101.99952787563299</v>
      </c>
      <c r="L206">
        <f t="shared" si="282"/>
        <v>7.6998412698412695</v>
      </c>
      <c r="M206">
        <f t="shared" si="282"/>
        <v>8.4980959993392016E-2</v>
      </c>
      <c r="N206" s="1179">
        <f t="shared" si="282"/>
        <v>269.89628998579207</v>
      </c>
      <c r="O206">
        <f t="shared" si="282"/>
        <v>24.662291121222221</v>
      </c>
      <c r="P206" s="1179">
        <f t="shared" si="282"/>
        <v>0.10400987422251734</v>
      </c>
      <c r="Q206" s="1179">
        <f t="shared" si="282"/>
        <v>33.762594512753154</v>
      </c>
      <c r="R206" s="1179">
        <f t="shared" si="282"/>
        <v>16.570560401665084</v>
      </c>
    </row>
    <row r="207" spans="2:18" thickTop="1" thickBot="1" x14ac:dyDescent="0.35">
      <c r="D207">
        <v>3</v>
      </c>
      <c r="E207">
        <f t="shared" ref="E207" si="283">B206+C206+D207</f>
        <v>103</v>
      </c>
      <c r="F207">
        <f t="shared" ref="F207:R207" si="284">($B206*F$2+$C206*F$3+$D207*F$4)/$E207</f>
        <v>3.1346587820621865</v>
      </c>
      <c r="G207">
        <f t="shared" si="284"/>
        <v>2.7425876449685072E-2</v>
      </c>
      <c r="H207" s="1179">
        <f t="shared" si="284"/>
        <v>9.3574685482020445</v>
      </c>
      <c r="I207" s="1179">
        <f t="shared" si="284"/>
        <v>6.1907478283421113</v>
      </c>
      <c r="J207">
        <f t="shared" si="284"/>
        <v>1.5665799659463127</v>
      </c>
      <c r="K207" s="1179">
        <f t="shared" si="284"/>
        <v>100.82118418523916</v>
      </c>
      <c r="L207">
        <f t="shared" si="284"/>
        <v>8.2989813530590233</v>
      </c>
      <c r="M207">
        <f t="shared" si="284"/>
        <v>9.0963405905440289E-2</v>
      </c>
      <c r="N207" s="1179">
        <f t="shared" si="284"/>
        <v>266.94106240379085</v>
      </c>
      <c r="O207">
        <f t="shared" si="284"/>
        <v>24.373147204418398</v>
      </c>
      <c r="P207" s="1179">
        <f t="shared" si="284"/>
        <v>0.10409180678207362</v>
      </c>
      <c r="Q207" s="1179">
        <f t="shared" si="284"/>
        <v>33.718348618959737</v>
      </c>
      <c r="R207" s="1179">
        <f t="shared" si="284"/>
        <v>16.609511021097109</v>
      </c>
    </row>
    <row r="208" spans="2:18" thickTop="1" thickBot="1" x14ac:dyDescent="0.35">
      <c r="D208">
        <v>5</v>
      </c>
      <c r="E208">
        <f t="shared" ref="E208" si="285">B206+C206+D208</f>
        <v>105</v>
      </c>
      <c r="F208">
        <f t="shared" ref="F208:R208" si="286">($B206*F$2+$C206*F$3+$D208*F$4)/$E208</f>
        <v>3.1518897708581415</v>
      </c>
      <c r="G208">
        <f t="shared" si="286"/>
        <v>2.7357953002173748E-2</v>
      </c>
      <c r="H208" s="1179">
        <f t="shared" si="286"/>
        <v>9.4475725950586629</v>
      </c>
      <c r="I208" s="1179">
        <f t="shared" si="286"/>
        <v>6.1787138798974901</v>
      </c>
      <c r="J208">
        <f t="shared" si="286"/>
        <v>1.6163002820976533</v>
      </c>
      <c r="K208" s="1179">
        <f t="shared" si="286"/>
        <v>99.687729778288897</v>
      </c>
      <c r="L208">
        <f t="shared" si="286"/>
        <v>8.8752970521541954</v>
      </c>
      <c r="M208">
        <f t="shared" si="286"/>
        <v>9.6717949116077187E-2</v>
      </c>
      <c r="N208" s="1179">
        <f t="shared" si="286"/>
        <v>264.09841492015158</v>
      </c>
      <c r="O208">
        <f t="shared" si="286"/>
        <v>24.095018293969009</v>
      </c>
      <c r="P208" s="1179">
        <f t="shared" si="286"/>
        <v>0.10417061810126586</v>
      </c>
      <c r="Q208" s="1179">
        <f t="shared" si="286"/>
        <v>33.675788283025121</v>
      </c>
      <c r="R208" s="1179">
        <f t="shared" si="286"/>
        <v>16.646977807407918</v>
      </c>
    </row>
    <row r="209" spans="2:18" thickTop="1" thickBot="1" x14ac:dyDescent="0.35">
      <c r="D209">
        <v>7</v>
      </c>
      <c r="E209">
        <f t="shared" ref="E209" si="287">B206+C206+D209</f>
        <v>107</v>
      </c>
      <c r="F209">
        <f t="shared" ref="F209:R209" si="288">($B206*F$2+$C206*F$3+$D209*F$4)/$E209</f>
        <v>3.1684766105402296</v>
      </c>
      <c r="G209">
        <f t="shared" si="288"/>
        <v>2.729256874896191E-2</v>
      </c>
      <c r="H209" s="1179">
        <f t="shared" si="288"/>
        <v>9.5343082663318572</v>
      </c>
      <c r="I209" s="1179">
        <f t="shared" si="288"/>
        <v>6.1671297986844422</v>
      </c>
      <c r="J209">
        <f t="shared" si="288"/>
        <v>1.6641618948414676</v>
      </c>
      <c r="K209" s="1179">
        <f t="shared" si="288"/>
        <v>98.596647498701259</v>
      </c>
      <c r="L209">
        <f t="shared" si="288"/>
        <v>9.4300682391336608</v>
      </c>
      <c r="M209">
        <f t="shared" si="288"/>
        <v>0.10225736921603605</v>
      </c>
      <c r="N209" s="1179">
        <f t="shared" si="288"/>
        <v>261.36203463216236</v>
      </c>
      <c r="O209">
        <f t="shared" si="288"/>
        <v>23.827286725966321</v>
      </c>
      <c r="P209" s="1179">
        <f t="shared" si="288"/>
        <v>0.1042464832029182</v>
      </c>
      <c r="Q209" s="1179">
        <f t="shared" si="288"/>
        <v>33.634818987686195</v>
      </c>
      <c r="R209" s="1179">
        <f t="shared" si="288"/>
        <v>16.683043966193086</v>
      </c>
    </row>
    <row r="210" spans="2:18" thickTop="1" thickBot="1" x14ac:dyDescent="0.35">
      <c r="D210">
        <v>10</v>
      </c>
      <c r="E210">
        <f t="shared" ref="E210" si="289">B206+C206+D210</f>
        <v>110</v>
      </c>
      <c r="F210">
        <f t="shared" ref="F210:R210" si="290">($B206*F$2+$C206*F$3+$D210*F$4)/$E210</f>
        <v>3.1922259491759464</v>
      </c>
      <c r="G210">
        <f t="shared" si="290"/>
        <v>2.7198950386408599E-2</v>
      </c>
      <c r="H210" s="1179">
        <f t="shared" si="290"/>
        <v>9.6584979774730204</v>
      </c>
      <c r="I210" s="1179">
        <f t="shared" si="290"/>
        <v>6.1505435005839422</v>
      </c>
      <c r="J210">
        <f t="shared" si="290"/>
        <v>1.7326910221792011</v>
      </c>
      <c r="K210" s="1179">
        <f t="shared" si="290"/>
        <v>97.034416052928051</v>
      </c>
      <c r="L210">
        <f t="shared" si="290"/>
        <v>10.224399711399711</v>
      </c>
      <c r="M210">
        <f t="shared" si="290"/>
        <v>0.11018881163188628</v>
      </c>
      <c r="N210" s="1179">
        <f t="shared" si="290"/>
        <v>257.44403558345056</v>
      </c>
      <c r="O210">
        <f t="shared" si="290"/>
        <v>23.443943799053383</v>
      </c>
      <c r="P210" s="1179">
        <f t="shared" si="290"/>
        <v>0.10435510823482949</v>
      </c>
      <c r="Q210" s="1179">
        <f t="shared" si="290"/>
        <v>33.576158405723632</v>
      </c>
      <c r="R210" s="1179">
        <f t="shared" si="290"/>
        <v>16.734684148090032</v>
      </c>
    </row>
    <row r="211" spans="2:18" thickTop="1" thickBot="1" x14ac:dyDescent="0.35">
      <c r="D211">
        <v>13</v>
      </c>
      <c r="E211">
        <f t="shared" ref="E211" si="291">B206+C206+D211</f>
        <v>113</v>
      </c>
      <c r="F211">
        <f t="shared" ref="F211:R211" si="292">($B206*F$2+$C206*F$3+$D211*F$4)/$E211</f>
        <v>3.2147142609814479</v>
      </c>
      <c r="G211">
        <f t="shared" si="292"/>
        <v>2.7110302910362545E-2</v>
      </c>
      <c r="H211" s="1179">
        <f t="shared" si="292"/>
        <v>9.776093544659787</v>
      </c>
      <c r="I211" s="1179">
        <f t="shared" si="292"/>
        <v>6.1348378908781598</v>
      </c>
      <c r="J211">
        <f t="shared" si="292"/>
        <v>1.7975814347910379</v>
      </c>
      <c r="K211" s="1179">
        <f t="shared" si="292"/>
        <v>95.555134949408284</v>
      </c>
      <c r="L211">
        <f t="shared" si="292"/>
        <v>10.976554291333054</v>
      </c>
      <c r="M211">
        <f t="shared" si="292"/>
        <v>0.11769911551238162</v>
      </c>
      <c r="N211" s="1179">
        <f t="shared" si="292"/>
        <v>253.73407188245795</v>
      </c>
      <c r="O211">
        <f t="shared" si="292"/>
        <v>23.080955363834935</v>
      </c>
      <c r="P211" s="1179">
        <f t="shared" si="292"/>
        <v>0.10445796556593136</v>
      </c>
      <c r="Q211" s="1179">
        <f t="shared" si="292"/>
        <v>33.520612544927232</v>
      </c>
      <c r="R211" s="1179">
        <f t="shared" si="292"/>
        <v>16.783582373426079</v>
      </c>
    </row>
    <row r="212" spans="2:18" thickTop="1" thickBot="1" x14ac:dyDescent="0.35">
      <c r="D212">
        <v>15</v>
      </c>
      <c r="E212">
        <f t="shared" ref="E212" si="293">B206+C206+D212</f>
        <v>115</v>
      </c>
      <c r="F212">
        <f t="shared" ref="F212:R212" si="294">($B206*F$2+$C206*F$3+$D212*F$4)/$E212</f>
        <v>3.2290546337269848</v>
      </c>
      <c r="G212">
        <f t="shared" si="294"/>
        <v>2.7053774085057818E-2</v>
      </c>
      <c r="H212" s="1179">
        <f t="shared" si="294"/>
        <v>9.8510820222861284</v>
      </c>
      <c r="I212" s="1179">
        <f t="shared" si="294"/>
        <v>6.1248227194715739</v>
      </c>
      <c r="J212">
        <f t="shared" si="294"/>
        <v>1.8389608283406147</v>
      </c>
      <c r="K212" s="1179">
        <f t="shared" si="294"/>
        <v>94.611825260207283</v>
      </c>
      <c r="L212">
        <f t="shared" si="294"/>
        <v>11.456189095928227</v>
      </c>
      <c r="M212">
        <f t="shared" si="294"/>
        <v>0.12248829479849457</v>
      </c>
      <c r="N212" s="1179">
        <f t="shared" si="294"/>
        <v>251.3682979282018</v>
      </c>
      <c r="O212">
        <f t="shared" si="294"/>
        <v>22.849484477608684</v>
      </c>
      <c r="P212" s="1179">
        <f t="shared" si="294"/>
        <v>0.10452355574808327</v>
      </c>
      <c r="Q212" s="1179">
        <f t="shared" si="294"/>
        <v>33.485191996013583</v>
      </c>
      <c r="R212" s="1179">
        <f t="shared" si="294"/>
        <v>16.814763850451968</v>
      </c>
    </row>
    <row r="213" spans="2:18" thickTop="1" thickBot="1" x14ac:dyDescent="0.35">
      <c r="D213">
        <v>17</v>
      </c>
      <c r="E213">
        <f t="shared" ref="E213" si="295">B206+C206+D213</f>
        <v>117</v>
      </c>
      <c r="F213">
        <f t="shared" ref="F213:R213" si="296">($B206*F$2+$C206*F$3+$D213*F$4)/$E213</f>
        <v>3.2429047373188284</v>
      </c>
      <c r="G213">
        <f t="shared" si="296"/>
        <v>2.6999177869165215E-2</v>
      </c>
      <c r="H213" s="1179">
        <f t="shared" si="296"/>
        <v>9.9235067912756723</v>
      </c>
      <c r="I213" s="1179">
        <f t="shared" si="296"/>
        <v>6.1151499470874358</v>
      </c>
      <c r="J213">
        <f t="shared" si="296"/>
        <v>1.8789255417688384</v>
      </c>
      <c r="K213" s="1179">
        <f t="shared" si="296"/>
        <v>93.700765474910582</v>
      </c>
      <c r="L213">
        <f t="shared" si="296"/>
        <v>11.91942612942613</v>
      </c>
      <c r="M213">
        <f t="shared" si="296"/>
        <v>0.12711374145944129</v>
      </c>
      <c r="N213" s="1179">
        <f t="shared" si="296"/>
        <v>249.08340513477489</v>
      </c>
      <c r="O213">
        <f t="shared" si="296"/>
        <v>22.625927125954266</v>
      </c>
      <c r="P213" s="1179">
        <f t="shared" si="296"/>
        <v>0.10458690353084536</v>
      </c>
      <c r="Q213" s="1179">
        <f t="shared" si="296"/>
        <v>33.450982406037156</v>
      </c>
      <c r="R213" s="1179">
        <f t="shared" si="296"/>
        <v>16.844879294075255</v>
      </c>
    </row>
    <row r="214" spans="2:18" thickTop="1" thickBot="1" x14ac:dyDescent="0.35">
      <c r="D214">
        <v>20</v>
      </c>
      <c r="E214">
        <f t="shared" ref="E214" si="297">B206+C206+D214</f>
        <v>120</v>
      </c>
      <c r="F214">
        <f t="shared" ref="F214:R214" si="298">($B206*F$2+$C206*F$3+$D214*F$4)/$E214</f>
        <v>3.2628142612321036</v>
      </c>
      <c r="G214">
        <f t="shared" si="298"/>
        <v>2.69206958088196E-2</v>
      </c>
      <c r="H214" s="1179">
        <f t="shared" si="298"/>
        <v>10.027617396698144</v>
      </c>
      <c r="I214" s="1179">
        <f t="shared" si="298"/>
        <v>6.1012453367852357</v>
      </c>
      <c r="J214">
        <f t="shared" si="298"/>
        <v>1.93637481732191</v>
      </c>
      <c r="K214" s="1179">
        <f t="shared" si="298"/>
        <v>92.391117033546578</v>
      </c>
      <c r="L214">
        <f t="shared" si="298"/>
        <v>12.585329365079364</v>
      </c>
      <c r="M214">
        <f t="shared" si="298"/>
        <v>0.1337628210345522</v>
      </c>
      <c r="N214" s="1179">
        <f t="shared" si="298"/>
        <v>245.79887174422376</v>
      </c>
      <c r="O214">
        <f t="shared" si="298"/>
        <v>22.304563432951042</v>
      </c>
      <c r="P214" s="1179">
        <f t="shared" si="298"/>
        <v>0.10467796596856589</v>
      </c>
      <c r="Q214" s="1179">
        <f t="shared" si="298"/>
        <v>33.401806120446032</v>
      </c>
      <c r="R214" s="1179">
        <f t="shared" si="298"/>
        <v>16.888170244283735</v>
      </c>
    </row>
    <row r="215" spans="2:18" thickTop="1" thickBot="1" x14ac:dyDescent="0.35">
      <c r="B215">
        <v>77</v>
      </c>
      <c r="C215">
        <v>23</v>
      </c>
      <c r="D215">
        <v>1</v>
      </c>
      <c r="E215">
        <f t="shared" ref="E215" si="299">B215+C215+D215</f>
        <v>101</v>
      </c>
      <c r="F215">
        <f t="shared" ref="F215:R215" si="300">($B215*F$2+$C215*F$3+$D215*F$4)/$E215</f>
        <v>3.0772998336349549</v>
      </c>
      <c r="G215">
        <f t="shared" si="300"/>
        <v>2.7146999507208072E-2</v>
      </c>
      <c r="H215" s="1179">
        <f t="shared" si="300"/>
        <v>9.2987174762892089</v>
      </c>
      <c r="I215" s="1179">
        <f t="shared" si="300"/>
        <v>6.2237471759466008</v>
      </c>
      <c r="J215">
        <f t="shared" si="300"/>
        <v>1.5127424850913349</v>
      </c>
      <c r="K215" s="1179">
        <f t="shared" si="300"/>
        <v>101.29259605078023</v>
      </c>
      <c r="L215">
        <f t="shared" si="300"/>
        <v>7.6081541725601136</v>
      </c>
      <c r="M215">
        <f t="shared" si="300"/>
        <v>8.3941356028569891E-2</v>
      </c>
      <c r="N215" s="1179">
        <f t="shared" si="300"/>
        <v>268.83608442479584</v>
      </c>
      <c r="O215">
        <f t="shared" si="300"/>
        <v>24.353342428455612</v>
      </c>
      <c r="P215" s="1179">
        <f t="shared" si="300"/>
        <v>0.10479819295337647</v>
      </c>
      <c r="Q215" s="1179">
        <f t="shared" si="300"/>
        <v>33.532361432016444</v>
      </c>
      <c r="R215" s="1179">
        <f t="shared" si="300"/>
        <v>16.460089701169544</v>
      </c>
    </row>
    <row r="216" spans="2:18" thickTop="1" thickBot="1" x14ac:dyDescent="0.35">
      <c r="D216">
        <v>3</v>
      </c>
      <c r="E216">
        <f t="shared" ref="E216" si="301">B215+C215+D216</f>
        <v>103</v>
      </c>
      <c r="F216">
        <f t="shared" ref="F216:R216" si="302">($B215*F$2+$C215*F$3+$D216*F$4)/$E216</f>
        <v>3.0959791707265065</v>
      </c>
      <c r="G216">
        <f t="shared" si="302"/>
        <v>2.7083172244065014E-2</v>
      </c>
      <c r="H216" s="1179">
        <f t="shared" si="302"/>
        <v>9.3917119138015455</v>
      </c>
      <c r="I216" s="1179">
        <f t="shared" si="302"/>
        <v>6.2108387945689865</v>
      </c>
      <c r="J216">
        <f t="shared" si="302"/>
        <v>1.564473632252507</v>
      </c>
      <c r="K216" s="1179">
        <f t="shared" si="302"/>
        <v>100.12797919193693</v>
      </c>
      <c r="L216">
        <f t="shared" si="302"/>
        <v>8.209074587763908</v>
      </c>
      <c r="M216">
        <f t="shared" si="302"/>
        <v>8.994398842537199E-2</v>
      </c>
      <c r="N216" s="1179">
        <f t="shared" si="302"/>
        <v>265.90144335854211</v>
      </c>
      <c r="O216">
        <f t="shared" si="302"/>
        <v>24.070197515394828</v>
      </c>
      <c r="P216" s="1179">
        <f t="shared" si="302"/>
        <v>0.10486481835311025</v>
      </c>
      <c r="Q216" s="1179">
        <f t="shared" si="302"/>
        <v>33.492586083480056</v>
      </c>
      <c r="R216" s="1179">
        <f t="shared" si="302"/>
        <v>16.501185382747114</v>
      </c>
    </row>
    <row r="217" spans="2:18" thickTop="1" thickBot="1" x14ac:dyDescent="0.35">
      <c r="D217">
        <v>5</v>
      </c>
      <c r="E217">
        <f t="shared" ref="E217" si="303">B215+C215+D217</f>
        <v>105</v>
      </c>
      <c r="F217">
        <f t="shared" ref="F217:R217" si="304">($B215*F$2+$C215*F$3+$D217*F$4)/$E217</f>
        <v>3.1139469140240932</v>
      </c>
      <c r="G217">
        <f t="shared" si="304"/>
        <v>2.7021776495708357E-2</v>
      </c>
      <c r="H217" s="1179">
        <f t="shared" si="304"/>
        <v>9.481163706075316</v>
      </c>
      <c r="I217" s="1179">
        <f t="shared" si="304"/>
        <v>6.1984221610533767</v>
      </c>
      <c r="J217">
        <f t="shared" si="304"/>
        <v>1.6142340690456345</v>
      </c>
      <c r="K217" s="1179">
        <f t="shared" si="304"/>
        <v>99.007728689621004</v>
      </c>
      <c r="L217">
        <f t="shared" si="304"/>
        <v>8.7871027966742243</v>
      </c>
      <c r="M217">
        <f t="shared" si="304"/>
        <v>9.5717949111819717E-2</v>
      </c>
      <c r="N217" s="1179">
        <f t="shared" si="304"/>
        <v>263.07859814243142</v>
      </c>
      <c r="O217">
        <f t="shared" si="304"/>
        <v>23.797839075212554</v>
      </c>
      <c r="P217" s="1179">
        <f t="shared" si="304"/>
        <v>0.10492890564237797</v>
      </c>
      <c r="Q217" s="1179">
        <f t="shared" si="304"/>
        <v>33.454325986316483</v>
      </c>
      <c r="R217" s="1179">
        <f t="shared" si="304"/>
        <v>16.540715514550303</v>
      </c>
    </row>
    <row r="218" spans="2:18" thickTop="1" thickBot="1" x14ac:dyDescent="0.35">
      <c r="D218">
        <v>7</v>
      </c>
      <c r="E218">
        <f t="shared" ref="E218" si="305">B215+C215+D218</f>
        <v>107</v>
      </c>
      <c r="F218">
        <f t="shared" ref="F218:R218" si="306">($B215*F$2+$C215*F$3+$D218*F$4)/$E218</f>
        <v>3.1312429659834531</v>
      </c>
      <c r="G218">
        <f t="shared" si="306"/>
        <v>2.6962675915514565E-2</v>
      </c>
      <c r="H218" s="1179">
        <f t="shared" si="306"/>
        <v>9.5672715061145528</v>
      </c>
      <c r="I218" s="1179">
        <f t="shared" si="306"/>
        <v>6.1864697007533032</v>
      </c>
      <c r="J218">
        <f t="shared" si="306"/>
        <v>1.6621343025941595</v>
      </c>
      <c r="K218" s="1179">
        <f t="shared" si="306"/>
        <v>97.929356710756124</v>
      </c>
      <c r="L218">
        <f t="shared" si="306"/>
        <v>9.3435224744103262</v>
      </c>
      <c r="M218">
        <f t="shared" si="306"/>
        <v>0.10127606080064321</v>
      </c>
      <c r="N218" s="1179">
        <f t="shared" si="306"/>
        <v>260.36127985028742</v>
      </c>
      <c r="O218">
        <f t="shared" si="306"/>
        <v>23.535662258962322</v>
      </c>
      <c r="P218" s="1179">
        <f t="shared" si="306"/>
        <v>0.10499059714513102</v>
      </c>
      <c r="Q218" s="1179">
        <f t="shared" si="306"/>
        <v>33.417496173159023</v>
      </c>
      <c r="R218" s="1179">
        <f t="shared" si="306"/>
        <v>16.578767884416923</v>
      </c>
    </row>
    <row r="219" spans="2:18" thickTop="1" thickBot="1" x14ac:dyDescent="0.35">
      <c r="D219">
        <v>10</v>
      </c>
      <c r="E219">
        <f t="shared" ref="E219" si="307">B215+C215+D219</f>
        <v>110</v>
      </c>
      <c r="F219">
        <f t="shared" ref="F219:R219" si="308">($B215*F$2+$C215*F$3+$D219*F$4)/$E219</f>
        <v>3.1560077676525364</v>
      </c>
      <c r="G219">
        <f t="shared" si="308"/>
        <v>2.687805463023709E-2</v>
      </c>
      <c r="H219" s="1179">
        <f t="shared" si="308"/>
        <v>9.6905622198070969</v>
      </c>
      <c r="I219" s="1179">
        <f t="shared" si="308"/>
        <v>6.1693559507781979</v>
      </c>
      <c r="J219">
        <f t="shared" si="308"/>
        <v>1.7307187279022742</v>
      </c>
      <c r="K219" s="1179">
        <f t="shared" si="308"/>
        <v>96.38532410465416</v>
      </c>
      <c r="L219">
        <f t="shared" si="308"/>
        <v>10.140214285714286</v>
      </c>
      <c r="M219">
        <f t="shared" si="308"/>
        <v>0.10923426617327686</v>
      </c>
      <c r="N219" s="1179">
        <f t="shared" si="308"/>
        <v>256.47057411380854</v>
      </c>
      <c r="O219">
        <f t="shared" si="308"/>
        <v>23.160272726604038</v>
      </c>
      <c r="P219" s="1179">
        <f t="shared" si="308"/>
        <v>0.10507892816043651</v>
      </c>
      <c r="Q219" s="1179">
        <f t="shared" si="308"/>
        <v>33.364762577047202</v>
      </c>
      <c r="R219" s="1179">
        <f t="shared" si="308"/>
        <v>16.633251959453219</v>
      </c>
    </row>
    <row r="220" spans="2:18" thickTop="1" thickBot="1" x14ac:dyDescent="0.35">
      <c r="D220">
        <v>13</v>
      </c>
      <c r="E220">
        <f t="shared" ref="E220" si="309">B215+C215+D220</f>
        <v>113</v>
      </c>
      <c r="F220">
        <f t="shared" ref="F220:R220" si="310">($B215*F$2+$C215*F$3+$D220*F$4)/$E220</f>
        <v>3.1794576241002526</v>
      </c>
      <c r="G220">
        <f t="shared" si="310"/>
        <v>2.6797926510549571E-2</v>
      </c>
      <c r="H220" s="1179">
        <f t="shared" si="310"/>
        <v>9.8073065239230477</v>
      </c>
      <c r="I220" s="1179">
        <f t="shared" si="310"/>
        <v>6.1531508954920371</v>
      </c>
      <c r="J220">
        <f t="shared" si="310"/>
        <v>1.7956615023090736</v>
      </c>
      <c r="K220" s="1179">
        <f t="shared" si="310"/>
        <v>94.923275530734585</v>
      </c>
      <c r="L220">
        <f t="shared" si="310"/>
        <v>10.894603876949011</v>
      </c>
      <c r="M220">
        <f t="shared" si="310"/>
        <v>0.11676991196860255</v>
      </c>
      <c r="N220" s="1179">
        <f t="shared" si="310"/>
        <v>252.78645452262944</v>
      </c>
      <c r="O220">
        <f t="shared" si="310"/>
        <v>22.804815381804602</v>
      </c>
      <c r="P220" s="1179">
        <f t="shared" si="310"/>
        <v>0.10516256903333643</v>
      </c>
      <c r="Q220" s="1179">
        <f t="shared" si="310"/>
        <v>33.314828994888231</v>
      </c>
      <c r="R220" s="1179">
        <f t="shared" si="310"/>
        <v>16.684843074753076</v>
      </c>
    </row>
    <row r="221" spans="2:18" thickTop="1" thickBot="1" x14ac:dyDescent="0.35">
      <c r="D221">
        <v>15</v>
      </c>
      <c r="E221">
        <f t="shared" ref="E221" si="311">B215+C215+D221</f>
        <v>115</v>
      </c>
      <c r="F221">
        <f t="shared" ref="F221:R221" si="312">($B215*F$2+$C215*F$3+$D221*F$4)/$E221</f>
        <v>3.194411155748071</v>
      </c>
      <c r="G221">
        <f t="shared" si="312"/>
        <v>2.6746830318285068E-2</v>
      </c>
      <c r="H221" s="1179">
        <f t="shared" si="312"/>
        <v>9.88175216712742</v>
      </c>
      <c r="I221" s="1179">
        <f t="shared" si="312"/>
        <v>6.1428172370486882</v>
      </c>
      <c r="J221">
        <f t="shared" si="312"/>
        <v>1.8370742859887714</v>
      </c>
      <c r="K221" s="1179">
        <f t="shared" si="312"/>
        <v>93.99095470098878</v>
      </c>
      <c r="L221">
        <f t="shared" si="312"/>
        <v>11.375663906142167</v>
      </c>
      <c r="M221">
        <f t="shared" si="312"/>
        <v>0.12157525131634644</v>
      </c>
      <c r="N221" s="1179">
        <f t="shared" si="312"/>
        <v>250.43716087028335</v>
      </c>
      <c r="O221">
        <f t="shared" si="312"/>
        <v>22.578146930048444</v>
      </c>
      <c r="P221" s="1179">
        <f t="shared" si="312"/>
        <v>0.10521590524214215</v>
      </c>
      <c r="Q221" s="1179">
        <f t="shared" si="312"/>
        <v>33.282987290323085</v>
      </c>
      <c r="R221" s="1179">
        <f t="shared" si="312"/>
        <v>16.717741756973275</v>
      </c>
    </row>
    <row r="222" spans="2:18" thickTop="1" thickBot="1" x14ac:dyDescent="0.35">
      <c r="D222">
        <v>17</v>
      </c>
      <c r="E222">
        <f t="shared" ref="E222" si="313">B215+C215+D222</f>
        <v>117</v>
      </c>
      <c r="F222">
        <f t="shared" ref="F222:R222" si="314">($B215*F$2+$C215*F$3+$D222*F$4)/$E222</f>
        <v>3.2088534555446824</v>
      </c>
      <c r="G222">
        <f t="shared" si="314"/>
        <v>2.6697481004388582E-2</v>
      </c>
      <c r="H222" s="1179">
        <f t="shared" si="314"/>
        <v>9.9536526601367701</v>
      </c>
      <c r="I222" s="1179">
        <f t="shared" si="314"/>
        <v>6.1328368660734878</v>
      </c>
      <c r="J222">
        <f t="shared" si="314"/>
        <v>1.8770712480042062</v>
      </c>
      <c r="K222" s="1179">
        <f t="shared" si="314"/>
        <v>93.090508087644523</v>
      </c>
      <c r="L222">
        <f t="shared" si="314"/>
        <v>11.840277438610773</v>
      </c>
      <c r="M222">
        <f t="shared" si="314"/>
        <v>0.12621630555818461</v>
      </c>
      <c r="N222" s="1179">
        <f t="shared" si="314"/>
        <v>248.16818494964139</v>
      </c>
      <c r="O222">
        <f t="shared" si="314"/>
        <v>22.359227827070267</v>
      </c>
      <c r="P222" s="1179">
        <f t="shared" si="314"/>
        <v>0.10526741799081778</v>
      </c>
      <c r="Q222" s="1179">
        <f t="shared" si="314"/>
        <v>33.252234191042213</v>
      </c>
      <c r="R222" s="1179">
        <f t="shared" si="314"/>
        <v>16.749515697920987</v>
      </c>
    </row>
    <row r="223" spans="2:18" thickTop="1" thickBot="1" x14ac:dyDescent="0.35">
      <c r="D223">
        <v>20</v>
      </c>
      <c r="E223">
        <f t="shared" ref="E223" si="315">B215+C215+D223</f>
        <v>120</v>
      </c>
      <c r="F223">
        <f t="shared" ref="F223:R223" si="316">($B215*F$2+$C215*F$3+$D223*F$4)/$E223</f>
        <v>3.2296142615023116</v>
      </c>
      <c r="G223">
        <f t="shared" si="316"/>
        <v>2.6626541365662382E-2</v>
      </c>
      <c r="H223" s="1179">
        <f t="shared" si="316"/>
        <v>10.057009618837716</v>
      </c>
      <c r="I223" s="1179">
        <f t="shared" si="316"/>
        <v>6.1184900827966366</v>
      </c>
      <c r="J223">
        <f t="shared" si="316"/>
        <v>1.9345668809013936</v>
      </c>
      <c r="K223" s="1179">
        <f t="shared" si="316"/>
        <v>91.796116080962165</v>
      </c>
      <c r="L223">
        <f t="shared" si="316"/>
        <v>12.508159391534393</v>
      </c>
      <c r="M223">
        <f t="shared" si="316"/>
        <v>0.13288782103082691</v>
      </c>
      <c r="N223" s="1179">
        <f t="shared" si="316"/>
        <v>244.9065320637186</v>
      </c>
      <c r="O223">
        <f t="shared" si="316"/>
        <v>22.044531616539143</v>
      </c>
      <c r="P223" s="1179">
        <f t="shared" si="316"/>
        <v>0.10534146756703899</v>
      </c>
      <c r="Q223" s="1179">
        <f t="shared" si="316"/>
        <v>33.208026610825975</v>
      </c>
      <c r="R223" s="1179">
        <f t="shared" si="316"/>
        <v>16.795190738033323</v>
      </c>
    </row>
    <row r="224" spans="2:18" thickTop="1" thickBot="1" x14ac:dyDescent="0.35">
      <c r="B224">
        <v>76</v>
      </c>
      <c r="C224">
        <v>24</v>
      </c>
      <c r="D224">
        <v>1</v>
      </c>
      <c r="E224">
        <f t="shared" ref="E224" si="317">B224+C224+D224</f>
        <v>101</v>
      </c>
      <c r="F224">
        <f t="shared" ref="F224:R224" si="318">($B224*F$2+$C224*F$3+$D224*F$4)/$E224</f>
        <v>3.0378542894015386</v>
      </c>
      <c r="G224">
        <f t="shared" si="318"/>
        <v>2.679750907969455E-2</v>
      </c>
      <c r="H224" s="1179">
        <f t="shared" si="318"/>
        <v>9.3336389283362244</v>
      </c>
      <c r="I224" s="1179">
        <f t="shared" si="318"/>
        <v>6.2442359830888599</v>
      </c>
      <c r="J224">
        <f t="shared" si="318"/>
        <v>1.5105944418194341</v>
      </c>
      <c r="K224" s="1179">
        <f t="shared" si="318"/>
        <v>100.58566422592749</v>
      </c>
      <c r="L224">
        <f t="shared" si="318"/>
        <v>7.516467075278956</v>
      </c>
      <c r="M224">
        <f t="shared" si="318"/>
        <v>8.2901752063747766E-2</v>
      </c>
      <c r="N224" s="1179">
        <f t="shared" si="318"/>
        <v>267.77587886379956</v>
      </c>
      <c r="O224">
        <f t="shared" si="318"/>
        <v>24.044393735688995</v>
      </c>
      <c r="P224" s="1179">
        <f t="shared" si="318"/>
        <v>0.10558651168423562</v>
      </c>
      <c r="Q224" s="1179">
        <f t="shared" si="318"/>
        <v>33.302128351279734</v>
      </c>
      <c r="R224" s="1179">
        <f t="shared" si="318"/>
        <v>16.349619000674004</v>
      </c>
    </row>
    <row r="225" spans="2:18" thickTop="1" thickBot="1" x14ac:dyDescent="0.35">
      <c r="D225">
        <v>3</v>
      </c>
      <c r="E225">
        <f t="shared" ref="E225" si="319">B224+C224+D225</f>
        <v>103</v>
      </c>
      <c r="F225">
        <f t="shared" ref="F225:R225" si="320">($B224*F$2+$C224*F$3+$D225*F$4)/$E225</f>
        <v>3.0572995593908261</v>
      </c>
      <c r="G225">
        <f t="shared" si="320"/>
        <v>2.6740468038444959E-2</v>
      </c>
      <c r="H225" s="1179">
        <f t="shared" si="320"/>
        <v>9.4259552794010446</v>
      </c>
      <c r="I225" s="1179">
        <f t="shared" si="320"/>
        <v>6.2309297607958616</v>
      </c>
      <c r="J225">
        <f t="shared" si="320"/>
        <v>1.5623672985587016</v>
      </c>
      <c r="K225" s="1179">
        <f t="shared" si="320"/>
        <v>99.434774198634742</v>
      </c>
      <c r="L225">
        <f t="shared" si="320"/>
        <v>8.1191678224687927</v>
      </c>
      <c r="M225">
        <f t="shared" si="320"/>
        <v>8.8924570945303691E-2</v>
      </c>
      <c r="N225" s="1179">
        <f t="shared" si="320"/>
        <v>264.86182431329337</v>
      </c>
      <c r="O225">
        <f t="shared" si="320"/>
        <v>23.767247826371253</v>
      </c>
      <c r="P225" s="1179">
        <f t="shared" si="320"/>
        <v>0.10563782992414689</v>
      </c>
      <c r="Q225" s="1179">
        <f t="shared" si="320"/>
        <v>33.266823548000367</v>
      </c>
      <c r="R225" s="1179">
        <f t="shared" si="320"/>
        <v>16.392859744397121</v>
      </c>
    </row>
    <row r="226" spans="2:18" thickTop="1" thickBot="1" x14ac:dyDescent="0.35">
      <c r="D226">
        <v>5</v>
      </c>
      <c r="E226">
        <f t="shared" ref="E226" si="321">B224+C224+D226</f>
        <v>105</v>
      </c>
      <c r="F226">
        <f t="shared" ref="F226:R226" si="322">($B224*F$2+$C224*F$3+$D226*F$4)/$E226</f>
        <v>3.0760040571900449</v>
      </c>
      <c r="G226">
        <f t="shared" si="322"/>
        <v>2.6685599989242973E-2</v>
      </c>
      <c r="H226" s="1179">
        <f t="shared" si="322"/>
        <v>9.5147548170919691</v>
      </c>
      <c r="I226" s="1179">
        <f t="shared" si="322"/>
        <v>6.2181304422092634</v>
      </c>
      <c r="J226">
        <f t="shared" si="322"/>
        <v>1.6121678559936159</v>
      </c>
      <c r="K226" s="1179">
        <f t="shared" si="322"/>
        <v>98.327727600953139</v>
      </c>
      <c r="L226">
        <f t="shared" si="322"/>
        <v>8.6989085411942551</v>
      </c>
      <c r="M226">
        <f t="shared" si="322"/>
        <v>9.4717949107562233E-2</v>
      </c>
      <c r="N226" s="1179">
        <f t="shared" si="322"/>
        <v>262.05878136471119</v>
      </c>
      <c r="O226">
        <f t="shared" si="322"/>
        <v>23.500659856456092</v>
      </c>
      <c r="P226" s="1179">
        <f t="shared" si="322"/>
        <v>0.10568719318349011</v>
      </c>
      <c r="Q226" s="1179">
        <f t="shared" si="322"/>
        <v>33.232863689607839</v>
      </c>
      <c r="R226" s="1179">
        <f t="shared" si="322"/>
        <v>16.434453221692689</v>
      </c>
    </row>
    <row r="227" spans="2:18" thickTop="1" thickBot="1" x14ac:dyDescent="0.35">
      <c r="D227">
        <v>7</v>
      </c>
      <c r="E227">
        <f t="shared" ref="E227" si="323">B224+C224+D227</f>
        <v>107</v>
      </c>
      <c r="F227">
        <f t="shared" ref="F227:R227" si="324">($B224*F$2+$C224*F$3+$D227*F$4)/$E227</f>
        <v>3.0940093214266766</v>
      </c>
      <c r="G227">
        <f t="shared" si="324"/>
        <v>2.6632783082067225E-2</v>
      </c>
      <c r="H227" s="1179">
        <f t="shared" si="324"/>
        <v>9.6002347458972501</v>
      </c>
      <c r="I227" s="1179">
        <f t="shared" si="324"/>
        <v>6.2058096028221641</v>
      </c>
      <c r="J227">
        <f t="shared" si="324"/>
        <v>1.6601067103468514</v>
      </c>
      <c r="K227" s="1179">
        <f t="shared" si="324"/>
        <v>97.262065922811018</v>
      </c>
      <c r="L227">
        <f t="shared" si="324"/>
        <v>9.2569767096869899</v>
      </c>
      <c r="M227">
        <f t="shared" si="324"/>
        <v>0.10029475238525036</v>
      </c>
      <c r="N227" s="1179">
        <f t="shared" si="324"/>
        <v>259.36052506841247</v>
      </c>
      <c r="O227">
        <f t="shared" si="324"/>
        <v>23.24403779195832</v>
      </c>
      <c r="P227" s="1179">
        <f t="shared" si="324"/>
        <v>0.10573471108734386</v>
      </c>
      <c r="Q227" s="1179">
        <f t="shared" si="324"/>
        <v>33.200173358631851</v>
      </c>
      <c r="R227" s="1179">
        <f t="shared" si="324"/>
        <v>16.47449180264076</v>
      </c>
    </row>
    <row r="228" spans="2:18" thickTop="1" thickBot="1" x14ac:dyDescent="0.35">
      <c r="D228">
        <v>10</v>
      </c>
      <c r="E228">
        <f t="shared" ref="E228" si="325">B224+C224+D228</f>
        <v>110</v>
      </c>
      <c r="F228">
        <f t="shared" ref="F228:R228" si="326">($B224*F$2+$C224*F$3+$D228*F$4)/$E228</f>
        <v>3.1197895861291265</v>
      </c>
      <c r="G228">
        <f t="shared" si="326"/>
        <v>2.6557158874065588E-2</v>
      </c>
      <c r="H228" s="1179">
        <f t="shared" si="326"/>
        <v>9.7226264621411751</v>
      </c>
      <c r="I228" s="1179">
        <f t="shared" si="326"/>
        <v>6.1881684009724536</v>
      </c>
      <c r="J228">
        <f t="shared" si="326"/>
        <v>1.7287464336253471</v>
      </c>
      <c r="K228" s="1179">
        <f t="shared" si="326"/>
        <v>95.736232156380268</v>
      </c>
      <c r="L228">
        <f t="shared" si="326"/>
        <v>10.056028860028858</v>
      </c>
      <c r="M228">
        <f t="shared" si="326"/>
        <v>0.10827972071466746</v>
      </c>
      <c r="N228" s="1179">
        <f t="shared" si="326"/>
        <v>255.49711264416652</v>
      </c>
      <c r="O228">
        <f t="shared" si="326"/>
        <v>22.87660165415469</v>
      </c>
      <c r="P228" s="1179">
        <f t="shared" si="326"/>
        <v>0.10580274808604358</v>
      </c>
      <c r="Q228" s="1179">
        <f t="shared" si="326"/>
        <v>33.153366748370772</v>
      </c>
      <c r="R228" s="1179">
        <f t="shared" si="326"/>
        <v>16.531819770816405</v>
      </c>
    </row>
    <row r="229" spans="2:18" thickTop="1" thickBot="1" x14ac:dyDescent="0.35">
      <c r="D229">
        <v>13</v>
      </c>
      <c r="E229">
        <f t="shared" ref="E229" si="327">B224+C224+D229</f>
        <v>113</v>
      </c>
      <c r="F229">
        <f t="shared" ref="F229:R229" si="328">($B224*F$2+$C224*F$3+$D229*F$4)/$E229</f>
        <v>3.1442009872190573</v>
      </c>
      <c r="G229">
        <f t="shared" si="328"/>
        <v>2.6485550110736604E-2</v>
      </c>
      <c r="H229" s="1179">
        <f t="shared" si="328"/>
        <v>9.8385195031863084</v>
      </c>
      <c r="I229" s="1179">
        <f t="shared" si="328"/>
        <v>6.1714639001059144</v>
      </c>
      <c r="J229">
        <f t="shared" si="328"/>
        <v>1.7937415698271093</v>
      </c>
      <c r="K229" s="1179">
        <f t="shared" si="328"/>
        <v>94.291416112060901</v>
      </c>
      <c r="L229">
        <f t="shared" si="328"/>
        <v>10.812653462564967</v>
      </c>
      <c r="M229">
        <f t="shared" si="328"/>
        <v>0.11584070842482347</v>
      </c>
      <c r="N229" s="1179">
        <f t="shared" si="328"/>
        <v>251.83883716280093</v>
      </c>
      <c r="O229">
        <f t="shared" si="328"/>
        <v>22.528675399774265</v>
      </c>
      <c r="P229" s="1179">
        <f t="shared" si="328"/>
        <v>0.10586717250074151</v>
      </c>
      <c r="Q229" s="1179">
        <f t="shared" si="328"/>
        <v>33.109045444849222</v>
      </c>
      <c r="R229" s="1179">
        <f t="shared" si="328"/>
        <v>16.586103776080069</v>
      </c>
    </row>
    <row r="230" spans="2:18" thickTop="1" thickBot="1" x14ac:dyDescent="0.35">
      <c r="D230">
        <v>15</v>
      </c>
      <c r="E230">
        <f t="shared" ref="E230" si="329">B224+C224+D230</f>
        <v>115</v>
      </c>
      <c r="F230">
        <f t="shared" ref="F230:R230" si="330">($B224*F$2+$C224*F$3+$D230*F$4)/$E230</f>
        <v>3.1597676777691572</v>
      </c>
      <c r="G230">
        <f t="shared" si="330"/>
        <v>2.6439886551512325E-2</v>
      </c>
      <c r="H230" s="1179">
        <f t="shared" si="330"/>
        <v>9.9124223119687116</v>
      </c>
      <c r="I230" s="1179">
        <f t="shared" si="330"/>
        <v>6.1608117546258025</v>
      </c>
      <c r="J230">
        <f t="shared" si="330"/>
        <v>1.8351877436369282</v>
      </c>
      <c r="K230" s="1179">
        <f t="shared" si="330"/>
        <v>93.370084141770292</v>
      </c>
      <c r="L230">
        <f t="shared" si="330"/>
        <v>11.295138716356107</v>
      </c>
      <c r="M230">
        <f t="shared" si="330"/>
        <v>0.12066220783419832</v>
      </c>
      <c r="N230" s="1179">
        <f t="shared" si="330"/>
        <v>249.5060238123649</v>
      </c>
      <c r="O230">
        <f t="shared" si="330"/>
        <v>22.306809382488197</v>
      </c>
      <c r="P230" s="1179">
        <f t="shared" si="330"/>
        <v>0.10590825473620107</v>
      </c>
      <c r="Q230" s="1179">
        <f t="shared" si="330"/>
        <v>33.08078258463258</v>
      </c>
      <c r="R230" s="1179">
        <f t="shared" si="330"/>
        <v>16.620719663494583</v>
      </c>
    </row>
    <row r="231" spans="2:18" thickTop="1" thickBot="1" x14ac:dyDescent="0.35">
      <c r="D231">
        <v>17</v>
      </c>
      <c r="E231">
        <f t="shared" ref="E231" si="331">B224+C224+D231</f>
        <v>117</v>
      </c>
      <c r="F231">
        <f t="shared" ref="F231:R231" si="332">($B224*F$2+$C224*F$3+$D231*F$4)/$E231</f>
        <v>3.1748021737705368</v>
      </c>
      <c r="G231">
        <f t="shared" si="332"/>
        <v>2.6395784139611952E-2</v>
      </c>
      <c r="H231" s="1179">
        <f t="shared" si="332"/>
        <v>9.9837985289978697</v>
      </c>
      <c r="I231" s="1179">
        <f t="shared" si="332"/>
        <v>6.1505237850595398</v>
      </c>
      <c r="J231">
        <f t="shared" si="332"/>
        <v>1.875216954239574</v>
      </c>
      <c r="K231" s="1179">
        <f t="shared" si="332"/>
        <v>92.480250700378477</v>
      </c>
      <c r="L231">
        <f t="shared" si="332"/>
        <v>11.761128747795414</v>
      </c>
      <c r="M231">
        <f t="shared" si="332"/>
        <v>0.1253188696569279</v>
      </c>
      <c r="N231" s="1179">
        <f t="shared" si="332"/>
        <v>247.25296476450788</v>
      </c>
      <c r="O231">
        <f t="shared" si="332"/>
        <v>22.092528528186268</v>
      </c>
      <c r="P231" s="1179">
        <f t="shared" si="332"/>
        <v>0.10594793245079021</v>
      </c>
      <c r="Q231" s="1179">
        <f t="shared" si="332"/>
        <v>33.053485976047277</v>
      </c>
      <c r="R231" s="1179">
        <f t="shared" si="332"/>
        <v>16.654152101766719</v>
      </c>
    </row>
    <row r="232" spans="2:18" thickTop="1" thickBot="1" x14ac:dyDescent="0.35">
      <c r="D232">
        <v>20</v>
      </c>
      <c r="E232">
        <f t="shared" ref="E232" si="333">B224+C224+D232</f>
        <v>120</v>
      </c>
      <c r="F232">
        <f t="shared" ref="F232:R232" si="334">($B224*F$2+$C224*F$3+$D232*F$4)/$E232</f>
        <v>3.1964142617725191</v>
      </c>
      <c r="G232">
        <f t="shared" si="334"/>
        <v>2.6332386922505169E-2</v>
      </c>
      <c r="H232" s="1179">
        <f t="shared" si="334"/>
        <v>10.086401840977286</v>
      </c>
      <c r="I232" s="1179">
        <f t="shared" si="334"/>
        <v>6.1357348288080376</v>
      </c>
      <c r="J232">
        <f t="shared" si="334"/>
        <v>1.9327589444808773</v>
      </c>
      <c r="K232" s="1179">
        <f t="shared" si="334"/>
        <v>91.201115128377779</v>
      </c>
      <c r="L232">
        <f t="shared" si="334"/>
        <v>12.430989417989418</v>
      </c>
      <c r="M232">
        <f t="shared" si="334"/>
        <v>0.1320128210271016</v>
      </c>
      <c r="N232" s="1179">
        <f t="shared" si="334"/>
        <v>244.01419238321341</v>
      </c>
      <c r="O232">
        <f t="shared" si="334"/>
        <v>21.784499800127243</v>
      </c>
      <c r="P232" s="1179">
        <f t="shared" si="334"/>
        <v>0.10600496916551211</v>
      </c>
      <c r="Q232" s="1179">
        <f t="shared" si="334"/>
        <v>33.01424710120591</v>
      </c>
      <c r="R232" s="1179">
        <f t="shared" si="334"/>
        <v>16.702211231782908</v>
      </c>
    </row>
    <row r="233" spans="2:18" thickTop="1" thickBot="1" x14ac:dyDescent="0.35">
      <c r="B233">
        <v>75</v>
      </c>
      <c r="C233">
        <v>25</v>
      </c>
      <c r="D233">
        <v>1</v>
      </c>
      <c r="E233">
        <f t="shared" ref="E233" si="335">B233+C233+D233</f>
        <v>101</v>
      </c>
      <c r="F233">
        <f t="shared" ref="F233:R233" si="336">($B233*F$2+$C233*F$3+$D233*F$4)/$E233</f>
        <v>2.9984087451681218</v>
      </c>
      <c r="G233">
        <f t="shared" si="336"/>
        <v>2.6448018652181025E-2</v>
      </c>
      <c r="H233" s="1179">
        <f t="shared" si="336"/>
        <v>9.36856038038324</v>
      </c>
      <c r="I233" s="1179">
        <f t="shared" si="336"/>
        <v>6.2647247902311181</v>
      </c>
      <c r="J233">
        <f t="shared" si="336"/>
        <v>1.5084463985475336</v>
      </c>
      <c r="K233" s="1179">
        <f t="shared" si="336"/>
        <v>99.878732401074728</v>
      </c>
      <c r="L233">
        <f t="shared" si="336"/>
        <v>7.4247799779977992</v>
      </c>
      <c r="M233">
        <f t="shared" si="336"/>
        <v>8.1862148098925641E-2</v>
      </c>
      <c r="N233" s="1179">
        <f t="shared" si="336"/>
        <v>266.71567330280334</v>
      </c>
      <c r="O233">
        <f t="shared" si="336"/>
        <v>23.735445042922379</v>
      </c>
      <c r="P233" s="1179">
        <f t="shared" si="336"/>
        <v>0.10637483041509475</v>
      </c>
      <c r="Q233" s="1179">
        <f t="shared" si="336"/>
        <v>33.071895270543031</v>
      </c>
      <c r="R233" s="1179">
        <f t="shared" si="336"/>
        <v>16.239148300178464</v>
      </c>
    </row>
    <row r="234" spans="2:18" thickTop="1" thickBot="1" x14ac:dyDescent="0.35">
      <c r="D234">
        <v>3</v>
      </c>
      <c r="E234">
        <f t="shared" ref="E234" si="337">B233+C233+D234</f>
        <v>103</v>
      </c>
      <c r="F234">
        <f t="shared" ref="F234:R234" si="338">($B233*F$2+$C233*F$3+$D234*F$4)/$E234</f>
        <v>3.0186199480551457</v>
      </c>
      <c r="G234">
        <f t="shared" si="338"/>
        <v>2.63977638328249E-2</v>
      </c>
      <c r="H234" s="1179">
        <f t="shared" si="338"/>
        <v>9.4601986450005455</v>
      </c>
      <c r="I234" s="1179">
        <f t="shared" si="338"/>
        <v>6.2510207270227367</v>
      </c>
      <c r="J234">
        <f t="shared" si="338"/>
        <v>1.560260964864896</v>
      </c>
      <c r="K234" s="1179">
        <f t="shared" si="338"/>
        <v>98.74156920533251</v>
      </c>
      <c r="L234">
        <f t="shared" si="338"/>
        <v>8.0292610571736773</v>
      </c>
      <c r="M234">
        <f t="shared" si="338"/>
        <v>8.7905153465235392E-2</v>
      </c>
      <c r="N234" s="1179">
        <f t="shared" si="338"/>
        <v>263.82220526804457</v>
      </c>
      <c r="O234">
        <f t="shared" si="338"/>
        <v>23.464298137347676</v>
      </c>
      <c r="P234" s="1179">
        <f t="shared" si="338"/>
        <v>0.10641084149518351</v>
      </c>
      <c r="Q234" s="1179">
        <f t="shared" si="338"/>
        <v>33.041061012520686</v>
      </c>
      <c r="R234" s="1179">
        <f t="shared" si="338"/>
        <v>16.284534106047126</v>
      </c>
    </row>
    <row r="235" spans="2:18" thickTop="1" thickBot="1" x14ac:dyDescent="0.35">
      <c r="D235">
        <v>5</v>
      </c>
      <c r="E235">
        <f t="shared" ref="E235" si="339">B233+C233+D235</f>
        <v>105</v>
      </c>
      <c r="F235">
        <f t="shared" ref="F235:R235" si="340">($B233*F$2+$C233*F$3+$D235*F$4)/$E235</f>
        <v>3.0380612003559966</v>
      </c>
      <c r="G235">
        <f t="shared" si="340"/>
        <v>2.6349423482777582E-2</v>
      </c>
      <c r="H235" s="1179">
        <f t="shared" si="340"/>
        <v>9.5483459281086205</v>
      </c>
      <c r="I235" s="1179">
        <f t="shared" si="340"/>
        <v>6.23783872336515</v>
      </c>
      <c r="J235">
        <f t="shared" si="340"/>
        <v>1.6101016429415971</v>
      </c>
      <c r="K235" s="1179">
        <f t="shared" si="340"/>
        <v>97.647726512285246</v>
      </c>
      <c r="L235">
        <f t="shared" si="340"/>
        <v>8.6107142857142858</v>
      </c>
      <c r="M235">
        <f t="shared" si="340"/>
        <v>9.3717949103304762E-2</v>
      </c>
      <c r="N235" s="1179">
        <f t="shared" si="340"/>
        <v>261.03896458699097</v>
      </c>
      <c r="O235">
        <f t="shared" si="340"/>
        <v>23.203480637699634</v>
      </c>
      <c r="P235" s="1179">
        <f t="shared" si="340"/>
        <v>0.10644548072460223</v>
      </c>
      <c r="Q235" s="1179">
        <f t="shared" si="340"/>
        <v>33.011401392899195</v>
      </c>
      <c r="R235" s="1179">
        <f t="shared" si="340"/>
        <v>16.328190928835074</v>
      </c>
    </row>
    <row r="236" spans="2:18" thickTop="1" thickBot="1" x14ac:dyDescent="0.35">
      <c r="D236">
        <v>7</v>
      </c>
      <c r="E236">
        <f t="shared" ref="E236" si="341">B233+C233+D236</f>
        <v>107</v>
      </c>
      <c r="F236">
        <f t="shared" ref="F236:R236" si="342">($B233*F$2+$C233*F$3+$D236*F$4)/$E236</f>
        <v>3.0567756768699006</v>
      </c>
      <c r="G236">
        <f t="shared" si="342"/>
        <v>2.6302890248619877E-2</v>
      </c>
      <c r="H236" s="1179">
        <f t="shared" si="342"/>
        <v>9.6331979856799457</v>
      </c>
      <c r="I236" s="1179">
        <f t="shared" si="342"/>
        <v>6.225149504891025</v>
      </c>
      <c r="J236">
        <f t="shared" si="342"/>
        <v>1.6580791180995433</v>
      </c>
      <c r="K236" s="1179">
        <f t="shared" si="342"/>
        <v>96.594775134865884</v>
      </c>
      <c r="L236">
        <f t="shared" si="342"/>
        <v>9.1704309449636554</v>
      </c>
      <c r="M236">
        <f t="shared" si="342"/>
        <v>9.9313443969857515E-2</v>
      </c>
      <c r="N236" s="1179">
        <f t="shared" si="342"/>
        <v>258.35977028653747</v>
      </c>
      <c r="O236">
        <f t="shared" si="342"/>
        <v>22.952413324954318</v>
      </c>
      <c r="P236" s="1179">
        <f t="shared" si="342"/>
        <v>0.10647882502955669</v>
      </c>
      <c r="Q236" s="1179">
        <f t="shared" si="342"/>
        <v>32.982850544104679</v>
      </c>
      <c r="R236" s="1179">
        <f t="shared" si="342"/>
        <v>16.370215720864596</v>
      </c>
    </row>
    <row r="237" spans="2:18" thickTop="1" thickBot="1" x14ac:dyDescent="0.35">
      <c r="D237">
        <v>10</v>
      </c>
      <c r="E237">
        <f t="shared" ref="E237" si="343">B233+C233+D237</f>
        <v>110</v>
      </c>
      <c r="F237">
        <f t="shared" ref="F237:R237" si="344">($B233*F$2+$C233*F$3+$D237*F$4)/$E237</f>
        <v>3.083571404605717</v>
      </c>
      <c r="G237">
        <f t="shared" si="344"/>
        <v>2.6236263117894076E-2</v>
      </c>
      <c r="H237" s="1179">
        <f t="shared" si="344"/>
        <v>9.7546907044752516</v>
      </c>
      <c r="I237" s="1179">
        <f t="shared" si="344"/>
        <v>6.2069808511667093</v>
      </c>
      <c r="J237">
        <f t="shared" si="344"/>
        <v>1.7267741393484202</v>
      </c>
      <c r="K237" s="1179">
        <f t="shared" si="344"/>
        <v>95.087140208106376</v>
      </c>
      <c r="L237">
        <f t="shared" si="344"/>
        <v>9.9718434343434357</v>
      </c>
      <c r="M237">
        <f t="shared" si="344"/>
        <v>0.10732517525605804</v>
      </c>
      <c r="N237" s="1179">
        <f t="shared" si="344"/>
        <v>254.5236511745245</v>
      </c>
      <c r="O237">
        <f t="shared" si="344"/>
        <v>22.592930581705343</v>
      </c>
      <c r="P237" s="1179">
        <f t="shared" si="344"/>
        <v>0.1065265680116506</v>
      </c>
      <c r="Q237" s="1179">
        <f t="shared" si="344"/>
        <v>32.941970919694342</v>
      </c>
      <c r="R237" s="1179">
        <f t="shared" si="344"/>
        <v>16.430387582179591</v>
      </c>
    </row>
    <row r="238" spans="2:18" thickTop="1" thickBot="1" x14ac:dyDescent="0.35">
      <c r="D238">
        <v>13</v>
      </c>
      <c r="E238">
        <f t="shared" ref="E238" si="345">B233+C233+D238</f>
        <v>113</v>
      </c>
      <c r="F238">
        <f t="shared" ref="F238:R238" si="346">($B233*F$2+$C233*F$3+$D238*F$4)/$E238</f>
        <v>3.1089443503378615</v>
      </c>
      <c r="G238">
        <f t="shared" si="346"/>
        <v>2.617317371092363E-2</v>
      </c>
      <c r="H238" s="1179">
        <f t="shared" si="346"/>
        <v>9.8697324824495691</v>
      </c>
      <c r="I238" s="1179">
        <f t="shared" si="346"/>
        <v>6.1897769047197917</v>
      </c>
      <c r="J238">
        <f t="shared" si="346"/>
        <v>1.791821637345145</v>
      </c>
      <c r="K238" s="1179">
        <f t="shared" si="346"/>
        <v>93.659556693387188</v>
      </c>
      <c r="L238">
        <f t="shared" si="346"/>
        <v>10.730703048180924</v>
      </c>
      <c r="M238">
        <f t="shared" si="346"/>
        <v>0.1149115048810444</v>
      </c>
      <c r="N238" s="1179">
        <f t="shared" si="346"/>
        <v>250.89121980297244</v>
      </c>
      <c r="O238">
        <f t="shared" si="346"/>
        <v>22.252535417743928</v>
      </c>
      <c r="P238" s="1179">
        <f t="shared" si="346"/>
        <v>0.10657177596814657</v>
      </c>
      <c r="Q238" s="1179">
        <f t="shared" si="346"/>
        <v>32.903261894810221</v>
      </c>
      <c r="R238" s="1179">
        <f t="shared" si="346"/>
        <v>16.487364477407066</v>
      </c>
    </row>
    <row r="239" spans="2:18" thickTop="1" thickBot="1" x14ac:dyDescent="0.35">
      <c r="D239">
        <v>15</v>
      </c>
      <c r="E239">
        <f t="shared" ref="E239" si="347">B233+C233+D239</f>
        <v>115</v>
      </c>
      <c r="F239">
        <f t="shared" ref="F239:R239" si="348">($B233*F$2+$C233*F$3+$D239*F$4)/$E239</f>
        <v>3.1251241997902435</v>
      </c>
      <c r="G239">
        <f t="shared" si="348"/>
        <v>2.6132942784739578E-2</v>
      </c>
      <c r="H239" s="1179">
        <f t="shared" si="348"/>
        <v>9.9430924568100014</v>
      </c>
      <c r="I239" s="1179">
        <f t="shared" si="348"/>
        <v>6.178806272202916</v>
      </c>
      <c r="J239">
        <f t="shared" si="348"/>
        <v>1.8333012012850851</v>
      </c>
      <c r="K239" s="1179">
        <f t="shared" si="348"/>
        <v>92.749213582551775</v>
      </c>
      <c r="L239">
        <f t="shared" si="348"/>
        <v>11.21461352657005</v>
      </c>
      <c r="M239">
        <f t="shared" si="348"/>
        <v>0.11974916435205019</v>
      </c>
      <c r="N239" s="1179">
        <f t="shared" si="348"/>
        <v>248.57488675444645</v>
      </c>
      <c r="O239">
        <f t="shared" si="348"/>
        <v>22.035471834927954</v>
      </c>
      <c r="P239" s="1179">
        <f t="shared" si="348"/>
        <v>0.10660060423025995</v>
      </c>
      <c r="Q239" s="1179">
        <f t="shared" si="348"/>
        <v>32.878577878942089</v>
      </c>
      <c r="R239" s="1179">
        <f t="shared" si="348"/>
        <v>16.523697570015891</v>
      </c>
    </row>
    <row r="240" spans="2:18" thickTop="1" thickBot="1" x14ac:dyDescent="0.35">
      <c r="D240">
        <v>17</v>
      </c>
      <c r="E240">
        <f t="shared" ref="E240" si="349">B233+C233+D240</f>
        <v>117</v>
      </c>
      <c r="F240">
        <f t="shared" ref="F240:R240" si="350">($B233*F$2+$C233*F$3+$D240*F$4)/$E240</f>
        <v>3.1407508919963907</v>
      </c>
      <c r="G240">
        <f t="shared" si="350"/>
        <v>2.6094087274835323E-2</v>
      </c>
      <c r="H240" s="1179">
        <f t="shared" si="350"/>
        <v>10.013944397858968</v>
      </c>
      <c r="I240" s="1179">
        <f t="shared" si="350"/>
        <v>6.1682107040455918</v>
      </c>
      <c r="J240">
        <f t="shared" si="350"/>
        <v>1.8733626604749418</v>
      </c>
      <c r="K240" s="1179">
        <f t="shared" si="350"/>
        <v>91.869993313112431</v>
      </c>
      <c r="L240">
        <f t="shared" si="350"/>
        <v>11.681980056980056</v>
      </c>
      <c r="M240">
        <f t="shared" si="350"/>
        <v>0.12442143375567118</v>
      </c>
      <c r="N240" s="1179">
        <f t="shared" si="350"/>
        <v>246.33774457937434</v>
      </c>
      <c r="O240">
        <f t="shared" si="350"/>
        <v>21.825829229302265</v>
      </c>
      <c r="P240" s="1179">
        <f t="shared" si="350"/>
        <v>0.10662844691076262</v>
      </c>
      <c r="Q240" s="1179">
        <f t="shared" si="350"/>
        <v>32.854737761052348</v>
      </c>
      <c r="R240" s="1179">
        <f t="shared" si="350"/>
        <v>16.558788505612448</v>
      </c>
    </row>
    <row r="241" spans="2:18" thickTop="1" thickBot="1" x14ac:dyDescent="0.35">
      <c r="D241">
        <v>20</v>
      </c>
      <c r="E241">
        <f t="shared" ref="E241" si="351">B233+C233+D241</f>
        <v>120</v>
      </c>
      <c r="F241">
        <f t="shared" ref="F241:R241" si="352">($B233*F$2+$C233*F$3+$D241*F$4)/$E241</f>
        <v>3.163214262042727</v>
      </c>
      <c r="G241">
        <f t="shared" si="352"/>
        <v>2.6038232479347952E-2</v>
      </c>
      <c r="H241" s="1179">
        <f t="shared" si="352"/>
        <v>10.115794063116857</v>
      </c>
      <c r="I241" s="1179">
        <f t="shared" si="352"/>
        <v>6.1529795748194385</v>
      </c>
      <c r="J241">
        <f t="shared" si="352"/>
        <v>1.9309510080603609</v>
      </c>
      <c r="K241" s="1179">
        <f t="shared" si="352"/>
        <v>90.60611417579338</v>
      </c>
      <c r="L241">
        <f t="shared" si="352"/>
        <v>12.353819444444444</v>
      </c>
      <c r="M241">
        <f t="shared" si="352"/>
        <v>0.13113782102337632</v>
      </c>
      <c r="N241" s="1179">
        <f t="shared" si="352"/>
        <v>243.12185270270822</v>
      </c>
      <c r="O241">
        <f t="shared" si="352"/>
        <v>21.52446798371534</v>
      </c>
      <c r="P241" s="1179">
        <f t="shared" si="352"/>
        <v>0.10666847076398521</v>
      </c>
      <c r="Q241" s="1179">
        <f t="shared" si="352"/>
        <v>32.820467591585846</v>
      </c>
      <c r="R241" s="1179">
        <f t="shared" si="352"/>
        <v>16.609231725532496</v>
      </c>
    </row>
    <row r="242" spans="2:18" thickTop="1" thickBot="1" x14ac:dyDescent="0.35">
      <c r="B242">
        <v>74</v>
      </c>
      <c r="C242">
        <v>26</v>
      </c>
      <c r="D242">
        <v>1</v>
      </c>
      <c r="E242">
        <f t="shared" ref="E242" si="353">B242+C242+D242</f>
        <v>101</v>
      </c>
      <c r="F242">
        <f t="shared" ref="F242:R242" si="354">($B242*F$2+$C242*F$3+$D242*F$4)/$E242</f>
        <v>2.9589632009347056</v>
      </c>
      <c r="G242">
        <f t="shared" si="354"/>
        <v>2.6098528224667503E-2</v>
      </c>
      <c r="H242" s="1179">
        <f t="shared" si="354"/>
        <v>9.4034818324302538</v>
      </c>
      <c r="I242" s="1179">
        <f t="shared" si="354"/>
        <v>6.2852135973733771</v>
      </c>
      <c r="J242">
        <f t="shared" si="354"/>
        <v>1.5062983552756328</v>
      </c>
      <c r="K242" s="1179">
        <f t="shared" si="354"/>
        <v>99.171800576221969</v>
      </c>
      <c r="L242">
        <f t="shared" si="354"/>
        <v>7.3330928807166433</v>
      </c>
      <c r="M242">
        <f t="shared" si="354"/>
        <v>8.0822544134103516E-2</v>
      </c>
      <c r="N242" s="1179">
        <f t="shared" si="354"/>
        <v>265.65546774180706</v>
      </c>
      <c r="O242">
        <f t="shared" si="354"/>
        <v>23.426496350155766</v>
      </c>
      <c r="P242" s="1179">
        <f t="shared" si="354"/>
        <v>0.10716314914595389</v>
      </c>
      <c r="Q242" s="1179">
        <f t="shared" si="354"/>
        <v>32.841662189806328</v>
      </c>
      <c r="R242" s="1179">
        <f t="shared" si="354"/>
        <v>16.128677599682931</v>
      </c>
    </row>
    <row r="243" spans="2:18" thickTop="1" thickBot="1" x14ac:dyDescent="0.35">
      <c r="D243">
        <v>3</v>
      </c>
      <c r="E243">
        <f t="shared" ref="E243" si="355">B242+C242+D243</f>
        <v>103</v>
      </c>
      <c r="F243">
        <f t="shared" ref="F243:R243" si="356">($B242*F$2+$C242*F$3+$D243*F$4)/$E243</f>
        <v>2.9799403367194652</v>
      </c>
      <c r="G243">
        <f t="shared" si="356"/>
        <v>2.6055059627204842E-2</v>
      </c>
      <c r="H243" s="1179">
        <f t="shared" si="356"/>
        <v>9.4944420106000447</v>
      </c>
      <c r="I243" s="1179">
        <f t="shared" si="356"/>
        <v>6.2711116932496118</v>
      </c>
      <c r="J243">
        <f t="shared" si="356"/>
        <v>1.5581546311710905</v>
      </c>
      <c r="K243" s="1179">
        <f t="shared" si="356"/>
        <v>98.048364212030293</v>
      </c>
      <c r="L243">
        <f t="shared" si="356"/>
        <v>7.9393542918785638</v>
      </c>
      <c r="M243">
        <f t="shared" si="356"/>
        <v>8.6885735985167092E-2</v>
      </c>
      <c r="N243" s="1179">
        <f t="shared" si="356"/>
        <v>262.78258622279583</v>
      </c>
      <c r="O243">
        <f t="shared" si="356"/>
        <v>23.161348448324102</v>
      </c>
      <c r="P243" s="1179">
        <f t="shared" si="356"/>
        <v>0.10718385306622014</v>
      </c>
      <c r="Q243" s="1179">
        <f t="shared" si="356"/>
        <v>32.815298477041004</v>
      </c>
      <c r="R243" s="1179">
        <f t="shared" si="356"/>
        <v>16.176208467697133</v>
      </c>
    </row>
    <row r="244" spans="2:18" thickTop="1" thickBot="1" x14ac:dyDescent="0.35">
      <c r="D244">
        <v>5</v>
      </c>
      <c r="E244">
        <f t="shared" ref="E244" si="357">B242+C242+D244</f>
        <v>105</v>
      </c>
      <c r="F244">
        <f t="shared" ref="F244:R244" si="358">($B242*F$2+$C242*F$3+$D244*F$4)/$E244</f>
        <v>3.0001183435219483</v>
      </c>
      <c r="G244">
        <f t="shared" si="358"/>
        <v>2.6013246976312191E-2</v>
      </c>
      <c r="H244" s="1179">
        <f t="shared" si="358"/>
        <v>9.5819370391252718</v>
      </c>
      <c r="I244" s="1179">
        <f t="shared" si="358"/>
        <v>6.2575470045210375</v>
      </c>
      <c r="J244">
        <f t="shared" si="358"/>
        <v>1.6080354298895783</v>
      </c>
      <c r="K244" s="1179">
        <f t="shared" si="358"/>
        <v>96.967725423617352</v>
      </c>
      <c r="L244">
        <f t="shared" si="358"/>
        <v>8.5225200302343165</v>
      </c>
      <c r="M244">
        <f t="shared" si="358"/>
        <v>9.2717949099047292E-2</v>
      </c>
      <c r="N244" s="1179">
        <f t="shared" si="358"/>
        <v>260.01914780927081</v>
      </c>
      <c r="O244">
        <f t="shared" si="358"/>
        <v>22.906301418943176</v>
      </c>
      <c r="P244" s="1179">
        <f t="shared" si="358"/>
        <v>0.10720376826571434</v>
      </c>
      <c r="Q244" s="1179">
        <f t="shared" si="358"/>
        <v>32.789939096190558</v>
      </c>
      <c r="R244" s="1179">
        <f t="shared" si="358"/>
        <v>16.221928635977463</v>
      </c>
    </row>
    <row r="245" spans="2:18" thickTop="1" thickBot="1" x14ac:dyDescent="0.35">
      <c r="D245">
        <v>7</v>
      </c>
      <c r="E245">
        <f t="shared" ref="E245" si="359">B242+C242+D245</f>
        <v>107</v>
      </c>
      <c r="F245">
        <f t="shared" ref="F245:R245" si="360">($B242*F$2+$C242*F$3+$D245*F$4)/$E245</f>
        <v>3.0195420323131241</v>
      </c>
      <c r="G245">
        <f t="shared" si="360"/>
        <v>2.5972997415172533E-2</v>
      </c>
      <c r="H245" s="1179">
        <f t="shared" si="360"/>
        <v>9.666161225462643</v>
      </c>
      <c r="I245" s="1179">
        <f t="shared" si="360"/>
        <v>6.244489406959886</v>
      </c>
      <c r="J245">
        <f t="shared" si="360"/>
        <v>1.6560515258522353</v>
      </c>
      <c r="K245" s="1179">
        <f t="shared" si="360"/>
        <v>95.927484346920764</v>
      </c>
      <c r="L245">
        <f t="shared" si="360"/>
        <v>9.0838851802403209</v>
      </c>
      <c r="M245">
        <f t="shared" si="360"/>
        <v>9.8332135554464656E-2</v>
      </c>
      <c r="N245" s="1179">
        <f t="shared" si="360"/>
        <v>257.35901550466252</v>
      </c>
      <c r="O245">
        <f t="shared" si="360"/>
        <v>22.660788857950315</v>
      </c>
      <c r="P245" s="1179">
        <f t="shared" si="360"/>
        <v>0.10722293897176952</v>
      </c>
      <c r="Q245" s="1179">
        <f t="shared" si="360"/>
        <v>32.765527729577506</v>
      </c>
      <c r="R245" s="1179">
        <f t="shared" si="360"/>
        <v>16.265939639088437</v>
      </c>
    </row>
    <row r="246" spans="2:18" thickTop="1" thickBot="1" x14ac:dyDescent="0.35">
      <c r="D246">
        <v>10</v>
      </c>
      <c r="E246">
        <f t="shared" ref="E246" si="361">B242+C242+D246</f>
        <v>110</v>
      </c>
      <c r="F246">
        <f t="shared" ref="F246:R246" si="362">($B242*F$2+$C242*F$3+$D246*F$4)/$E246</f>
        <v>3.047353223082307</v>
      </c>
      <c r="G246">
        <f t="shared" si="362"/>
        <v>2.5915367361722567E-2</v>
      </c>
      <c r="H246" s="1179">
        <f t="shared" si="362"/>
        <v>9.786754946809328</v>
      </c>
      <c r="I246" s="1179">
        <f t="shared" si="362"/>
        <v>6.225793301360965</v>
      </c>
      <c r="J246">
        <f t="shared" si="362"/>
        <v>1.7248018450714933</v>
      </c>
      <c r="K246" s="1179">
        <f t="shared" si="362"/>
        <v>94.438048259832485</v>
      </c>
      <c r="L246">
        <f t="shared" si="362"/>
        <v>9.8876580086580095</v>
      </c>
      <c r="M246">
        <f t="shared" si="362"/>
        <v>0.10637062979744864</v>
      </c>
      <c r="N246" s="1179">
        <f t="shared" si="362"/>
        <v>253.55018970488248</v>
      </c>
      <c r="O246">
        <f t="shared" si="362"/>
        <v>22.309259509255998</v>
      </c>
      <c r="P246" s="1179">
        <f t="shared" si="362"/>
        <v>0.10725038793725762</v>
      </c>
      <c r="Q246" s="1179">
        <f t="shared" si="362"/>
        <v>32.730575091017911</v>
      </c>
      <c r="R246" s="1179">
        <f t="shared" si="362"/>
        <v>16.328955393542781</v>
      </c>
    </row>
    <row r="247" spans="2:18" thickTop="1" thickBot="1" x14ac:dyDescent="0.35">
      <c r="D247">
        <v>13</v>
      </c>
      <c r="E247">
        <f t="shared" ref="E247" si="363">B242+C242+D247</f>
        <v>113</v>
      </c>
      <c r="F247">
        <f t="shared" ref="F247:R247" si="364">($B242*F$2+$C242*F$3+$D247*F$4)/$E247</f>
        <v>3.0736877134566662</v>
      </c>
      <c r="G247">
        <f t="shared" si="364"/>
        <v>2.5860797311110656E-2</v>
      </c>
      <c r="H247" s="1179">
        <f t="shared" si="364"/>
        <v>9.9009454617128281</v>
      </c>
      <c r="I247" s="1179">
        <f t="shared" si="364"/>
        <v>6.208089909333669</v>
      </c>
      <c r="J247">
        <f t="shared" si="364"/>
        <v>1.7899017048631807</v>
      </c>
      <c r="K247" s="1179">
        <f t="shared" si="364"/>
        <v>93.027697274713489</v>
      </c>
      <c r="L247">
        <f t="shared" si="364"/>
        <v>10.648752633796883</v>
      </c>
      <c r="M247">
        <f t="shared" si="364"/>
        <v>0.11398230133726533</v>
      </c>
      <c r="N247" s="1179">
        <f t="shared" si="364"/>
        <v>249.94360244314393</v>
      </c>
      <c r="O247">
        <f t="shared" si="364"/>
        <v>21.976395435713588</v>
      </c>
      <c r="P247" s="1179">
        <f t="shared" si="364"/>
        <v>0.10727637943555164</v>
      </c>
      <c r="Q247" s="1179">
        <f t="shared" si="364"/>
        <v>32.69747834477122</v>
      </c>
      <c r="R247" s="1179">
        <f t="shared" si="364"/>
        <v>16.388625178734063</v>
      </c>
    </row>
    <row r="248" spans="2:18" thickTop="1" thickBot="1" x14ac:dyDescent="0.35">
      <c r="D248">
        <v>15</v>
      </c>
      <c r="E248">
        <f t="shared" ref="E248" si="365">B242+C242+D248</f>
        <v>115</v>
      </c>
      <c r="F248">
        <f t="shared" ref="F248:R248" si="366">($B242*F$2+$C242*F$3+$D248*F$4)/$E248</f>
        <v>3.0904807218113302</v>
      </c>
      <c r="G248">
        <f t="shared" si="366"/>
        <v>2.5825999017966828E-2</v>
      </c>
      <c r="H248" s="1179">
        <f t="shared" si="366"/>
        <v>9.9737626016512912</v>
      </c>
      <c r="I248" s="1179">
        <f t="shared" si="366"/>
        <v>6.1968007897800303</v>
      </c>
      <c r="J248">
        <f t="shared" si="366"/>
        <v>1.8314146589332418</v>
      </c>
      <c r="K248" s="1179">
        <f t="shared" si="366"/>
        <v>92.128343023333272</v>
      </c>
      <c r="L248">
        <f t="shared" si="366"/>
        <v>11.134088336783989</v>
      </c>
      <c r="M248">
        <f t="shared" si="366"/>
        <v>0.11883612086990206</v>
      </c>
      <c r="N248" s="1179">
        <f t="shared" si="366"/>
        <v>247.643749696528</v>
      </c>
      <c r="O248">
        <f t="shared" si="366"/>
        <v>21.764134287367707</v>
      </c>
      <c r="P248" s="1179">
        <f t="shared" si="366"/>
        <v>0.10729295372431885</v>
      </c>
      <c r="Q248" s="1179">
        <f t="shared" si="366"/>
        <v>32.676373173251584</v>
      </c>
      <c r="R248" s="1179">
        <f t="shared" si="366"/>
        <v>16.426675476537206</v>
      </c>
    </row>
    <row r="249" spans="2:18" thickTop="1" thickBot="1" x14ac:dyDescent="0.35">
      <c r="D249">
        <v>17</v>
      </c>
      <c r="E249">
        <f t="shared" ref="E249" si="367">B242+C242+D249</f>
        <v>117</v>
      </c>
      <c r="F249">
        <f t="shared" ref="F249:R249" si="368">($B242*F$2+$C242*F$3+$D249*F$4)/$E249</f>
        <v>3.1066996102222446</v>
      </c>
      <c r="G249">
        <f t="shared" si="368"/>
        <v>2.579239041005869E-2</v>
      </c>
      <c r="H249" s="1179">
        <f t="shared" si="368"/>
        <v>10.044090266720065</v>
      </c>
      <c r="I249" s="1179">
        <f t="shared" si="368"/>
        <v>6.1858976230316447</v>
      </c>
      <c r="J249">
        <f t="shared" si="368"/>
        <v>1.8715083667103096</v>
      </c>
      <c r="K249" s="1179">
        <f t="shared" si="368"/>
        <v>91.259735925846371</v>
      </c>
      <c r="L249">
        <f t="shared" si="368"/>
        <v>11.6028313661647</v>
      </c>
      <c r="M249">
        <f t="shared" si="368"/>
        <v>0.12352399785441448</v>
      </c>
      <c r="N249" s="1179">
        <f t="shared" si="368"/>
        <v>245.42252439424084</v>
      </c>
      <c r="O249">
        <f t="shared" si="368"/>
        <v>21.559129930418262</v>
      </c>
      <c r="P249" s="1179">
        <f t="shared" si="368"/>
        <v>0.10730896137073503</v>
      </c>
      <c r="Q249" s="1179">
        <f t="shared" si="368"/>
        <v>32.655989546057413</v>
      </c>
      <c r="R249" s="1179">
        <f t="shared" si="368"/>
        <v>16.463424909458183</v>
      </c>
    </row>
    <row r="250" spans="2:18" thickTop="1" thickBot="1" x14ac:dyDescent="0.35">
      <c r="D250">
        <v>20</v>
      </c>
      <c r="E250">
        <f t="shared" ref="E250" si="369">B242+C242+D250</f>
        <v>120</v>
      </c>
      <c r="F250">
        <f t="shared" ref="F250:R250" si="370">($B242*F$2+$C242*F$3+$D250*F$4)/$E250</f>
        <v>3.1300142623129346</v>
      </c>
      <c r="G250">
        <f t="shared" si="370"/>
        <v>2.5744078036190735E-2</v>
      </c>
      <c r="H250" s="1179">
        <f t="shared" si="370"/>
        <v>10.145186285256425</v>
      </c>
      <c r="I250" s="1179">
        <f t="shared" si="370"/>
        <v>6.1702243208308394</v>
      </c>
      <c r="J250">
        <f t="shared" si="370"/>
        <v>1.9291430716398446</v>
      </c>
      <c r="K250" s="1179">
        <f t="shared" si="370"/>
        <v>90.011113223208966</v>
      </c>
      <c r="L250">
        <f t="shared" si="370"/>
        <v>12.27664947089947</v>
      </c>
      <c r="M250">
        <f t="shared" si="370"/>
        <v>0.13026282101965103</v>
      </c>
      <c r="N250" s="1179">
        <f t="shared" si="370"/>
        <v>242.22951302220307</v>
      </c>
      <c r="O250">
        <f t="shared" si="370"/>
        <v>21.264436167303437</v>
      </c>
      <c r="P250" s="1179">
        <f t="shared" si="370"/>
        <v>0.10733197236245832</v>
      </c>
      <c r="Q250" s="1179">
        <f t="shared" si="370"/>
        <v>32.626688081965789</v>
      </c>
      <c r="R250" s="1179">
        <f t="shared" si="370"/>
        <v>16.516252219282087</v>
      </c>
    </row>
    <row r="251" spans="2:18" thickTop="1" thickBot="1" x14ac:dyDescent="0.35">
      <c r="B251">
        <v>73</v>
      </c>
      <c r="C251">
        <v>27</v>
      </c>
      <c r="D251">
        <v>1</v>
      </c>
      <c r="E251">
        <f t="shared" ref="E251" si="371">B251+C251+D251</f>
        <v>101</v>
      </c>
      <c r="F251">
        <f t="shared" ref="F251:R251" si="372">($B251*F$2+$C251*F$3+$D251*F$4)/$E251</f>
        <v>2.9195176567012888</v>
      </c>
      <c r="G251">
        <f t="shared" si="372"/>
        <v>2.5749037797153977E-2</v>
      </c>
      <c r="H251" s="1179">
        <f t="shared" si="372"/>
        <v>9.4384032844772658</v>
      </c>
      <c r="I251" s="1179">
        <f t="shared" si="372"/>
        <v>6.3057024045156354</v>
      </c>
      <c r="J251">
        <f t="shared" si="372"/>
        <v>1.5041503120037323</v>
      </c>
      <c r="K251" s="1179">
        <f t="shared" si="372"/>
        <v>98.464868751369195</v>
      </c>
      <c r="L251">
        <f t="shared" si="372"/>
        <v>7.2414057834354875</v>
      </c>
      <c r="M251">
        <f t="shared" si="372"/>
        <v>7.9782940169281377E-2</v>
      </c>
      <c r="N251" s="1179">
        <f t="shared" si="372"/>
        <v>264.59526218081083</v>
      </c>
      <c r="O251">
        <f t="shared" si="372"/>
        <v>23.117547657389149</v>
      </c>
      <c r="P251" s="1179">
        <f t="shared" si="372"/>
        <v>0.10795146787681302</v>
      </c>
      <c r="Q251" s="1179">
        <f t="shared" si="372"/>
        <v>32.611429109069618</v>
      </c>
      <c r="R251" s="1179">
        <f t="shared" si="372"/>
        <v>16.01820689918739</v>
      </c>
    </row>
    <row r="252" spans="2:18" thickTop="1" thickBot="1" x14ac:dyDescent="0.35">
      <c r="D252">
        <v>3</v>
      </c>
      <c r="E252">
        <f t="shared" ref="E252" si="373">B251+C251+D252</f>
        <v>103</v>
      </c>
      <c r="F252">
        <f t="shared" ref="F252:R252" si="374">($B251*F$2+$C251*F$3+$D252*F$4)/$E252</f>
        <v>2.9412607253837852</v>
      </c>
      <c r="G252">
        <f t="shared" si="374"/>
        <v>2.5712355421584784E-2</v>
      </c>
      <c r="H252" s="1179">
        <f t="shared" si="374"/>
        <v>9.5286853761995438</v>
      </c>
      <c r="I252" s="1179">
        <f t="shared" si="374"/>
        <v>6.291202659476486</v>
      </c>
      <c r="J252">
        <f t="shared" si="374"/>
        <v>1.5560482974772849</v>
      </c>
      <c r="K252" s="1179">
        <f t="shared" si="374"/>
        <v>97.355159218728062</v>
      </c>
      <c r="L252">
        <f t="shared" si="374"/>
        <v>7.8494475265834494</v>
      </c>
      <c r="M252">
        <f t="shared" si="374"/>
        <v>8.5866318505098793E-2</v>
      </c>
      <c r="N252" s="1179">
        <f t="shared" si="374"/>
        <v>261.74296717754709</v>
      </c>
      <c r="O252">
        <f t="shared" si="374"/>
        <v>22.858398759300528</v>
      </c>
      <c r="P252" s="1179">
        <f t="shared" si="374"/>
        <v>0.10795686463725677</v>
      </c>
      <c r="Q252" s="1179">
        <f t="shared" si="374"/>
        <v>32.589535941561323</v>
      </c>
      <c r="R252" s="1179">
        <f t="shared" si="374"/>
        <v>16.067882829347138</v>
      </c>
    </row>
    <row r="253" spans="2:18" thickTop="1" thickBot="1" x14ac:dyDescent="0.35">
      <c r="D253">
        <v>5</v>
      </c>
      <c r="E253">
        <f t="shared" ref="E253" si="375">B251+C251+D253</f>
        <v>105</v>
      </c>
      <c r="F253">
        <f t="shared" ref="F253:R253" si="376">($B251*F$2+$C251*F$3+$D253*F$4)/$E253</f>
        <v>2.9621754866879</v>
      </c>
      <c r="G253">
        <f t="shared" si="376"/>
        <v>2.56770704698468E-2</v>
      </c>
      <c r="H253" s="1179">
        <f t="shared" si="376"/>
        <v>9.6155281501419232</v>
      </c>
      <c r="I253" s="1179">
        <f t="shared" si="376"/>
        <v>6.2772552856769241</v>
      </c>
      <c r="J253">
        <f t="shared" si="376"/>
        <v>1.6059692168375597</v>
      </c>
      <c r="K253" s="1179">
        <f t="shared" si="376"/>
        <v>96.287724334949445</v>
      </c>
      <c r="L253">
        <f t="shared" si="376"/>
        <v>8.4343257747543472</v>
      </c>
      <c r="M253">
        <f t="shared" si="376"/>
        <v>9.1717949094789808E-2</v>
      </c>
      <c r="N253" s="1179">
        <f t="shared" si="376"/>
        <v>258.99933103155058</v>
      </c>
      <c r="O253">
        <f t="shared" si="376"/>
        <v>22.609122200186718</v>
      </c>
      <c r="P253" s="1179">
        <f t="shared" si="376"/>
        <v>0.10796205580682647</v>
      </c>
      <c r="Q253" s="1179">
        <f t="shared" si="376"/>
        <v>32.568476799481914</v>
      </c>
      <c r="R253" s="1179">
        <f t="shared" si="376"/>
        <v>16.115666343119848</v>
      </c>
    </row>
    <row r="254" spans="2:18" thickTop="1" thickBot="1" x14ac:dyDescent="0.35">
      <c r="D254">
        <v>7</v>
      </c>
      <c r="E254">
        <f t="shared" ref="E254" si="377">B251+C251+D254</f>
        <v>107</v>
      </c>
      <c r="F254">
        <f t="shared" ref="F254:R254" si="378">($B251*F$2+$C251*F$3+$D254*F$4)/$E254</f>
        <v>2.9823083877563477</v>
      </c>
      <c r="G254">
        <f t="shared" si="378"/>
        <v>2.5643104581725185E-2</v>
      </c>
      <c r="H254" s="1179">
        <f t="shared" si="378"/>
        <v>9.6991244652453368</v>
      </c>
      <c r="I254" s="1179">
        <f t="shared" si="378"/>
        <v>6.2638293090287469</v>
      </c>
      <c r="J254">
        <f t="shared" si="378"/>
        <v>1.6540239336049269</v>
      </c>
      <c r="K254" s="1179">
        <f t="shared" si="378"/>
        <v>95.260193558975615</v>
      </c>
      <c r="L254">
        <f t="shared" si="378"/>
        <v>8.9973394155169863</v>
      </c>
      <c r="M254">
        <f t="shared" si="378"/>
        <v>9.7350827139071811E-2</v>
      </c>
      <c r="N254" s="1179">
        <f t="shared" si="378"/>
        <v>256.35826072278752</v>
      </c>
      <c r="O254">
        <f t="shared" si="378"/>
        <v>22.369164390946313</v>
      </c>
      <c r="P254" s="1179">
        <f t="shared" si="378"/>
        <v>0.10796705291398236</v>
      </c>
      <c r="Q254" s="1179">
        <f t="shared" si="378"/>
        <v>32.548204915050334</v>
      </c>
      <c r="R254" s="1179">
        <f t="shared" si="378"/>
        <v>16.16166355731227</v>
      </c>
    </row>
    <row r="255" spans="2:18" thickTop="1" thickBot="1" x14ac:dyDescent="0.35">
      <c r="D255">
        <v>10</v>
      </c>
      <c r="E255">
        <f t="shared" ref="E255" si="379">B251+C251+D255</f>
        <v>110</v>
      </c>
      <c r="F255">
        <f t="shared" ref="F255:R255" si="380">($B251*F$2+$C251*F$3+$D255*F$4)/$E255</f>
        <v>3.0111350415588976</v>
      </c>
      <c r="G255">
        <f t="shared" si="380"/>
        <v>2.5594471605551058E-2</v>
      </c>
      <c r="H255" s="1179">
        <f t="shared" si="380"/>
        <v>9.8188191891434045</v>
      </c>
      <c r="I255" s="1179">
        <f t="shared" si="380"/>
        <v>6.2446057515552207</v>
      </c>
      <c r="J255">
        <f t="shared" si="380"/>
        <v>1.7228295507945663</v>
      </c>
      <c r="K255" s="1179">
        <f t="shared" si="380"/>
        <v>93.788956311558564</v>
      </c>
      <c r="L255">
        <f t="shared" si="380"/>
        <v>9.8034725829725833</v>
      </c>
      <c r="M255">
        <f t="shared" si="380"/>
        <v>0.10541608433883924</v>
      </c>
      <c r="N255" s="1179">
        <f t="shared" si="380"/>
        <v>252.57672823524047</v>
      </c>
      <c r="O255">
        <f t="shared" si="380"/>
        <v>22.02558843680665</v>
      </c>
      <c r="P255" s="1179">
        <f t="shared" si="380"/>
        <v>0.10797420786286464</v>
      </c>
      <c r="Q255" s="1179">
        <f t="shared" si="380"/>
        <v>32.519179262341481</v>
      </c>
      <c r="R255" s="1179">
        <f t="shared" si="380"/>
        <v>16.227523204905967</v>
      </c>
    </row>
    <row r="256" spans="2:18" thickTop="1" thickBot="1" x14ac:dyDescent="0.35">
      <c r="D256">
        <v>13</v>
      </c>
      <c r="E256">
        <f t="shared" ref="E256" si="381">B251+C251+D256</f>
        <v>113</v>
      </c>
      <c r="F256">
        <f t="shared" ref="F256:R256" si="382">($B251*F$2+$C251*F$3+$D256*F$4)/$E256</f>
        <v>3.038431076575471</v>
      </c>
      <c r="G256">
        <f t="shared" si="382"/>
        <v>2.5548420911297682E-2</v>
      </c>
      <c r="H256" s="1179">
        <f t="shared" si="382"/>
        <v>9.932158440976087</v>
      </c>
      <c r="I256" s="1179">
        <f t="shared" si="382"/>
        <v>6.2264029139475454</v>
      </c>
      <c r="J256">
        <f t="shared" si="382"/>
        <v>1.7879817723812164</v>
      </c>
      <c r="K256" s="1179">
        <f t="shared" si="382"/>
        <v>92.395837856039762</v>
      </c>
      <c r="L256">
        <f t="shared" si="382"/>
        <v>10.566802219412841</v>
      </c>
      <c r="M256">
        <f t="shared" si="382"/>
        <v>0.11305309779348627</v>
      </c>
      <c r="N256" s="1179">
        <f t="shared" si="382"/>
        <v>248.99598508331542</v>
      </c>
      <c r="O256">
        <f t="shared" si="382"/>
        <v>21.700255453683251</v>
      </c>
      <c r="P256" s="1179">
        <f t="shared" si="382"/>
        <v>0.1079809829029567</v>
      </c>
      <c r="Q256" s="1179">
        <f t="shared" si="382"/>
        <v>32.491694794732219</v>
      </c>
      <c r="R256" s="1179">
        <f t="shared" si="382"/>
        <v>16.28988588006106</v>
      </c>
    </row>
    <row r="257" spans="2:18" thickTop="1" thickBot="1" x14ac:dyDescent="0.35">
      <c r="D257">
        <v>15</v>
      </c>
      <c r="E257">
        <f t="shared" ref="E257" si="383">B251+C251+D257</f>
        <v>115</v>
      </c>
      <c r="F257">
        <f t="shared" ref="F257:R257" si="384">($B251*F$2+$C251*F$3+$D257*F$4)/$E257</f>
        <v>3.0558372438324164</v>
      </c>
      <c r="G257">
        <f t="shared" si="384"/>
        <v>2.5519055251194082E-2</v>
      </c>
      <c r="H257" s="1179">
        <f t="shared" si="384"/>
        <v>10.004432746492583</v>
      </c>
      <c r="I257" s="1179">
        <f t="shared" si="384"/>
        <v>6.2147953073571447</v>
      </c>
      <c r="J257">
        <f t="shared" si="384"/>
        <v>1.8295281165813986</v>
      </c>
      <c r="K257" s="1179">
        <f t="shared" si="384"/>
        <v>91.507472464114741</v>
      </c>
      <c r="L257">
        <f t="shared" si="384"/>
        <v>11.053563146997931</v>
      </c>
      <c r="M257">
        <f t="shared" si="384"/>
        <v>0.11792307738775393</v>
      </c>
      <c r="N257" s="1179">
        <f t="shared" si="384"/>
        <v>246.71261263860956</v>
      </c>
      <c r="O257">
        <f t="shared" si="384"/>
        <v>21.492796739807464</v>
      </c>
      <c r="P257" s="1179">
        <f t="shared" si="384"/>
        <v>0.10798530321837774</v>
      </c>
      <c r="Q257" s="1179">
        <f t="shared" si="384"/>
        <v>32.474168467561093</v>
      </c>
      <c r="R257" s="1179">
        <f t="shared" si="384"/>
        <v>16.329653383058513</v>
      </c>
    </row>
    <row r="258" spans="2:18" thickTop="1" thickBot="1" x14ac:dyDescent="0.35">
      <c r="D258">
        <v>17</v>
      </c>
      <c r="E258">
        <f t="shared" ref="E258" si="385">B251+C251+D258</f>
        <v>117</v>
      </c>
      <c r="F258">
        <f t="shared" ref="F258:R258" si="386">($B251*F$2+$C251*F$3+$D258*F$4)/$E258</f>
        <v>3.072648328448099</v>
      </c>
      <c r="G258">
        <f t="shared" si="386"/>
        <v>2.5490693545282057E-2</v>
      </c>
      <c r="H258" s="1179">
        <f t="shared" si="386"/>
        <v>10.074236135581161</v>
      </c>
      <c r="I258" s="1179">
        <f t="shared" si="386"/>
        <v>6.2035845420176967</v>
      </c>
      <c r="J258">
        <f t="shared" si="386"/>
        <v>1.8696540729456774</v>
      </c>
      <c r="K258" s="1179">
        <f t="shared" si="386"/>
        <v>90.649478538580297</v>
      </c>
      <c r="L258">
        <f t="shared" si="386"/>
        <v>11.523682675349344</v>
      </c>
      <c r="M258">
        <f t="shared" si="386"/>
        <v>0.12262656195315777</v>
      </c>
      <c r="N258" s="1179">
        <f t="shared" si="386"/>
        <v>244.5073042091073</v>
      </c>
      <c r="O258">
        <f t="shared" si="386"/>
        <v>21.292430631534263</v>
      </c>
      <c r="P258" s="1179">
        <f t="shared" si="386"/>
        <v>0.10798947583070745</v>
      </c>
      <c r="Q258" s="1179">
        <f t="shared" si="386"/>
        <v>32.457241331062484</v>
      </c>
      <c r="R258" s="1179">
        <f t="shared" si="386"/>
        <v>16.368061313303912</v>
      </c>
    </row>
    <row r="259" spans="2:18" thickTop="1" thickBot="1" x14ac:dyDescent="0.35">
      <c r="D259">
        <v>20</v>
      </c>
      <c r="E259">
        <f t="shared" ref="E259" si="387">B251+C251+D259</f>
        <v>120</v>
      </c>
      <c r="F259">
        <f t="shared" ref="F259:R259" si="388">($B251*F$2+$C251*F$3+$D259*F$4)/$E259</f>
        <v>3.0968142625831425</v>
      </c>
      <c r="G259">
        <f t="shared" si="388"/>
        <v>2.5449923593033517E-2</v>
      </c>
      <c r="H259" s="1179">
        <f t="shared" si="388"/>
        <v>10.174578507395996</v>
      </c>
      <c r="I259" s="1179">
        <f t="shared" si="388"/>
        <v>6.1874690668422403</v>
      </c>
      <c r="J259">
        <f t="shared" si="388"/>
        <v>1.927335135219328</v>
      </c>
      <c r="K259" s="1179">
        <f t="shared" si="388"/>
        <v>89.416112270624552</v>
      </c>
      <c r="L259">
        <f t="shared" si="388"/>
        <v>12.199479497354499</v>
      </c>
      <c r="M259">
        <f t="shared" si="388"/>
        <v>0.12938782101592575</v>
      </c>
      <c r="N259" s="1179">
        <f t="shared" si="388"/>
        <v>241.33717334169788</v>
      </c>
      <c r="O259">
        <f t="shared" si="388"/>
        <v>21.004404350891537</v>
      </c>
      <c r="P259" s="1179">
        <f t="shared" si="388"/>
        <v>0.10799547396093143</v>
      </c>
      <c r="Q259" s="1179">
        <f t="shared" si="388"/>
        <v>32.432908572345724</v>
      </c>
      <c r="R259" s="1179">
        <f t="shared" si="388"/>
        <v>16.423272713031675</v>
      </c>
    </row>
    <row r="260" spans="2:18" thickTop="1" thickBot="1" x14ac:dyDescent="0.35">
      <c r="B260">
        <v>72</v>
      </c>
      <c r="C260">
        <v>28</v>
      </c>
      <c r="D260">
        <v>1</v>
      </c>
      <c r="E260">
        <f t="shared" ref="E260" si="389">B260+C260+D260</f>
        <v>101</v>
      </c>
      <c r="F260">
        <f t="shared" ref="F260:R260" si="390">($B260*F$2+$C260*F$3+$D260*F$4)/$E260</f>
        <v>2.8800721124678721</v>
      </c>
      <c r="G260">
        <f t="shared" si="390"/>
        <v>2.5399547369640452E-2</v>
      </c>
      <c r="H260" s="1179">
        <f t="shared" si="390"/>
        <v>9.4733247365242814</v>
      </c>
      <c r="I260" s="1179">
        <f t="shared" si="390"/>
        <v>6.3261912116578944</v>
      </c>
      <c r="J260">
        <f t="shared" si="390"/>
        <v>1.5020022687318315</v>
      </c>
      <c r="K260" s="1179">
        <f t="shared" si="390"/>
        <v>97.75793692651645</v>
      </c>
      <c r="L260">
        <f t="shared" si="390"/>
        <v>7.1497186861543298</v>
      </c>
      <c r="M260">
        <f t="shared" si="390"/>
        <v>7.8743336204459266E-2</v>
      </c>
      <c r="N260" s="1179">
        <f t="shared" si="390"/>
        <v>263.53505661981461</v>
      </c>
      <c r="O260">
        <f t="shared" si="390"/>
        <v>22.808598964622533</v>
      </c>
      <c r="P260" s="1179">
        <f t="shared" si="390"/>
        <v>0.10873978660767215</v>
      </c>
      <c r="Q260" s="1179">
        <f t="shared" si="390"/>
        <v>32.381196028332909</v>
      </c>
      <c r="R260" s="1179">
        <f t="shared" si="390"/>
        <v>15.907736198691849</v>
      </c>
    </row>
    <row r="261" spans="2:18" thickTop="1" thickBot="1" x14ac:dyDescent="0.35">
      <c r="D261">
        <v>3</v>
      </c>
      <c r="E261">
        <f t="shared" ref="E261" si="391">B260+C260+D261</f>
        <v>103</v>
      </c>
      <c r="F261">
        <f t="shared" ref="F261:R261" si="392">($B260*F$2+$C260*F$3+$D261*F$4)/$E261</f>
        <v>2.9025811140481048</v>
      </c>
      <c r="G261">
        <f t="shared" si="392"/>
        <v>2.5369651215964725E-2</v>
      </c>
      <c r="H261" s="1179">
        <f t="shared" si="392"/>
        <v>9.562928741799043</v>
      </c>
      <c r="I261" s="1179">
        <f t="shared" si="392"/>
        <v>6.3112936257033612</v>
      </c>
      <c r="J261">
        <f t="shared" si="392"/>
        <v>1.5539419637834795</v>
      </c>
      <c r="K261" s="1179">
        <f t="shared" si="392"/>
        <v>96.661954225425859</v>
      </c>
      <c r="L261">
        <f t="shared" si="392"/>
        <v>7.759540761288334</v>
      </c>
      <c r="M261">
        <f t="shared" si="392"/>
        <v>8.4846901025030494E-2</v>
      </c>
      <c r="N261" s="1179">
        <f t="shared" si="392"/>
        <v>260.70334813229834</v>
      </c>
      <c r="O261">
        <f t="shared" si="392"/>
        <v>22.555449070276953</v>
      </c>
      <c r="P261" s="1179">
        <f t="shared" si="392"/>
        <v>0.1087298762082934</v>
      </c>
      <c r="Q261" s="1179">
        <f t="shared" si="392"/>
        <v>32.363773406081641</v>
      </c>
      <c r="R261" s="1179">
        <f t="shared" si="392"/>
        <v>15.959557190997142</v>
      </c>
    </row>
    <row r="262" spans="2:18" thickTop="1" thickBot="1" x14ac:dyDescent="0.35">
      <c r="D262">
        <v>5</v>
      </c>
      <c r="E262">
        <f t="shared" ref="E262" si="393">B260+C260+D262</f>
        <v>105</v>
      </c>
      <c r="F262">
        <f t="shared" ref="F262:R262" si="394">($B260*F$2+$C260*F$3+$D262*F$4)/$E262</f>
        <v>2.9242326298538517</v>
      </c>
      <c r="G262">
        <f t="shared" si="394"/>
        <v>2.5340893963381409E-2</v>
      </c>
      <c r="H262" s="1179">
        <f t="shared" si="394"/>
        <v>9.6491192611585763</v>
      </c>
      <c r="I262" s="1179">
        <f t="shared" si="394"/>
        <v>6.2969635668328108</v>
      </c>
      <c r="J262">
        <f t="shared" si="394"/>
        <v>1.6039030037855408</v>
      </c>
      <c r="K262" s="1179">
        <f t="shared" si="394"/>
        <v>95.607723246281566</v>
      </c>
      <c r="L262">
        <f t="shared" si="394"/>
        <v>8.3461315192743761</v>
      </c>
      <c r="M262">
        <f t="shared" si="394"/>
        <v>9.0717949090532338E-2</v>
      </c>
      <c r="N262" s="1179">
        <f t="shared" si="394"/>
        <v>257.97951425383042</v>
      </c>
      <c r="O262">
        <f t="shared" si="394"/>
        <v>22.311942981430256</v>
      </c>
      <c r="P262" s="1179">
        <f t="shared" si="394"/>
        <v>0.10872034334793859</v>
      </c>
      <c r="Q262" s="1179">
        <f t="shared" si="394"/>
        <v>32.34701450277327</v>
      </c>
      <c r="R262" s="1179">
        <f t="shared" si="394"/>
        <v>16.009404050262233</v>
      </c>
    </row>
    <row r="263" spans="2:18" thickTop="1" thickBot="1" x14ac:dyDescent="0.35">
      <c r="D263">
        <v>7</v>
      </c>
      <c r="E263">
        <f t="shared" ref="E263" si="395">B260+C260+D263</f>
        <v>107</v>
      </c>
      <c r="F263">
        <f t="shared" ref="F263:R263" si="396">($B260*F$2+$C260*F$3+$D263*F$4)/$E263</f>
        <v>2.9450747431995712</v>
      </c>
      <c r="G263">
        <f t="shared" si="396"/>
        <v>2.5313211748277841E-2</v>
      </c>
      <c r="H263" s="1179">
        <f t="shared" si="396"/>
        <v>9.7320877050280323</v>
      </c>
      <c r="I263" s="1179">
        <f t="shared" si="396"/>
        <v>6.2831692110976078</v>
      </c>
      <c r="J263">
        <f t="shared" si="396"/>
        <v>1.6519963413576189</v>
      </c>
      <c r="K263" s="1179">
        <f t="shared" si="396"/>
        <v>94.592902771030509</v>
      </c>
      <c r="L263">
        <f t="shared" si="396"/>
        <v>8.9107936507936518</v>
      </c>
      <c r="M263">
        <f t="shared" si="396"/>
        <v>9.6369518723678965E-2</v>
      </c>
      <c r="N263" s="1179">
        <f t="shared" si="396"/>
        <v>255.3575059409126</v>
      </c>
      <c r="O263">
        <f t="shared" si="396"/>
        <v>22.077539923942311</v>
      </c>
      <c r="P263" s="1179">
        <f t="shared" si="396"/>
        <v>0.10871116685619518</v>
      </c>
      <c r="Q263" s="1179">
        <f t="shared" si="396"/>
        <v>32.330882100523162</v>
      </c>
      <c r="R263" s="1179">
        <f t="shared" si="396"/>
        <v>16.057387475536107</v>
      </c>
    </row>
    <row r="264" spans="2:18" thickTop="1" thickBot="1" x14ac:dyDescent="0.35">
      <c r="D264">
        <v>10</v>
      </c>
      <c r="E264">
        <f t="shared" ref="E264" si="397">B260+C260+D264</f>
        <v>110</v>
      </c>
      <c r="F264">
        <f t="shared" ref="F264:R264" si="398">($B260*F$2+$C260*F$3+$D264*F$4)/$E264</f>
        <v>2.9749168600354876</v>
      </c>
      <c r="G264">
        <f t="shared" si="398"/>
        <v>2.5273575849379549E-2</v>
      </c>
      <c r="H264" s="1179">
        <f t="shared" si="398"/>
        <v>9.8508834314774809</v>
      </c>
      <c r="I264" s="1179">
        <f t="shared" si="398"/>
        <v>6.2634182017494764</v>
      </c>
      <c r="J264">
        <f t="shared" si="398"/>
        <v>1.7208572565176392</v>
      </c>
      <c r="K264" s="1179">
        <f t="shared" si="398"/>
        <v>93.139864363284687</v>
      </c>
      <c r="L264">
        <f t="shared" si="398"/>
        <v>9.7192871572871553</v>
      </c>
      <c r="M264">
        <f t="shared" si="398"/>
        <v>0.10446153888022983</v>
      </c>
      <c r="N264" s="1179">
        <f t="shared" si="398"/>
        <v>251.60326676559851</v>
      </c>
      <c r="O264">
        <f t="shared" si="398"/>
        <v>21.741917364357302</v>
      </c>
      <c r="P264" s="1179">
        <f t="shared" si="398"/>
        <v>0.10869802778847167</v>
      </c>
      <c r="Q264" s="1179">
        <f t="shared" si="398"/>
        <v>32.307783433665051</v>
      </c>
      <c r="R264" s="1179">
        <f t="shared" si="398"/>
        <v>16.126091016269154</v>
      </c>
    </row>
    <row r="265" spans="2:18" thickTop="1" thickBot="1" x14ac:dyDescent="0.35">
      <c r="D265">
        <v>13</v>
      </c>
      <c r="E265">
        <f t="shared" ref="E265" si="399">B260+C260+D265</f>
        <v>113</v>
      </c>
      <c r="F265">
        <f t="shared" ref="F265:R265" si="400">($B260*F$2+$C260*F$3+$D265*F$4)/$E265</f>
        <v>3.0031744396942757</v>
      </c>
      <c r="G265">
        <f t="shared" si="400"/>
        <v>2.5236044511484708E-2</v>
      </c>
      <c r="H265" s="1179">
        <f t="shared" si="400"/>
        <v>9.9633714202393495</v>
      </c>
      <c r="I265" s="1179">
        <f t="shared" si="400"/>
        <v>6.2447159185614227</v>
      </c>
      <c r="J265">
        <f t="shared" si="400"/>
        <v>1.786061839899252</v>
      </c>
      <c r="K265" s="1179">
        <f t="shared" si="400"/>
        <v>91.763978437366077</v>
      </c>
      <c r="L265">
        <f t="shared" si="400"/>
        <v>10.484851805028796</v>
      </c>
      <c r="M265">
        <f t="shared" si="400"/>
        <v>0.1121238942497072</v>
      </c>
      <c r="N265" s="1179">
        <f t="shared" si="400"/>
        <v>248.04836772348693</v>
      </c>
      <c r="O265">
        <f t="shared" si="400"/>
        <v>21.424115471652911</v>
      </c>
      <c r="P265" s="1179">
        <f t="shared" si="400"/>
        <v>0.10868558637036177</v>
      </c>
      <c r="Q265" s="1179">
        <f t="shared" si="400"/>
        <v>32.28591124469321</v>
      </c>
      <c r="R265" s="1179">
        <f t="shared" si="400"/>
        <v>16.191146581388054</v>
      </c>
    </row>
    <row r="266" spans="2:18" thickTop="1" thickBot="1" x14ac:dyDescent="0.35">
      <c r="D266">
        <v>15</v>
      </c>
      <c r="E266">
        <f t="shared" ref="E266" si="401">B260+C260+D266</f>
        <v>115</v>
      </c>
      <c r="F266">
        <f t="shared" ref="F266:R266" si="402">($B260*F$2+$C260*F$3+$D266*F$4)/$E266</f>
        <v>3.0211937658535026</v>
      </c>
      <c r="G266">
        <f t="shared" si="402"/>
        <v>2.5212111484421335E-2</v>
      </c>
      <c r="H266" s="1179">
        <f t="shared" si="402"/>
        <v>10.035102891333874</v>
      </c>
      <c r="I266" s="1179">
        <f t="shared" si="402"/>
        <v>6.2327898249342581</v>
      </c>
      <c r="J266">
        <f t="shared" si="402"/>
        <v>1.8276415742295555</v>
      </c>
      <c r="K266" s="1179">
        <f t="shared" si="402"/>
        <v>90.886601904896253</v>
      </c>
      <c r="L266">
        <f t="shared" si="402"/>
        <v>10.97303795721187</v>
      </c>
      <c r="M266">
        <f t="shared" si="402"/>
        <v>0.1170100339056058</v>
      </c>
      <c r="N266" s="1179">
        <f t="shared" si="402"/>
        <v>245.78147558069114</v>
      </c>
      <c r="O266">
        <f t="shared" si="402"/>
        <v>21.221459192247217</v>
      </c>
      <c r="P266" s="1179">
        <f t="shared" si="402"/>
        <v>0.10867765271243662</v>
      </c>
      <c r="Q266" s="1179">
        <f t="shared" si="402"/>
        <v>32.271963761870587</v>
      </c>
      <c r="R266" s="1179">
        <f t="shared" si="402"/>
        <v>16.232631289579821</v>
      </c>
    </row>
    <row r="267" spans="2:18" thickTop="1" thickBot="1" x14ac:dyDescent="0.35">
      <c r="D267">
        <v>17</v>
      </c>
      <c r="E267">
        <f t="shared" ref="E267" si="403">B260+C260+D267</f>
        <v>117</v>
      </c>
      <c r="F267">
        <f t="shared" ref="F267:R267" si="404">($B260*F$2+$C260*F$3+$D267*F$4)/$E267</f>
        <v>3.0385970466739529</v>
      </c>
      <c r="G267">
        <f t="shared" si="404"/>
        <v>2.5188996680505425E-2</v>
      </c>
      <c r="H267" s="1179">
        <f t="shared" si="404"/>
        <v>10.104382004442261</v>
      </c>
      <c r="I267" s="1179">
        <f t="shared" si="404"/>
        <v>6.2212714610037487</v>
      </c>
      <c r="J267">
        <f t="shared" si="404"/>
        <v>1.8677997791810452</v>
      </c>
      <c r="K267" s="1179">
        <f t="shared" si="404"/>
        <v>90.039221151314251</v>
      </c>
      <c r="L267">
        <f t="shared" si="404"/>
        <v>11.444533984533985</v>
      </c>
      <c r="M267">
        <f t="shared" si="404"/>
        <v>0.12172912605190106</v>
      </c>
      <c r="N267" s="1179">
        <f t="shared" si="404"/>
        <v>243.59208402397383</v>
      </c>
      <c r="O267">
        <f t="shared" si="404"/>
        <v>21.02573133265026</v>
      </c>
      <c r="P267" s="1179">
        <f t="shared" si="404"/>
        <v>0.10866999029067986</v>
      </c>
      <c r="Q267" s="1179">
        <f t="shared" si="404"/>
        <v>32.258493116067541</v>
      </c>
      <c r="R267" s="1179">
        <f t="shared" si="404"/>
        <v>16.272697717149644</v>
      </c>
    </row>
    <row r="268" spans="2:18" thickTop="1" thickBot="1" x14ac:dyDescent="0.35">
      <c r="D268">
        <v>20</v>
      </c>
      <c r="E268">
        <f t="shared" ref="E268" si="405">B260+C260+D268</f>
        <v>120</v>
      </c>
      <c r="F268">
        <f t="shared" ref="F268:R268" si="406">($B260*F$2+$C260*F$3+$D268*F$4)/$E268</f>
        <v>3.06361426285335</v>
      </c>
      <c r="G268">
        <f t="shared" si="406"/>
        <v>2.5155769149876304E-2</v>
      </c>
      <c r="H268" s="1179">
        <f t="shared" si="406"/>
        <v>10.203970729535566</v>
      </c>
      <c r="I268" s="1179">
        <f t="shared" si="406"/>
        <v>6.2047138128536412</v>
      </c>
      <c r="J268">
        <f t="shared" si="406"/>
        <v>1.9255271987988116</v>
      </c>
      <c r="K268" s="1179">
        <f t="shared" si="406"/>
        <v>88.821111318040167</v>
      </c>
      <c r="L268">
        <f t="shared" si="406"/>
        <v>12.122309523809523</v>
      </c>
      <c r="M268">
        <f t="shared" si="406"/>
        <v>0.12851282101220046</v>
      </c>
      <c r="N268" s="1179">
        <f t="shared" si="406"/>
        <v>240.44483366119272</v>
      </c>
      <c r="O268">
        <f t="shared" si="406"/>
        <v>20.744372534479634</v>
      </c>
      <c r="P268" s="1179">
        <f t="shared" si="406"/>
        <v>0.10865897555940453</v>
      </c>
      <c r="Q268" s="1179">
        <f t="shared" si="406"/>
        <v>32.239129062725659</v>
      </c>
      <c r="R268" s="1179">
        <f t="shared" si="406"/>
        <v>16.330293206781263</v>
      </c>
    </row>
    <row r="269" spans="2:18" thickTop="1" thickBot="1" x14ac:dyDescent="0.35">
      <c r="B269">
        <v>71</v>
      </c>
      <c r="C269">
        <v>29</v>
      </c>
      <c r="D269">
        <v>1</v>
      </c>
      <c r="E269">
        <f t="shared" ref="E269" si="407">B269+C269+D269</f>
        <v>101</v>
      </c>
      <c r="F269">
        <f t="shared" ref="F269:R269" si="408">($B269*F$2+$C269*F$3+$D269*F$4)/$E269</f>
        <v>2.8406265682344558</v>
      </c>
      <c r="G269">
        <f t="shared" si="408"/>
        <v>2.505005694212693E-2</v>
      </c>
      <c r="H269" s="1179">
        <f t="shared" si="408"/>
        <v>9.508246188571297</v>
      </c>
      <c r="I269" s="1179">
        <f t="shared" si="408"/>
        <v>6.3466800188001526</v>
      </c>
      <c r="J269">
        <f t="shared" si="408"/>
        <v>1.4998542254599312</v>
      </c>
      <c r="K269" s="1179">
        <f t="shared" si="408"/>
        <v>97.051005101663691</v>
      </c>
      <c r="L269">
        <f t="shared" si="408"/>
        <v>7.0580315888731731</v>
      </c>
      <c r="M269">
        <f t="shared" si="408"/>
        <v>7.7703732239637141E-2</v>
      </c>
      <c r="N269" s="1179">
        <f t="shared" si="408"/>
        <v>262.47485105881833</v>
      </c>
      <c r="O269">
        <f t="shared" si="408"/>
        <v>22.499650271855916</v>
      </c>
      <c r="P269" s="1179">
        <f t="shared" si="408"/>
        <v>0.10952810533853129</v>
      </c>
      <c r="Q269" s="1179">
        <f t="shared" si="408"/>
        <v>32.150962947596206</v>
      </c>
      <c r="R269" s="1179">
        <f t="shared" si="408"/>
        <v>15.79726549819631</v>
      </c>
    </row>
    <row r="270" spans="2:18" thickTop="1" thickBot="1" x14ac:dyDescent="0.35">
      <c r="D270">
        <v>3</v>
      </c>
      <c r="E270">
        <f t="shared" ref="E270" si="409">B269+C269+D270</f>
        <v>103</v>
      </c>
      <c r="F270">
        <f t="shared" ref="F270:R270" si="410">($B269*F$2+$C269*F$3+$D270*F$4)/$E270</f>
        <v>2.8639015027124244</v>
      </c>
      <c r="G270">
        <f t="shared" si="410"/>
        <v>2.5026947010344674E-2</v>
      </c>
      <c r="H270" s="1179">
        <f t="shared" si="410"/>
        <v>9.5971721073985439</v>
      </c>
      <c r="I270" s="1179">
        <f t="shared" si="410"/>
        <v>6.3313845919302363</v>
      </c>
      <c r="J270">
        <f t="shared" si="410"/>
        <v>1.5518356300896743</v>
      </c>
      <c r="K270" s="1179">
        <f t="shared" si="410"/>
        <v>95.968749232123642</v>
      </c>
      <c r="L270">
        <f t="shared" si="410"/>
        <v>7.6696339959932187</v>
      </c>
      <c r="M270">
        <f t="shared" si="410"/>
        <v>8.3827483544962195E-2</v>
      </c>
      <c r="N270" s="1179">
        <f t="shared" si="410"/>
        <v>259.66372908704955</v>
      </c>
      <c r="O270">
        <f t="shared" si="410"/>
        <v>22.252499381253379</v>
      </c>
      <c r="P270" s="1179">
        <f t="shared" si="410"/>
        <v>0.10950288777933002</v>
      </c>
      <c r="Q270" s="1179">
        <f t="shared" si="410"/>
        <v>32.138010870601953</v>
      </c>
      <c r="R270" s="1179">
        <f t="shared" si="410"/>
        <v>15.851231552647148</v>
      </c>
    </row>
    <row r="271" spans="2:18" thickTop="1" thickBot="1" x14ac:dyDescent="0.35">
      <c r="D271">
        <v>5</v>
      </c>
      <c r="E271">
        <f t="shared" ref="E271" si="411">B269+C269+D271</f>
        <v>105</v>
      </c>
      <c r="F271">
        <f t="shared" ref="F271:R271" si="412">($B269*F$2+$C269*F$3+$D271*F$4)/$E271</f>
        <v>2.8862897730198034</v>
      </c>
      <c r="G271">
        <f t="shared" si="412"/>
        <v>2.5004717456916025E-2</v>
      </c>
      <c r="H271" s="1179">
        <f t="shared" si="412"/>
        <v>9.6827103721752277</v>
      </c>
      <c r="I271" s="1179">
        <f t="shared" si="412"/>
        <v>6.3166718479886974</v>
      </c>
      <c r="J271">
        <f t="shared" si="412"/>
        <v>1.6018367907335225</v>
      </c>
      <c r="K271" s="1179">
        <f t="shared" si="412"/>
        <v>94.927722157613672</v>
      </c>
      <c r="L271">
        <f t="shared" si="412"/>
        <v>8.2579372637944068</v>
      </c>
      <c r="M271">
        <f t="shared" si="412"/>
        <v>8.9717949086274867E-2</v>
      </c>
      <c r="N271" s="1179">
        <f t="shared" si="412"/>
        <v>256.95969747611014</v>
      </c>
      <c r="O271">
        <f t="shared" si="412"/>
        <v>22.014763762673798</v>
      </c>
      <c r="P271" s="1179">
        <f t="shared" si="412"/>
        <v>0.1094786308890507</v>
      </c>
      <c r="Q271" s="1179">
        <f t="shared" si="412"/>
        <v>32.125552206064633</v>
      </c>
      <c r="R271" s="1179">
        <f t="shared" si="412"/>
        <v>15.903141757404621</v>
      </c>
    </row>
    <row r="272" spans="2:18" thickTop="1" thickBot="1" x14ac:dyDescent="0.35">
      <c r="D272">
        <v>7</v>
      </c>
      <c r="E272">
        <f t="shared" ref="E272" si="413">B269+C269+D272</f>
        <v>107</v>
      </c>
      <c r="F272">
        <f t="shared" ref="F272:R272" si="414">($B269*F$2+$C269*F$3+$D272*F$4)/$E272</f>
        <v>2.9078410986427947</v>
      </c>
      <c r="G272">
        <f t="shared" si="414"/>
        <v>2.4983318914830497E-2</v>
      </c>
      <c r="H272" s="1179">
        <f t="shared" si="414"/>
        <v>9.7650509448107297</v>
      </c>
      <c r="I272" s="1179">
        <f t="shared" si="414"/>
        <v>6.3025091131664688</v>
      </c>
      <c r="J272">
        <f t="shared" si="414"/>
        <v>1.649968749110311</v>
      </c>
      <c r="K272" s="1179">
        <f t="shared" si="414"/>
        <v>93.925611983085375</v>
      </c>
      <c r="L272">
        <f t="shared" si="414"/>
        <v>8.8242478860703155</v>
      </c>
      <c r="M272">
        <f t="shared" si="414"/>
        <v>9.538821030828612E-2</v>
      </c>
      <c r="N272" s="1179">
        <f t="shared" si="414"/>
        <v>254.3567511590376</v>
      </c>
      <c r="O272">
        <f t="shared" si="414"/>
        <v>21.785915456938312</v>
      </c>
      <c r="P272" s="1179">
        <f t="shared" si="414"/>
        <v>0.10945528079840801</v>
      </c>
      <c r="Q272" s="1179">
        <f t="shared" si="414"/>
        <v>32.11355928599599</v>
      </c>
      <c r="R272" s="1179">
        <f t="shared" si="414"/>
        <v>15.953111393759944</v>
      </c>
    </row>
    <row r="273" spans="2:18" thickTop="1" thickBot="1" x14ac:dyDescent="0.35">
      <c r="D273">
        <v>10</v>
      </c>
      <c r="E273">
        <f t="shared" ref="E273" si="415">B269+C269+D273</f>
        <v>110</v>
      </c>
      <c r="F273">
        <f t="shared" ref="F273:R273" si="416">($B269*F$2+$C269*F$3+$D273*F$4)/$E273</f>
        <v>2.9386986785120781</v>
      </c>
      <c r="G273">
        <f t="shared" si="416"/>
        <v>2.4952680093208047E-2</v>
      </c>
      <c r="H273" s="1179">
        <f t="shared" si="416"/>
        <v>9.8829476738115591</v>
      </c>
      <c r="I273" s="1179">
        <f t="shared" si="416"/>
        <v>6.2822306519437321</v>
      </c>
      <c r="J273">
        <f t="shared" si="416"/>
        <v>1.7188849622407127</v>
      </c>
      <c r="K273" s="1179">
        <f t="shared" si="416"/>
        <v>92.490772415010795</v>
      </c>
      <c r="L273">
        <f t="shared" si="416"/>
        <v>9.6351017316017327</v>
      </c>
      <c r="M273">
        <f t="shared" si="416"/>
        <v>0.10350699342162042</v>
      </c>
      <c r="N273" s="1179">
        <f t="shared" si="416"/>
        <v>250.62980529595646</v>
      </c>
      <c r="O273">
        <f t="shared" si="416"/>
        <v>21.458246291907955</v>
      </c>
      <c r="P273" s="1179">
        <f t="shared" si="416"/>
        <v>0.10942184771407869</v>
      </c>
      <c r="Q273" s="1179">
        <f t="shared" si="416"/>
        <v>32.096387604988621</v>
      </c>
      <c r="R273" s="1179">
        <f t="shared" si="416"/>
        <v>16.02465882763234</v>
      </c>
    </row>
    <row r="274" spans="2:18" thickTop="1" thickBot="1" x14ac:dyDescent="0.35">
      <c r="D274">
        <v>13</v>
      </c>
      <c r="E274">
        <f t="shared" ref="E274" si="417">B269+C269+D274</f>
        <v>113</v>
      </c>
      <c r="F274">
        <f t="shared" ref="F274:R274" si="418">($B269*F$2+$C269*F$3+$D274*F$4)/$E274</f>
        <v>2.9679178028130804</v>
      </c>
      <c r="G274">
        <f t="shared" si="418"/>
        <v>2.4923668111671741E-2</v>
      </c>
      <c r="H274" s="1179">
        <f t="shared" si="418"/>
        <v>9.9945843995026102</v>
      </c>
      <c r="I274" s="1179">
        <f t="shared" si="418"/>
        <v>6.2630289231753</v>
      </c>
      <c r="J274">
        <f t="shared" si="418"/>
        <v>1.7841419074172877</v>
      </c>
      <c r="K274" s="1179">
        <f t="shared" si="418"/>
        <v>91.132119018692379</v>
      </c>
      <c r="L274">
        <f t="shared" si="418"/>
        <v>10.402901390644754</v>
      </c>
      <c r="M274">
        <f t="shared" si="418"/>
        <v>0.11119469070592813</v>
      </c>
      <c r="N274" s="1179">
        <f t="shared" si="418"/>
        <v>247.10075036365839</v>
      </c>
      <c r="O274">
        <f t="shared" si="418"/>
        <v>21.147975489622574</v>
      </c>
      <c r="P274" s="1179">
        <f t="shared" si="418"/>
        <v>0.10939018983776684</v>
      </c>
      <c r="Q274" s="1179">
        <f t="shared" si="418"/>
        <v>32.080127694654209</v>
      </c>
      <c r="R274" s="1179">
        <f t="shared" si="418"/>
        <v>16.092407282715051</v>
      </c>
    </row>
    <row r="275" spans="2:18" thickTop="1" thickBot="1" x14ac:dyDescent="0.35">
      <c r="D275">
        <v>15</v>
      </c>
      <c r="E275">
        <f t="shared" ref="E275" si="419">B269+C269+D275</f>
        <v>115</v>
      </c>
      <c r="F275">
        <f t="shared" ref="F275:R275" si="420">($B269*F$2+$C269*F$3+$D275*F$4)/$E275</f>
        <v>2.9865502878745889</v>
      </c>
      <c r="G275">
        <f t="shared" si="420"/>
        <v>2.4905167717648589E-2</v>
      </c>
      <c r="H275" s="1179">
        <f t="shared" si="420"/>
        <v>10.065773036175166</v>
      </c>
      <c r="I275" s="1179">
        <f t="shared" si="420"/>
        <v>6.2507843425113725</v>
      </c>
      <c r="J275">
        <f t="shared" si="420"/>
        <v>1.8257550318777125</v>
      </c>
      <c r="K275" s="1179">
        <f t="shared" si="420"/>
        <v>90.265731345677736</v>
      </c>
      <c r="L275">
        <f t="shared" si="420"/>
        <v>10.892512767425812</v>
      </c>
      <c r="M275">
        <f t="shared" si="420"/>
        <v>0.11609699042345767</v>
      </c>
      <c r="N275" s="1179">
        <f t="shared" si="420"/>
        <v>244.85033852277266</v>
      </c>
      <c r="O275">
        <f t="shared" si="420"/>
        <v>20.950121644686973</v>
      </c>
      <c r="P275" s="1179">
        <f t="shared" si="420"/>
        <v>0.10937000220649552</v>
      </c>
      <c r="Q275" s="1179">
        <f t="shared" si="420"/>
        <v>32.069759056180089</v>
      </c>
      <c r="R275" s="1179">
        <f t="shared" si="420"/>
        <v>16.135609196101129</v>
      </c>
    </row>
    <row r="276" spans="2:18" thickTop="1" thickBot="1" x14ac:dyDescent="0.35">
      <c r="D276">
        <v>17</v>
      </c>
      <c r="E276">
        <f t="shared" ref="E276" si="421">B269+C269+D276</f>
        <v>117</v>
      </c>
      <c r="F276">
        <f t="shared" ref="F276:R276" si="422">($B269*F$2+$C269*F$3+$D276*F$4)/$E276</f>
        <v>3.0045457648998068</v>
      </c>
      <c r="G276">
        <f t="shared" si="422"/>
        <v>2.4887299815728795E-2</v>
      </c>
      <c r="H276" s="1179">
        <f t="shared" si="422"/>
        <v>10.134527873303359</v>
      </c>
      <c r="I276" s="1179">
        <f t="shared" si="422"/>
        <v>6.2389583799898016</v>
      </c>
      <c r="J276">
        <f t="shared" si="422"/>
        <v>1.8659454854164133</v>
      </c>
      <c r="K276" s="1179">
        <f t="shared" si="422"/>
        <v>89.428963764048206</v>
      </c>
      <c r="L276">
        <f t="shared" si="422"/>
        <v>11.365385293718626</v>
      </c>
      <c r="M276">
        <f t="shared" si="422"/>
        <v>0.12083169015064435</v>
      </c>
      <c r="N276" s="1179">
        <f t="shared" si="422"/>
        <v>242.67686383884026</v>
      </c>
      <c r="O276">
        <f t="shared" si="422"/>
        <v>20.759032033766257</v>
      </c>
      <c r="P276" s="1179">
        <f t="shared" si="422"/>
        <v>0.10935050475065228</v>
      </c>
      <c r="Q276" s="1179">
        <f t="shared" si="422"/>
        <v>32.059744901072605</v>
      </c>
      <c r="R276" s="1179">
        <f t="shared" si="422"/>
        <v>16.177334120995376</v>
      </c>
    </row>
    <row r="277" spans="2:18" thickTop="1" thickBot="1" x14ac:dyDescent="0.35">
      <c r="D277">
        <v>20</v>
      </c>
      <c r="E277">
        <f t="shared" ref="E277" si="423">B269+C269+D277</f>
        <v>120</v>
      </c>
      <c r="F277">
        <f t="shared" ref="F277:R277" si="424">($B269*F$2+$C269*F$3+$D277*F$4)/$E277</f>
        <v>3.030414263123558</v>
      </c>
      <c r="G277">
        <f t="shared" si="424"/>
        <v>2.486161470671909E-2</v>
      </c>
      <c r="H277" s="1179">
        <f t="shared" si="424"/>
        <v>10.233362951675137</v>
      </c>
      <c r="I277" s="1179">
        <f t="shared" si="424"/>
        <v>6.2219585588650421</v>
      </c>
      <c r="J277">
        <f t="shared" si="424"/>
        <v>1.9237192623782955</v>
      </c>
      <c r="K277" s="1179">
        <f t="shared" si="424"/>
        <v>88.226110365455753</v>
      </c>
      <c r="L277">
        <f t="shared" si="424"/>
        <v>12.045139550264549</v>
      </c>
      <c r="M277">
        <f t="shared" si="424"/>
        <v>0.12763782100847515</v>
      </c>
      <c r="N277" s="1179">
        <f t="shared" si="424"/>
        <v>239.5524939806875</v>
      </c>
      <c r="O277">
        <f t="shared" si="424"/>
        <v>20.484340718067735</v>
      </c>
      <c r="P277" s="1179">
        <f t="shared" si="424"/>
        <v>0.10932247715787763</v>
      </c>
      <c r="Q277" s="1179">
        <f t="shared" si="424"/>
        <v>32.045349553105602</v>
      </c>
      <c r="R277" s="1179">
        <f t="shared" si="424"/>
        <v>16.237313700530851</v>
      </c>
    </row>
    <row r="278" spans="2:18" thickTop="1" thickBot="1" x14ac:dyDescent="0.35">
      <c r="B278">
        <v>70</v>
      </c>
      <c r="C278">
        <v>30</v>
      </c>
      <c r="D278">
        <v>1</v>
      </c>
      <c r="E278">
        <f t="shared" ref="E278" si="425">B278+C278+D278</f>
        <v>101</v>
      </c>
      <c r="F278">
        <f t="shared" ref="F278:R278" si="426">($B278*F$2+$C278*F$3+$D278*F$4)/$E278</f>
        <v>2.8011810240010391</v>
      </c>
      <c r="G278">
        <f t="shared" si="426"/>
        <v>2.4700566514613408E-2</v>
      </c>
      <c r="H278" s="1179">
        <f t="shared" si="426"/>
        <v>9.5431676406183108</v>
      </c>
      <c r="I278" s="1179">
        <f t="shared" si="426"/>
        <v>6.3671688259424108</v>
      </c>
      <c r="J278">
        <f t="shared" si="426"/>
        <v>1.4977061821880302</v>
      </c>
      <c r="K278" s="1179">
        <f t="shared" si="426"/>
        <v>96.344073276810931</v>
      </c>
      <c r="L278">
        <f t="shared" si="426"/>
        <v>6.9663444915920163</v>
      </c>
      <c r="M278">
        <f t="shared" si="426"/>
        <v>7.6664128274815016E-2</v>
      </c>
      <c r="N278" s="1179">
        <f t="shared" si="426"/>
        <v>261.41464549782211</v>
      </c>
      <c r="O278">
        <f t="shared" si="426"/>
        <v>22.1907015790893</v>
      </c>
      <c r="P278" s="1179">
        <f t="shared" si="426"/>
        <v>0.11031642406939042</v>
      </c>
      <c r="Q278" s="1179">
        <f t="shared" si="426"/>
        <v>31.920729866859503</v>
      </c>
      <c r="R278" s="1179">
        <f t="shared" si="426"/>
        <v>15.686794797700774</v>
      </c>
    </row>
    <row r="279" spans="2:18" thickTop="1" thickBot="1" x14ac:dyDescent="0.35">
      <c r="D279">
        <v>3</v>
      </c>
      <c r="E279">
        <f t="shared" ref="E279" si="427">B278+C278+D279</f>
        <v>103</v>
      </c>
      <c r="F279">
        <f t="shared" ref="F279:R279" si="428">($B278*F$2+$C278*F$3+$D279*F$4)/$E279</f>
        <v>2.825221891376744</v>
      </c>
      <c r="G279">
        <f t="shared" si="428"/>
        <v>2.4684242804724615E-2</v>
      </c>
      <c r="H279" s="1179">
        <f t="shared" si="428"/>
        <v>9.631415472998043</v>
      </c>
      <c r="I279" s="1179">
        <f t="shared" si="428"/>
        <v>6.3514755581571114</v>
      </c>
      <c r="J279">
        <f t="shared" si="428"/>
        <v>1.5497292963958684</v>
      </c>
      <c r="K279" s="1179">
        <f t="shared" si="428"/>
        <v>95.275544238821411</v>
      </c>
      <c r="L279">
        <f t="shared" si="428"/>
        <v>7.5797272306981043</v>
      </c>
      <c r="M279">
        <f t="shared" si="428"/>
        <v>8.2808066064893895E-2</v>
      </c>
      <c r="N279" s="1179">
        <f t="shared" si="428"/>
        <v>258.62411004180086</v>
      </c>
      <c r="O279">
        <f t="shared" si="428"/>
        <v>21.949549692229805</v>
      </c>
      <c r="P279" s="1179">
        <f t="shared" si="428"/>
        <v>0.11027589935036665</v>
      </c>
      <c r="Q279" s="1179">
        <f t="shared" si="428"/>
        <v>31.912248335122278</v>
      </c>
      <c r="R279" s="1179">
        <f t="shared" si="428"/>
        <v>15.742905914297156</v>
      </c>
    </row>
    <row r="280" spans="2:18" thickTop="1" thickBot="1" x14ac:dyDescent="0.35">
      <c r="D280">
        <v>5</v>
      </c>
      <c r="E280">
        <f t="shared" ref="E280" si="429">B278+C278+D280</f>
        <v>105</v>
      </c>
      <c r="F280">
        <f t="shared" ref="F280:R280" si="430">($B278*F$2+$C278*F$3+$D280*F$4)/$E280</f>
        <v>2.8483469161857551</v>
      </c>
      <c r="G280">
        <f t="shared" si="430"/>
        <v>2.4668540950450634E-2</v>
      </c>
      <c r="H280" s="1179">
        <f t="shared" si="430"/>
        <v>9.716301483191879</v>
      </c>
      <c r="I280" s="1179">
        <f t="shared" si="430"/>
        <v>6.336380129144584</v>
      </c>
      <c r="J280">
        <f t="shared" si="430"/>
        <v>1.5997705776815034</v>
      </c>
      <c r="K280" s="1179">
        <f t="shared" si="430"/>
        <v>94.247721068945779</v>
      </c>
      <c r="L280">
        <f t="shared" si="430"/>
        <v>8.1697430083144376</v>
      </c>
      <c r="M280">
        <f t="shared" si="430"/>
        <v>8.8717949082017383E-2</v>
      </c>
      <c r="N280" s="1179">
        <f t="shared" si="430"/>
        <v>255.93988069839</v>
      </c>
      <c r="O280">
        <f t="shared" si="430"/>
        <v>21.71758454391734</v>
      </c>
      <c r="P280" s="1179">
        <f t="shared" si="430"/>
        <v>0.11023691843016283</v>
      </c>
      <c r="Q280" s="1179">
        <f t="shared" si="430"/>
        <v>31.904089909355996</v>
      </c>
      <c r="R280" s="1179">
        <f t="shared" si="430"/>
        <v>15.796879464547009</v>
      </c>
    </row>
    <row r="281" spans="2:18" thickTop="1" thickBot="1" x14ac:dyDescent="0.35">
      <c r="D281">
        <v>7</v>
      </c>
      <c r="E281">
        <f t="shared" ref="E281" si="431">B278+C278+D281</f>
        <v>107</v>
      </c>
      <c r="F281">
        <f t="shared" ref="F281:R281" si="432">($B278*F$2+$C278*F$3+$D281*F$4)/$E281</f>
        <v>2.8706074540860187</v>
      </c>
      <c r="G281">
        <f t="shared" si="432"/>
        <v>2.4653426081383153E-2</v>
      </c>
      <c r="H281" s="1179">
        <f t="shared" si="432"/>
        <v>9.7980141845934252</v>
      </c>
      <c r="I281" s="1179">
        <f t="shared" si="432"/>
        <v>6.3218490152353297</v>
      </c>
      <c r="J281">
        <f t="shared" si="432"/>
        <v>1.6479411568630027</v>
      </c>
      <c r="K281" s="1179">
        <f t="shared" si="432"/>
        <v>93.258321195140255</v>
      </c>
      <c r="L281">
        <f t="shared" si="432"/>
        <v>8.737702121346981</v>
      </c>
      <c r="M281">
        <f t="shared" si="432"/>
        <v>9.4406901892893261E-2</v>
      </c>
      <c r="N281" s="1179">
        <f t="shared" si="432"/>
        <v>253.35599637716268</v>
      </c>
      <c r="O281">
        <f t="shared" si="432"/>
        <v>21.49429098993431</v>
      </c>
      <c r="P281" s="1179">
        <f t="shared" si="432"/>
        <v>0.11019939474062083</v>
      </c>
      <c r="Q281" s="1179">
        <f t="shared" si="432"/>
        <v>31.896236471468825</v>
      </c>
      <c r="R281" s="1179">
        <f t="shared" si="432"/>
        <v>15.848835311983784</v>
      </c>
    </row>
    <row r="282" spans="2:18" thickTop="1" thickBot="1" x14ac:dyDescent="0.35">
      <c r="D282">
        <v>10</v>
      </c>
      <c r="E282">
        <f t="shared" ref="E282" si="433">B278+C278+D282</f>
        <v>110</v>
      </c>
      <c r="F282">
        <f t="shared" ref="F282:R282" si="434">($B278*F$2+$C278*F$3+$D282*F$4)/$E282</f>
        <v>2.9024804969886682</v>
      </c>
      <c r="G282">
        <f t="shared" si="434"/>
        <v>2.4631784337036534E-2</v>
      </c>
      <c r="H282" s="1179">
        <f t="shared" si="434"/>
        <v>9.9150119161456356</v>
      </c>
      <c r="I282" s="1179">
        <f t="shared" si="434"/>
        <v>6.3010431021379869</v>
      </c>
      <c r="J282">
        <f t="shared" si="434"/>
        <v>1.7169126679637854</v>
      </c>
      <c r="K282" s="1179">
        <f t="shared" si="434"/>
        <v>91.841680466736889</v>
      </c>
      <c r="L282">
        <f t="shared" si="434"/>
        <v>9.5509163059163047</v>
      </c>
      <c r="M282">
        <f t="shared" si="434"/>
        <v>0.10255244796301101</v>
      </c>
      <c r="N282" s="1179">
        <f t="shared" si="434"/>
        <v>249.65634382631447</v>
      </c>
      <c r="O282">
        <f t="shared" si="434"/>
        <v>21.174575219458607</v>
      </c>
      <c r="P282" s="1179">
        <f t="shared" si="434"/>
        <v>0.11014566763968571</v>
      </c>
      <c r="Q282" s="1179">
        <f t="shared" si="434"/>
        <v>31.884991776312194</v>
      </c>
      <c r="R282" s="1179">
        <f t="shared" si="434"/>
        <v>15.92322663899553</v>
      </c>
    </row>
    <row r="283" spans="2:18" thickTop="1" thickBot="1" x14ac:dyDescent="0.35">
      <c r="D283">
        <v>13</v>
      </c>
      <c r="E283">
        <f t="shared" ref="E283" si="435">B278+C278+D283</f>
        <v>113</v>
      </c>
      <c r="F283">
        <f t="shared" ref="F283:R283" si="436">($B278*F$2+$C278*F$3+$D283*F$4)/$E283</f>
        <v>2.9326611659318851</v>
      </c>
      <c r="G283">
        <f t="shared" si="436"/>
        <v>2.4611291711858767E-2</v>
      </c>
      <c r="H283" s="1179">
        <f t="shared" si="436"/>
        <v>10.025797378765871</v>
      </c>
      <c r="I283" s="1179">
        <f t="shared" si="436"/>
        <v>6.2813419277891773</v>
      </c>
      <c r="J283">
        <f t="shared" si="436"/>
        <v>1.7822219749353234</v>
      </c>
      <c r="K283" s="1179">
        <f t="shared" si="436"/>
        <v>90.500259600018666</v>
      </c>
      <c r="L283">
        <f t="shared" si="436"/>
        <v>10.320950976260711</v>
      </c>
      <c r="M283">
        <f t="shared" si="436"/>
        <v>0.11026548716214905</v>
      </c>
      <c r="N283" s="1179">
        <f t="shared" si="436"/>
        <v>246.15313300382991</v>
      </c>
      <c r="O283">
        <f t="shared" si="436"/>
        <v>20.871835507592237</v>
      </c>
      <c r="P283" s="1179">
        <f t="shared" si="436"/>
        <v>0.1100947933051719</v>
      </c>
      <c r="Q283" s="1179">
        <f t="shared" si="436"/>
        <v>31.874344144615208</v>
      </c>
      <c r="R283" s="1179">
        <f t="shared" si="436"/>
        <v>15.99366798404205</v>
      </c>
    </row>
    <row r="284" spans="2:18" thickTop="1" thickBot="1" x14ac:dyDescent="0.35">
      <c r="D284">
        <v>15</v>
      </c>
      <c r="E284">
        <f t="shared" ref="E284" si="437">B278+C278+D284</f>
        <v>115</v>
      </c>
      <c r="F284">
        <f t="shared" ref="F284:R284" si="438">($B278*F$2+$C278*F$3+$D284*F$4)/$E284</f>
        <v>2.9519068098956751</v>
      </c>
      <c r="G284">
        <f t="shared" si="438"/>
        <v>2.4598223950875842E-2</v>
      </c>
      <c r="H284" s="1179">
        <f t="shared" si="438"/>
        <v>10.096443181016454</v>
      </c>
      <c r="I284" s="1179">
        <f t="shared" si="438"/>
        <v>6.2687788600884868</v>
      </c>
      <c r="J284">
        <f t="shared" si="438"/>
        <v>1.823868489525869</v>
      </c>
      <c r="K284" s="1179">
        <f t="shared" si="438"/>
        <v>89.644860786459233</v>
      </c>
      <c r="L284">
        <f t="shared" si="438"/>
        <v>10.811987577639751</v>
      </c>
      <c r="M284">
        <f t="shared" si="438"/>
        <v>0.11518394694130954</v>
      </c>
      <c r="N284" s="1179">
        <f t="shared" si="438"/>
        <v>243.91920146485424</v>
      </c>
      <c r="O284">
        <f t="shared" si="438"/>
        <v>20.678784097126726</v>
      </c>
      <c r="P284" s="1179">
        <f t="shared" si="438"/>
        <v>0.11006235170055441</v>
      </c>
      <c r="Q284" s="1179">
        <f t="shared" si="438"/>
        <v>31.867554350489595</v>
      </c>
      <c r="R284" s="1179">
        <f t="shared" si="438"/>
        <v>16.038587102622444</v>
      </c>
    </row>
    <row r="285" spans="2:18" thickTop="1" thickBot="1" x14ac:dyDescent="0.35">
      <c r="D285">
        <v>17</v>
      </c>
      <c r="E285">
        <f t="shared" ref="E285" si="439">B278+C278+D285</f>
        <v>117</v>
      </c>
      <c r="F285">
        <f t="shared" ref="F285:R285" si="440">($B278*F$2+$C278*F$3+$D285*F$4)/$E285</f>
        <v>2.9704944831256612</v>
      </c>
      <c r="G285">
        <f t="shared" si="440"/>
        <v>2.4585602950952162E-2</v>
      </c>
      <c r="H285" s="1179">
        <f t="shared" si="440"/>
        <v>10.164673742164457</v>
      </c>
      <c r="I285" s="1179">
        <f t="shared" si="440"/>
        <v>6.2566452989758536</v>
      </c>
      <c r="J285">
        <f t="shared" si="440"/>
        <v>1.8640911916517806</v>
      </c>
      <c r="K285" s="1179">
        <f t="shared" si="440"/>
        <v>88.818706376782146</v>
      </c>
      <c r="L285">
        <f t="shared" si="440"/>
        <v>11.286236602903271</v>
      </c>
      <c r="M285">
        <f t="shared" si="440"/>
        <v>0.11993425424938764</v>
      </c>
      <c r="N285" s="1179">
        <f t="shared" si="440"/>
        <v>241.76164365370678</v>
      </c>
      <c r="O285">
        <f t="shared" si="440"/>
        <v>20.492332734882257</v>
      </c>
      <c r="P285" s="1179">
        <f t="shared" si="440"/>
        <v>0.11003101921062469</v>
      </c>
      <c r="Q285" s="1179">
        <f t="shared" si="440"/>
        <v>31.860996686077677</v>
      </c>
      <c r="R285" s="1179">
        <f t="shared" si="440"/>
        <v>16.081970524841108</v>
      </c>
    </row>
    <row r="286" spans="2:18" thickTop="1" thickBot="1" x14ac:dyDescent="0.35">
      <c r="D286">
        <v>20</v>
      </c>
      <c r="E286">
        <f t="shared" ref="E286" si="441">B278+C278+D286</f>
        <v>120</v>
      </c>
      <c r="F286">
        <f t="shared" ref="F286:R286" si="442">($B278*F$2+$C278*F$3+$D286*F$4)/$E286</f>
        <v>2.9972142633937655</v>
      </c>
      <c r="G286">
        <f t="shared" si="442"/>
        <v>2.4567460263561873E-2</v>
      </c>
      <c r="H286" s="1179">
        <f t="shared" si="442"/>
        <v>10.262755173814707</v>
      </c>
      <c r="I286" s="1179">
        <f t="shared" si="442"/>
        <v>6.239203304876443</v>
      </c>
      <c r="J286">
        <f t="shared" si="442"/>
        <v>1.9219113259577789</v>
      </c>
      <c r="K286" s="1179">
        <f t="shared" si="442"/>
        <v>87.631109412871353</v>
      </c>
      <c r="L286">
        <f t="shared" si="442"/>
        <v>11.967969576719577</v>
      </c>
      <c r="M286">
        <f t="shared" si="442"/>
        <v>0.12676282100474986</v>
      </c>
      <c r="N286" s="1179">
        <f t="shared" si="442"/>
        <v>238.66015430018237</v>
      </c>
      <c r="O286">
        <f t="shared" si="442"/>
        <v>20.224308901655832</v>
      </c>
      <c r="P286" s="1179">
        <f t="shared" si="442"/>
        <v>0.10998597875635073</v>
      </c>
      <c r="Q286" s="1179">
        <f t="shared" si="442"/>
        <v>31.851570043485548</v>
      </c>
      <c r="R286" s="1179">
        <f t="shared" si="442"/>
        <v>16.144334194280439</v>
      </c>
    </row>
    <row r="287" spans="2:18" thickTop="1" thickBot="1" x14ac:dyDescent="0.35">
      <c r="B287">
        <v>69</v>
      </c>
      <c r="C287">
        <v>31</v>
      </c>
      <c r="D287">
        <v>1</v>
      </c>
      <c r="E287">
        <f t="shared" ref="E287" si="443">B287+C287+D287</f>
        <v>101</v>
      </c>
      <c r="F287">
        <f t="shared" ref="F287:R287" si="444">($B287*F$2+$C287*F$3+$D287*F$4)/$E287</f>
        <v>2.7617354797676223</v>
      </c>
      <c r="G287">
        <f t="shared" si="444"/>
        <v>2.4351076087099882E-2</v>
      </c>
      <c r="H287" s="1179">
        <f t="shared" si="444"/>
        <v>9.5780890926653246</v>
      </c>
      <c r="I287" s="1179">
        <f t="shared" si="444"/>
        <v>6.3876576330846699</v>
      </c>
      <c r="J287">
        <f t="shared" si="444"/>
        <v>1.4955581389161299</v>
      </c>
      <c r="K287" s="1179">
        <f t="shared" si="444"/>
        <v>95.6371414519582</v>
      </c>
      <c r="L287">
        <f t="shared" si="444"/>
        <v>6.8746573943108595</v>
      </c>
      <c r="M287">
        <f t="shared" si="444"/>
        <v>7.5624524309992891E-2</v>
      </c>
      <c r="N287" s="1179">
        <f t="shared" si="444"/>
        <v>260.35443993682583</v>
      </c>
      <c r="O287">
        <f t="shared" si="444"/>
        <v>21.881752886322683</v>
      </c>
      <c r="P287" s="1179">
        <f t="shared" si="444"/>
        <v>0.11110474280024955</v>
      </c>
      <c r="Q287" s="1179">
        <f t="shared" si="444"/>
        <v>31.690496786122793</v>
      </c>
      <c r="R287" s="1179">
        <f t="shared" si="444"/>
        <v>15.576324097205234</v>
      </c>
    </row>
    <row r="288" spans="2:18" thickTop="1" thickBot="1" x14ac:dyDescent="0.35">
      <c r="D288">
        <v>3</v>
      </c>
      <c r="E288">
        <f t="shared" ref="E288" si="445">B287+C287+D288</f>
        <v>103</v>
      </c>
      <c r="F288">
        <f t="shared" ref="F288:R288" si="446">($B287*F$2+$C287*F$3+$D288*F$4)/$E288</f>
        <v>2.786542280041064</v>
      </c>
      <c r="G288">
        <f t="shared" si="446"/>
        <v>2.4341538599104557E-2</v>
      </c>
      <c r="H288" s="1179">
        <f t="shared" si="446"/>
        <v>9.6656588385975422</v>
      </c>
      <c r="I288" s="1179">
        <f t="shared" si="446"/>
        <v>6.3715665243839856</v>
      </c>
      <c r="J288">
        <f t="shared" si="446"/>
        <v>1.5476229627020632</v>
      </c>
      <c r="K288" s="1179">
        <f t="shared" si="446"/>
        <v>94.582339245519208</v>
      </c>
      <c r="L288">
        <f t="shared" si="446"/>
        <v>7.4898204654029898</v>
      </c>
      <c r="M288">
        <f t="shared" si="446"/>
        <v>8.1788648584825596E-2</v>
      </c>
      <c r="N288" s="1179">
        <f t="shared" si="446"/>
        <v>257.58449099655206</v>
      </c>
      <c r="O288">
        <f t="shared" si="446"/>
        <v>21.646600003206228</v>
      </c>
      <c r="P288" s="1179">
        <f t="shared" si="446"/>
        <v>0.11104891092140327</v>
      </c>
      <c r="Q288" s="1179">
        <f t="shared" si="446"/>
        <v>31.686485799642593</v>
      </c>
      <c r="R288" s="1179">
        <f t="shared" si="446"/>
        <v>15.634580275947162</v>
      </c>
    </row>
    <row r="289" spans="2:18" thickTop="1" thickBot="1" x14ac:dyDescent="0.35">
      <c r="D289">
        <v>5</v>
      </c>
      <c r="E289">
        <f t="shared" ref="E289" si="447">B287+C287+D289</f>
        <v>105</v>
      </c>
      <c r="F289">
        <f t="shared" ref="F289:R289" si="448">($B287*F$2+$C287*F$3+$D289*F$4)/$E289</f>
        <v>2.8104040593517068</v>
      </c>
      <c r="G289">
        <f t="shared" si="448"/>
        <v>2.4332364443985243E-2</v>
      </c>
      <c r="H289" s="1179">
        <f t="shared" si="448"/>
        <v>9.7498925942085322</v>
      </c>
      <c r="I289" s="1179">
        <f t="shared" si="448"/>
        <v>6.3560884103004716</v>
      </c>
      <c r="J289">
        <f t="shared" si="448"/>
        <v>1.5977043646294848</v>
      </c>
      <c r="K289" s="1179">
        <f t="shared" si="448"/>
        <v>93.567719980277914</v>
      </c>
      <c r="L289">
        <f t="shared" si="448"/>
        <v>8.0815487528344683</v>
      </c>
      <c r="M289">
        <f t="shared" si="448"/>
        <v>8.7717949077759913E-2</v>
      </c>
      <c r="N289" s="1179">
        <f t="shared" si="448"/>
        <v>254.92006392066975</v>
      </c>
      <c r="O289">
        <f t="shared" si="448"/>
        <v>21.420405325160882</v>
      </c>
      <c r="P289" s="1179">
        <f t="shared" si="448"/>
        <v>0.11099520597127495</v>
      </c>
      <c r="Q289" s="1179">
        <f t="shared" si="448"/>
        <v>31.682627612647352</v>
      </c>
      <c r="R289" s="1179">
        <f t="shared" si="448"/>
        <v>15.690617171689395</v>
      </c>
    </row>
    <row r="290" spans="2:18" thickTop="1" thickBot="1" x14ac:dyDescent="0.35">
      <c r="D290">
        <v>7</v>
      </c>
      <c r="E290">
        <f t="shared" ref="E290" si="449">B287+C287+D290</f>
        <v>107</v>
      </c>
      <c r="F290">
        <f t="shared" ref="F290:R290" si="450">($B287*F$2+$C287*F$3+$D290*F$4)/$E290</f>
        <v>2.8333738095292422</v>
      </c>
      <c r="G290">
        <f t="shared" si="450"/>
        <v>2.4323533247935805E-2</v>
      </c>
      <c r="H290" s="1179">
        <f t="shared" si="450"/>
        <v>9.8309774243761208</v>
      </c>
      <c r="I290" s="1179">
        <f t="shared" si="450"/>
        <v>6.3411889173041907</v>
      </c>
      <c r="J290">
        <f t="shared" si="450"/>
        <v>1.6459135646156948</v>
      </c>
      <c r="K290" s="1179">
        <f t="shared" si="450"/>
        <v>92.591030407195149</v>
      </c>
      <c r="L290">
        <f t="shared" si="450"/>
        <v>8.6511563566236465</v>
      </c>
      <c r="M290">
        <f t="shared" si="450"/>
        <v>9.3425593477500415E-2</v>
      </c>
      <c r="N290" s="1179">
        <f t="shared" si="450"/>
        <v>252.35524159528768</v>
      </c>
      <c r="O290">
        <f t="shared" si="450"/>
        <v>21.202666522930308</v>
      </c>
      <c r="P290" s="1179">
        <f t="shared" si="450"/>
        <v>0.11094350868283366</v>
      </c>
      <c r="Q290" s="1179">
        <f t="shared" si="450"/>
        <v>31.678913656941649</v>
      </c>
      <c r="R290" s="1179">
        <f t="shared" si="450"/>
        <v>15.744559230207621</v>
      </c>
    </row>
    <row r="291" spans="2:18" thickTop="1" thickBot="1" x14ac:dyDescent="0.35">
      <c r="D291">
        <v>10</v>
      </c>
      <c r="E291">
        <f t="shared" ref="E291" si="451">B287+C287+D291</f>
        <v>110</v>
      </c>
      <c r="F291">
        <f t="shared" ref="F291:R291" si="452">($B287*F$2+$C287*F$3+$D291*F$4)/$E291</f>
        <v>2.8662623154652582</v>
      </c>
      <c r="G291">
        <f t="shared" si="452"/>
        <v>2.4310888580865025E-2</v>
      </c>
      <c r="H291" s="1179">
        <f t="shared" si="452"/>
        <v>9.9470761584797138</v>
      </c>
      <c r="I291" s="1179">
        <f t="shared" si="452"/>
        <v>6.3198555523322426</v>
      </c>
      <c r="J291">
        <f t="shared" si="452"/>
        <v>1.7149403736868589</v>
      </c>
      <c r="K291" s="1179">
        <f t="shared" si="452"/>
        <v>91.192588518463012</v>
      </c>
      <c r="L291">
        <f t="shared" si="452"/>
        <v>9.4667308802308821</v>
      </c>
      <c r="M291">
        <f t="shared" si="452"/>
        <v>0.10159790250440161</v>
      </c>
      <c r="N291" s="1179">
        <f t="shared" si="452"/>
        <v>248.68288235667242</v>
      </c>
      <c r="O291">
        <f t="shared" si="452"/>
        <v>20.890904147009259</v>
      </c>
      <c r="P291" s="1179">
        <f t="shared" si="452"/>
        <v>0.11086948756529273</v>
      </c>
      <c r="Q291" s="1179">
        <f t="shared" si="452"/>
        <v>31.673595947635761</v>
      </c>
      <c r="R291" s="1179">
        <f t="shared" si="452"/>
        <v>15.821794450358716</v>
      </c>
    </row>
    <row r="292" spans="2:18" thickTop="1" thickBot="1" x14ac:dyDescent="0.35">
      <c r="D292">
        <v>13</v>
      </c>
      <c r="E292">
        <f t="shared" ref="E292" si="453">B287+C287+D292</f>
        <v>113</v>
      </c>
      <c r="F292">
        <f t="shared" ref="F292:R292" si="454">($B287*F$2+$C287*F$3+$D292*F$4)/$E292</f>
        <v>2.8974045290506898</v>
      </c>
      <c r="G292">
        <f t="shared" si="454"/>
        <v>2.4298915312045793E-2</v>
      </c>
      <c r="H292" s="1179">
        <f t="shared" si="454"/>
        <v>10.057010358029132</v>
      </c>
      <c r="I292" s="1179">
        <f t="shared" si="454"/>
        <v>6.2996549324030546</v>
      </c>
      <c r="J292">
        <f t="shared" si="454"/>
        <v>1.7803020424533589</v>
      </c>
      <c r="K292" s="1179">
        <f t="shared" si="454"/>
        <v>89.868400181344981</v>
      </c>
      <c r="L292">
        <f t="shared" si="454"/>
        <v>10.239000561876669</v>
      </c>
      <c r="M292">
        <f t="shared" si="454"/>
        <v>0.10933628361836999</v>
      </c>
      <c r="N292" s="1179">
        <f t="shared" si="454"/>
        <v>245.20551564400137</v>
      </c>
      <c r="O292">
        <f t="shared" si="454"/>
        <v>20.595695525561897</v>
      </c>
      <c r="P292" s="1179">
        <f t="shared" si="454"/>
        <v>0.11079939677257697</v>
      </c>
      <c r="Q292" s="1179">
        <f t="shared" si="454"/>
        <v>31.668560594576203</v>
      </c>
      <c r="R292" s="1179">
        <f t="shared" si="454"/>
        <v>15.894928685369045</v>
      </c>
    </row>
    <row r="293" spans="2:18" thickTop="1" thickBot="1" x14ac:dyDescent="0.35">
      <c r="D293">
        <v>15</v>
      </c>
      <c r="E293">
        <f t="shared" ref="E293" si="455">B287+C287+D293</f>
        <v>115</v>
      </c>
      <c r="F293">
        <f t="shared" ref="F293:R293" si="456">($B287*F$2+$C287*F$3+$D293*F$4)/$E293</f>
        <v>2.9172633319167613</v>
      </c>
      <c r="G293">
        <f t="shared" si="456"/>
        <v>2.4291280184103096E-2</v>
      </c>
      <c r="H293" s="1179">
        <f t="shared" si="456"/>
        <v>10.127113325857746</v>
      </c>
      <c r="I293" s="1179">
        <f t="shared" si="456"/>
        <v>6.2867733776656003</v>
      </c>
      <c r="J293">
        <f t="shared" si="456"/>
        <v>1.8219819471740262</v>
      </c>
      <c r="K293" s="1179">
        <f t="shared" si="456"/>
        <v>89.023990227240731</v>
      </c>
      <c r="L293">
        <f t="shared" si="456"/>
        <v>10.731462387853695</v>
      </c>
      <c r="M293">
        <f t="shared" si="456"/>
        <v>0.11427090345916141</v>
      </c>
      <c r="N293" s="1179">
        <f t="shared" si="456"/>
        <v>242.98806440693576</v>
      </c>
      <c r="O293">
        <f t="shared" si="456"/>
        <v>20.40744654956648</v>
      </c>
      <c r="P293" s="1179">
        <f t="shared" si="456"/>
        <v>0.11075470119461331</v>
      </c>
      <c r="Q293" s="1179">
        <f t="shared" si="456"/>
        <v>31.665349644799093</v>
      </c>
      <c r="R293" s="1179">
        <f t="shared" si="456"/>
        <v>15.941565009143751</v>
      </c>
    </row>
    <row r="294" spans="2:18" thickTop="1" thickBot="1" x14ac:dyDescent="0.35">
      <c r="D294">
        <v>17</v>
      </c>
      <c r="E294">
        <f t="shared" ref="E294" si="457">B287+C287+D294</f>
        <v>117</v>
      </c>
      <c r="F294">
        <f t="shared" ref="F294:R294" si="458">($B287*F$2+$C287*F$3+$D294*F$4)/$E294</f>
        <v>2.9364432013515152</v>
      </c>
      <c r="G294">
        <f t="shared" si="458"/>
        <v>2.4283906086175529E-2</v>
      </c>
      <c r="H294" s="1179">
        <f t="shared" si="458"/>
        <v>10.194819611025554</v>
      </c>
      <c r="I294" s="1179">
        <f t="shared" si="458"/>
        <v>6.2743322179619057</v>
      </c>
      <c r="J294">
        <f t="shared" si="458"/>
        <v>1.8622368978871489</v>
      </c>
      <c r="K294" s="1179">
        <f t="shared" si="458"/>
        <v>88.2084489895161</v>
      </c>
      <c r="L294">
        <f t="shared" si="458"/>
        <v>11.207087912087912</v>
      </c>
      <c r="M294">
        <f t="shared" si="458"/>
        <v>0.11903681834813093</v>
      </c>
      <c r="N294" s="1179">
        <f t="shared" si="458"/>
        <v>240.84642346857325</v>
      </c>
      <c r="O294">
        <f t="shared" si="458"/>
        <v>20.225633435998255</v>
      </c>
      <c r="P294" s="1179">
        <f t="shared" si="458"/>
        <v>0.11071153367059711</v>
      </c>
      <c r="Q294" s="1179">
        <f t="shared" si="458"/>
        <v>31.662248471082741</v>
      </c>
      <c r="R294" s="1179">
        <f t="shared" si="458"/>
        <v>15.98660692868684</v>
      </c>
    </row>
    <row r="295" spans="2:18" thickTop="1" thickBot="1" x14ac:dyDescent="0.35">
      <c r="D295">
        <v>20</v>
      </c>
      <c r="E295">
        <f t="shared" ref="E295" si="459">B287+C287+D295</f>
        <v>120</v>
      </c>
      <c r="F295">
        <f t="shared" ref="F295:R295" si="460">($B287*F$2+$C287*F$3+$D295*F$4)/$E295</f>
        <v>2.9640142636639735</v>
      </c>
      <c r="G295">
        <f t="shared" si="460"/>
        <v>2.4273305820404656E-2</v>
      </c>
      <c r="H295" s="1179">
        <f t="shared" si="460"/>
        <v>10.292147395954279</v>
      </c>
      <c r="I295" s="1179">
        <f t="shared" si="460"/>
        <v>6.2564480508878439</v>
      </c>
      <c r="J295">
        <f t="shared" si="460"/>
        <v>1.9201033895372628</v>
      </c>
      <c r="K295" s="1179">
        <f t="shared" si="460"/>
        <v>87.036108460286954</v>
      </c>
      <c r="L295">
        <f t="shared" si="460"/>
        <v>11.890799603174603</v>
      </c>
      <c r="M295">
        <f t="shared" si="460"/>
        <v>0.12588782100102458</v>
      </c>
      <c r="N295" s="1179">
        <f t="shared" si="460"/>
        <v>237.76781461967715</v>
      </c>
      <c r="O295">
        <f t="shared" si="460"/>
        <v>19.964277085243928</v>
      </c>
      <c r="P295" s="1179">
        <f t="shared" si="460"/>
        <v>0.11064948035482385</v>
      </c>
      <c r="Q295" s="1179">
        <f t="shared" si="460"/>
        <v>31.657790533865484</v>
      </c>
      <c r="R295" s="1179">
        <f t="shared" si="460"/>
        <v>16.051354688030028</v>
      </c>
    </row>
    <row r="296" spans="2:18" thickTop="1" thickBot="1" x14ac:dyDescent="0.35">
      <c r="B296">
        <v>68</v>
      </c>
      <c r="C296">
        <v>32</v>
      </c>
      <c r="D296">
        <v>1</v>
      </c>
      <c r="E296">
        <f t="shared" ref="E296" si="461">B296+C296+D296</f>
        <v>101</v>
      </c>
      <c r="F296">
        <f t="shared" ref="F296:R296" si="462">($B296*F$2+$C296*F$3+$D296*F$4)/$E296</f>
        <v>2.7222899355342061</v>
      </c>
      <c r="G296">
        <f t="shared" si="462"/>
        <v>2.4001585659586357E-2</v>
      </c>
      <c r="H296" s="1179">
        <f t="shared" si="462"/>
        <v>9.6130105447123384</v>
      </c>
      <c r="I296" s="1179">
        <f t="shared" si="462"/>
        <v>6.4081464402269281</v>
      </c>
      <c r="J296">
        <f t="shared" si="462"/>
        <v>1.4934100956442291</v>
      </c>
      <c r="K296" s="1179">
        <f t="shared" si="462"/>
        <v>94.930209627105413</v>
      </c>
      <c r="L296">
        <f t="shared" si="462"/>
        <v>6.7829702970297019</v>
      </c>
      <c r="M296">
        <f t="shared" si="462"/>
        <v>7.4584920345170752E-2</v>
      </c>
      <c r="N296" s="1179">
        <f t="shared" si="462"/>
        <v>259.2942343758296</v>
      </c>
      <c r="O296">
        <f t="shared" si="462"/>
        <v>21.572804193556074</v>
      </c>
      <c r="P296" s="1179">
        <f t="shared" si="462"/>
        <v>0.11189306153110869</v>
      </c>
      <c r="Q296" s="1179">
        <f t="shared" si="462"/>
        <v>31.46026370538609</v>
      </c>
      <c r="R296" s="1179">
        <f t="shared" si="462"/>
        <v>15.465853396709695</v>
      </c>
    </row>
    <row r="297" spans="2:18" thickTop="1" thickBot="1" x14ac:dyDescent="0.35">
      <c r="D297">
        <v>3</v>
      </c>
      <c r="E297">
        <f t="shared" ref="E297" si="463">B296+C296+D297</f>
        <v>103</v>
      </c>
      <c r="F297">
        <f t="shared" ref="F297:R297" si="464">($B296*F$2+$C296*F$3+$D297*F$4)/$E297</f>
        <v>2.7478626687053835</v>
      </c>
      <c r="G297">
        <f t="shared" si="464"/>
        <v>2.3998834393484499E-2</v>
      </c>
      <c r="H297" s="1179">
        <f t="shared" si="464"/>
        <v>9.6999022041970413</v>
      </c>
      <c r="I297" s="1179">
        <f t="shared" si="464"/>
        <v>6.3916574906108607</v>
      </c>
      <c r="J297">
        <f t="shared" si="464"/>
        <v>1.5455166290082578</v>
      </c>
      <c r="K297" s="1179">
        <f t="shared" si="464"/>
        <v>93.889134252216977</v>
      </c>
      <c r="L297">
        <f t="shared" si="464"/>
        <v>7.3999137001078736</v>
      </c>
      <c r="M297">
        <f t="shared" si="464"/>
        <v>8.0769231104757297E-2</v>
      </c>
      <c r="N297" s="1179">
        <f t="shared" si="464"/>
        <v>256.54487195130332</v>
      </c>
      <c r="O297">
        <f t="shared" si="464"/>
        <v>21.343650314182657</v>
      </c>
      <c r="P297" s="1179">
        <f t="shared" si="464"/>
        <v>0.1118219224924399</v>
      </c>
      <c r="Q297" s="1179">
        <f t="shared" si="464"/>
        <v>31.460723264162912</v>
      </c>
      <c r="R297" s="1179">
        <f t="shared" si="464"/>
        <v>15.526254637597166</v>
      </c>
    </row>
    <row r="298" spans="2:18" thickTop="1" thickBot="1" x14ac:dyDescent="0.35">
      <c r="D298">
        <v>5</v>
      </c>
      <c r="E298">
        <f t="shared" ref="E298" si="465">B296+C296+D298</f>
        <v>105</v>
      </c>
      <c r="F298">
        <f t="shared" ref="F298:R298" si="466">($B296*F$2+$C296*F$3+$D298*F$4)/$E298</f>
        <v>2.7724612025176585</v>
      </c>
      <c r="G298">
        <f t="shared" si="466"/>
        <v>2.3996187937519852E-2</v>
      </c>
      <c r="H298" s="1179">
        <f t="shared" si="466"/>
        <v>9.7834837052251853</v>
      </c>
      <c r="I298" s="1179">
        <f t="shared" si="466"/>
        <v>6.3757966914563582</v>
      </c>
      <c r="J298">
        <f t="shared" si="466"/>
        <v>1.5956381515774662</v>
      </c>
      <c r="K298" s="1179">
        <f t="shared" si="466"/>
        <v>92.887718891610007</v>
      </c>
      <c r="L298">
        <f t="shared" si="466"/>
        <v>7.9933544973544963</v>
      </c>
      <c r="M298">
        <f t="shared" si="466"/>
        <v>8.6717949073502443E-2</v>
      </c>
      <c r="N298" s="1179">
        <f t="shared" si="466"/>
        <v>253.90024714294958</v>
      </c>
      <c r="O298">
        <f t="shared" si="466"/>
        <v>21.123226106404427</v>
      </c>
      <c r="P298" s="1179">
        <f t="shared" si="466"/>
        <v>0.11175349351238706</v>
      </c>
      <c r="Q298" s="1179">
        <f t="shared" si="466"/>
        <v>31.461165315938711</v>
      </c>
      <c r="R298" s="1179">
        <f t="shared" si="466"/>
        <v>15.58435487883178</v>
      </c>
    </row>
    <row r="299" spans="2:18" thickTop="1" thickBot="1" x14ac:dyDescent="0.35">
      <c r="D299">
        <v>7</v>
      </c>
      <c r="E299">
        <f t="shared" ref="E299" si="467">B296+C296+D299</f>
        <v>107</v>
      </c>
      <c r="F299">
        <f t="shared" ref="F299:R299" si="468">($B296*F$2+$C296*F$3+$D299*F$4)/$E299</f>
        <v>2.7961401649724658</v>
      </c>
      <c r="G299">
        <f t="shared" si="468"/>
        <v>2.3993640414488461E-2</v>
      </c>
      <c r="H299" s="1179">
        <f t="shared" si="468"/>
        <v>9.8639406641588163</v>
      </c>
      <c r="I299" s="1179">
        <f t="shared" si="468"/>
        <v>6.3605288193730516</v>
      </c>
      <c r="J299">
        <f t="shared" si="468"/>
        <v>1.6438859723683867</v>
      </c>
      <c r="K299" s="1179">
        <f t="shared" si="468"/>
        <v>91.92373961925</v>
      </c>
      <c r="L299">
        <f t="shared" si="468"/>
        <v>8.5646105919003119</v>
      </c>
      <c r="M299">
        <f t="shared" si="468"/>
        <v>9.244428506210757E-2</v>
      </c>
      <c r="N299" s="1179">
        <f t="shared" si="468"/>
        <v>251.35448681341273</v>
      </c>
      <c r="O299">
        <f t="shared" si="468"/>
        <v>20.911042055926309</v>
      </c>
      <c r="P299" s="1179">
        <f t="shared" si="468"/>
        <v>0.11168762262504649</v>
      </c>
      <c r="Q299" s="1179">
        <f t="shared" si="468"/>
        <v>31.461590842414481</v>
      </c>
      <c r="R299" s="1179">
        <f t="shared" si="468"/>
        <v>15.640283148431458</v>
      </c>
    </row>
    <row r="300" spans="2:18" thickTop="1" thickBot="1" x14ac:dyDescent="0.35">
      <c r="D300">
        <v>10</v>
      </c>
      <c r="E300">
        <f t="shared" ref="E300" si="469">B296+C296+D300</f>
        <v>110</v>
      </c>
      <c r="F300">
        <f t="shared" ref="F300:R300" si="470">($B296*F$2+$C296*F$3+$D300*F$4)/$E300</f>
        <v>2.8300441339418487</v>
      </c>
      <c r="G300">
        <f t="shared" si="470"/>
        <v>2.3989992824693517E-2</v>
      </c>
      <c r="H300" s="1179">
        <f t="shared" si="470"/>
        <v>9.9791404008137885</v>
      </c>
      <c r="I300" s="1179">
        <f t="shared" si="470"/>
        <v>6.3386680025264983</v>
      </c>
      <c r="J300">
        <f t="shared" si="470"/>
        <v>1.7129680794099318</v>
      </c>
      <c r="K300" s="1179">
        <f t="shared" si="470"/>
        <v>90.543496570189106</v>
      </c>
      <c r="L300">
        <f t="shared" si="470"/>
        <v>9.3825454545454541</v>
      </c>
      <c r="M300">
        <f t="shared" si="470"/>
        <v>0.10064335704579219</v>
      </c>
      <c r="N300" s="1179">
        <f t="shared" si="470"/>
        <v>247.70942088703043</v>
      </c>
      <c r="O300">
        <f t="shared" si="470"/>
        <v>20.607233074559918</v>
      </c>
      <c r="P300" s="1179">
        <f t="shared" si="470"/>
        <v>0.11159330749089975</v>
      </c>
      <c r="Q300" s="1179">
        <f t="shared" si="470"/>
        <v>31.462200118959334</v>
      </c>
      <c r="R300" s="1179">
        <f t="shared" si="470"/>
        <v>15.720362261721903</v>
      </c>
    </row>
    <row r="301" spans="2:18" thickTop="1" thickBot="1" x14ac:dyDescent="0.35">
      <c r="D301">
        <v>13</v>
      </c>
      <c r="E301">
        <f t="shared" ref="E301" si="471">B296+C296+D301</f>
        <v>113</v>
      </c>
      <c r="F301">
        <f t="shared" ref="F301:R301" si="472">($B296*F$2+$C296*F$3+$D301*F$4)/$E301</f>
        <v>2.8621478921694945</v>
      </c>
      <c r="G301">
        <f t="shared" si="472"/>
        <v>2.3986538912232819E-2</v>
      </c>
      <c r="H301" s="1179">
        <f t="shared" si="472"/>
        <v>10.088223337292392</v>
      </c>
      <c r="I301" s="1179">
        <f t="shared" si="472"/>
        <v>6.3179679370169319</v>
      </c>
      <c r="J301">
        <f t="shared" si="472"/>
        <v>1.7783821099713946</v>
      </c>
      <c r="K301" s="1179">
        <f t="shared" si="472"/>
        <v>89.236540762671254</v>
      </c>
      <c r="L301">
        <f t="shared" si="472"/>
        <v>10.157050147492626</v>
      </c>
      <c r="M301">
        <f t="shared" si="472"/>
        <v>0.10840708007459092</v>
      </c>
      <c r="N301" s="1179">
        <f t="shared" si="472"/>
        <v>244.25789828417288</v>
      </c>
      <c r="O301">
        <f t="shared" si="472"/>
        <v>20.319555543531564</v>
      </c>
      <c r="P301" s="1179">
        <f t="shared" si="472"/>
        <v>0.11150400023998204</v>
      </c>
      <c r="Q301" s="1179">
        <f t="shared" si="472"/>
        <v>31.462777044537201</v>
      </c>
      <c r="R301" s="1179">
        <f t="shared" si="472"/>
        <v>15.796189386696041</v>
      </c>
    </row>
    <row r="302" spans="2:18" thickTop="1" thickBot="1" x14ac:dyDescent="0.35">
      <c r="D302">
        <v>15</v>
      </c>
      <c r="E302">
        <f t="shared" ref="E302" si="473">B296+C296+D302</f>
        <v>115</v>
      </c>
      <c r="F302">
        <f t="shared" ref="F302:R302" si="474">($B296*F$2+$C296*F$3+$D302*F$4)/$E302</f>
        <v>2.882619853937848</v>
      </c>
      <c r="G302">
        <f t="shared" si="474"/>
        <v>2.3984336417330346E-2</v>
      </c>
      <c r="H302" s="1179">
        <f t="shared" si="474"/>
        <v>10.157783470699037</v>
      </c>
      <c r="I302" s="1179">
        <f t="shared" si="474"/>
        <v>6.3047678952427146</v>
      </c>
      <c r="J302">
        <f t="shared" si="474"/>
        <v>1.8200954048221829</v>
      </c>
      <c r="K302" s="1179">
        <f t="shared" si="474"/>
        <v>88.403119668022214</v>
      </c>
      <c r="L302">
        <f t="shared" si="474"/>
        <v>10.650937198067632</v>
      </c>
      <c r="M302">
        <f t="shared" si="474"/>
        <v>0.11335785997701328</v>
      </c>
      <c r="N302" s="1179">
        <f t="shared" si="474"/>
        <v>242.05692734901734</v>
      </c>
      <c r="O302">
        <f t="shared" si="474"/>
        <v>20.13610900200624</v>
      </c>
      <c r="P302" s="1179">
        <f t="shared" si="474"/>
        <v>0.11144705068867219</v>
      </c>
      <c r="Q302" s="1179">
        <f t="shared" si="474"/>
        <v>31.463144939108599</v>
      </c>
      <c r="R302" s="1179">
        <f t="shared" si="474"/>
        <v>15.844542915665059</v>
      </c>
    </row>
    <row r="303" spans="2:18" thickTop="1" thickBot="1" x14ac:dyDescent="0.35">
      <c r="D303">
        <v>17</v>
      </c>
      <c r="E303">
        <f t="shared" ref="E303" si="475">B296+C296+D303</f>
        <v>117</v>
      </c>
      <c r="F303">
        <f t="shared" ref="F303:R303" si="476">($B296*F$2+$C296*F$3+$D303*F$4)/$E303</f>
        <v>2.9023919195773691</v>
      </c>
      <c r="G303">
        <f t="shared" si="476"/>
        <v>2.3982209221398897E-2</v>
      </c>
      <c r="H303" s="1179">
        <f t="shared" si="476"/>
        <v>10.224965479886652</v>
      </c>
      <c r="I303" s="1179">
        <f t="shared" si="476"/>
        <v>6.2920191369479586</v>
      </c>
      <c r="J303">
        <f t="shared" si="476"/>
        <v>1.8603826041225164</v>
      </c>
      <c r="K303" s="1179">
        <f t="shared" si="476"/>
        <v>87.598191602250026</v>
      </c>
      <c r="L303">
        <f t="shared" si="476"/>
        <v>11.127939221272554</v>
      </c>
      <c r="M303">
        <f t="shared" si="476"/>
        <v>0.11813938244687423</v>
      </c>
      <c r="N303" s="1179">
        <f t="shared" si="476"/>
        <v>239.93120328343974</v>
      </c>
      <c r="O303">
        <f t="shared" si="476"/>
        <v>19.958934137114255</v>
      </c>
      <c r="P303" s="1179">
        <f t="shared" si="476"/>
        <v>0.11139204813056952</v>
      </c>
      <c r="Q303" s="1179">
        <f t="shared" si="476"/>
        <v>31.463500256087809</v>
      </c>
      <c r="R303" s="1179">
        <f t="shared" si="476"/>
        <v>15.89124333253257</v>
      </c>
    </row>
    <row r="304" spans="2:18" thickTop="1" thickBot="1" x14ac:dyDescent="0.35">
      <c r="D304">
        <v>20</v>
      </c>
      <c r="E304">
        <f t="shared" ref="E304" si="477">B296+C296+D304</f>
        <v>120</v>
      </c>
      <c r="F304">
        <f t="shared" ref="F304:R304" si="478">($B296*F$2+$C296*F$3+$D304*F$4)/$E304</f>
        <v>2.930814263934181</v>
      </c>
      <c r="G304">
        <f t="shared" si="478"/>
        <v>2.3979151377247439E-2</v>
      </c>
      <c r="H304" s="1179">
        <f t="shared" si="478"/>
        <v>10.321539618093849</v>
      </c>
      <c r="I304" s="1179">
        <f t="shared" si="478"/>
        <v>6.2736927968992449</v>
      </c>
      <c r="J304">
        <f t="shared" si="478"/>
        <v>1.9182954531167462</v>
      </c>
      <c r="K304" s="1179">
        <f t="shared" si="478"/>
        <v>86.44110750770254</v>
      </c>
      <c r="L304">
        <f t="shared" si="478"/>
        <v>11.813629629629629</v>
      </c>
      <c r="M304">
        <f t="shared" si="478"/>
        <v>0.1250128209972993</v>
      </c>
      <c r="N304" s="1179">
        <f t="shared" si="478"/>
        <v>236.87547493917199</v>
      </c>
      <c r="O304">
        <f t="shared" si="478"/>
        <v>19.704245268832032</v>
      </c>
      <c r="P304" s="1179">
        <f t="shared" si="478"/>
        <v>0.11131298195329695</v>
      </c>
      <c r="Q304" s="1179">
        <f t="shared" si="478"/>
        <v>31.464011024245419</v>
      </c>
      <c r="R304" s="1179">
        <f t="shared" si="478"/>
        <v>15.958375181779616</v>
      </c>
    </row>
    <row r="305" spans="2:18" thickTop="1" thickBot="1" x14ac:dyDescent="0.35">
      <c r="B305">
        <v>67</v>
      </c>
      <c r="C305">
        <v>33</v>
      </c>
      <c r="D305">
        <v>1</v>
      </c>
      <c r="E305">
        <f t="shared" ref="E305" si="479">B305+C305+D305</f>
        <v>101</v>
      </c>
      <c r="F305">
        <f t="shared" ref="F305:R305" si="480">($B305*F$2+$C305*F$3+$D305*F$4)/$E305</f>
        <v>2.6828443913007893</v>
      </c>
      <c r="G305">
        <f t="shared" si="480"/>
        <v>2.3652095232072831E-2</v>
      </c>
      <c r="H305" s="1179">
        <f t="shared" si="480"/>
        <v>9.6479319967593522</v>
      </c>
      <c r="I305" s="1179">
        <f t="shared" si="480"/>
        <v>6.4286352473691872</v>
      </c>
      <c r="J305">
        <f t="shared" si="480"/>
        <v>1.4912620523723283</v>
      </c>
      <c r="K305" s="1179">
        <f t="shared" si="480"/>
        <v>94.223277802252682</v>
      </c>
      <c r="L305">
        <f t="shared" si="480"/>
        <v>6.6912831997485469</v>
      </c>
      <c r="M305">
        <f t="shared" si="480"/>
        <v>7.3545316380348627E-2</v>
      </c>
      <c r="N305" s="1179">
        <f t="shared" si="480"/>
        <v>258.23402881483327</v>
      </c>
      <c r="O305">
        <f t="shared" si="480"/>
        <v>21.263855500789457</v>
      </c>
      <c r="P305" s="1179">
        <f t="shared" si="480"/>
        <v>0.11268138026196782</v>
      </c>
      <c r="Q305" s="1179">
        <f t="shared" si="480"/>
        <v>31.230030624649384</v>
      </c>
      <c r="R305" s="1179">
        <f t="shared" si="480"/>
        <v>15.355382696214155</v>
      </c>
    </row>
    <row r="306" spans="2:18" thickTop="1" thickBot="1" x14ac:dyDescent="0.35">
      <c r="D306">
        <v>3</v>
      </c>
      <c r="E306">
        <f t="shared" ref="E306" si="481">B305+C305+D306</f>
        <v>103</v>
      </c>
      <c r="F306">
        <f t="shared" ref="F306:R306" si="482">($B305*F$2+$C305*F$3+$D306*F$4)/$E306</f>
        <v>2.7091830573697031</v>
      </c>
      <c r="G306">
        <f t="shared" si="482"/>
        <v>2.365613018786444E-2</v>
      </c>
      <c r="H306" s="1179">
        <f t="shared" si="482"/>
        <v>9.7341455697965404</v>
      </c>
      <c r="I306" s="1179">
        <f t="shared" si="482"/>
        <v>6.4117484568377359</v>
      </c>
      <c r="J306">
        <f t="shared" si="482"/>
        <v>1.5434102953144522</v>
      </c>
      <c r="K306" s="1179">
        <f t="shared" si="482"/>
        <v>93.195929258914774</v>
      </c>
      <c r="L306">
        <f t="shared" si="482"/>
        <v>7.3100069348127601</v>
      </c>
      <c r="M306">
        <f t="shared" si="482"/>
        <v>7.9749813624688998E-2</v>
      </c>
      <c r="N306" s="1179">
        <f t="shared" si="482"/>
        <v>255.50525290605455</v>
      </c>
      <c r="O306">
        <f t="shared" si="482"/>
        <v>21.040700625159083</v>
      </c>
      <c r="P306" s="1179">
        <f t="shared" si="482"/>
        <v>0.11259493406347652</v>
      </c>
      <c r="Q306" s="1179">
        <f t="shared" si="482"/>
        <v>31.23496072868323</v>
      </c>
      <c r="R306" s="1179">
        <f t="shared" si="482"/>
        <v>15.41792899924717</v>
      </c>
    </row>
    <row r="307" spans="2:18" thickTop="1" thickBot="1" x14ac:dyDescent="0.35">
      <c r="D307">
        <v>5</v>
      </c>
      <c r="E307">
        <f t="shared" ref="E307" si="483">B305+C305+D307</f>
        <v>105</v>
      </c>
      <c r="F307">
        <f t="shared" ref="F307:R307" si="484">($B305*F$2+$C305*F$3+$D307*F$4)/$E307</f>
        <v>2.7345183456836102</v>
      </c>
      <c r="G307">
        <f t="shared" si="484"/>
        <v>2.3660011431054461E-2</v>
      </c>
      <c r="H307" s="1179">
        <f t="shared" si="484"/>
        <v>9.8170748162418349</v>
      </c>
      <c r="I307" s="1179">
        <f t="shared" si="484"/>
        <v>6.3955049726122448</v>
      </c>
      <c r="J307">
        <f t="shared" si="484"/>
        <v>1.5935719385254474</v>
      </c>
      <c r="K307" s="1179">
        <f t="shared" si="484"/>
        <v>92.207717802942128</v>
      </c>
      <c r="L307">
        <f t="shared" si="484"/>
        <v>7.9051602418745288</v>
      </c>
      <c r="M307">
        <f t="shared" si="484"/>
        <v>8.5717949069244959E-2</v>
      </c>
      <c r="N307" s="1179">
        <f t="shared" si="484"/>
        <v>252.88043036522933</v>
      </c>
      <c r="O307">
        <f t="shared" si="484"/>
        <v>20.826046887647966</v>
      </c>
      <c r="P307" s="1179">
        <f t="shared" si="484"/>
        <v>0.11251178105349918</v>
      </c>
      <c r="Q307" s="1179">
        <f t="shared" si="484"/>
        <v>31.23970301923007</v>
      </c>
      <c r="R307" s="1179">
        <f t="shared" si="484"/>
        <v>15.478092585974167</v>
      </c>
    </row>
    <row r="308" spans="2:18" thickTop="1" thickBot="1" x14ac:dyDescent="0.35">
      <c r="D308">
        <v>7</v>
      </c>
      <c r="E308">
        <f t="shared" ref="E308" si="485">B305+C305+D308</f>
        <v>107</v>
      </c>
      <c r="F308">
        <f t="shared" ref="F308:R308" si="486">($B305*F$2+$C305*F$3+$D308*F$4)/$E308</f>
        <v>2.7589065204156893</v>
      </c>
      <c r="G308">
        <f t="shared" si="486"/>
        <v>2.3663747581041117E-2</v>
      </c>
      <c r="H308" s="1179">
        <f t="shared" si="486"/>
        <v>9.8969039039415119</v>
      </c>
      <c r="I308" s="1179">
        <f t="shared" si="486"/>
        <v>6.3798687214419125</v>
      </c>
      <c r="J308">
        <f t="shared" si="486"/>
        <v>1.6418583801210787</v>
      </c>
      <c r="K308" s="1179">
        <f t="shared" si="486"/>
        <v>91.256448831304894</v>
      </c>
      <c r="L308">
        <f t="shared" si="486"/>
        <v>8.4780648271769774</v>
      </c>
      <c r="M308">
        <f t="shared" si="486"/>
        <v>9.1462976646714725E-2</v>
      </c>
      <c r="N308" s="1179">
        <f t="shared" si="486"/>
        <v>250.35373203153773</v>
      </c>
      <c r="O308">
        <f t="shared" si="486"/>
        <v>20.619417588922307</v>
      </c>
      <c r="P308" s="1179">
        <f t="shared" si="486"/>
        <v>0.11243173656725931</v>
      </c>
      <c r="Q308" s="1179">
        <f t="shared" si="486"/>
        <v>31.244268027887308</v>
      </c>
      <c r="R308" s="1179">
        <f t="shared" si="486"/>
        <v>15.536007066655293</v>
      </c>
    </row>
    <row r="309" spans="2:18" thickTop="1" thickBot="1" x14ac:dyDescent="0.35">
      <c r="D309">
        <v>10</v>
      </c>
      <c r="E309">
        <f t="shared" ref="E309" si="487">B305+C305+D309</f>
        <v>110</v>
      </c>
      <c r="F309">
        <f t="shared" ref="F309:R309" si="488">($B305*F$2+$C305*F$3+$D309*F$4)/$E309</f>
        <v>2.7938259524184388</v>
      </c>
      <c r="G309">
        <f t="shared" si="488"/>
        <v>2.3669097068522008E-2</v>
      </c>
      <c r="H309" s="1179">
        <f t="shared" si="488"/>
        <v>10.011204643147865</v>
      </c>
      <c r="I309" s="1179">
        <f t="shared" si="488"/>
        <v>6.357480452720754</v>
      </c>
      <c r="J309">
        <f t="shared" si="488"/>
        <v>1.7109957851330049</v>
      </c>
      <c r="K309" s="1179">
        <f t="shared" si="488"/>
        <v>89.894404621915214</v>
      </c>
      <c r="L309">
        <f t="shared" si="488"/>
        <v>9.2983600288600297</v>
      </c>
      <c r="M309">
        <f t="shared" si="488"/>
        <v>9.9688811587182791E-2</v>
      </c>
      <c r="N309" s="1179">
        <f t="shared" si="488"/>
        <v>246.73595941738839</v>
      </c>
      <c r="O309">
        <f t="shared" si="488"/>
        <v>20.32356200211057</v>
      </c>
      <c r="P309" s="1179">
        <f t="shared" si="488"/>
        <v>0.11231712741650678</v>
      </c>
      <c r="Q309" s="1179">
        <f t="shared" si="488"/>
        <v>31.250804290282904</v>
      </c>
      <c r="R309" s="1179">
        <f t="shared" si="488"/>
        <v>15.618930073085089</v>
      </c>
    </row>
    <row r="310" spans="2:18" thickTop="1" thickBot="1" x14ac:dyDescent="0.35">
      <c r="D310">
        <v>13</v>
      </c>
      <c r="E310">
        <f t="shared" ref="E310" si="489">B305+C305+D310</f>
        <v>113</v>
      </c>
      <c r="F310">
        <f t="shared" ref="F310:R310" si="490">($B305*F$2+$C305*F$3+$D310*F$4)/$E310</f>
        <v>2.8268912552882992</v>
      </c>
      <c r="G310">
        <f t="shared" si="490"/>
        <v>2.3674162512419845E-2</v>
      </c>
      <c r="H310" s="1179">
        <f t="shared" si="490"/>
        <v>10.119436316555651</v>
      </c>
      <c r="I310" s="1179">
        <f t="shared" si="490"/>
        <v>6.3362809416308083</v>
      </c>
      <c r="J310">
        <f t="shared" si="490"/>
        <v>1.7764621774894302</v>
      </c>
      <c r="K310" s="1179">
        <f t="shared" si="490"/>
        <v>88.604681343997569</v>
      </c>
      <c r="L310">
        <f t="shared" si="490"/>
        <v>10.075099733108583</v>
      </c>
      <c r="M310">
        <f t="shared" si="490"/>
        <v>0.10747787653081185</v>
      </c>
      <c r="N310" s="1179">
        <f t="shared" si="490"/>
        <v>243.31028092434434</v>
      </c>
      <c r="O310">
        <f t="shared" si="490"/>
        <v>20.043415561501227</v>
      </c>
      <c r="P310" s="1179">
        <f t="shared" si="490"/>
        <v>0.1122086037073871</v>
      </c>
      <c r="Q310" s="1179">
        <f t="shared" si="490"/>
        <v>31.2569934944982</v>
      </c>
      <c r="R310" s="1179">
        <f t="shared" si="490"/>
        <v>15.697450088023036</v>
      </c>
    </row>
    <row r="311" spans="2:18" thickTop="1" thickBot="1" x14ac:dyDescent="0.35">
      <c r="D311">
        <v>15</v>
      </c>
      <c r="E311">
        <f t="shared" ref="E311" si="491">B305+C305+D311</f>
        <v>115</v>
      </c>
      <c r="F311">
        <f t="shared" ref="F311:R311" si="492">($B305*F$2+$C305*F$3+$D311*F$4)/$E311</f>
        <v>2.8479763759589343</v>
      </c>
      <c r="G311">
        <f t="shared" si="492"/>
        <v>2.3677392650557599E-2</v>
      </c>
      <c r="H311" s="1179">
        <f t="shared" si="492"/>
        <v>10.188453615540327</v>
      </c>
      <c r="I311" s="1179">
        <f t="shared" si="492"/>
        <v>6.322762412819829</v>
      </c>
      <c r="J311">
        <f t="shared" si="492"/>
        <v>1.8182088624703396</v>
      </c>
      <c r="K311" s="1179">
        <f t="shared" si="492"/>
        <v>87.782249108803711</v>
      </c>
      <c r="L311">
        <f t="shared" si="492"/>
        <v>10.570412008281576</v>
      </c>
      <c r="M311">
        <f t="shared" si="492"/>
        <v>0.11244481649486515</v>
      </c>
      <c r="N311" s="1179">
        <f t="shared" si="492"/>
        <v>241.12579029109887</v>
      </c>
      <c r="O311">
        <f t="shared" si="492"/>
        <v>19.864771454445997</v>
      </c>
      <c r="P311" s="1179">
        <f t="shared" si="492"/>
        <v>0.11213940018273108</v>
      </c>
      <c r="Q311" s="1179">
        <f t="shared" si="492"/>
        <v>31.260940233418097</v>
      </c>
      <c r="R311" s="1179">
        <f t="shared" si="492"/>
        <v>15.747520822186369</v>
      </c>
    </row>
    <row r="312" spans="2:18" thickTop="1" thickBot="1" x14ac:dyDescent="0.35">
      <c r="D312">
        <v>17</v>
      </c>
      <c r="E312">
        <f t="shared" ref="E312" si="493">B305+C305+D312</f>
        <v>117</v>
      </c>
      <c r="F312">
        <f t="shared" ref="F312:R312" si="494">($B305*F$2+$C305*F$3+$D312*F$4)/$E312</f>
        <v>2.8683406378032235</v>
      </c>
      <c r="G312">
        <f t="shared" si="494"/>
        <v>2.3680512356622267E-2</v>
      </c>
      <c r="H312" s="1179">
        <f t="shared" si="494"/>
        <v>10.25511134874775</v>
      </c>
      <c r="I312" s="1179">
        <f t="shared" si="494"/>
        <v>6.3097060559340106</v>
      </c>
      <c r="J312">
        <f t="shared" si="494"/>
        <v>1.8585283103578842</v>
      </c>
      <c r="K312" s="1179">
        <f t="shared" si="494"/>
        <v>86.987934214983994</v>
      </c>
      <c r="L312">
        <f t="shared" si="494"/>
        <v>11.048790530457197</v>
      </c>
      <c r="M312">
        <f t="shared" si="494"/>
        <v>0.11724194654561752</v>
      </c>
      <c r="N312" s="1179">
        <f t="shared" si="494"/>
        <v>239.01598309830621</v>
      </c>
      <c r="O312">
        <f t="shared" si="494"/>
        <v>19.692234838230256</v>
      </c>
      <c r="P312" s="1179">
        <f t="shared" si="494"/>
        <v>0.11207256259054194</v>
      </c>
      <c r="Q312" s="1179">
        <f t="shared" si="494"/>
        <v>31.264752041092873</v>
      </c>
      <c r="R312" s="1179">
        <f t="shared" si="494"/>
        <v>15.795879736378302</v>
      </c>
    </row>
    <row r="313" spans="2:18" thickTop="1" thickBot="1" x14ac:dyDescent="0.35">
      <c r="D313">
        <v>20</v>
      </c>
      <c r="E313">
        <f t="shared" ref="E313" si="495">B305+C305+D313</f>
        <v>120</v>
      </c>
      <c r="F313">
        <f t="shared" ref="F313:R313" si="496">($B305*F$2+$C305*F$3+$D313*F$4)/$E313</f>
        <v>2.8976142642043885</v>
      </c>
      <c r="G313">
        <f t="shared" si="496"/>
        <v>2.3684996934090222E-2</v>
      </c>
      <c r="H313" s="1179">
        <f t="shared" si="496"/>
        <v>10.350931840233418</v>
      </c>
      <c r="I313" s="1179">
        <f t="shared" si="496"/>
        <v>6.2909375429106458</v>
      </c>
      <c r="J313">
        <f t="shared" si="496"/>
        <v>1.9164875166962299</v>
      </c>
      <c r="K313" s="1179">
        <f t="shared" si="496"/>
        <v>85.846106555118155</v>
      </c>
      <c r="L313">
        <f t="shared" si="496"/>
        <v>11.736459656084657</v>
      </c>
      <c r="M313">
        <f t="shared" si="496"/>
        <v>0.124137820993574</v>
      </c>
      <c r="N313" s="1179">
        <f t="shared" si="496"/>
        <v>235.98313525866678</v>
      </c>
      <c r="O313">
        <f t="shared" si="496"/>
        <v>19.444213452420129</v>
      </c>
      <c r="P313" s="1179">
        <f t="shared" si="496"/>
        <v>0.11197648355177005</v>
      </c>
      <c r="Q313" s="1179">
        <f t="shared" si="496"/>
        <v>31.270231514625365</v>
      </c>
      <c r="R313" s="1179">
        <f t="shared" si="496"/>
        <v>15.865395675529204</v>
      </c>
    </row>
    <row r="314" spans="2:18" thickTop="1" thickBot="1" x14ac:dyDescent="0.35">
      <c r="B314">
        <v>66</v>
      </c>
      <c r="C314">
        <v>34</v>
      </c>
      <c r="D314">
        <v>1</v>
      </c>
      <c r="E314">
        <f t="shared" ref="E314" si="497">B314+C314+D314</f>
        <v>101</v>
      </c>
      <c r="F314">
        <f t="shared" ref="F314:R314" si="498">($B314*F$2+$C314*F$3+$D314*F$4)/$E314</f>
        <v>2.6433988470673726</v>
      </c>
      <c r="G314">
        <f t="shared" si="498"/>
        <v>2.3302604804559313E-2</v>
      </c>
      <c r="H314" s="1179">
        <f t="shared" si="498"/>
        <v>9.6828534488063678</v>
      </c>
      <c r="I314" s="1179">
        <f t="shared" si="498"/>
        <v>6.4491240545114454</v>
      </c>
      <c r="J314">
        <f t="shared" si="498"/>
        <v>1.489114009100428</v>
      </c>
      <c r="K314" s="1179">
        <f t="shared" si="498"/>
        <v>93.516345977399922</v>
      </c>
      <c r="L314">
        <f t="shared" si="498"/>
        <v>6.5995961024673901</v>
      </c>
      <c r="M314">
        <f t="shared" si="498"/>
        <v>7.2505712415526502E-2</v>
      </c>
      <c r="N314" s="1179">
        <f t="shared" si="498"/>
        <v>257.1738232538371</v>
      </c>
      <c r="O314">
        <f t="shared" si="498"/>
        <v>20.954906808022841</v>
      </c>
      <c r="P314" s="1179">
        <f t="shared" si="498"/>
        <v>0.11346969899282695</v>
      </c>
      <c r="Q314" s="1179">
        <f t="shared" si="498"/>
        <v>30.999797543912678</v>
      </c>
      <c r="R314" s="1179">
        <f t="shared" si="498"/>
        <v>15.244911995718619</v>
      </c>
    </row>
    <row r="315" spans="2:18" thickTop="1" thickBot="1" x14ac:dyDescent="0.35">
      <c r="D315">
        <v>3</v>
      </c>
      <c r="E315">
        <f t="shared" ref="E315" si="499">B314+C314+D315</f>
        <v>103</v>
      </c>
      <c r="F315">
        <f t="shared" ref="F315:R315" si="500">($B314*F$2+$C314*F$3+$D315*F$4)/$E315</f>
        <v>2.6705034460340227</v>
      </c>
      <c r="G315">
        <f t="shared" si="500"/>
        <v>2.3313425982244385E-2</v>
      </c>
      <c r="H315" s="1179">
        <f t="shared" si="500"/>
        <v>9.7683889353960396</v>
      </c>
      <c r="I315" s="1179">
        <f t="shared" si="500"/>
        <v>6.431839423064611</v>
      </c>
      <c r="J315">
        <f t="shared" si="500"/>
        <v>1.541303961620647</v>
      </c>
      <c r="K315" s="1179">
        <f t="shared" si="500"/>
        <v>92.502724265612557</v>
      </c>
      <c r="L315">
        <f t="shared" si="500"/>
        <v>7.2201001695176457</v>
      </c>
      <c r="M315">
        <f t="shared" si="500"/>
        <v>7.8730396144620698E-2</v>
      </c>
      <c r="N315" s="1179">
        <f t="shared" si="500"/>
        <v>254.46563386080584</v>
      </c>
      <c r="O315">
        <f t="shared" si="500"/>
        <v>20.737750936135509</v>
      </c>
      <c r="P315" s="1179">
        <f t="shared" si="500"/>
        <v>0.11336794563451315</v>
      </c>
      <c r="Q315" s="1179">
        <f t="shared" si="500"/>
        <v>31.009198193203549</v>
      </c>
      <c r="R315" s="1179">
        <f t="shared" si="500"/>
        <v>15.30960336089718</v>
      </c>
    </row>
    <row r="316" spans="2:18" thickTop="1" thickBot="1" x14ac:dyDescent="0.35">
      <c r="D316">
        <v>5</v>
      </c>
      <c r="E316">
        <f t="shared" ref="E316" si="501">B314+C314+D316</f>
        <v>105</v>
      </c>
      <c r="F316">
        <f t="shared" ref="F316:R316" si="502">($B314*F$2+$C314*F$3+$D316*F$4)/$E316</f>
        <v>2.6965754888495619</v>
      </c>
      <c r="G316">
        <f t="shared" si="502"/>
        <v>2.3323834924589077E-2</v>
      </c>
      <c r="H316" s="1179">
        <f t="shared" si="502"/>
        <v>9.8506659272584862</v>
      </c>
      <c r="I316" s="1179">
        <f t="shared" si="502"/>
        <v>6.4152132537681315</v>
      </c>
      <c r="J316">
        <f t="shared" si="502"/>
        <v>1.5915057254734291</v>
      </c>
      <c r="K316" s="1179">
        <f t="shared" si="502"/>
        <v>91.527716714274234</v>
      </c>
      <c r="L316">
        <f t="shared" si="502"/>
        <v>7.8169659863945595</v>
      </c>
      <c r="M316">
        <f t="shared" si="502"/>
        <v>8.4717949064987488E-2</v>
      </c>
      <c r="N316" s="1179">
        <f t="shared" si="502"/>
        <v>251.86061358750916</v>
      </c>
      <c r="O316">
        <f t="shared" si="502"/>
        <v>20.528867668891507</v>
      </c>
      <c r="P316" s="1179">
        <f t="shared" si="502"/>
        <v>0.11327006859461131</v>
      </c>
      <c r="Q316" s="1179">
        <f t="shared" si="502"/>
        <v>31.01824072252143</v>
      </c>
      <c r="R316" s="1179">
        <f t="shared" si="502"/>
        <v>15.371830293116556</v>
      </c>
    </row>
    <row r="317" spans="2:18" thickTop="1" thickBot="1" x14ac:dyDescent="0.35">
      <c r="D317">
        <v>7</v>
      </c>
      <c r="E317">
        <f t="shared" ref="E317" si="503">B314+C314+D317</f>
        <v>107</v>
      </c>
      <c r="F317">
        <f t="shared" ref="F317:R317" si="504">($B314*F$2+$C314*F$3+$D317*F$4)/$E317</f>
        <v>2.7216728758589128</v>
      </c>
      <c r="G317">
        <f t="shared" si="504"/>
        <v>2.3333854747593773E-2</v>
      </c>
      <c r="H317" s="1179">
        <f t="shared" si="504"/>
        <v>9.9298671437242074</v>
      </c>
      <c r="I317" s="1179">
        <f t="shared" si="504"/>
        <v>6.3992086235107735</v>
      </c>
      <c r="J317">
        <f t="shared" si="504"/>
        <v>1.6398307878737708</v>
      </c>
      <c r="K317" s="1179">
        <f t="shared" si="504"/>
        <v>90.58915804335976</v>
      </c>
      <c r="L317">
        <f t="shared" si="504"/>
        <v>8.3915190624536429</v>
      </c>
      <c r="M317">
        <f t="shared" si="504"/>
        <v>9.0481668231321866E-2</v>
      </c>
      <c r="N317" s="1179">
        <f t="shared" si="504"/>
        <v>249.35297724966279</v>
      </c>
      <c r="O317">
        <f t="shared" si="504"/>
        <v>20.327793121918305</v>
      </c>
      <c r="P317" s="1179">
        <f t="shared" si="504"/>
        <v>0.11317585050947214</v>
      </c>
      <c r="Q317" s="1179">
        <f t="shared" si="504"/>
        <v>31.02694521336014</v>
      </c>
      <c r="R317" s="1179">
        <f t="shared" si="504"/>
        <v>15.431730984879135</v>
      </c>
    </row>
    <row r="318" spans="2:18" thickTop="1" thickBot="1" x14ac:dyDescent="0.35">
      <c r="D318">
        <v>10</v>
      </c>
      <c r="E318">
        <f t="shared" ref="E318" si="505">B314+C314+D318</f>
        <v>110</v>
      </c>
      <c r="F318">
        <f t="shared" ref="F318:R318" si="506">($B314*F$2+$C314*F$3+$D318*F$4)/$E318</f>
        <v>2.7576077708950293</v>
      </c>
      <c r="G318">
        <f t="shared" si="506"/>
        <v>2.3348201312350502E-2</v>
      </c>
      <c r="H318" s="1179">
        <f t="shared" si="506"/>
        <v>10.043268885481943</v>
      </c>
      <c r="I318" s="1179">
        <f t="shared" si="506"/>
        <v>6.3762929029150097</v>
      </c>
      <c r="J318">
        <f t="shared" si="506"/>
        <v>1.709023490856078</v>
      </c>
      <c r="K318" s="1179">
        <f t="shared" si="506"/>
        <v>89.245312673641322</v>
      </c>
      <c r="L318">
        <f t="shared" si="506"/>
        <v>9.2141746031746035</v>
      </c>
      <c r="M318">
        <f t="shared" si="506"/>
        <v>9.8734266128573389E-2</v>
      </c>
      <c r="N318" s="1179">
        <f t="shared" si="506"/>
        <v>245.7624979477464</v>
      </c>
      <c r="O318">
        <f t="shared" si="506"/>
        <v>20.039890929661222</v>
      </c>
      <c r="P318" s="1179">
        <f t="shared" si="506"/>
        <v>0.1130409473421138</v>
      </c>
      <c r="Q318" s="1179">
        <f t="shared" si="506"/>
        <v>31.039408461606474</v>
      </c>
      <c r="R318" s="1179">
        <f t="shared" si="506"/>
        <v>15.517497884448279</v>
      </c>
    </row>
    <row r="319" spans="2:18" thickTop="1" thickBot="1" x14ac:dyDescent="0.35">
      <c r="D319">
        <v>13</v>
      </c>
      <c r="E319">
        <f t="shared" ref="E319" si="507">B314+C314+D319</f>
        <v>113</v>
      </c>
      <c r="F319">
        <f t="shared" ref="F319:R319" si="508">($B314*F$2+$C314*F$3+$D319*F$4)/$E319</f>
        <v>2.7916346184071039</v>
      </c>
      <c r="G319">
        <f t="shared" si="508"/>
        <v>2.3361786112606878E-2</v>
      </c>
      <c r="H319" s="1179">
        <f t="shared" si="508"/>
        <v>10.150649295818914</v>
      </c>
      <c r="I319" s="1179">
        <f t="shared" si="508"/>
        <v>6.3545939462446857</v>
      </c>
      <c r="J319">
        <f t="shared" si="508"/>
        <v>1.7745422450074666</v>
      </c>
      <c r="K319" s="1179">
        <f t="shared" si="508"/>
        <v>87.972821925323871</v>
      </c>
      <c r="L319">
        <f t="shared" si="508"/>
        <v>9.9931493187245408</v>
      </c>
      <c r="M319">
        <f t="shared" si="508"/>
        <v>0.10654867298703279</v>
      </c>
      <c r="N319" s="1179">
        <f t="shared" si="508"/>
        <v>242.36266356451588</v>
      </c>
      <c r="O319">
        <f t="shared" si="508"/>
        <v>19.767275579470887</v>
      </c>
      <c r="P319" s="1179">
        <f t="shared" si="508"/>
        <v>0.11291320717479217</v>
      </c>
      <c r="Q319" s="1179">
        <f t="shared" si="508"/>
        <v>31.051209944459199</v>
      </c>
      <c r="R319" s="1179">
        <f t="shared" si="508"/>
        <v>15.598710789350037</v>
      </c>
    </row>
    <row r="320" spans="2:18" thickTop="1" thickBot="1" x14ac:dyDescent="0.35">
      <c r="D320">
        <v>15</v>
      </c>
      <c r="E320">
        <f t="shared" ref="E320" si="509">B314+C314+D320</f>
        <v>115</v>
      </c>
      <c r="F320">
        <f t="shared" ref="F320:R320" si="510">($B314*F$2+$C314*F$3+$D320*F$4)/$E320</f>
        <v>2.8133328979800205</v>
      </c>
      <c r="G320">
        <f t="shared" si="510"/>
        <v>2.3370448883784856E-2</v>
      </c>
      <c r="H320" s="1179">
        <f t="shared" si="510"/>
        <v>10.219123760381619</v>
      </c>
      <c r="I320" s="1179">
        <f t="shared" si="510"/>
        <v>6.3407569303969424</v>
      </c>
      <c r="J320">
        <f t="shared" si="510"/>
        <v>1.8163223201184968</v>
      </c>
      <c r="K320" s="1179">
        <f t="shared" si="510"/>
        <v>87.161378549585208</v>
      </c>
      <c r="L320">
        <f t="shared" si="510"/>
        <v>10.489886818495513</v>
      </c>
      <c r="M320">
        <f t="shared" si="510"/>
        <v>0.11153177301271702</v>
      </c>
      <c r="N320" s="1179">
        <f t="shared" si="510"/>
        <v>240.19465323318045</v>
      </c>
      <c r="O320">
        <f t="shared" si="510"/>
        <v>19.59343390688575</v>
      </c>
      <c r="P320" s="1179">
        <f t="shared" si="510"/>
        <v>0.11283174967678998</v>
      </c>
      <c r="Q320" s="1179">
        <f t="shared" si="510"/>
        <v>31.058735527727606</v>
      </c>
      <c r="R320" s="1179">
        <f t="shared" si="510"/>
        <v>15.65049872870768</v>
      </c>
    </row>
    <row r="321" spans="2:18" thickTop="1" thickBot="1" x14ac:dyDescent="0.35">
      <c r="D321">
        <v>17</v>
      </c>
      <c r="E321">
        <f t="shared" ref="E321" si="511">B314+C314+D321</f>
        <v>117</v>
      </c>
      <c r="F321">
        <f t="shared" ref="F321:R321" si="512">($B314*F$2+$C314*F$3+$D321*F$4)/$E321</f>
        <v>2.8342893560290774</v>
      </c>
      <c r="G321">
        <f t="shared" si="512"/>
        <v>2.3378815491845638E-2</v>
      </c>
      <c r="H321" s="1179">
        <f t="shared" si="512"/>
        <v>10.285257217608848</v>
      </c>
      <c r="I321" s="1179">
        <f t="shared" si="512"/>
        <v>6.3273929749200626</v>
      </c>
      <c r="J321">
        <f t="shared" si="512"/>
        <v>1.8566740165932525</v>
      </c>
      <c r="K321" s="1179">
        <f t="shared" si="512"/>
        <v>86.377676827717934</v>
      </c>
      <c r="L321">
        <f t="shared" si="512"/>
        <v>10.969641839641842</v>
      </c>
      <c r="M321">
        <f t="shared" si="512"/>
        <v>0.11634451064436081</v>
      </c>
      <c r="N321" s="1179">
        <f t="shared" si="512"/>
        <v>238.1007629131727</v>
      </c>
      <c r="O321">
        <f t="shared" si="512"/>
        <v>19.425535539346253</v>
      </c>
      <c r="P321" s="1179">
        <f t="shared" si="512"/>
        <v>0.11275307705051435</v>
      </c>
      <c r="Q321" s="1179">
        <f t="shared" si="512"/>
        <v>31.066003826097944</v>
      </c>
      <c r="R321" s="1179">
        <f t="shared" si="512"/>
        <v>15.700516140224035</v>
      </c>
    </row>
    <row r="322" spans="2:18" thickTop="1" thickBot="1" x14ac:dyDescent="0.35">
      <c r="D322">
        <v>20</v>
      </c>
      <c r="E322">
        <f t="shared" ref="E322" si="513">B314+C314+D322</f>
        <v>120</v>
      </c>
      <c r="F322">
        <f t="shared" ref="F322:R322" si="514">($B314*F$2+$C314*F$3+$D322*F$4)/$E322</f>
        <v>2.8644142644745965</v>
      </c>
      <c r="G322">
        <f t="shared" si="514"/>
        <v>2.3390842490933008E-2</v>
      </c>
      <c r="H322" s="1179">
        <f t="shared" si="514"/>
        <v>10.380324062372988</v>
      </c>
      <c r="I322" s="1179">
        <f t="shared" si="514"/>
        <v>6.3081822889220467</v>
      </c>
      <c r="J322">
        <f t="shared" si="514"/>
        <v>1.9146795802757137</v>
      </c>
      <c r="K322" s="1179">
        <f t="shared" si="514"/>
        <v>85.251105602533741</v>
      </c>
      <c r="L322">
        <f t="shared" si="514"/>
        <v>11.659289682539683</v>
      </c>
      <c r="M322">
        <f t="shared" si="514"/>
        <v>0.12326282098984871</v>
      </c>
      <c r="N322" s="1179">
        <f t="shared" si="514"/>
        <v>235.09079557816165</v>
      </c>
      <c r="O322">
        <f t="shared" si="514"/>
        <v>19.18418163600823</v>
      </c>
      <c r="P322" s="1179">
        <f t="shared" si="514"/>
        <v>0.11263998515024315</v>
      </c>
      <c r="Q322" s="1179">
        <f t="shared" si="514"/>
        <v>31.076452005005301</v>
      </c>
      <c r="R322" s="1179">
        <f t="shared" si="514"/>
        <v>15.772416169278793</v>
      </c>
    </row>
    <row r="323" spans="2:18" thickTop="1" thickBot="1" x14ac:dyDescent="0.35">
      <c r="B323">
        <v>65</v>
      </c>
      <c r="C323">
        <v>35</v>
      </c>
      <c r="D323">
        <v>1</v>
      </c>
      <c r="E323">
        <f t="shared" ref="E323" si="515">B323+C323+D323</f>
        <v>101</v>
      </c>
      <c r="F323">
        <f t="shared" ref="F323:R323" si="516">($B323*F$2+$C323*F$3+$D323*F$4)/$E323</f>
        <v>2.6039533028339563</v>
      </c>
      <c r="G323">
        <f t="shared" si="516"/>
        <v>2.2953114377045787E-2</v>
      </c>
      <c r="H323" s="1179">
        <f t="shared" si="516"/>
        <v>9.7177749008533816</v>
      </c>
      <c r="I323" s="1179">
        <f t="shared" si="516"/>
        <v>6.4696128616537036</v>
      </c>
      <c r="J323">
        <f t="shared" si="516"/>
        <v>1.486965965828527</v>
      </c>
      <c r="K323" s="1179">
        <f t="shared" si="516"/>
        <v>92.809414152547163</v>
      </c>
      <c r="L323">
        <f t="shared" si="516"/>
        <v>6.5079090051862325</v>
      </c>
      <c r="M323">
        <f t="shared" si="516"/>
        <v>7.1466108450704377E-2</v>
      </c>
      <c r="N323" s="1179">
        <f t="shared" si="516"/>
        <v>256.11361769284076</v>
      </c>
      <c r="O323">
        <f t="shared" si="516"/>
        <v>20.645958115256224</v>
      </c>
      <c r="P323" s="1179">
        <f t="shared" si="516"/>
        <v>0.1142580177236861</v>
      </c>
      <c r="Q323" s="1179">
        <f t="shared" si="516"/>
        <v>30.769564463175968</v>
      </c>
      <c r="R323" s="1179">
        <f t="shared" si="516"/>
        <v>15.13444129522308</v>
      </c>
    </row>
    <row r="324" spans="2:18" thickTop="1" thickBot="1" x14ac:dyDescent="0.35">
      <c r="D324">
        <v>3</v>
      </c>
      <c r="E324">
        <f t="shared" ref="E324" si="517">B323+C323+D324</f>
        <v>103</v>
      </c>
      <c r="F324">
        <f t="shared" ref="F324:R324" si="518">($B323*F$2+$C323*F$3+$D324*F$4)/$E324</f>
        <v>2.6318238346983427</v>
      </c>
      <c r="G324">
        <f t="shared" si="518"/>
        <v>2.2970721776624327E-2</v>
      </c>
      <c r="H324" s="1179">
        <f t="shared" si="518"/>
        <v>9.8026323009955387</v>
      </c>
      <c r="I324" s="1179">
        <f t="shared" si="518"/>
        <v>6.4519303892914861</v>
      </c>
      <c r="J324">
        <f t="shared" si="518"/>
        <v>1.5391976279268411</v>
      </c>
      <c r="K324" s="1179">
        <f t="shared" si="518"/>
        <v>91.809519272310339</v>
      </c>
      <c r="L324">
        <f t="shared" si="518"/>
        <v>7.1301934042225303</v>
      </c>
      <c r="M324">
        <f t="shared" si="518"/>
        <v>7.7710978664552385E-2</v>
      </c>
      <c r="N324" s="1179">
        <f t="shared" si="518"/>
        <v>253.42601481555704</v>
      </c>
      <c r="O324">
        <f t="shared" si="518"/>
        <v>20.434801247111935</v>
      </c>
      <c r="P324" s="1179">
        <f t="shared" si="518"/>
        <v>0.1141409572055498</v>
      </c>
      <c r="Q324" s="1179">
        <f t="shared" si="518"/>
        <v>30.78343565772386</v>
      </c>
      <c r="R324" s="1179">
        <f t="shared" si="518"/>
        <v>15.201277722547184</v>
      </c>
    </row>
    <row r="325" spans="2:18" thickTop="1" thickBot="1" x14ac:dyDescent="0.35">
      <c r="D325">
        <v>5</v>
      </c>
      <c r="E325">
        <f t="shared" ref="E325" si="519">B323+C323+D325</f>
        <v>105</v>
      </c>
      <c r="F325">
        <f t="shared" ref="F325:R325" si="520">($B323*F$2+$C323*F$3+$D325*F$4)/$E325</f>
        <v>2.6586326320155136</v>
      </c>
      <c r="G325">
        <f t="shared" si="520"/>
        <v>2.2987658418123686E-2</v>
      </c>
      <c r="H325" s="1179">
        <f t="shared" si="520"/>
        <v>9.8842570382751394</v>
      </c>
      <c r="I325" s="1179">
        <f t="shared" si="520"/>
        <v>6.434921534924019</v>
      </c>
      <c r="J325">
        <f t="shared" si="520"/>
        <v>1.58943951242141</v>
      </c>
      <c r="K325" s="1179">
        <f t="shared" si="520"/>
        <v>90.847715625606341</v>
      </c>
      <c r="L325">
        <f t="shared" si="520"/>
        <v>7.7287717309145876</v>
      </c>
      <c r="M325">
        <f t="shared" si="520"/>
        <v>8.3717949060730018E-2</v>
      </c>
      <c r="N325" s="1179">
        <f t="shared" si="520"/>
        <v>250.84079680978891</v>
      </c>
      <c r="O325">
        <f t="shared" si="520"/>
        <v>20.231688450135049</v>
      </c>
      <c r="P325" s="1179">
        <f t="shared" si="520"/>
        <v>0.11402835613572344</v>
      </c>
      <c r="Q325" s="1179">
        <f t="shared" si="520"/>
        <v>30.796778425812786</v>
      </c>
      <c r="R325" s="1179">
        <f t="shared" si="520"/>
        <v>15.265568000258941</v>
      </c>
    </row>
    <row r="326" spans="2:18" thickTop="1" thickBot="1" x14ac:dyDescent="0.35">
      <c r="D326">
        <v>7</v>
      </c>
      <c r="E326">
        <f t="shared" ref="E326" si="521">B323+C323+D326</f>
        <v>107</v>
      </c>
      <c r="F326">
        <f t="shared" ref="F326:R326" si="522">($B323*F$2+$C323*F$3+$D326*F$4)/$E326</f>
        <v>2.6844392313021364</v>
      </c>
      <c r="G326">
        <f t="shared" si="522"/>
        <v>2.3003961914146429E-2</v>
      </c>
      <c r="H326" s="1179">
        <f t="shared" si="522"/>
        <v>9.962830383506903</v>
      </c>
      <c r="I326" s="1179">
        <f t="shared" si="522"/>
        <v>6.4185485255796344</v>
      </c>
      <c r="J326">
        <f t="shared" si="522"/>
        <v>1.6378031956264625</v>
      </c>
      <c r="K326" s="1179">
        <f t="shared" si="522"/>
        <v>89.921867255414639</v>
      </c>
      <c r="L326">
        <f t="shared" si="522"/>
        <v>8.3049732977303066</v>
      </c>
      <c r="M326">
        <f t="shared" si="522"/>
        <v>8.950035981592902E-2</v>
      </c>
      <c r="N326" s="1179">
        <f t="shared" si="522"/>
        <v>248.35222246778778</v>
      </c>
      <c r="O326">
        <f t="shared" si="522"/>
        <v>20.036168654914302</v>
      </c>
      <c r="P326" s="1179">
        <f t="shared" si="522"/>
        <v>0.11391996445168498</v>
      </c>
      <c r="Q326" s="1179">
        <f t="shared" si="522"/>
        <v>30.809622398832964</v>
      </c>
      <c r="R326" s="1179">
        <f t="shared" si="522"/>
        <v>15.32745490310297</v>
      </c>
    </row>
    <row r="327" spans="2:18" thickTop="1" thickBot="1" x14ac:dyDescent="0.35">
      <c r="D327">
        <v>10</v>
      </c>
      <c r="E327">
        <f t="shared" ref="E327" si="523">B323+C323+D327</f>
        <v>110</v>
      </c>
      <c r="F327">
        <f t="shared" ref="F327:R327" si="524">($B323*F$2+$C323*F$3+$D327*F$4)/$E327</f>
        <v>2.7213895893716193</v>
      </c>
      <c r="G327">
        <f t="shared" si="524"/>
        <v>2.3027305556178993E-2</v>
      </c>
      <c r="H327" s="1179">
        <f t="shared" si="524"/>
        <v>10.075333127816018</v>
      </c>
      <c r="I327" s="1179">
        <f t="shared" si="524"/>
        <v>6.3951053531092654</v>
      </c>
      <c r="J327">
        <f t="shared" si="524"/>
        <v>1.7070511965791508</v>
      </c>
      <c r="K327" s="1179">
        <f t="shared" si="524"/>
        <v>88.596220725367431</v>
      </c>
      <c r="L327">
        <f t="shared" si="524"/>
        <v>9.1299891774891773</v>
      </c>
      <c r="M327">
        <f t="shared" si="524"/>
        <v>9.7779720669963974E-2</v>
      </c>
      <c r="N327" s="1179">
        <f t="shared" si="524"/>
        <v>244.78903647810435</v>
      </c>
      <c r="O327">
        <f t="shared" si="524"/>
        <v>19.756219857211875</v>
      </c>
      <c r="P327" s="1179">
        <f t="shared" si="524"/>
        <v>0.11376476726772082</v>
      </c>
      <c r="Q327" s="1179">
        <f t="shared" si="524"/>
        <v>30.82801263293004</v>
      </c>
      <c r="R327" s="1179">
        <f t="shared" si="524"/>
        <v>15.416065695811465</v>
      </c>
    </row>
    <row r="328" spans="2:18" thickTop="1" thickBot="1" x14ac:dyDescent="0.35">
      <c r="D328">
        <v>13</v>
      </c>
      <c r="E328">
        <f t="shared" ref="E328" si="525">B323+C323+D328</f>
        <v>113</v>
      </c>
      <c r="F328">
        <f t="shared" ref="F328:R328" si="526">($B323*F$2+$C323*F$3+$D328*F$4)/$E328</f>
        <v>2.7563779815259082</v>
      </c>
      <c r="G328">
        <f t="shared" si="526"/>
        <v>2.3049409712793904E-2</v>
      </c>
      <c r="H328" s="1179">
        <f t="shared" si="526"/>
        <v>10.181862275082173</v>
      </c>
      <c r="I328" s="1179">
        <f t="shared" si="526"/>
        <v>6.372906950858563</v>
      </c>
      <c r="J328">
        <f t="shared" si="526"/>
        <v>1.7726223125255016</v>
      </c>
      <c r="K328" s="1179">
        <f t="shared" si="526"/>
        <v>87.340962506650158</v>
      </c>
      <c r="L328">
        <f t="shared" si="526"/>
        <v>9.9111989043404982</v>
      </c>
      <c r="M328">
        <f t="shared" si="526"/>
        <v>0.10561946944325371</v>
      </c>
      <c r="N328" s="1179">
        <f t="shared" si="526"/>
        <v>241.41504620468734</v>
      </c>
      <c r="O328">
        <f t="shared" si="526"/>
        <v>19.49113559744055</v>
      </c>
      <c r="P328" s="1179">
        <f t="shared" si="526"/>
        <v>0.11361781064219725</v>
      </c>
      <c r="Q328" s="1179">
        <f t="shared" si="526"/>
        <v>30.845426394420191</v>
      </c>
      <c r="R328" s="1179">
        <f t="shared" si="526"/>
        <v>15.499971490677032</v>
      </c>
    </row>
    <row r="329" spans="2:18" thickTop="1" thickBot="1" x14ac:dyDescent="0.35">
      <c r="D329">
        <v>15</v>
      </c>
      <c r="E329">
        <f t="shared" ref="E329" si="527">B323+C323+D329</f>
        <v>115</v>
      </c>
      <c r="F329">
        <f t="shared" ref="F329:R329" si="528">($B323*F$2+$C323*F$3+$D329*F$4)/$E329</f>
        <v>2.7786894200011067</v>
      </c>
      <c r="G329">
        <f t="shared" si="528"/>
        <v>2.3063505117012106E-2</v>
      </c>
      <c r="H329" s="1179">
        <f t="shared" si="528"/>
        <v>10.24979390522291</v>
      </c>
      <c r="I329" s="1179">
        <f t="shared" si="528"/>
        <v>6.3587514479740568</v>
      </c>
      <c r="J329">
        <f t="shared" si="528"/>
        <v>1.8144357777666533</v>
      </c>
      <c r="K329" s="1179">
        <f t="shared" si="528"/>
        <v>86.540507990366692</v>
      </c>
      <c r="L329">
        <f t="shared" si="528"/>
        <v>10.409361628709455</v>
      </c>
      <c r="M329">
        <f t="shared" si="528"/>
        <v>0.11061872953056889</v>
      </c>
      <c r="N329" s="1179">
        <f t="shared" si="528"/>
        <v>239.26351617526197</v>
      </c>
      <c r="O329">
        <f t="shared" si="528"/>
        <v>19.322096359325503</v>
      </c>
      <c r="P329" s="1179">
        <f t="shared" si="528"/>
        <v>0.11352409917084888</v>
      </c>
      <c r="Q329" s="1179">
        <f t="shared" si="528"/>
        <v>30.856530822037104</v>
      </c>
      <c r="R329" s="1179">
        <f t="shared" si="528"/>
        <v>15.553476635228989</v>
      </c>
    </row>
    <row r="330" spans="2:18" thickTop="1" thickBot="1" x14ac:dyDescent="0.35">
      <c r="D330">
        <v>17</v>
      </c>
      <c r="E330">
        <f t="shared" ref="E330" si="529">B323+C323+D330</f>
        <v>117</v>
      </c>
      <c r="F330">
        <f t="shared" ref="F330:R330" si="530">($B323*F$2+$C323*F$3+$D330*F$4)/$E330</f>
        <v>2.8002380742549313</v>
      </c>
      <c r="G330">
        <f t="shared" si="530"/>
        <v>2.3077118627069005E-2</v>
      </c>
      <c r="H330" s="1179">
        <f t="shared" si="530"/>
        <v>10.315403086469944</v>
      </c>
      <c r="I330" s="1179">
        <f t="shared" si="530"/>
        <v>6.3450798939061146</v>
      </c>
      <c r="J330">
        <f t="shared" si="530"/>
        <v>1.8548197228286198</v>
      </c>
      <c r="K330" s="1179">
        <f t="shared" si="530"/>
        <v>85.767419440451874</v>
      </c>
      <c r="L330">
        <f t="shared" si="530"/>
        <v>10.890493148826483</v>
      </c>
      <c r="M330">
        <f t="shared" si="530"/>
        <v>0.1154470747431041</v>
      </c>
      <c r="N330" s="1179">
        <f t="shared" si="530"/>
        <v>237.18554272803917</v>
      </c>
      <c r="O330">
        <f t="shared" si="530"/>
        <v>19.15883624046225</v>
      </c>
      <c r="P330" s="1179">
        <f t="shared" si="530"/>
        <v>0.11343359151048678</v>
      </c>
      <c r="Q330" s="1179">
        <f t="shared" si="530"/>
        <v>30.867255611103005</v>
      </c>
      <c r="R330" s="1179">
        <f t="shared" si="530"/>
        <v>15.605152544069766</v>
      </c>
    </row>
    <row r="331" spans="2:18" thickTop="1" thickBot="1" x14ac:dyDescent="0.35">
      <c r="D331">
        <v>20</v>
      </c>
      <c r="E331">
        <f t="shared" ref="E331" si="531">B323+C323+D331</f>
        <v>120</v>
      </c>
      <c r="F331">
        <f t="shared" ref="F331:R331" si="532">($B323*F$2+$C323*F$3+$D331*F$4)/$E331</f>
        <v>2.831214264744804</v>
      </c>
      <c r="G331">
        <f t="shared" si="532"/>
        <v>2.3096688047775794E-2</v>
      </c>
      <c r="H331" s="1179">
        <f t="shared" si="532"/>
        <v>10.409716284512559</v>
      </c>
      <c r="I331" s="1179">
        <f t="shared" si="532"/>
        <v>6.3254270349334485</v>
      </c>
      <c r="J331">
        <f t="shared" si="532"/>
        <v>1.9128716438551971</v>
      </c>
      <c r="K331" s="1179">
        <f t="shared" si="532"/>
        <v>84.656104649949341</v>
      </c>
      <c r="L331">
        <f t="shared" si="532"/>
        <v>11.582119708994707</v>
      </c>
      <c r="M331">
        <f t="shared" si="532"/>
        <v>0.12238782098612341</v>
      </c>
      <c r="N331" s="1179">
        <f t="shared" si="532"/>
        <v>234.19845589765643</v>
      </c>
      <c r="O331">
        <f t="shared" si="532"/>
        <v>18.924149819596327</v>
      </c>
      <c r="P331" s="1179">
        <f t="shared" si="532"/>
        <v>0.11330348674871628</v>
      </c>
      <c r="Q331" s="1179">
        <f t="shared" si="532"/>
        <v>30.882672495385236</v>
      </c>
      <c r="R331" s="1179">
        <f t="shared" si="532"/>
        <v>15.679436663028381</v>
      </c>
    </row>
    <row r="332" spans="2:18" thickTop="1" thickBot="1" x14ac:dyDescent="0.35">
      <c r="B332">
        <v>64</v>
      </c>
      <c r="C332">
        <v>36</v>
      </c>
      <c r="D332">
        <v>1</v>
      </c>
      <c r="E332">
        <f t="shared" ref="E332" si="533">B332+C332+D332</f>
        <v>101</v>
      </c>
      <c r="F332">
        <f t="shared" ref="F332:R332" si="534">($B332*F$2+$C332*F$3+$D332*F$4)/$E332</f>
        <v>2.5645077586005396</v>
      </c>
      <c r="G332">
        <f t="shared" si="534"/>
        <v>2.2603623949532262E-2</v>
      </c>
      <c r="H332" s="1179">
        <f t="shared" si="534"/>
        <v>9.7526963529003954</v>
      </c>
      <c r="I332" s="1179">
        <f t="shared" si="534"/>
        <v>6.4901016687959627</v>
      </c>
      <c r="J332">
        <f t="shared" si="534"/>
        <v>1.4848179225566267</v>
      </c>
      <c r="K332" s="1179">
        <f t="shared" si="534"/>
        <v>92.102482327694403</v>
      </c>
      <c r="L332">
        <f t="shared" si="534"/>
        <v>6.4162219079050757</v>
      </c>
      <c r="M332">
        <f t="shared" si="534"/>
        <v>7.0426504485882252E-2</v>
      </c>
      <c r="N332" s="1179">
        <f t="shared" si="534"/>
        <v>255.05341213184457</v>
      </c>
      <c r="O332">
        <f t="shared" si="534"/>
        <v>20.337009422489604</v>
      </c>
      <c r="P332" s="1179">
        <f t="shared" si="534"/>
        <v>0.11504633645454523</v>
      </c>
      <c r="Q332" s="1179">
        <f t="shared" si="534"/>
        <v>30.539331382439265</v>
      </c>
      <c r="R332" s="1179">
        <f t="shared" si="534"/>
        <v>15.02397059472754</v>
      </c>
    </row>
    <row r="333" spans="2:18" thickTop="1" thickBot="1" x14ac:dyDescent="0.35">
      <c r="D333">
        <v>3</v>
      </c>
      <c r="E333">
        <f t="shared" ref="E333" si="535">B332+C332+D333</f>
        <v>103</v>
      </c>
      <c r="F333">
        <f t="shared" ref="F333:R333" si="536">($B332*F$2+$C332*F$3+$D333*F$4)/$E333</f>
        <v>2.5931442233626623</v>
      </c>
      <c r="G333">
        <f t="shared" si="536"/>
        <v>2.2628017571004268E-2</v>
      </c>
      <c r="H333" s="1179">
        <f t="shared" si="536"/>
        <v>9.8368756665950396</v>
      </c>
      <c r="I333" s="1179">
        <f t="shared" si="536"/>
        <v>6.4720213555183603</v>
      </c>
      <c r="J333">
        <f t="shared" si="536"/>
        <v>1.5370912942330359</v>
      </c>
      <c r="K333" s="1179">
        <f t="shared" si="536"/>
        <v>91.116314279008122</v>
      </c>
      <c r="L333">
        <f t="shared" si="536"/>
        <v>7.040286638927415</v>
      </c>
      <c r="M333">
        <f t="shared" si="536"/>
        <v>7.6691561184484086E-2</v>
      </c>
      <c r="N333" s="1179">
        <f t="shared" si="536"/>
        <v>252.38639577030833</v>
      </c>
      <c r="O333">
        <f t="shared" si="536"/>
        <v>20.131851558088361</v>
      </c>
      <c r="P333" s="1179">
        <f t="shared" si="536"/>
        <v>0.11491396877658643</v>
      </c>
      <c r="Q333" s="1179">
        <f t="shared" si="536"/>
        <v>30.557673122244179</v>
      </c>
      <c r="R333" s="1179">
        <f t="shared" si="536"/>
        <v>15.092952084197188</v>
      </c>
    </row>
    <row r="334" spans="2:18" thickTop="1" thickBot="1" x14ac:dyDescent="0.35">
      <c r="D334">
        <v>5</v>
      </c>
      <c r="E334">
        <f t="shared" ref="E334" si="537">B332+C332+D334</f>
        <v>105</v>
      </c>
      <c r="F334">
        <f t="shared" ref="F334:R334" si="538">($B332*F$2+$C332*F$3+$D334*F$4)/$E334</f>
        <v>2.6206897751814653</v>
      </c>
      <c r="G334">
        <f t="shared" si="538"/>
        <v>2.2651481911658295E-2</v>
      </c>
      <c r="H334" s="1179">
        <f t="shared" si="538"/>
        <v>9.9178481492917925</v>
      </c>
      <c r="I334" s="1179">
        <f t="shared" si="538"/>
        <v>6.4546298160799056</v>
      </c>
      <c r="J334">
        <f t="shared" si="538"/>
        <v>1.5873732993693914</v>
      </c>
      <c r="K334" s="1179">
        <f t="shared" si="538"/>
        <v>90.167714536938448</v>
      </c>
      <c r="L334">
        <f t="shared" si="538"/>
        <v>7.6405774754346174</v>
      </c>
      <c r="M334">
        <f t="shared" si="538"/>
        <v>8.2717949056472548E-2</v>
      </c>
      <c r="N334" s="1179">
        <f t="shared" si="538"/>
        <v>249.82098003206875</v>
      </c>
      <c r="O334">
        <f t="shared" si="538"/>
        <v>19.934509231378584</v>
      </c>
      <c r="P334" s="1179">
        <f t="shared" si="538"/>
        <v>0.11478664367683555</v>
      </c>
      <c r="Q334" s="1179">
        <f t="shared" si="538"/>
        <v>30.575316129104145</v>
      </c>
      <c r="R334" s="1179">
        <f t="shared" si="538"/>
        <v>15.159305707401327</v>
      </c>
    </row>
    <row r="335" spans="2:18" thickTop="1" thickBot="1" x14ac:dyDescent="0.35">
      <c r="D335">
        <v>7</v>
      </c>
      <c r="E335">
        <f t="shared" ref="E335" si="539">B332+C332+D335</f>
        <v>107</v>
      </c>
      <c r="F335">
        <f t="shared" ref="F335:R335" si="540">($B332*F$2+$C332*F$3+$D335*F$4)/$E335</f>
        <v>2.6472055867453603</v>
      </c>
      <c r="G335">
        <f t="shared" si="540"/>
        <v>2.2674069080699081E-2</v>
      </c>
      <c r="H335" s="1179">
        <f t="shared" si="540"/>
        <v>9.9957936232895985</v>
      </c>
      <c r="I335" s="1179">
        <f t="shared" si="540"/>
        <v>6.4378884276484953</v>
      </c>
      <c r="J335">
        <f t="shared" si="540"/>
        <v>1.6357756033791546</v>
      </c>
      <c r="K335" s="1179">
        <f t="shared" si="540"/>
        <v>89.254576467469505</v>
      </c>
      <c r="L335">
        <f t="shared" si="540"/>
        <v>8.218427533006972</v>
      </c>
      <c r="M335">
        <f t="shared" si="540"/>
        <v>8.8519051400536175E-2</v>
      </c>
      <c r="N335" s="1179">
        <f t="shared" si="540"/>
        <v>247.35146768591287</v>
      </c>
      <c r="O335">
        <f t="shared" si="540"/>
        <v>19.7445441879103</v>
      </c>
      <c r="P335" s="1179">
        <f t="shared" si="540"/>
        <v>0.11466407839389781</v>
      </c>
      <c r="Q335" s="1179">
        <f t="shared" si="540"/>
        <v>30.592299584305795</v>
      </c>
      <c r="R335" s="1179">
        <f t="shared" si="540"/>
        <v>15.223178821326806</v>
      </c>
    </row>
    <row r="336" spans="2:18" thickTop="1" thickBot="1" x14ac:dyDescent="0.35">
      <c r="D336">
        <v>10</v>
      </c>
      <c r="E336">
        <f t="shared" ref="E336" si="541">B332+C332+D336</f>
        <v>110</v>
      </c>
      <c r="F336">
        <f t="shared" ref="F336:R336" si="542">($B332*F$2+$C332*F$3+$D336*F$4)/$E336</f>
        <v>2.6851714078482094</v>
      </c>
      <c r="G336">
        <f t="shared" si="542"/>
        <v>2.2706409800007484E-2</v>
      </c>
      <c r="H336" s="1179">
        <f t="shared" si="542"/>
        <v>10.107397370150096</v>
      </c>
      <c r="I336" s="1179">
        <f t="shared" si="542"/>
        <v>6.4139178033035211</v>
      </c>
      <c r="J336">
        <f t="shared" si="542"/>
        <v>1.7050789023022239</v>
      </c>
      <c r="K336" s="1179">
        <f t="shared" si="542"/>
        <v>87.947128777093525</v>
      </c>
      <c r="L336">
        <f t="shared" si="542"/>
        <v>9.0458037518037511</v>
      </c>
      <c r="M336">
        <f t="shared" si="542"/>
        <v>9.6825175211354572E-2</v>
      </c>
      <c r="N336" s="1179">
        <f t="shared" si="542"/>
        <v>243.81557500846239</v>
      </c>
      <c r="O336">
        <f t="shared" si="542"/>
        <v>19.472548784762527</v>
      </c>
      <c r="P336" s="1179">
        <f t="shared" si="542"/>
        <v>0.11448858719332784</v>
      </c>
      <c r="Q336" s="1179">
        <f t="shared" si="542"/>
        <v>30.61661680425361</v>
      </c>
      <c r="R336" s="1179">
        <f t="shared" si="542"/>
        <v>15.314633507174651</v>
      </c>
    </row>
    <row r="337" spans="2:18" thickTop="1" thickBot="1" x14ac:dyDescent="0.35">
      <c r="D337">
        <v>13</v>
      </c>
      <c r="E337">
        <f t="shared" ref="E337" si="543">B332+C332+D337</f>
        <v>113</v>
      </c>
      <c r="F337">
        <f t="shared" ref="F337:R337" si="544">($B332*F$2+$C332*F$3+$D337*F$4)/$E337</f>
        <v>2.7211213446447129</v>
      </c>
      <c r="G337">
        <f t="shared" si="544"/>
        <v>2.273703331298093E-2</v>
      </c>
      <c r="H337" s="1179">
        <f t="shared" si="544"/>
        <v>10.213075254345434</v>
      </c>
      <c r="I337" s="1179">
        <f t="shared" si="544"/>
        <v>6.3912199554724403</v>
      </c>
      <c r="J337">
        <f t="shared" si="544"/>
        <v>1.770702380043538</v>
      </c>
      <c r="K337" s="1179">
        <f t="shared" si="544"/>
        <v>86.709103087976459</v>
      </c>
      <c r="L337">
        <f t="shared" si="544"/>
        <v>9.8292484899564556</v>
      </c>
      <c r="M337">
        <f t="shared" si="544"/>
        <v>0.10469026589947464</v>
      </c>
      <c r="N337" s="1179">
        <f t="shared" si="544"/>
        <v>240.46742884485886</v>
      </c>
      <c r="O337">
        <f t="shared" si="544"/>
        <v>19.214995615410214</v>
      </c>
      <c r="P337" s="1179">
        <f t="shared" si="544"/>
        <v>0.11432241410960231</v>
      </c>
      <c r="Q337" s="1179">
        <f t="shared" si="544"/>
        <v>30.639642844381189</v>
      </c>
      <c r="R337" s="1179">
        <f t="shared" si="544"/>
        <v>15.401232192004027</v>
      </c>
    </row>
    <row r="338" spans="2:18" thickTop="1" thickBot="1" x14ac:dyDescent="0.35">
      <c r="D338">
        <v>15</v>
      </c>
      <c r="E338">
        <f t="shared" ref="E338" si="545">B332+C332+D338</f>
        <v>115</v>
      </c>
      <c r="F338">
        <f t="shared" ref="F338:R338" si="546">($B332*F$2+$C332*F$3+$D338*F$4)/$E338</f>
        <v>2.744045942022193</v>
      </c>
      <c r="G338">
        <f t="shared" si="546"/>
        <v>2.275656135023936E-2</v>
      </c>
      <c r="H338" s="1179">
        <f t="shared" si="546"/>
        <v>10.2804640500642</v>
      </c>
      <c r="I338" s="1179">
        <f t="shared" si="546"/>
        <v>6.3767459655511711</v>
      </c>
      <c r="J338">
        <f t="shared" si="546"/>
        <v>1.8125492354148103</v>
      </c>
      <c r="K338" s="1179">
        <f t="shared" si="546"/>
        <v>85.919637431148189</v>
      </c>
      <c r="L338">
        <f t="shared" si="546"/>
        <v>10.328836438923396</v>
      </c>
      <c r="M338">
        <f t="shared" si="546"/>
        <v>0.10970568604842076</v>
      </c>
      <c r="N338" s="1179">
        <f t="shared" si="546"/>
        <v>238.33237911734355</v>
      </c>
      <c r="O338">
        <f t="shared" si="546"/>
        <v>19.050758811765256</v>
      </c>
      <c r="P338" s="1179">
        <f t="shared" si="546"/>
        <v>0.11421644866490778</v>
      </c>
      <c r="Q338" s="1179">
        <f t="shared" si="546"/>
        <v>30.654326116346603</v>
      </c>
      <c r="R338" s="1179">
        <f t="shared" si="546"/>
        <v>15.456454541750297</v>
      </c>
    </row>
    <row r="339" spans="2:18" thickTop="1" thickBot="1" x14ac:dyDescent="0.35">
      <c r="D339">
        <v>17</v>
      </c>
      <c r="E339">
        <f t="shared" ref="E339" si="547">B332+C332+D339</f>
        <v>117</v>
      </c>
      <c r="F339">
        <f t="shared" ref="F339:R339" si="548">($B332*F$2+$C332*F$3+$D339*F$4)/$E339</f>
        <v>2.7661867924807857</v>
      </c>
      <c r="G339">
        <f t="shared" si="548"/>
        <v>2.2775421762292372E-2</v>
      </c>
      <c r="H339" s="1179">
        <f t="shared" si="548"/>
        <v>10.345548955331044</v>
      </c>
      <c r="I339" s="1179">
        <f t="shared" si="548"/>
        <v>6.3627668128921675</v>
      </c>
      <c r="J339">
        <f t="shared" si="548"/>
        <v>1.8529654290639879</v>
      </c>
      <c r="K339" s="1179">
        <f t="shared" si="548"/>
        <v>85.157162053185814</v>
      </c>
      <c r="L339">
        <f t="shared" si="548"/>
        <v>10.811344458011124</v>
      </c>
      <c r="M339">
        <f t="shared" si="548"/>
        <v>0.11454963884184739</v>
      </c>
      <c r="N339" s="1179">
        <f t="shared" si="548"/>
        <v>236.27032254290569</v>
      </c>
      <c r="O339">
        <f t="shared" si="548"/>
        <v>18.892136941578251</v>
      </c>
      <c r="P339" s="1179">
        <f t="shared" si="548"/>
        <v>0.11411410597045919</v>
      </c>
      <c r="Q339" s="1179">
        <f t="shared" si="548"/>
        <v>30.668507396108069</v>
      </c>
      <c r="R339" s="1179">
        <f t="shared" si="548"/>
        <v>15.509788947915496</v>
      </c>
    </row>
    <row r="340" spans="2:18" thickTop="1" thickBot="1" x14ac:dyDescent="0.35">
      <c r="D340">
        <v>20</v>
      </c>
      <c r="E340">
        <f t="shared" ref="E340" si="549">B332+C332+D340</f>
        <v>120</v>
      </c>
      <c r="F340">
        <f t="shared" ref="F340:R340" si="550">($B332*F$2+$C332*F$3+$D340*F$4)/$E340</f>
        <v>2.7980142650150119</v>
      </c>
      <c r="G340">
        <f t="shared" si="550"/>
        <v>2.2802533604618577E-2</v>
      </c>
      <c r="H340" s="1179">
        <f t="shared" si="550"/>
        <v>10.439108506652129</v>
      </c>
      <c r="I340" s="1179">
        <f t="shared" si="550"/>
        <v>6.3426717809448494</v>
      </c>
      <c r="J340">
        <f t="shared" si="550"/>
        <v>1.911063707434681</v>
      </c>
      <c r="K340" s="1179">
        <f t="shared" si="550"/>
        <v>84.061103697364928</v>
      </c>
      <c r="L340">
        <f t="shared" si="550"/>
        <v>11.504949735449737</v>
      </c>
      <c r="M340">
        <f t="shared" si="550"/>
        <v>0.12151282098239813</v>
      </c>
      <c r="N340" s="1179">
        <f t="shared" si="550"/>
        <v>233.30611621715127</v>
      </c>
      <c r="O340">
        <f t="shared" si="550"/>
        <v>18.664118003184424</v>
      </c>
      <c r="P340" s="1179">
        <f t="shared" si="550"/>
        <v>0.11396698834718938</v>
      </c>
      <c r="Q340" s="1179">
        <f t="shared" si="550"/>
        <v>30.688892985765179</v>
      </c>
      <c r="R340" s="1179">
        <f t="shared" si="550"/>
        <v>15.58645715677797</v>
      </c>
    </row>
    <row r="341" spans="2:18" thickTop="1" thickBot="1" x14ac:dyDescent="0.35">
      <c r="B341">
        <v>63</v>
      </c>
      <c r="C341">
        <v>37</v>
      </c>
      <c r="D341">
        <v>1</v>
      </c>
      <c r="E341">
        <f t="shared" ref="E341" si="551">B341+C341+D341</f>
        <v>101</v>
      </c>
      <c r="F341">
        <f t="shared" ref="F341:R341" si="552">($B341*F$2+$C341*F$3+$D341*F$4)/$E341</f>
        <v>2.5250622143671233</v>
      </c>
      <c r="G341">
        <f t="shared" si="552"/>
        <v>2.2254133522018736E-2</v>
      </c>
      <c r="H341" s="1179">
        <f t="shared" si="552"/>
        <v>9.787617804947411</v>
      </c>
      <c r="I341" s="1179">
        <f t="shared" si="552"/>
        <v>6.5105904759382209</v>
      </c>
      <c r="J341">
        <f t="shared" si="552"/>
        <v>1.4826698792847259</v>
      </c>
      <c r="K341" s="1179">
        <f t="shared" si="552"/>
        <v>91.395550502841644</v>
      </c>
      <c r="L341">
        <f t="shared" si="552"/>
        <v>6.3245348106239199</v>
      </c>
      <c r="M341">
        <f t="shared" si="552"/>
        <v>6.9386900521060127E-2</v>
      </c>
      <c r="N341" s="1179">
        <f t="shared" si="552"/>
        <v>253.99320657084834</v>
      </c>
      <c r="O341">
        <f t="shared" si="552"/>
        <v>20.028060729722991</v>
      </c>
      <c r="P341" s="1179">
        <f t="shared" si="552"/>
        <v>0.11583465518540437</v>
      </c>
      <c r="Q341" s="1179">
        <f t="shared" si="552"/>
        <v>30.309098301702559</v>
      </c>
      <c r="R341" s="1179">
        <f t="shared" si="552"/>
        <v>14.913499894232</v>
      </c>
    </row>
    <row r="342" spans="2:18" thickTop="1" thickBot="1" x14ac:dyDescent="0.35">
      <c r="D342">
        <v>3</v>
      </c>
      <c r="E342">
        <f t="shared" ref="E342" si="553">B341+C341+D342</f>
        <v>103</v>
      </c>
      <c r="F342">
        <f t="shared" ref="F342:R342" si="554">($B341*F$2+$C341*F$3+$D342*F$4)/$E342</f>
        <v>2.5544646120269818</v>
      </c>
      <c r="G342">
        <f t="shared" si="554"/>
        <v>2.228531336538421E-2</v>
      </c>
      <c r="H342" s="1179">
        <f t="shared" si="554"/>
        <v>9.8711190321945388</v>
      </c>
      <c r="I342" s="1179">
        <f t="shared" si="554"/>
        <v>6.4921123217452354</v>
      </c>
      <c r="J342">
        <f t="shared" si="554"/>
        <v>1.5349849605392305</v>
      </c>
      <c r="K342" s="1179">
        <f t="shared" si="554"/>
        <v>90.423109285705891</v>
      </c>
      <c r="L342">
        <f t="shared" si="554"/>
        <v>6.9503798736323006</v>
      </c>
      <c r="M342">
        <f t="shared" si="554"/>
        <v>7.5672143704415787E-2</v>
      </c>
      <c r="N342" s="1179">
        <f t="shared" si="554"/>
        <v>251.34677672505961</v>
      </c>
      <c r="O342">
        <f t="shared" si="554"/>
        <v>19.828901869064783</v>
      </c>
      <c r="P342" s="1179">
        <f t="shared" si="554"/>
        <v>0.11568698034762305</v>
      </c>
      <c r="Q342" s="1179">
        <f t="shared" si="554"/>
        <v>30.331910586764497</v>
      </c>
      <c r="R342" s="1179">
        <f t="shared" si="554"/>
        <v>14.984626445847194</v>
      </c>
    </row>
    <row r="343" spans="2:18" thickTop="1" thickBot="1" x14ac:dyDescent="0.35">
      <c r="D343">
        <v>5</v>
      </c>
      <c r="E343">
        <f t="shared" ref="E343" si="555">B341+C341+D343</f>
        <v>105</v>
      </c>
      <c r="F343">
        <f t="shared" ref="F343:R343" si="556">($B341*F$2+$C341*F$3+$D343*F$4)/$E343</f>
        <v>2.582746918347417</v>
      </c>
      <c r="G343">
        <f t="shared" si="556"/>
        <v>2.2315305405192904E-2</v>
      </c>
      <c r="H343" s="1179">
        <f t="shared" si="556"/>
        <v>9.9514392603084438</v>
      </c>
      <c r="I343" s="1179">
        <f t="shared" si="556"/>
        <v>6.4743380972357922</v>
      </c>
      <c r="J343">
        <f t="shared" si="556"/>
        <v>1.5853070863173728</v>
      </c>
      <c r="K343" s="1179">
        <f t="shared" si="556"/>
        <v>89.487713448270554</v>
      </c>
      <c r="L343">
        <f t="shared" si="556"/>
        <v>7.5523832199546481</v>
      </c>
      <c r="M343">
        <f t="shared" si="556"/>
        <v>8.1717949052215064E-2</v>
      </c>
      <c r="N343" s="1179">
        <f t="shared" si="556"/>
        <v>248.80116325434858</v>
      </c>
      <c r="O343">
        <f t="shared" si="556"/>
        <v>19.637330012622126</v>
      </c>
      <c r="P343" s="1179">
        <f t="shared" si="556"/>
        <v>0.11554493121794768</v>
      </c>
      <c r="Q343" s="1179">
        <f t="shared" si="556"/>
        <v>30.353853832395504</v>
      </c>
      <c r="R343" s="1179">
        <f t="shared" si="556"/>
        <v>15.053043414543712</v>
      </c>
    </row>
    <row r="344" spans="2:18" thickTop="1" thickBot="1" x14ac:dyDescent="0.35">
      <c r="D344">
        <v>7</v>
      </c>
      <c r="E344">
        <f t="shared" ref="E344" si="557">B341+C341+D344</f>
        <v>107</v>
      </c>
      <c r="F344">
        <f t="shared" ref="F344:R344" si="558">($B341*F$2+$C341*F$3+$D344*F$4)/$E344</f>
        <v>2.6099719421885839</v>
      </c>
      <c r="G344">
        <f t="shared" si="558"/>
        <v>2.2344176247251737E-2</v>
      </c>
      <c r="H344" s="1179">
        <f t="shared" si="558"/>
        <v>10.028756863072294</v>
      </c>
      <c r="I344" s="1179">
        <f t="shared" si="558"/>
        <v>6.4572283297173563</v>
      </c>
      <c r="J344">
        <f t="shared" si="558"/>
        <v>1.6337480111318465</v>
      </c>
      <c r="K344" s="1179">
        <f t="shared" si="558"/>
        <v>88.587285679524385</v>
      </c>
      <c r="L344">
        <f t="shared" si="558"/>
        <v>8.1318817682836375</v>
      </c>
      <c r="M344">
        <f t="shared" si="558"/>
        <v>8.753774298514333E-2</v>
      </c>
      <c r="N344" s="1179">
        <f t="shared" si="558"/>
        <v>246.35071290403792</v>
      </c>
      <c r="O344">
        <f t="shared" si="558"/>
        <v>19.452919720906301</v>
      </c>
      <c r="P344" s="1179">
        <f t="shared" si="558"/>
        <v>0.11540819233611063</v>
      </c>
      <c r="Q344" s="1179">
        <f t="shared" si="558"/>
        <v>30.374976769778623</v>
      </c>
      <c r="R344" s="1179">
        <f t="shared" si="558"/>
        <v>15.118902739550643</v>
      </c>
    </row>
    <row r="345" spans="2:18" thickTop="1" thickBot="1" x14ac:dyDescent="0.35">
      <c r="D345">
        <v>10</v>
      </c>
      <c r="E345">
        <f t="shared" ref="E345" si="559">B341+C341+D345</f>
        <v>110</v>
      </c>
      <c r="F345">
        <f t="shared" ref="F345:R345" si="560">($B341*F$2+$C341*F$3+$D345*F$4)/$E345</f>
        <v>2.6489532263247999</v>
      </c>
      <c r="G345">
        <f t="shared" si="560"/>
        <v>2.2385514043835975E-2</v>
      </c>
      <c r="H345" s="1179">
        <f t="shared" si="560"/>
        <v>10.139461612484173</v>
      </c>
      <c r="I345" s="1179">
        <f t="shared" si="560"/>
        <v>6.4327302534977768</v>
      </c>
      <c r="J345">
        <f t="shared" si="560"/>
        <v>1.703106608025297</v>
      </c>
      <c r="K345" s="1179">
        <f t="shared" si="560"/>
        <v>87.298036828819633</v>
      </c>
      <c r="L345">
        <f t="shared" si="560"/>
        <v>8.9616183261183266</v>
      </c>
      <c r="M345">
        <f t="shared" si="560"/>
        <v>9.5870629752745157E-2</v>
      </c>
      <c r="N345" s="1179">
        <f t="shared" si="560"/>
        <v>242.8421135388204</v>
      </c>
      <c r="O345">
        <f t="shared" si="560"/>
        <v>19.188877712313182</v>
      </c>
      <c r="P345" s="1179">
        <f t="shared" si="560"/>
        <v>0.11521240711893486</v>
      </c>
      <c r="Q345" s="1179">
        <f t="shared" si="560"/>
        <v>30.40522097557718</v>
      </c>
      <c r="R345" s="1179">
        <f t="shared" si="560"/>
        <v>15.213201318537838</v>
      </c>
    </row>
    <row r="346" spans="2:18" thickTop="1" thickBot="1" x14ac:dyDescent="0.35">
      <c r="D346">
        <v>13</v>
      </c>
      <c r="E346">
        <f t="shared" ref="E346" si="561">B341+C341+D346</f>
        <v>113</v>
      </c>
      <c r="F346">
        <f t="shared" ref="F346:R346" si="562">($B341*F$2+$C341*F$3+$D346*F$4)/$E346</f>
        <v>2.6858647077635176</v>
      </c>
      <c r="G346">
        <f t="shared" si="562"/>
        <v>2.2424656913167956E-2</v>
      </c>
      <c r="H346" s="1179">
        <f t="shared" si="562"/>
        <v>10.244288233608694</v>
      </c>
      <c r="I346" s="1179">
        <f t="shared" si="562"/>
        <v>6.4095329600863176</v>
      </c>
      <c r="J346">
        <f t="shared" si="562"/>
        <v>1.7687824475615737</v>
      </c>
      <c r="K346" s="1179">
        <f t="shared" si="562"/>
        <v>86.077243669302746</v>
      </c>
      <c r="L346">
        <f t="shared" si="562"/>
        <v>9.747298075572413</v>
      </c>
      <c r="M346">
        <f t="shared" si="562"/>
        <v>0.10376106235569557</v>
      </c>
      <c r="N346" s="1179">
        <f t="shared" si="562"/>
        <v>239.51981148503037</v>
      </c>
      <c r="O346">
        <f t="shared" si="562"/>
        <v>18.938855633379873</v>
      </c>
      <c r="P346" s="1179">
        <f t="shared" si="562"/>
        <v>0.11502701757700738</v>
      </c>
      <c r="Q346" s="1179">
        <f t="shared" si="562"/>
        <v>30.433859294342188</v>
      </c>
      <c r="R346" s="1179">
        <f t="shared" si="562"/>
        <v>15.302492893331022</v>
      </c>
    </row>
    <row r="347" spans="2:18" thickTop="1" thickBot="1" x14ac:dyDescent="0.35">
      <c r="D347">
        <v>15</v>
      </c>
      <c r="E347">
        <f t="shared" ref="E347" si="563">B341+C341+D347</f>
        <v>115</v>
      </c>
      <c r="F347">
        <f t="shared" ref="F347:R347" si="564">($B341*F$2+$C341*F$3+$D347*F$4)/$E347</f>
        <v>2.7094024640432797</v>
      </c>
      <c r="G347">
        <f t="shared" si="564"/>
        <v>2.244961758346661E-2</v>
      </c>
      <c r="H347" s="1179">
        <f t="shared" si="564"/>
        <v>10.311134194905492</v>
      </c>
      <c r="I347" s="1179">
        <f t="shared" si="564"/>
        <v>6.3947404831282846</v>
      </c>
      <c r="J347">
        <f t="shared" si="564"/>
        <v>1.8106626930629672</v>
      </c>
      <c r="K347" s="1179">
        <f t="shared" si="564"/>
        <v>85.298766871929672</v>
      </c>
      <c r="L347">
        <f t="shared" si="564"/>
        <v>10.248311249137336</v>
      </c>
      <c r="M347">
        <f t="shared" si="564"/>
        <v>0.10879264256627263</v>
      </c>
      <c r="N347" s="1179">
        <f t="shared" si="564"/>
        <v>237.40124205942513</v>
      </c>
      <c r="O347">
        <f t="shared" si="564"/>
        <v>18.779421264205009</v>
      </c>
      <c r="P347" s="1179">
        <f t="shared" si="564"/>
        <v>0.11490879815896667</v>
      </c>
      <c r="Q347" s="1179">
        <f t="shared" si="564"/>
        <v>30.452121410656108</v>
      </c>
      <c r="R347" s="1179">
        <f t="shared" si="564"/>
        <v>15.359432448271606</v>
      </c>
    </row>
    <row r="348" spans="2:18" thickTop="1" thickBot="1" x14ac:dyDescent="0.35">
      <c r="D348">
        <v>17</v>
      </c>
      <c r="E348">
        <f t="shared" ref="E348" si="565">B341+C341+D348</f>
        <v>117</v>
      </c>
      <c r="F348">
        <f t="shared" ref="F348:R348" si="566">($B341*F$2+$C341*F$3+$D348*F$4)/$E348</f>
        <v>2.7321355107066396</v>
      </c>
      <c r="G348">
        <f t="shared" si="566"/>
        <v>2.2473724897515739E-2</v>
      </c>
      <c r="H348" s="1179">
        <f t="shared" si="566"/>
        <v>10.375694824192141</v>
      </c>
      <c r="I348" s="1179">
        <f t="shared" si="566"/>
        <v>6.3804537318782195</v>
      </c>
      <c r="J348">
        <f t="shared" si="566"/>
        <v>1.8511111352993557</v>
      </c>
      <c r="K348" s="1179">
        <f t="shared" si="566"/>
        <v>84.546904665919755</v>
      </c>
      <c r="L348">
        <f t="shared" si="566"/>
        <v>10.732195767195767</v>
      </c>
      <c r="M348">
        <f t="shared" si="566"/>
        <v>0.11365220294059068</v>
      </c>
      <c r="N348" s="1179">
        <f t="shared" si="566"/>
        <v>235.35510235777218</v>
      </c>
      <c r="O348">
        <f t="shared" si="566"/>
        <v>18.625437642694248</v>
      </c>
      <c r="P348" s="1179">
        <f t="shared" si="566"/>
        <v>0.11479462043043161</v>
      </c>
      <c r="Q348" s="1179">
        <f t="shared" si="566"/>
        <v>30.469759181113137</v>
      </c>
      <c r="R348" s="1179">
        <f t="shared" si="566"/>
        <v>15.414425351761228</v>
      </c>
    </row>
    <row r="349" spans="2:18" thickTop="1" thickBot="1" x14ac:dyDescent="0.35">
      <c r="D349">
        <v>20</v>
      </c>
      <c r="E349">
        <f t="shared" ref="E349" si="567">B341+C341+D349</f>
        <v>120</v>
      </c>
      <c r="F349">
        <f t="shared" ref="F349:R349" si="568">($B341*F$2+$C341*F$3+$D349*F$4)/$E349</f>
        <v>2.7648142652852195</v>
      </c>
      <c r="G349">
        <f t="shared" si="568"/>
        <v>2.250837916146136E-2</v>
      </c>
      <c r="H349" s="1179">
        <f t="shared" si="568"/>
        <v>10.4685007287917</v>
      </c>
      <c r="I349" s="1179">
        <f t="shared" si="568"/>
        <v>6.3599165269562503</v>
      </c>
      <c r="J349">
        <f t="shared" si="568"/>
        <v>1.9092557710141647</v>
      </c>
      <c r="K349" s="1179">
        <f t="shared" si="568"/>
        <v>83.466102744780528</v>
      </c>
      <c r="L349">
        <f t="shared" si="568"/>
        <v>11.427779761904761</v>
      </c>
      <c r="M349">
        <f t="shared" si="568"/>
        <v>0.12063782097867284</v>
      </c>
      <c r="N349" s="1179">
        <f t="shared" si="568"/>
        <v>232.41377653664614</v>
      </c>
      <c r="O349">
        <f t="shared" si="568"/>
        <v>18.404086186772524</v>
      </c>
      <c r="P349" s="1179">
        <f t="shared" si="568"/>
        <v>0.11463048994566248</v>
      </c>
      <c r="Q349" s="1179">
        <f t="shared" si="568"/>
        <v>30.495113476145114</v>
      </c>
      <c r="R349" s="1179">
        <f t="shared" si="568"/>
        <v>15.493477650527556</v>
      </c>
    </row>
    <row r="350" spans="2:18" thickTop="1" thickBot="1" x14ac:dyDescent="0.35">
      <c r="B350">
        <v>62</v>
      </c>
      <c r="C350">
        <v>38</v>
      </c>
      <c r="D350">
        <v>1</v>
      </c>
      <c r="E350">
        <f t="shared" ref="E350" si="569">B350+C350+D350</f>
        <v>101</v>
      </c>
      <c r="F350">
        <f t="shared" ref="F350:R350" si="570">($B350*F$2+$C350*F$3+$D350*F$4)/$E350</f>
        <v>2.485616670133707</v>
      </c>
      <c r="G350">
        <f t="shared" si="570"/>
        <v>2.1904643094505214E-2</v>
      </c>
      <c r="H350" s="1179">
        <f t="shared" si="570"/>
        <v>9.8225392569944265</v>
      </c>
      <c r="I350" s="1179">
        <f t="shared" si="570"/>
        <v>6.53107928308048</v>
      </c>
      <c r="J350">
        <f t="shared" si="570"/>
        <v>1.4805218360128254</v>
      </c>
      <c r="K350" s="1179">
        <f t="shared" si="570"/>
        <v>90.688618677988885</v>
      </c>
      <c r="L350">
        <f t="shared" si="570"/>
        <v>6.2328477133427631</v>
      </c>
      <c r="M350">
        <f t="shared" si="570"/>
        <v>6.8347296556237988E-2</v>
      </c>
      <c r="N350" s="1179">
        <f t="shared" si="570"/>
        <v>252.93300100985206</v>
      </c>
      <c r="O350">
        <f t="shared" si="570"/>
        <v>19.719112036956375</v>
      </c>
      <c r="P350" s="1179">
        <f t="shared" si="570"/>
        <v>0.1166229739162635</v>
      </c>
      <c r="Q350" s="1179">
        <f t="shared" si="570"/>
        <v>30.078865220965849</v>
      </c>
      <c r="R350" s="1179">
        <f t="shared" si="570"/>
        <v>14.80302919373646</v>
      </c>
    </row>
    <row r="351" spans="2:18" thickTop="1" thickBot="1" x14ac:dyDescent="0.35">
      <c r="D351">
        <v>3</v>
      </c>
      <c r="E351">
        <f t="shared" ref="E351" si="571">B350+C350+D351</f>
        <v>103</v>
      </c>
      <c r="F351">
        <f t="shared" ref="F351:R351" si="572">($B350*F$2+$C350*F$3+$D351*F$4)/$E351</f>
        <v>2.5157850006913014</v>
      </c>
      <c r="G351">
        <f t="shared" si="572"/>
        <v>2.1942609159764152E-2</v>
      </c>
      <c r="H351" s="1179">
        <f t="shared" si="572"/>
        <v>9.9053623977940397</v>
      </c>
      <c r="I351" s="1179">
        <f t="shared" si="572"/>
        <v>6.5122032879721106</v>
      </c>
      <c r="J351">
        <f t="shared" si="572"/>
        <v>1.5328786268454249</v>
      </c>
      <c r="K351" s="1179">
        <f t="shared" si="572"/>
        <v>89.729904292403674</v>
      </c>
      <c r="L351">
        <f t="shared" si="572"/>
        <v>6.8604731083371862</v>
      </c>
      <c r="M351">
        <f t="shared" si="572"/>
        <v>7.4652726224347488E-2</v>
      </c>
      <c r="N351" s="1179">
        <f t="shared" si="572"/>
        <v>250.30715767981081</v>
      </c>
      <c r="O351">
        <f t="shared" si="572"/>
        <v>19.525952180041209</v>
      </c>
      <c r="P351" s="1179">
        <f t="shared" si="572"/>
        <v>0.11645999191865967</v>
      </c>
      <c r="Q351" s="1179">
        <f t="shared" si="572"/>
        <v>30.106148051284812</v>
      </c>
      <c r="R351" s="1179">
        <f t="shared" si="572"/>
        <v>14.876300807497199</v>
      </c>
    </row>
    <row r="352" spans="2:18" thickTop="1" thickBot="1" x14ac:dyDescent="0.35">
      <c r="D352">
        <v>5</v>
      </c>
      <c r="E352">
        <f t="shared" ref="E352" si="573">B350+C350+D352</f>
        <v>105</v>
      </c>
      <c r="F352">
        <f t="shared" ref="F352:R352" si="574">($B350*F$2+$C350*F$3+$D352*F$4)/$E352</f>
        <v>2.5448040615133687</v>
      </c>
      <c r="G352">
        <f t="shared" si="574"/>
        <v>2.1979128898727513E-2</v>
      </c>
      <c r="H352" s="1179">
        <f t="shared" si="574"/>
        <v>9.985030371325097</v>
      </c>
      <c r="I352" s="1179">
        <f t="shared" si="574"/>
        <v>6.4940463783916789</v>
      </c>
      <c r="J352">
        <f t="shared" si="574"/>
        <v>1.583240873265354</v>
      </c>
      <c r="K352" s="1179">
        <f t="shared" si="574"/>
        <v>88.807712359602675</v>
      </c>
      <c r="L352">
        <f t="shared" si="574"/>
        <v>7.4641889644746788</v>
      </c>
      <c r="M352">
        <f t="shared" si="574"/>
        <v>8.0717949047957593E-2</v>
      </c>
      <c r="N352" s="1179">
        <f t="shared" si="574"/>
        <v>247.78134647662833</v>
      </c>
      <c r="O352">
        <f t="shared" si="574"/>
        <v>19.340150793865668</v>
      </c>
      <c r="P352" s="1179">
        <f t="shared" si="574"/>
        <v>0.1163032187590598</v>
      </c>
      <c r="Q352" s="1179">
        <f t="shared" si="574"/>
        <v>30.13239153568686</v>
      </c>
      <c r="R352" s="1179">
        <f t="shared" si="574"/>
        <v>14.946781121686099</v>
      </c>
    </row>
    <row r="353" spans="2:18" thickTop="1" thickBot="1" x14ac:dyDescent="0.35">
      <c r="D353">
        <v>7</v>
      </c>
      <c r="E353">
        <f t="shared" ref="E353" si="575">B350+C350+D353</f>
        <v>107</v>
      </c>
      <c r="F353">
        <f t="shared" ref="F353:R353" si="576">($B350*F$2+$C350*F$3+$D353*F$4)/$E353</f>
        <v>2.5727382976318074</v>
      </c>
      <c r="G353">
        <f t="shared" si="576"/>
        <v>2.2014283413804389E-2</v>
      </c>
      <c r="H353" s="1179">
        <f t="shared" si="576"/>
        <v>10.061720102854991</v>
      </c>
      <c r="I353" s="1179">
        <f t="shared" si="576"/>
        <v>6.4765682317862172</v>
      </c>
      <c r="J353">
        <f t="shared" si="576"/>
        <v>1.6317204188845384</v>
      </c>
      <c r="K353" s="1179">
        <f t="shared" si="576"/>
        <v>87.91999489157925</v>
      </c>
      <c r="L353">
        <f t="shared" si="576"/>
        <v>8.045336003560303</v>
      </c>
      <c r="M353">
        <f t="shared" si="576"/>
        <v>8.6556434569750471E-2</v>
      </c>
      <c r="N353" s="1179">
        <f t="shared" si="576"/>
        <v>245.34995812216292</v>
      </c>
      <c r="O353">
        <f t="shared" si="576"/>
        <v>19.161295253902299</v>
      </c>
      <c r="P353" s="1179">
        <f t="shared" si="576"/>
        <v>0.11615230627832346</v>
      </c>
      <c r="Q353" s="1179">
        <f t="shared" si="576"/>
        <v>30.157653955251451</v>
      </c>
      <c r="R353" s="1179">
        <f t="shared" si="576"/>
        <v>15.014626657774478</v>
      </c>
    </row>
    <row r="354" spans="2:18" thickTop="1" thickBot="1" x14ac:dyDescent="0.35">
      <c r="D354">
        <v>10</v>
      </c>
      <c r="E354">
        <f t="shared" ref="E354" si="577">B350+C350+D354</f>
        <v>110</v>
      </c>
      <c r="F354">
        <f t="shared" ref="F354:R354" si="578">($B350*F$2+$C350*F$3+$D354*F$4)/$E354</f>
        <v>2.61273504480139</v>
      </c>
      <c r="G354">
        <f t="shared" si="578"/>
        <v>2.2064618287664466E-2</v>
      </c>
      <c r="H354" s="1179">
        <f t="shared" si="578"/>
        <v>10.171525854818251</v>
      </c>
      <c r="I354" s="1179">
        <f t="shared" si="578"/>
        <v>6.4515427036920325</v>
      </c>
      <c r="J354">
        <f t="shared" si="578"/>
        <v>1.7011343137483699</v>
      </c>
      <c r="K354" s="1179">
        <f t="shared" si="578"/>
        <v>86.648944880545741</v>
      </c>
      <c r="L354">
        <f t="shared" si="578"/>
        <v>8.8774329004329005</v>
      </c>
      <c r="M354">
        <f t="shared" si="578"/>
        <v>9.4916084294135755E-2</v>
      </c>
      <c r="N354" s="1179">
        <f t="shared" si="578"/>
        <v>241.86865206917835</v>
      </c>
      <c r="O354">
        <f t="shared" si="578"/>
        <v>18.905206639863835</v>
      </c>
      <c r="P354" s="1179">
        <f t="shared" si="578"/>
        <v>0.11593622704454189</v>
      </c>
      <c r="Q354" s="1179">
        <f t="shared" si="578"/>
        <v>30.193825146900746</v>
      </c>
      <c r="R354" s="1179">
        <f t="shared" si="578"/>
        <v>15.111769129901024</v>
      </c>
    </row>
    <row r="355" spans="2:18" thickTop="1" thickBot="1" x14ac:dyDescent="0.35">
      <c r="D355">
        <v>13</v>
      </c>
      <c r="E355">
        <f t="shared" ref="E355" si="579">B350+C350+D355</f>
        <v>113</v>
      </c>
      <c r="F355">
        <f t="shared" ref="F355:R355" si="580">($B350*F$2+$C350*F$3+$D355*F$4)/$E355</f>
        <v>2.6506080708823223</v>
      </c>
      <c r="G355">
        <f t="shared" si="580"/>
        <v>2.2112280513354982E-2</v>
      </c>
      <c r="H355" s="1179">
        <f t="shared" si="580"/>
        <v>10.275501212871955</v>
      </c>
      <c r="I355" s="1179">
        <f t="shared" si="580"/>
        <v>6.427845964700194</v>
      </c>
      <c r="J355">
        <f t="shared" si="580"/>
        <v>1.7668625150796093</v>
      </c>
      <c r="K355" s="1179">
        <f t="shared" si="580"/>
        <v>85.445384250629047</v>
      </c>
      <c r="L355">
        <f t="shared" si="580"/>
        <v>9.6653476611883704</v>
      </c>
      <c r="M355">
        <f t="shared" si="580"/>
        <v>0.1028318588119165</v>
      </c>
      <c r="N355" s="1179">
        <f t="shared" si="580"/>
        <v>238.57219412520183</v>
      </c>
      <c r="O355">
        <f t="shared" si="580"/>
        <v>18.662715651349536</v>
      </c>
      <c r="P355" s="1179">
        <f t="shared" si="580"/>
        <v>0.11573162104441245</v>
      </c>
      <c r="Q355" s="1179">
        <f t="shared" si="580"/>
        <v>30.22807574430318</v>
      </c>
      <c r="R355" s="1179">
        <f t="shared" si="580"/>
        <v>15.203753594658018</v>
      </c>
    </row>
    <row r="356" spans="2:18" thickTop="1" thickBot="1" x14ac:dyDescent="0.35">
      <c r="D356">
        <v>15</v>
      </c>
      <c r="E356">
        <f t="shared" ref="E356" si="581">B350+C350+D356</f>
        <v>115</v>
      </c>
      <c r="F356">
        <f t="shared" ref="F356:R356" si="582">($B350*F$2+$C350*F$3+$D356*F$4)/$E356</f>
        <v>2.6747589860643659</v>
      </c>
      <c r="G356">
        <f t="shared" si="582"/>
        <v>2.2142673816693863E-2</v>
      </c>
      <c r="H356" s="1179">
        <f t="shared" si="582"/>
        <v>10.341804339746783</v>
      </c>
      <c r="I356" s="1179">
        <f t="shared" si="582"/>
        <v>6.4127350007053989</v>
      </c>
      <c r="J356">
        <f t="shared" si="582"/>
        <v>1.808776150711124</v>
      </c>
      <c r="K356" s="1179">
        <f t="shared" si="582"/>
        <v>84.677896312711169</v>
      </c>
      <c r="L356">
        <f t="shared" si="582"/>
        <v>10.167786059351277</v>
      </c>
      <c r="M356">
        <f t="shared" si="582"/>
        <v>0.10787959908412451</v>
      </c>
      <c r="N356" s="1179">
        <f t="shared" si="582"/>
        <v>236.47010500150665</v>
      </c>
      <c r="O356">
        <f t="shared" si="582"/>
        <v>18.508083716644766</v>
      </c>
      <c r="P356" s="1179">
        <f t="shared" si="582"/>
        <v>0.11560114765302555</v>
      </c>
      <c r="Q356" s="1179">
        <f t="shared" si="582"/>
        <v>30.249916704965607</v>
      </c>
      <c r="R356" s="1179">
        <f t="shared" si="582"/>
        <v>15.262410354792914</v>
      </c>
    </row>
    <row r="357" spans="2:18" thickTop="1" thickBot="1" x14ac:dyDescent="0.35">
      <c r="D357">
        <v>17</v>
      </c>
      <c r="E357">
        <f t="shared" ref="E357" si="583">B350+C350+D357</f>
        <v>117</v>
      </c>
      <c r="F357">
        <f t="shared" ref="F357:R357" si="584">($B350*F$2+$C350*F$3+$D357*F$4)/$E357</f>
        <v>2.6980842289324936</v>
      </c>
      <c r="G357">
        <f t="shared" si="584"/>
        <v>2.2172028032739106E-2</v>
      </c>
      <c r="H357" s="1179">
        <f t="shared" si="584"/>
        <v>10.405840693053239</v>
      </c>
      <c r="I357" s="1179">
        <f t="shared" si="584"/>
        <v>6.3981406508642715</v>
      </c>
      <c r="J357">
        <f t="shared" si="584"/>
        <v>1.8492568415347235</v>
      </c>
      <c r="K357" s="1179">
        <f t="shared" si="584"/>
        <v>83.936647278653709</v>
      </c>
      <c r="L357">
        <f t="shared" si="584"/>
        <v>10.65304707638041</v>
      </c>
      <c r="M357">
        <f t="shared" si="584"/>
        <v>0.11275476703933397</v>
      </c>
      <c r="N357" s="1179">
        <f t="shared" si="584"/>
        <v>234.43988217263865</v>
      </c>
      <c r="O357">
        <f t="shared" si="584"/>
        <v>18.358738343810245</v>
      </c>
      <c r="P357" s="1179">
        <f t="shared" si="584"/>
        <v>0.11547513489040402</v>
      </c>
      <c r="Q357" s="1179">
        <f t="shared" si="584"/>
        <v>30.271010966118201</v>
      </c>
      <c r="R357" s="1179">
        <f t="shared" si="584"/>
        <v>15.319061755606958</v>
      </c>
    </row>
    <row r="358" spans="2:18" thickTop="1" thickBot="1" x14ac:dyDescent="0.35">
      <c r="D358">
        <v>20</v>
      </c>
      <c r="E358">
        <f t="shared" ref="E358" si="585">B350+C350+D358</f>
        <v>120</v>
      </c>
      <c r="F358">
        <f t="shared" ref="F358:R358" si="586">($B350*F$2+$C350*F$3+$D358*F$4)/$E358</f>
        <v>2.7316142655554274</v>
      </c>
      <c r="G358">
        <f t="shared" si="586"/>
        <v>2.2214224718304143E-2</v>
      </c>
      <c r="H358" s="1179">
        <f t="shared" si="586"/>
        <v>10.49789295093127</v>
      </c>
      <c r="I358" s="1179">
        <f t="shared" si="586"/>
        <v>6.3771612729676512</v>
      </c>
      <c r="J358">
        <f t="shared" si="586"/>
        <v>1.9074478345936481</v>
      </c>
      <c r="K358" s="1179">
        <f t="shared" si="586"/>
        <v>82.871101792196129</v>
      </c>
      <c r="L358">
        <f t="shared" si="586"/>
        <v>11.350609788359789</v>
      </c>
      <c r="M358">
        <f t="shared" si="586"/>
        <v>0.11976282097494755</v>
      </c>
      <c r="N358" s="1179">
        <f t="shared" si="586"/>
        <v>231.52143685614092</v>
      </c>
      <c r="O358">
        <f t="shared" si="586"/>
        <v>18.144054370360621</v>
      </c>
      <c r="P358" s="1179">
        <f t="shared" si="586"/>
        <v>0.11529399154413558</v>
      </c>
      <c r="Q358" s="1179">
        <f t="shared" si="586"/>
        <v>30.301333966525053</v>
      </c>
      <c r="R358" s="1179">
        <f t="shared" si="586"/>
        <v>15.400498144277144</v>
      </c>
    </row>
    <row r="359" spans="2:18" thickTop="1" thickBot="1" x14ac:dyDescent="0.35">
      <c r="B359">
        <v>61</v>
      </c>
      <c r="C359">
        <v>39</v>
      </c>
      <c r="D359">
        <v>1</v>
      </c>
      <c r="E359">
        <f t="shared" ref="E359" si="587">B359+C359+D359</f>
        <v>101</v>
      </c>
      <c r="F359">
        <f t="shared" ref="F359:R359" si="588">($B359*F$2+$C359*F$3+$D359*F$4)/$E359</f>
        <v>2.4461711259002903</v>
      </c>
      <c r="G359">
        <f t="shared" si="588"/>
        <v>2.1555152666991692E-2</v>
      </c>
      <c r="H359" s="1179">
        <f t="shared" si="588"/>
        <v>9.8574607090414403</v>
      </c>
      <c r="I359" s="1179">
        <f t="shared" si="588"/>
        <v>6.5515680902227382</v>
      </c>
      <c r="J359">
        <f t="shared" si="588"/>
        <v>1.4783737927409246</v>
      </c>
      <c r="K359" s="1179">
        <f t="shared" si="588"/>
        <v>89.981686853136139</v>
      </c>
      <c r="L359">
        <f t="shared" si="588"/>
        <v>6.1411606160616055</v>
      </c>
      <c r="M359">
        <f t="shared" si="588"/>
        <v>6.7307692591415863E-2</v>
      </c>
      <c r="N359" s="1179">
        <f t="shared" si="588"/>
        <v>251.87279544885584</v>
      </c>
      <c r="O359">
        <f t="shared" si="588"/>
        <v>19.410163344189762</v>
      </c>
      <c r="P359" s="1179">
        <f t="shared" si="588"/>
        <v>0.11741129264712265</v>
      </c>
      <c r="Q359" s="1179">
        <f t="shared" si="588"/>
        <v>29.848632140229142</v>
      </c>
      <c r="R359" s="1179">
        <f t="shared" si="588"/>
        <v>14.692558493240925</v>
      </c>
    </row>
    <row r="360" spans="2:18" thickTop="1" thickBot="1" x14ac:dyDescent="0.35">
      <c r="D360">
        <v>3</v>
      </c>
      <c r="E360">
        <f t="shared" ref="E360" si="589">B359+C359+D360</f>
        <v>103</v>
      </c>
      <c r="F360">
        <f t="shared" ref="F360:R360" si="590">($B359*F$2+$C359*F$3+$D360*F$4)/$E360</f>
        <v>2.4771053893556214</v>
      </c>
      <c r="G360">
        <f t="shared" si="590"/>
        <v>2.15999049541441E-2</v>
      </c>
      <c r="H360" s="1179">
        <f t="shared" si="590"/>
        <v>9.9396057633935389</v>
      </c>
      <c r="I360" s="1179">
        <f t="shared" si="590"/>
        <v>6.5322942541989857</v>
      </c>
      <c r="J360">
        <f t="shared" si="590"/>
        <v>1.5307722931516194</v>
      </c>
      <c r="K360" s="1179">
        <f t="shared" si="590"/>
        <v>89.036699299101471</v>
      </c>
      <c r="L360">
        <f t="shared" si="590"/>
        <v>6.7705663430420699</v>
      </c>
      <c r="M360">
        <f t="shared" si="590"/>
        <v>7.3633308744279188E-2</v>
      </c>
      <c r="N360" s="1179">
        <f t="shared" si="590"/>
        <v>249.2675386345621</v>
      </c>
      <c r="O360">
        <f t="shared" si="590"/>
        <v>19.223002491017635</v>
      </c>
      <c r="P360" s="1179">
        <f t="shared" si="590"/>
        <v>0.1172330034896963</v>
      </c>
      <c r="Q360" s="1179">
        <f t="shared" si="590"/>
        <v>29.880385515805131</v>
      </c>
      <c r="R360" s="1179">
        <f t="shared" si="590"/>
        <v>14.767975169147206</v>
      </c>
    </row>
    <row r="361" spans="2:18" thickTop="1" thickBot="1" x14ac:dyDescent="0.35">
      <c r="D361">
        <v>5</v>
      </c>
      <c r="E361">
        <f t="shared" ref="E361" si="591">B359+C359+D361</f>
        <v>105</v>
      </c>
      <c r="F361">
        <f t="shared" ref="F361:R361" si="592">($B359*F$2+$C359*F$3+$D361*F$4)/$E361</f>
        <v>2.5068612046793204</v>
      </c>
      <c r="G361">
        <f t="shared" si="592"/>
        <v>2.1642952392262129E-2</v>
      </c>
      <c r="H361" s="1179">
        <f t="shared" si="592"/>
        <v>10.018621482341748</v>
      </c>
      <c r="I361" s="1179">
        <f t="shared" si="592"/>
        <v>6.5137546595475655</v>
      </c>
      <c r="J361">
        <f t="shared" si="592"/>
        <v>1.5811746602133352</v>
      </c>
      <c r="K361" s="1179">
        <f t="shared" si="592"/>
        <v>88.127711270934796</v>
      </c>
      <c r="L361">
        <f t="shared" si="592"/>
        <v>7.3759947089947087</v>
      </c>
      <c r="M361">
        <f t="shared" si="592"/>
        <v>7.9717949043700123E-2</v>
      </c>
      <c r="N361" s="1179">
        <f t="shared" si="592"/>
        <v>246.76152969890816</v>
      </c>
      <c r="O361">
        <f t="shared" si="592"/>
        <v>19.04297157510921</v>
      </c>
      <c r="P361" s="1179">
        <f t="shared" si="592"/>
        <v>0.11706150630017191</v>
      </c>
      <c r="Q361" s="1179">
        <f t="shared" si="592"/>
        <v>29.91092923897822</v>
      </c>
      <c r="R361" s="1179">
        <f t="shared" si="592"/>
        <v>14.840518828828488</v>
      </c>
    </row>
    <row r="362" spans="2:18" thickTop="1" thickBot="1" x14ac:dyDescent="0.35">
      <c r="D362">
        <v>7</v>
      </c>
      <c r="E362">
        <f t="shared" ref="E362" si="593">B359+C359+D362</f>
        <v>107</v>
      </c>
      <c r="F362">
        <f t="shared" ref="F362:R362" si="594">($B359*F$2+$C359*F$3+$D362*F$4)/$E362</f>
        <v>2.5355046530750309</v>
      </c>
      <c r="G362">
        <f t="shared" si="594"/>
        <v>2.1684390580357048E-2</v>
      </c>
      <c r="H362" s="1179">
        <f t="shared" si="594"/>
        <v>10.094683342637687</v>
      </c>
      <c r="I362" s="1179">
        <f t="shared" si="594"/>
        <v>6.4959081338550781</v>
      </c>
      <c r="J362">
        <f t="shared" si="594"/>
        <v>1.6296928266372304</v>
      </c>
      <c r="K362" s="1179">
        <f t="shared" si="594"/>
        <v>87.252704103634144</v>
      </c>
      <c r="L362">
        <f t="shared" si="594"/>
        <v>7.9587902388369676</v>
      </c>
      <c r="M362">
        <f t="shared" si="594"/>
        <v>8.5575126154357625E-2</v>
      </c>
      <c r="N362" s="1179">
        <f t="shared" si="594"/>
        <v>244.349203340288</v>
      </c>
      <c r="O362">
        <f t="shared" si="594"/>
        <v>18.869670786898297</v>
      </c>
      <c r="P362" s="1179">
        <f t="shared" si="594"/>
        <v>0.11689642022053628</v>
      </c>
      <c r="Q362" s="1179">
        <f t="shared" si="594"/>
        <v>29.940331140724279</v>
      </c>
      <c r="R362" s="1179">
        <f t="shared" si="594"/>
        <v>14.910350575998319</v>
      </c>
    </row>
    <row r="363" spans="2:18" thickTop="1" thickBot="1" x14ac:dyDescent="0.35">
      <c r="D363">
        <v>10</v>
      </c>
      <c r="E363">
        <f t="shared" ref="E363" si="595">B359+C359+D363</f>
        <v>110</v>
      </c>
      <c r="F363">
        <f t="shared" ref="F363:R363" si="596">($B359*F$2+$C359*F$3+$D363*F$4)/$E363</f>
        <v>2.5765168632779805</v>
      </c>
      <c r="G363">
        <f t="shared" si="596"/>
        <v>2.1743722531492961E-2</v>
      </c>
      <c r="H363" s="1179">
        <f t="shared" si="596"/>
        <v>10.203590097152327</v>
      </c>
      <c r="I363" s="1179">
        <f t="shared" si="596"/>
        <v>6.4703551538862873</v>
      </c>
      <c r="J363">
        <f t="shared" si="596"/>
        <v>1.699162019471443</v>
      </c>
      <c r="K363" s="1179">
        <f t="shared" si="596"/>
        <v>85.999852932271864</v>
      </c>
      <c r="L363">
        <f t="shared" si="596"/>
        <v>8.7932474747474743</v>
      </c>
      <c r="M363">
        <f t="shared" si="596"/>
        <v>9.396153883552634E-2</v>
      </c>
      <c r="N363" s="1179">
        <f t="shared" si="596"/>
        <v>240.89519059953636</v>
      </c>
      <c r="O363">
        <f t="shared" si="596"/>
        <v>18.621535567414487</v>
      </c>
      <c r="P363" s="1179">
        <f t="shared" si="596"/>
        <v>0.11666004697014891</v>
      </c>
      <c r="Q363" s="1179">
        <f t="shared" si="596"/>
        <v>29.98242931822432</v>
      </c>
      <c r="R363" s="1179">
        <f t="shared" si="596"/>
        <v>15.010336941264214</v>
      </c>
    </row>
    <row r="364" spans="2:18" thickTop="1" thickBot="1" x14ac:dyDescent="0.35">
      <c r="D364">
        <v>13</v>
      </c>
      <c r="E364">
        <f t="shared" ref="E364" si="597">B359+C359+D364</f>
        <v>113</v>
      </c>
      <c r="F364">
        <f t="shared" ref="F364:R364" si="598">($B359*F$2+$C359*F$3+$D364*F$4)/$E364</f>
        <v>2.615351434001127</v>
      </c>
      <c r="G364">
        <f t="shared" si="598"/>
        <v>2.1799904113542014E-2</v>
      </c>
      <c r="H364" s="1179">
        <f t="shared" si="598"/>
        <v>10.306714192135217</v>
      </c>
      <c r="I364" s="1179">
        <f t="shared" si="598"/>
        <v>6.4461589693140713</v>
      </c>
      <c r="J364">
        <f t="shared" si="598"/>
        <v>1.764942582597645</v>
      </c>
      <c r="K364" s="1179">
        <f t="shared" si="598"/>
        <v>84.813524831955363</v>
      </c>
      <c r="L364">
        <f t="shared" si="598"/>
        <v>9.583397246804326</v>
      </c>
      <c r="M364">
        <f t="shared" si="598"/>
        <v>0.10190265526813744</v>
      </c>
      <c r="N364" s="1179">
        <f t="shared" si="598"/>
        <v>237.62457676537335</v>
      </c>
      <c r="O364">
        <f t="shared" si="598"/>
        <v>18.386575669319196</v>
      </c>
      <c r="P364" s="1179">
        <f t="shared" si="598"/>
        <v>0.11643622451181751</v>
      </c>
      <c r="Q364" s="1179">
        <f t="shared" si="598"/>
        <v>30.022292194264178</v>
      </c>
      <c r="R364" s="1179">
        <f t="shared" si="598"/>
        <v>15.105014295985017</v>
      </c>
    </row>
    <row r="365" spans="2:18" thickTop="1" thickBot="1" x14ac:dyDescent="0.35">
      <c r="D365">
        <v>15</v>
      </c>
      <c r="E365">
        <f t="shared" ref="E365" si="599">B359+C359+D365</f>
        <v>115</v>
      </c>
      <c r="F365">
        <f t="shared" ref="F365:R365" si="600">($B359*F$2+$C359*F$3+$D365*F$4)/$E365</f>
        <v>2.6401155080854521</v>
      </c>
      <c r="G365">
        <f t="shared" si="600"/>
        <v>2.183573004992112E-2</v>
      </c>
      <c r="H365" s="1179">
        <f t="shared" si="600"/>
        <v>10.372474484588075</v>
      </c>
      <c r="I365" s="1179">
        <f t="shared" si="600"/>
        <v>6.4307295182825133</v>
      </c>
      <c r="J365">
        <f t="shared" si="600"/>
        <v>1.8068896083592807</v>
      </c>
      <c r="K365" s="1179">
        <f t="shared" si="600"/>
        <v>84.057025753492667</v>
      </c>
      <c r="L365">
        <f t="shared" si="600"/>
        <v>10.087260869565217</v>
      </c>
      <c r="M365">
        <f t="shared" si="600"/>
        <v>0.10696655560197638</v>
      </c>
      <c r="N365" s="1179">
        <f t="shared" si="600"/>
        <v>235.53896794358823</v>
      </c>
      <c r="O365">
        <f t="shared" si="600"/>
        <v>18.236746169084523</v>
      </c>
      <c r="P365" s="1179">
        <f t="shared" si="600"/>
        <v>0.11629349714708445</v>
      </c>
      <c r="Q365" s="1179">
        <f t="shared" si="600"/>
        <v>30.047711999275105</v>
      </c>
      <c r="R365" s="1179">
        <f t="shared" si="600"/>
        <v>15.165388261314227</v>
      </c>
    </row>
    <row r="366" spans="2:18" thickTop="1" thickBot="1" x14ac:dyDescent="0.35">
      <c r="D366">
        <v>17</v>
      </c>
      <c r="E366">
        <f t="shared" ref="E366" si="601">B359+C359+D366</f>
        <v>117</v>
      </c>
      <c r="F366">
        <f t="shared" ref="F366:R366" si="602">($B359*F$2+$C359*F$3+$D366*F$4)/$E366</f>
        <v>2.6640329471583479</v>
      </c>
      <c r="G366">
        <f t="shared" si="602"/>
        <v>2.1870331167962477E-2</v>
      </c>
      <c r="H366" s="1179">
        <f t="shared" si="602"/>
        <v>10.435986561914337</v>
      </c>
      <c r="I366" s="1179">
        <f t="shared" si="602"/>
        <v>6.4158275698503244</v>
      </c>
      <c r="J366">
        <f t="shared" si="602"/>
        <v>1.8474025477700913</v>
      </c>
      <c r="K366" s="1179">
        <f t="shared" si="602"/>
        <v>83.326389891387663</v>
      </c>
      <c r="L366">
        <f t="shared" si="602"/>
        <v>10.573898385565053</v>
      </c>
      <c r="M366">
        <f t="shared" si="602"/>
        <v>0.11185733113807728</v>
      </c>
      <c r="N366" s="1179">
        <f t="shared" si="602"/>
        <v>233.52466198750514</v>
      </c>
      <c r="O366">
        <f t="shared" si="602"/>
        <v>18.092039044926246</v>
      </c>
      <c r="P366" s="1179">
        <f t="shared" si="602"/>
        <v>0.11615564935037644</v>
      </c>
      <c r="Q366" s="1179">
        <f t="shared" si="602"/>
        <v>30.072262751123262</v>
      </c>
      <c r="R366" s="1179">
        <f t="shared" si="602"/>
        <v>15.223698159452692</v>
      </c>
    </row>
    <row r="367" spans="2:18" thickTop="1" thickBot="1" x14ac:dyDescent="0.35">
      <c r="D367">
        <v>20</v>
      </c>
      <c r="E367">
        <f t="shared" ref="E367" si="603">B359+C359+D367</f>
        <v>120</v>
      </c>
      <c r="F367">
        <f t="shared" ref="F367:R367" si="604">($B359*F$2+$C359*F$3+$D367*F$4)/$E367</f>
        <v>2.6984142658256349</v>
      </c>
      <c r="G367">
        <f t="shared" si="604"/>
        <v>2.1920070275146929E-2</v>
      </c>
      <c r="H367" s="1179">
        <f t="shared" si="604"/>
        <v>10.527285173070842</v>
      </c>
      <c r="I367" s="1179">
        <f t="shared" si="604"/>
        <v>6.3944060189790521</v>
      </c>
      <c r="J367">
        <f t="shared" si="604"/>
        <v>1.9056398981731317</v>
      </c>
      <c r="K367" s="1179">
        <f t="shared" si="604"/>
        <v>82.276100839611729</v>
      </c>
      <c r="L367">
        <f t="shared" si="604"/>
        <v>11.273439814814814</v>
      </c>
      <c r="M367">
        <f t="shared" si="604"/>
        <v>0.11888782097122226</v>
      </c>
      <c r="N367" s="1179">
        <f t="shared" si="604"/>
        <v>230.62909717563576</v>
      </c>
      <c r="O367">
        <f t="shared" si="604"/>
        <v>17.884022553948721</v>
      </c>
      <c r="P367" s="1179">
        <f t="shared" si="604"/>
        <v>0.11595749314260868</v>
      </c>
      <c r="Q367" s="1179">
        <f t="shared" si="604"/>
        <v>30.107554456904996</v>
      </c>
      <c r="R367" s="1179">
        <f t="shared" si="604"/>
        <v>15.307518638026734</v>
      </c>
    </row>
    <row r="368" spans="2:18" s="1194" customFormat="1" ht="27" thickTop="1" thickBot="1" x14ac:dyDescent="0.55000000000000004">
      <c r="B368" s="1194">
        <v>60</v>
      </c>
      <c r="C368" s="1194">
        <v>40</v>
      </c>
      <c r="D368" s="1194">
        <v>1</v>
      </c>
      <c r="E368" s="1194">
        <f t="shared" ref="E368" si="605">B368+C368+D368</f>
        <v>101</v>
      </c>
      <c r="F368" s="1194">
        <f t="shared" ref="F368:R368" si="606">($B368*F$2+$C368*F$3+$D368*F$4)/$E368</f>
        <v>2.4067255816668736</v>
      </c>
      <c r="G368" s="1194">
        <f t="shared" si="606"/>
        <v>2.1205662239478167E-2</v>
      </c>
      <c r="H368" s="1195">
        <f t="shared" si="606"/>
        <v>9.8923821610884541</v>
      </c>
      <c r="I368" s="1195">
        <f t="shared" si="606"/>
        <v>6.5720568973649973</v>
      </c>
      <c r="J368" s="1194">
        <f t="shared" si="606"/>
        <v>1.4762257494690241</v>
      </c>
      <c r="K368" s="1195">
        <f t="shared" si="606"/>
        <v>89.27475502828338</v>
      </c>
      <c r="L368" s="1194">
        <f t="shared" si="606"/>
        <v>6.0494735187804496</v>
      </c>
      <c r="M368" s="1194">
        <f t="shared" si="606"/>
        <v>6.6268088626593738E-2</v>
      </c>
      <c r="N368" s="1195">
        <f t="shared" si="606"/>
        <v>250.81258988785956</v>
      </c>
      <c r="O368" s="1194">
        <f t="shared" si="606"/>
        <v>19.101214651423145</v>
      </c>
      <c r="P368" s="1195">
        <f t="shared" si="606"/>
        <v>0.11819961137798178</v>
      </c>
      <c r="Q368" s="1195">
        <f t="shared" si="606"/>
        <v>29.61839905949244</v>
      </c>
      <c r="R368" s="1196">
        <f t="shared" si="606"/>
        <v>14.582087792745385</v>
      </c>
    </row>
    <row r="369" spans="2:18" thickTop="1" thickBot="1" x14ac:dyDescent="0.35">
      <c r="D369">
        <v>3</v>
      </c>
      <c r="E369">
        <f t="shared" ref="E369" si="607">B368+C368+D369</f>
        <v>103</v>
      </c>
      <c r="F369">
        <f t="shared" ref="F369:R369" si="608">($B368*F$2+$C368*F$3+$D369*F$4)/$E369</f>
        <v>2.438425778019941</v>
      </c>
      <c r="G369">
        <f t="shared" si="608"/>
        <v>2.1257200748524042E-2</v>
      </c>
      <c r="H369" s="1179">
        <f t="shared" si="608"/>
        <v>9.9738491289930398</v>
      </c>
      <c r="I369" s="1179">
        <f t="shared" si="608"/>
        <v>6.5523852204258599</v>
      </c>
      <c r="J369">
        <f t="shared" si="608"/>
        <v>1.5286659594578138</v>
      </c>
      <c r="K369" s="1179">
        <f t="shared" si="608"/>
        <v>88.343494305799254</v>
      </c>
      <c r="L369">
        <f t="shared" si="608"/>
        <v>6.6806595777469564</v>
      </c>
      <c r="M369">
        <f t="shared" si="608"/>
        <v>7.2613891264210889E-2</v>
      </c>
      <c r="N369" s="1179">
        <f t="shared" si="608"/>
        <v>248.22791958931333</v>
      </c>
      <c r="O369">
        <f t="shared" si="608"/>
        <v>18.920052801994061</v>
      </c>
      <c r="P369" s="1179">
        <f t="shared" si="608"/>
        <v>0.11800601506073292</v>
      </c>
      <c r="Q369" s="1179">
        <f t="shared" si="608"/>
        <v>29.654622980325446</v>
      </c>
      <c r="R369" s="1179">
        <f t="shared" si="608"/>
        <v>14.659649530797212</v>
      </c>
    </row>
    <row r="370" spans="2:18" thickTop="1" thickBot="1" x14ac:dyDescent="0.35">
      <c r="D370">
        <v>5</v>
      </c>
      <c r="E370">
        <f t="shared" ref="E370" si="609">B368+C368+D370</f>
        <v>105</v>
      </c>
      <c r="F370">
        <f t="shared" ref="F370:R370" si="610">($B368*F$2+$C368*F$3+$D370*F$4)/$E370</f>
        <v>2.4689183478452721</v>
      </c>
      <c r="G370">
        <f t="shared" si="610"/>
        <v>2.1306775885796738E-2</v>
      </c>
      <c r="H370" s="1179">
        <f t="shared" si="610"/>
        <v>10.0522125933584</v>
      </c>
      <c r="I370" s="1179">
        <f t="shared" si="610"/>
        <v>6.533462940703453</v>
      </c>
      <c r="J370">
        <f t="shared" si="610"/>
        <v>1.5791084471613166</v>
      </c>
      <c r="K370" s="1179">
        <f t="shared" si="610"/>
        <v>87.447710182266903</v>
      </c>
      <c r="L370">
        <f t="shared" si="610"/>
        <v>7.2878004535147394</v>
      </c>
      <c r="M370">
        <f t="shared" si="610"/>
        <v>7.8717949039442639E-2</v>
      </c>
      <c r="N370" s="1179">
        <f t="shared" si="610"/>
        <v>245.74171292118794</v>
      </c>
      <c r="O370">
        <f t="shared" si="610"/>
        <v>18.745792356352752</v>
      </c>
      <c r="P370" s="1179">
        <f t="shared" si="610"/>
        <v>0.11781979384128403</v>
      </c>
      <c r="Q370" s="1179">
        <f t="shared" si="610"/>
        <v>29.689466942269579</v>
      </c>
      <c r="R370" s="1179">
        <f t="shared" si="610"/>
        <v>14.734256535970873</v>
      </c>
    </row>
    <row r="371" spans="2:18" thickTop="1" thickBot="1" x14ac:dyDescent="0.35">
      <c r="D371">
        <v>7</v>
      </c>
      <c r="E371">
        <f t="shared" ref="E371" si="611">B368+C368+D371</f>
        <v>107</v>
      </c>
      <c r="F371">
        <f t="shared" ref="F371:R371" si="612">($B368*F$2+$C368*F$3+$D371*F$4)/$E371</f>
        <v>2.4982710085182545</v>
      </c>
      <c r="G371">
        <f t="shared" si="612"/>
        <v>2.1354497746909704E-2</v>
      </c>
      <c r="H371" s="1179">
        <f t="shared" si="612"/>
        <v>10.127646582420384</v>
      </c>
      <c r="I371" s="1179">
        <f t="shared" si="612"/>
        <v>6.5152480359239391</v>
      </c>
      <c r="J371">
        <f t="shared" si="612"/>
        <v>1.6276652343899221</v>
      </c>
      <c r="K371" s="1179">
        <f t="shared" si="612"/>
        <v>86.58541331568901</v>
      </c>
      <c r="L371">
        <f t="shared" si="612"/>
        <v>7.8722444741136339</v>
      </c>
      <c r="M371">
        <f t="shared" si="612"/>
        <v>8.459381773896478E-2</v>
      </c>
      <c r="N371" s="1179">
        <f t="shared" si="612"/>
        <v>243.348448558413</v>
      </c>
      <c r="O371">
        <f t="shared" si="612"/>
        <v>18.578046319894295</v>
      </c>
      <c r="P371" s="1179">
        <f t="shared" si="612"/>
        <v>0.11764053416274911</v>
      </c>
      <c r="Q371" s="1179">
        <f t="shared" si="612"/>
        <v>29.72300832619711</v>
      </c>
      <c r="R371" s="1179">
        <f t="shared" si="612"/>
        <v>14.806074494222155</v>
      </c>
    </row>
    <row r="372" spans="2:18" thickTop="1" thickBot="1" x14ac:dyDescent="0.35">
      <c r="D372">
        <v>10</v>
      </c>
      <c r="E372">
        <f t="shared" ref="E372" si="613">B368+C368+D372</f>
        <v>110</v>
      </c>
      <c r="F372">
        <f t="shared" ref="F372:R372" si="614">($B368*F$2+$C368*F$3+$D372*F$4)/$E372</f>
        <v>2.5402986817545705</v>
      </c>
      <c r="G372">
        <f t="shared" si="614"/>
        <v>2.1422826775321452E-2</v>
      </c>
      <c r="H372" s="1179">
        <f t="shared" si="614"/>
        <v>10.235654339486405</v>
      </c>
      <c r="I372" s="1179">
        <f t="shared" si="614"/>
        <v>6.4891676040805431</v>
      </c>
      <c r="J372">
        <f t="shared" si="614"/>
        <v>1.6971897251945161</v>
      </c>
      <c r="K372" s="1179">
        <f t="shared" si="614"/>
        <v>85.350760983997958</v>
      </c>
      <c r="L372">
        <f t="shared" si="614"/>
        <v>8.7090620490620498</v>
      </c>
      <c r="M372">
        <f t="shared" si="614"/>
        <v>9.3006993376916938E-2</v>
      </c>
      <c r="N372" s="1179">
        <f t="shared" si="614"/>
        <v>239.92172912989432</v>
      </c>
      <c r="O372">
        <f t="shared" si="614"/>
        <v>18.337864494965139</v>
      </c>
      <c r="P372" s="1179">
        <f t="shared" si="614"/>
        <v>0.11738386689575593</v>
      </c>
      <c r="Q372" s="1179">
        <f t="shared" si="614"/>
        <v>29.771033489547889</v>
      </c>
      <c r="R372" s="1179">
        <f t="shared" si="614"/>
        <v>14.9089047526274</v>
      </c>
    </row>
    <row r="373" spans="2:18" thickTop="1" thickBot="1" x14ac:dyDescent="0.35">
      <c r="D373">
        <v>13</v>
      </c>
      <c r="E373">
        <f t="shared" ref="E373" si="615">B368+C368+D373</f>
        <v>113</v>
      </c>
      <c r="F373">
        <f t="shared" ref="F373:R373" si="616">($B368*F$2+$C368*F$3+$D373*F$4)/$E373</f>
        <v>2.5800947971199317</v>
      </c>
      <c r="G373">
        <f t="shared" si="616"/>
        <v>2.148752771372904E-2</v>
      </c>
      <c r="H373" s="1179">
        <f t="shared" si="616"/>
        <v>10.337927171398478</v>
      </c>
      <c r="I373" s="1179">
        <f t="shared" si="616"/>
        <v>6.4644719739279486</v>
      </c>
      <c r="J373">
        <f t="shared" si="616"/>
        <v>1.7630226501156807</v>
      </c>
      <c r="K373" s="1179">
        <f t="shared" si="616"/>
        <v>84.18166541328165</v>
      </c>
      <c r="L373">
        <f t="shared" si="616"/>
        <v>9.5014468324202852</v>
      </c>
      <c r="M373">
        <f t="shared" si="616"/>
        <v>0.10097345172435837</v>
      </c>
      <c r="N373" s="1179">
        <f t="shared" si="616"/>
        <v>236.67695940554481</v>
      </c>
      <c r="O373">
        <f t="shared" si="616"/>
        <v>18.110435687288863</v>
      </c>
      <c r="P373" s="1179">
        <f t="shared" si="616"/>
        <v>0.11714082797922258</v>
      </c>
      <c r="Q373" s="1179">
        <f t="shared" si="616"/>
        <v>29.816508644225177</v>
      </c>
      <c r="R373" s="1179">
        <f t="shared" si="616"/>
        <v>15.006274997312012</v>
      </c>
    </row>
    <row r="374" spans="2:18" thickTop="1" thickBot="1" x14ac:dyDescent="0.35">
      <c r="D374">
        <v>15</v>
      </c>
      <c r="E374">
        <f t="shared" ref="E374" si="617">B368+C368+D374</f>
        <v>115</v>
      </c>
      <c r="F374">
        <f t="shared" ref="F374:R374" si="618">($B368*F$2+$C368*F$3+$D374*F$4)/$E374</f>
        <v>2.6054720301065384</v>
      </c>
      <c r="G374">
        <f t="shared" si="618"/>
        <v>2.152878628314837E-2</v>
      </c>
      <c r="H374" s="1179">
        <f t="shared" si="618"/>
        <v>10.403144629429365</v>
      </c>
      <c r="I374" s="1179">
        <f t="shared" si="618"/>
        <v>6.4487240358596267</v>
      </c>
      <c r="J374">
        <f t="shared" si="618"/>
        <v>1.8050030660074377</v>
      </c>
      <c r="K374" s="1179">
        <f t="shared" si="618"/>
        <v>83.436155194274164</v>
      </c>
      <c r="L374">
        <f t="shared" si="618"/>
        <v>10.006735679779158</v>
      </c>
      <c r="M374">
        <f t="shared" si="618"/>
        <v>0.10605351211982825</v>
      </c>
      <c r="N374" s="1179">
        <f t="shared" si="618"/>
        <v>234.60783088566976</v>
      </c>
      <c r="O374">
        <f t="shared" si="618"/>
        <v>17.965408621524279</v>
      </c>
      <c r="P374" s="1179">
        <f t="shared" si="618"/>
        <v>0.11698584664114334</v>
      </c>
      <c r="Q374" s="1179">
        <f t="shared" si="618"/>
        <v>29.84550729358461</v>
      </c>
      <c r="R374" s="1179">
        <f t="shared" si="618"/>
        <v>15.068366167835535</v>
      </c>
    </row>
    <row r="375" spans="2:18" thickTop="1" thickBot="1" x14ac:dyDescent="0.35">
      <c r="D375">
        <v>17</v>
      </c>
      <c r="E375">
        <f t="shared" ref="E375" si="619">B368+C368+D375</f>
        <v>117</v>
      </c>
      <c r="F375">
        <f t="shared" ref="F375:R375" si="620">($B368*F$2+$C368*F$3+$D375*F$4)/$E375</f>
        <v>2.6299816653842019</v>
      </c>
      <c r="G375">
        <f t="shared" si="620"/>
        <v>2.1568634303185848E-2</v>
      </c>
      <c r="H375" s="1179">
        <f t="shared" si="620"/>
        <v>10.466132430775437</v>
      </c>
      <c r="I375" s="1179">
        <f t="shared" si="620"/>
        <v>6.4335144888363764</v>
      </c>
      <c r="J375">
        <f t="shared" si="620"/>
        <v>1.8455482540054591</v>
      </c>
      <c r="K375" s="1179">
        <f t="shared" si="620"/>
        <v>82.716132504121603</v>
      </c>
      <c r="L375">
        <f t="shared" si="620"/>
        <v>10.494749694749695</v>
      </c>
      <c r="M375">
        <f t="shared" si="620"/>
        <v>0.11095989523682057</v>
      </c>
      <c r="N375" s="1179">
        <f t="shared" si="620"/>
        <v>232.60944180237161</v>
      </c>
      <c r="O375">
        <f t="shared" si="620"/>
        <v>17.825339746042243</v>
      </c>
      <c r="P375" s="1179">
        <f t="shared" si="620"/>
        <v>0.11683616381034885</v>
      </c>
      <c r="Q375" s="1179">
        <f t="shared" si="620"/>
        <v>29.873514536128333</v>
      </c>
      <c r="R375" s="1179">
        <f t="shared" si="620"/>
        <v>15.128334563298424</v>
      </c>
    </row>
    <row r="376" spans="2:18" thickTop="1" thickBot="1" x14ac:dyDescent="0.35">
      <c r="D376">
        <v>20</v>
      </c>
      <c r="E376">
        <f t="shared" ref="E376" si="621">B368+C368+D376</f>
        <v>120</v>
      </c>
      <c r="F376">
        <f t="shared" ref="F376:R376" si="622">($B368*F$2+$C368*F$3+$D376*F$4)/$E376</f>
        <v>2.6652142660958429</v>
      </c>
      <c r="G376">
        <f t="shared" si="622"/>
        <v>2.1625915831989712E-2</v>
      </c>
      <c r="H376" s="1179">
        <f t="shared" si="622"/>
        <v>10.556677395210412</v>
      </c>
      <c r="I376" s="1179">
        <f t="shared" si="622"/>
        <v>6.4116507649904531</v>
      </c>
      <c r="J376">
        <f t="shared" si="622"/>
        <v>1.9038319617526154</v>
      </c>
      <c r="K376" s="1179">
        <f t="shared" si="622"/>
        <v>81.681099887027329</v>
      </c>
      <c r="L376">
        <f t="shared" si="622"/>
        <v>11.196269841269842</v>
      </c>
      <c r="M376">
        <f t="shared" si="622"/>
        <v>0.11801282096749696</v>
      </c>
      <c r="N376" s="1179">
        <f t="shared" si="622"/>
        <v>229.73675749513055</v>
      </c>
      <c r="O376">
        <f t="shared" si="622"/>
        <v>17.623990737536818</v>
      </c>
      <c r="P376" s="1179">
        <f t="shared" si="622"/>
        <v>0.1166209947410818</v>
      </c>
      <c r="Q376" s="1179">
        <f t="shared" si="622"/>
        <v>29.913774947284931</v>
      </c>
      <c r="R376" s="1179">
        <f t="shared" si="622"/>
        <v>15.214539131776322</v>
      </c>
    </row>
    <row r="377" spans="2:18" thickTop="1" thickBot="1" x14ac:dyDescent="0.35">
      <c r="B377">
        <v>59</v>
      </c>
      <c r="C377">
        <v>41</v>
      </c>
      <c r="D377">
        <v>1</v>
      </c>
      <c r="E377">
        <f t="shared" ref="E377" si="623">B377+C377+D377</f>
        <v>101</v>
      </c>
      <c r="F377">
        <f t="shared" ref="F377:R377" si="624">($B377*F$2+$C377*F$3+$D377*F$4)/$E377</f>
        <v>2.3672800374334573</v>
      </c>
      <c r="G377">
        <f t="shared" si="624"/>
        <v>2.0856171811964645E-2</v>
      </c>
      <c r="H377" s="1179">
        <f t="shared" si="624"/>
        <v>9.9273036131354679</v>
      </c>
      <c r="I377" s="1179">
        <f t="shared" si="624"/>
        <v>6.5925457045072555</v>
      </c>
      <c r="J377">
        <f t="shared" si="624"/>
        <v>1.4740777061971233</v>
      </c>
      <c r="K377" s="1179">
        <f t="shared" si="624"/>
        <v>88.567823203430621</v>
      </c>
      <c r="L377">
        <f t="shared" si="624"/>
        <v>5.9577864214992937</v>
      </c>
      <c r="M377">
        <f t="shared" si="624"/>
        <v>6.5228484661771613E-2</v>
      </c>
      <c r="N377" s="1179">
        <f t="shared" si="624"/>
        <v>249.75238432686334</v>
      </c>
      <c r="O377">
        <f t="shared" si="624"/>
        <v>18.792265958656529</v>
      </c>
      <c r="P377" s="1179">
        <f t="shared" si="624"/>
        <v>0.11898793010884093</v>
      </c>
      <c r="Q377" s="1179">
        <f t="shared" si="624"/>
        <v>29.388165978755733</v>
      </c>
      <c r="R377" s="1179">
        <f t="shared" si="624"/>
        <v>14.471617092249845</v>
      </c>
    </row>
    <row r="378" spans="2:18" thickTop="1" thickBot="1" x14ac:dyDescent="0.35">
      <c r="D378">
        <v>3</v>
      </c>
      <c r="E378">
        <f t="shared" ref="E378" si="625">B377+C377+D378</f>
        <v>103</v>
      </c>
      <c r="F378">
        <f t="shared" ref="F378:R378" si="626">($B377*F$2+$C377*F$3+$D378*F$4)/$E378</f>
        <v>2.3997461666842606</v>
      </c>
      <c r="G378">
        <f t="shared" si="626"/>
        <v>2.0914496542903983E-2</v>
      </c>
      <c r="H378" s="1179">
        <f t="shared" si="626"/>
        <v>10.008092494592537</v>
      </c>
      <c r="I378" s="1179">
        <f t="shared" si="626"/>
        <v>6.572476186652735</v>
      </c>
      <c r="J378">
        <f t="shared" si="626"/>
        <v>1.5265596257640084</v>
      </c>
      <c r="K378" s="1179">
        <f t="shared" si="626"/>
        <v>87.650289312497037</v>
      </c>
      <c r="L378">
        <f t="shared" si="626"/>
        <v>6.590752812451842</v>
      </c>
      <c r="M378">
        <f t="shared" si="626"/>
        <v>7.159447378414259E-2</v>
      </c>
      <c r="N378" s="1179">
        <f t="shared" si="626"/>
        <v>247.18830054406459</v>
      </c>
      <c r="O378">
        <f t="shared" si="626"/>
        <v>18.617103112970486</v>
      </c>
      <c r="P378" s="1179">
        <f t="shared" si="626"/>
        <v>0.11877902663176956</v>
      </c>
      <c r="Q378" s="1179">
        <f t="shared" si="626"/>
        <v>29.428860444845764</v>
      </c>
      <c r="R378" s="1179">
        <f t="shared" si="626"/>
        <v>14.551323892447217</v>
      </c>
    </row>
    <row r="379" spans="2:18" thickTop="1" thickBot="1" x14ac:dyDescent="0.35">
      <c r="D379">
        <v>5</v>
      </c>
      <c r="E379">
        <f t="shared" ref="E379" si="627">B377+C377+D379</f>
        <v>105</v>
      </c>
      <c r="F379">
        <f t="shared" ref="F379:R379" si="628">($B377*F$2+$C377*F$3+$D379*F$4)/$E379</f>
        <v>2.4309754910112238</v>
      </c>
      <c r="G379">
        <f t="shared" si="628"/>
        <v>2.0970599379331347E-2</v>
      </c>
      <c r="H379" s="1179">
        <f t="shared" si="628"/>
        <v>10.085803704375051</v>
      </c>
      <c r="I379" s="1179">
        <f t="shared" si="628"/>
        <v>6.5531712218593396</v>
      </c>
      <c r="J379">
        <f t="shared" si="628"/>
        <v>1.5770422341092978</v>
      </c>
      <c r="K379" s="1179">
        <f t="shared" si="628"/>
        <v>86.767709093599009</v>
      </c>
      <c r="L379">
        <f t="shared" si="628"/>
        <v>7.1996061980347692</v>
      </c>
      <c r="M379">
        <f t="shared" si="628"/>
        <v>7.7717949035185169E-2</v>
      </c>
      <c r="N379" s="1179">
        <f t="shared" si="628"/>
        <v>244.72189614346775</v>
      </c>
      <c r="O379">
        <f t="shared" si="628"/>
        <v>18.448613137596293</v>
      </c>
      <c r="P379" s="1179">
        <f t="shared" si="628"/>
        <v>0.11857808138239617</v>
      </c>
      <c r="Q379" s="1179">
        <f t="shared" si="628"/>
        <v>29.468004645560939</v>
      </c>
      <c r="R379" s="1179">
        <f t="shared" si="628"/>
        <v>14.627994243113259</v>
      </c>
    </row>
    <row r="380" spans="2:18" thickTop="1" thickBot="1" x14ac:dyDescent="0.35">
      <c r="D380">
        <v>7</v>
      </c>
      <c r="E380">
        <f t="shared" ref="E380" si="629">B377+C377+D380</f>
        <v>107</v>
      </c>
      <c r="F380">
        <f t="shared" ref="F380:R380" si="630">($B377*F$2+$C377*F$3+$D380*F$4)/$E380</f>
        <v>2.4610373639614784</v>
      </c>
      <c r="G380">
        <f t="shared" si="630"/>
        <v>2.1024604913462357E-2</v>
      </c>
      <c r="H380" s="1179">
        <f t="shared" si="630"/>
        <v>10.160609822203078</v>
      </c>
      <c r="I380" s="1179">
        <f t="shared" si="630"/>
        <v>6.5345879379928</v>
      </c>
      <c r="J380">
        <f t="shared" si="630"/>
        <v>1.625637642142614</v>
      </c>
      <c r="K380" s="1179">
        <f t="shared" si="630"/>
        <v>85.91812252774389</v>
      </c>
      <c r="L380">
        <f t="shared" si="630"/>
        <v>7.7856987093902994</v>
      </c>
      <c r="M380">
        <f t="shared" si="630"/>
        <v>8.3612509323571921E-2</v>
      </c>
      <c r="N380" s="1179">
        <f t="shared" si="630"/>
        <v>242.34769377653805</v>
      </c>
      <c r="O380">
        <f t="shared" si="630"/>
        <v>18.286421852890292</v>
      </c>
      <c r="P380" s="1179">
        <f t="shared" si="630"/>
        <v>0.11838464810496196</v>
      </c>
      <c r="Q380" s="1179">
        <f t="shared" si="630"/>
        <v>29.505685511669938</v>
      </c>
      <c r="R380" s="1179">
        <f t="shared" si="630"/>
        <v>14.701798412445992</v>
      </c>
    </row>
    <row r="381" spans="2:18" thickTop="1" thickBot="1" x14ac:dyDescent="0.35">
      <c r="D381">
        <v>10</v>
      </c>
      <c r="E381">
        <f t="shared" ref="E381" si="631">B377+C377+D381</f>
        <v>110</v>
      </c>
      <c r="F381">
        <f t="shared" ref="F381:R381" si="632">($B377*F$2+$C377*F$3+$D381*F$4)/$E381</f>
        <v>2.504080500231161</v>
      </c>
      <c r="G381">
        <f t="shared" si="632"/>
        <v>2.1101931019149943E-2</v>
      </c>
      <c r="H381" s="1179">
        <f t="shared" si="632"/>
        <v>10.26771858182048</v>
      </c>
      <c r="I381" s="1179">
        <f t="shared" si="632"/>
        <v>6.5079800542747988</v>
      </c>
      <c r="J381">
        <f t="shared" si="632"/>
        <v>1.6952174309175891</v>
      </c>
      <c r="K381" s="1179">
        <f t="shared" si="632"/>
        <v>84.701669035724066</v>
      </c>
      <c r="L381">
        <f t="shared" si="632"/>
        <v>8.6248766233766236</v>
      </c>
      <c r="M381">
        <f t="shared" si="632"/>
        <v>9.2052447918307537E-2</v>
      </c>
      <c r="N381" s="1179">
        <f t="shared" si="632"/>
        <v>238.94826766025233</v>
      </c>
      <c r="O381">
        <f t="shared" si="632"/>
        <v>18.054193422515791</v>
      </c>
      <c r="P381" s="1179">
        <f t="shared" si="632"/>
        <v>0.11810768682136299</v>
      </c>
      <c r="Q381" s="1179">
        <f t="shared" si="632"/>
        <v>29.559637660871459</v>
      </c>
      <c r="R381" s="1179">
        <f t="shared" si="632"/>
        <v>14.807472563990586</v>
      </c>
    </row>
    <row r="382" spans="2:18" thickTop="1" thickBot="1" x14ac:dyDescent="0.35">
      <c r="D382">
        <v>13</v>
      </c>
      <c r="E382">
        <f t="shared" ref="E382" si="633">B377+C377+D382</f>
        <v>113</v>
      </c>
      <c r="F382">
        <f t="shared" ref="F382:R382" si="634">($B377*F$2+$C377*F$3+$D382*F$4)/$E382</f>
        <v>2.5448381602387364</v>
      </c>
      <c r="G382">
        <f t="shared" si="634"/>
        <v>2.1175151313916066E-2</v>
      </c>
      <c r="H382" s="1179">
        <f t="shared" si="634"/>
        <v>10.369140150661739</v>
      </c>
      <c r="I382" s="1179">
        <f t="shared" si="634"/>
        <v>6.4827849785418259</v>
      </c>
      <c r="J382">
        <f t="shared" si="634"/>
        <v>1.7611027176337164</v>
      </c>
      <c r="K382" s="1179">
        <f t="shared" si="634"/>
        <v>83.549805994607951</v>
      </c>
      <c r="L382">
        <f t="shared" si="634"/>
        <v>9.4194964180362426</v>
      </c>
      <c r="M382">
        <f t="shared" si="634"/>
        <v>0.10004424818057929</v>
      </c>
      <c r="N382" s="1179">
        <f t="shared" si="634"/>
        <v>235.72934204571632</v>
      </c>
      <c r="O382">
        <f t="shared" si="634"/>
        <v>17.834295705258523</v>
      </c>
      <c r="P382" s="1179">
        <f t="shared" si="634"/>
        <v>0.11784543144662767</v>
      </c>
      <c r="Q382" s="1179">
        <f t="shared" si="634"/>
        <v>29.610725094186176</v>
      </c>
      <c r="R382" s="1179">
        <f t="shared" si="634"/>
        <v>14.907535698639007</v>
      </c>
    </row>
    <row r="383" spans="2:18" thickTop="1" thickBot="1" x14ac:dyDescent="0.35">
      <c r="D383">
        <v>15</v>
      </c>
      <c r="E383">
        <f t="shared" ref="E383" si="635">B377+C377+D383</f>
        <v>115</v>
      </c>
      <c r="F383">
        <f t="shared" ref="F383:R383" si="636">($B377*F$2+$C377*F$3+$D383*F$4)/$E383</f>
        <v>2.5708285521276246</v>
      </c>
      <c r="G383">
        <f t="shared" si="636"/>
        <v>2.1221842516375624E-2</v>
      </c>
      <c r="H383" s="1179">
        <f t="shared" si="636"/>
        <v>10.433814774270656</v>
      </c>
      <c r="I383" s="1179">
        <f t="shared" si="636"/>
        <v>6.4667185534367411</v>
      </c>
      <c r="J383">
        <f t="shared" si="636"/>
        <v>1.8031165236555944</v>
      </c>
      <c r="K383" s="1179">
        <f t="shared" si="636"/>
        <v>82.815284635055647</v>
      </c>
      <c r="L383">
        <f t="shared" si="636"/>
        <v>9.9262104899930996</v>
      </c>
      <c r="M383">
        <f t="shared" si="636"/>
        <v>0.10514046863768012</v>
      </c>
      <c r="N383" s="1179">
        <f t="shared" si="636"/>
        <v>233.67669382775134</v>
      </c>
      <c r="O383">
        <f t="shared" si="636"/>
        <v>17.694071073964032</v>
      </c>
      <c r="P383" s="1179">
        <f t="shared" si="636"/>
        <v>0.11767819613520225</v>
      </c>
      <c r="Q383" s="1179">
        <f t="shared" si="636"/>
        <v>29.643302587894109</v>
      </c>
      <c r="R383" s="1179">
        <f t="shared" si="636"/>
        <v>14.971344074356844</v>
      </c>
    </row>
    <row r="384" spans="2:18" thickTop="1" thickBot="1" x14ac:dyDescent="0.35">
      <c r="D384">
        <v>17</v>
      </c>
      <c r="E384">
        <f t="shared" ref="E384" si="637">B377+C377+D384</f>
        <v>117</v>
      </c>
      <c r="F384">
        <f t="shared" ref="F384:R384" si="638">($B377*F$2+$C377*F$3+$D384*F$4)/$E384</f>
        <v>2.5959303836100558</v>
      </c>
      <c r="G384">
        <f t="shared" si="638"/>
        <v>2.1266937438409215E-2</v>
      </c>
      <c r="H384" s="1179">
        <f t="shared" si="638"/>
        <v>10.496278299636533</v>
      </c>
      <c r="I384" s="1179">
        <f t="shared" si="638"/>
        <v>6.4512014078224285</v>
      </c>
      <c r="J384">
        <f t="shared" si="638"/>
        <v>1.8436939602408269</v>
      </c>
      <c r="K384" s="1179">
        <f t="shared" si="638"/>
        <v>82.105875116855557</v>
      </c>
      <c r="L384">
        <f t="shared" si="638"/>
        <v>10.415601003934338</v>
      </c>
      <c r="M384">
        <f t="shared" si="638"/>
        <v>0.11006245933556386</v>
      </c>
      <c r="N384" s="1179">
        <f t="shared" si="638"/>
        <v>231.69422161723813</v>
      </c>
      <c r="O384">
        <f t="shared" si="638"/>
        <v>17.55864044715824</v>
      </c>
      <c r="P384" s="1179">
        <f t="shared" si="638"/>
        <v>0.11751667827032128</v>
      </c>
      <c r="Q384" s="1179">
        <f t="shared" si="638"/>
        <v>29.674766321133397</v>
      </c>
      <c r="R384" s="1179">
        <f t="shared" si="638"/>
        <v>15.032970967144154</v>
      </c>
    </row>
    <row r="385" spans="2:18" thickTop="1" thickBot="1" x14ac:dyDescent="0.35">
      <c r="D385">
        <v>20</v>
      </c>
      <c r="E385">
        <f t="shared" ref="E385" si="639">B377+C377+D385</f>
        <v>120</v>
      </c>
      <c r="F385">
        <f t="shared" ref="F385:R385" si="640">($B377*F$2+$C377*F$3+$D385*F$4)/$E385</f>
        <v>2.6320142663660504</v>
      </c>
      <c r="G385">
        <f t="shared" si="640"/>
        <v>2.1331761388832495E-2</v>
      </c>
      <c r="H385" s="1179">
        <f t="shared" si="640"/>
        <v>10.586069617349983</v>
      </c>
      <c r="I385" s="1179">
        <f t="shared" si="640"/>
        <v>6.428895511001854</v>
      </c>
      <c r="J385">
        <f t="shared" si="640"/>
        <v>1.902024025332099</v>
      </c>
      <c r="K385" s="1179">
        <f t="shared" si="640"/>
        <v>81.086098934442916</v>
      </c>
      <c r="L385">
        <f t="shared" si="640"/>
        <v>11.119099867724866</v>
      </c>
      <c r="M385">
        <f t="shared" si="640"/>
        <v>0.11713782096377168</v>
      </c>
      <c r="N385" s="1179">
        <f t="shared" si="640"/>
        <v>228.84441781462542</v>
      </c>
      <c r="O385">
        <f t="shared" si="640"/>
        <v>17.363958921124915</v>
      </c>
      <c r="P385" s="1179">
        <f t="shared" si="640"/>
        <v>0.11728449633955491</v>
      </c>
      <c r="Q385" s="1179">
        <f t="shared" si="640"/>
        <v>29.719995437664874</v>
      </c>
      <c r="R385" s="1179">
        <f t="shared" si="640"/>
        <v>15.12155962552591</v>
      </c>
    </row>
    <row r="386" spans="2:18" s="1160" customFormat="1" ht="22.2" thickTop="1" thickBot="1" x14ac:dyDescent="0.45">
      <c r="B386" s="1160">
        <v>58</v>
      </c>
      <c r="C386" s="1160">
        <v>42</v>
      </c>
      <c r="D386" s="1160">
        <v>1</v>
      </c>
      <c r="E386" s="1160">
        <f t="shared" ref="E386" si="641">B386+C386+D386</f>
        <v>101</v>
      </c>
      <c r="F386" s="1160">
        <f t="shared" ref="F386:R386" si="642">($B386*F$2+$C386*F$3+$D386*F$4)/$E386</f>
        <v>2.3278344932000405</v>
      </c>
      <c r="G386" s="1160">
        <f t="shared" si="642"/>
        <v>2.0506681384451119E-2</v>
      </c>
      <c r="H386" s="1180">
        <f t="shared" si="642"/>
        <v>9.9622250651824835</v>
      </c>
      <c r="I386" s="1180">
        <f t="shared" si="642"/>
        <v>6.6130345116495137</v>
      </c>
      <c r="J386" s="1160">
        <f t="shared" si="642"/>
        <v>1.471929662925223</v>
      </c>
      <c r="K386" s="1180">
        <f t="shared" si="642"/>
        <v>87.860891378577861</v>
      </c>
      <c r="L386" s="1160">
        <f t="shared" si="642"/>
        <v>5.866099324218137</v>
      </c>
      <c r="M386" s="1160">
        <f t="shared" si="642"/>
        <v>6.4188880696949488E-2</v>
      </c>
      <c r="N386" s="1180">
        <f t="shared" si="642"/>
        <v>248.69217876586706</v>
      </c>
      <c r="O386" s="1160">
        <f t="shared" si="642"/>
        <v>18.483317265889912</v>
      </c>
      <c r="P386" s="1180">
        <f t="shared" si="642"/>
        <v>0.11977624883970006</v>
      </c>
      <c r="Q386" s="1180">
        <f t="shared" si="642"/>
        <v>29.157932898019023</v>
      </c>
      <c r="R386" s="1180">
        <f t="shared" si="642"/>
        <v>14.361146391754305</v>
      </c>
    </row>
    <row r="387" spans="2:18" thickTop="1" thickBot="1" x14ac:dyDescent="0.35">
      <c r="D387">
        <v>3</v>
      </c>
      <c r="E387">
        <f t="shared" ref="E387" si="643">B386+C386+D387</f>
        <v>103</v>
      </c>
      <c r="F387">
        <f t="shared" ref="F387:R387" si="644">($B386*F$2+$C386*F$3+$D387*F$4)/$E387</f>
        <v>2.3610665553485801</v>
      </c>
      <c r="G387">
        <f t="shared" si="644"/>
        <v>2.0571792337283925E-2</v>
      </c>
      <c r="H387" s="1179">
        <f t="shared" si="644"/>
        <v>10.042335860192036</v>
      </c>
      <c r="I387" s="1179">
        <f t="shared" si="644"/>
        <v>6.5925671528796101</v>
      </c>
      <c r="J387">
        <f t="shared" si="644"/>
        <v>1.5244532920702032</v>
      </c>
      <c r="K387" s="1179">
        <f t="shared" si="644"/>
        <v>86.95708431919482</v>
      </c>
      <c r="L387">
        <f t="shared" si="644"/>
        <v>6.5008460471567275</v>
      </c>
      <c r="M387">
        <f t="shared" si="644"/>
        <v>7.0575056304074291E-2</v>
      </c>
      <c r="N387" s="1179">
        <f t="shared" si="644"/>
        <v>246.14868149881582</v>
      </c>
      <c r="O387">
        <f t="shared" si="644"/>
        <v>18.314153423946912</v>
      </c>
      <c r="P387" s="1179">
        <f t="shared" si="644"/>
        <v>0.1195520382028062</v>
      </c>
      <c r="Q387" s="1179">
        <f t="shared" si="644"/>
        <v>29.203097909366079</v>
      </c>
      <c r="R387" s="1179">
        <f t="shared" si="644"/>
        <v>14.442998254097221</v>
      </c>
    </row>
    <row r="388" spans="2:18" thickTop="1" thickBot="1" x14ac:dyDescent="0.35">
      <c r="D388">
        <v>5</v>
      </c>
      <c r="E388">
        <f t="shared" ref="E388" si="645">B386+C386+D388</f>
        <v>105</v>
      </c>
      <c r="F388">
        <f t="shared" ref="F388:R388" si="646">($B386*F$2+$C386*F$3+$D388*F$4)/$E388</f>
        <v>2.3930326341771755</v>
      </c>
      <c r="G388">
        <f t="shared" si="646"/>
        <v>2.0634422872865956E-2</v>
      </c>
      <c r="H388" s="1179">
        <f t="shared" si="646"/>
        <v>10.119394815391704</v>
      </c>
      <c r="I388" s="1179">
        <f t="shared" si="646"/>
        <v>6.5728795030152263</v>
      </c>
      <c r="J388">
        <f t="shared" si="646"/>
        <v>1.5749760210572794</v>
      </c>
      <c r="K388" s="1179">
        <f t="shared" si="646"/>
        <v>86.087708004931116</v>
      </c>
      <c r="L388">
        <f t="shared" si="646"/>
        <v>7.1114119425547999</v>
      </c>
      <c r="M388">
        <f t="shared" si="646"/>
        <v>7.6717949030927698E-2</v>
      </c>
      <c r="N388" s="1179">
        <f t="shared" si="646"/>
        <v>243.70207936574752</v>
      </c>
      <c r="O388">
        <f t="shared" si="646"/>
        <v>18.151433918839832</v>
      </c>
      <c r="P388" s="1179">
        <f t="shared" si="646"/>
        <v>0.11933636892350828</v>
      </c>
      <c r="Q388" s="1179">
        <f t="shared" si="646"/>
        <v>29.246542348852294</v>
      </c>
      <c r="R388" s="1179">
        <f t="shared" si="646"/>
        <v>14.521731950255644</v>
      </c>
    </row>
    <row r="389" spans="2:18" thickTop="1" thickBot="1" x14ac:dyDescent="0.35">
      <c r="D389">
        <v>7</v>
      </c>
      <c r="E389">
        <f t="shared" ref="E389" si="647">B386+C386+D389</f>
        <v>107</v>
      </c>
      <c r="F389">
        <f t="shared" ref="F389:R389" si="648">($B386*F$2+$C386*F$3+$D389*F$4)/$E389</f>
        <v>2.423803719404702</v>
      </c>
      <c r="G389">
        <f t="shared" si="648"/>
        <v>2.0694712080015013E-2</v>
      </c>
      <c r="H389" s="1179">
        <f t="shared" si="648"/>
        <v>10.193573061985774</v>
      </c>
      <c r="I389" s="1179">
        <f t="shared" si="648"/>
        <v>6.553927840061661</v>
      </c>
      <c r="J389">
        <f t="shared" si="648"/>
        <v>1.6236100498953061</v>
      </c>
      <c r="K389" s="1179">
        <f t="shared" si="648"/>
        <v>85.250831739798755</v>
      </c>
      <c r="L389">
        <f t="shared" si="648"/>
        <v>7.699152944666964</v>
      </c>
      <c r="M389">
        <f t="shared" si="648"/>
        <v>8.2631200908179075E-2</v>
      </c>
      <c r="N389" s="1179">
        <f t="shared" si="648"/>
        <v>241.34693899466305</v>
      </c>
      <c r="O389">
        <f t="shared" si="648"/>
        <v>17.99479738588629</v>
      </c>
      <c r="P389" s="1179">
        <f t="shared" si="648"/>
        <v>0.11912876204717479</v>
      </c>
      <c r="Q389" s="1179">
        <f t="shared" si="648"/>
        <v>29.288362697142762</v>
      </c>
      <c r="R389" s="1179">
        <f t="shared" si="648"/>
        <v>14.597522330669829</v>
      </c>
    </row>
    <row r="390" spans="2:18" thickTop="1" thickBot="1" x14ac:dyDescent="0.35">
      <c r="D390">
        <v>10</v>
      </c>
      <c r="E390">
        <f t="shared" ref="E390" si="649">B386+C386+D390</f>
        <v>110</v>
      </c>
      <c r="F390">
        <f t="shared" ref="F390:R390" si="650">($B386*F$2+$C386*F$3+$D390*F$4)/$E390</f>
        <v>2.4678623187077511</v>
      </c>
      <c r="G390">
        <f t="shared" si="650"/>
        <v>2.0781035262978434E-2</v>
      </c>
      <c r="H390" s="1179">
        <f t="shared" si="650"/>
        <v>10.299782824154557</v>
      </c>
      <c r="I390" s="1179">
        <f t="shared" si="650"/>
        <v>6.5267925044690545</v>
      </c>
      <c r="J390">
        <f t="shared" si="650"/>
        <v>1.6932451366406627</v>
      </c>
      <c r="K390" s="1179">
        <f t="shared" si="650"/>
        <v>84.05257708745016</v>
      </c>
      <c r="L390">
        <f t="shared" si="650"/>
        <v>8.5406911976911992</v>
      </c>
      <c r="M390">
        <f t="shared" si="650"/>
        <v>9.1097902459698121E-2</v>
      </c>
      <c r="N390" s="1179">
        <f t="shared" si="650"/>
        <v>237.97480619061028</v>
      </c>
      <c r="O390">
        <f t="shared" si="650"/>
        <v>17.770522350066443</v>
      </c>
      <c r="P390" s="1179">
        <f t="shared" si="650"/>
        <v>0.11883150674697002</v>
      </c>
      <c r="Q390" s="1179">
        <f t="shared" si="650"/>
        <v>29.348241832195026</v>
      </c>
      <c r="R390" s="1179">
        <f t="shared" si="650"/>
        <v>14.706040375353773</v>
      </c>
    </row>
    <row r="391" spans="2:18" thickTop="1" thickBot="1" x14ac:dyDescent="0.35">
      <c r="D391">
        <v>13</v>
      </c>
      <c r="E391">
        <f t="shared" ref="E391" si="651">B386+C386+D391</f>
        <v>113</v>
      </c>
      <c r="F391">
        <f t="shared" ref="F391:R391" si="652">($B386*F$2+$C386*F$3+$D391*F$4)/$E391</f>
        <v>2.5095815233575411</v>
      </c>
      <c r="G391">
        <f t="shared" si="652"/>
        <v>2.0862774914103092E-2</v>
      </c>
      <c r="H391" s="1179">
        <f t="shared" si="652"/>
        <v>10.400353129925</v>
      </c>
      <c r="I391" s="1179">
        <f t="shared" si="652"/>
        <v>6.5010979831557032</v>
      </c>
      <c r="J391">
        <f t="shared" si="652"/>
        <v>1.7591827851517521</v>
      </c>
      <c r="K391" s="1179">
        <f t="shared" si="652"/>
        <v>82.917946575934252</v>
      </c>
      <c r="L391">
        <f t="shared" si="652"/>
        <v>9.3375460036522</v>
      </c>
      <c r="M391">
        <f t="shared" si="652"/>
        <v>9.9115044636800223E-2</v>
      </c>
      <c r="N391" s="1179">
        <f t="shared" si="652"/>
        <v>234.78172468588778</v>
      </c>
      <c r="O391">
        <f t="shared" si="652"/>
        <v>17.558155723228186</v>
      </c>
      <c r="P391" s="1179">
        <f t="shared" si="652"/>
        <v>0.11855003491403274</v>
      </c>
      <c r="Q391" s="1179">
        <f t="shared" si="652"/>
        <v>29.404941544147167</v>
      </c>
      <c r="R391" s="1179">
        <f t="shared" si="652"/>
        <v>14.808796399966003</v>
      </c>
    </row>
    <row r="392" spans="2:18" thickTop="1" thickBot="1" x14ac:dyDescent="0.35">
      <c r="D392">
        <v>15</v>
      </c>
      <c r="E392">
        <f t="shared" ref="E392" si="653">B386+C386+D392</f>
        <v>115</v>
      </c>
      <c r="F392">
        <f t="shared" ref="F392:R392" si="654">($B386*F$2+$C386*F$3+$D392*F$4)/$E392</f>
        <v>2.5361850741487109</v>
      </c>
      <c r="G392">
        <f t="shared" si="654"/>
        <v>2.0914898749602878E-2</v>
      </c>
      <c r="H392" s="1179">
        <f t="shared" si="654"/>
        <v>10.464484919111946</v>
      </c>
      <c r="I392" s="1179">
        <f t="shared" si="654"/>
        <v>6.4847130710138554</v>
      </c>
      <c r="J392">
        <f t="shared" si="654"/>
        <v>1.8012299813037513</v>
      </c>
      <c r="K392" s="1179">
        <f t="shared" si="654"/>
        <v>82.194414075837145</v>
      </c>
      <c r="L392">
        <f t="shared" si="654"/>
        <v>9.845685300207041</v>
      </c>
      <c r="M392">
        <f t="shared" si="654"/>
        <v>0.10422742515553199</v>
      </c>
      <c r="N392" s="1179">
        <f t="shared" si="654"/>
        <v>232.74555676983286</v>
      </c>
      <c r="O392">
        <f t="shared" si="654"/>
        <v>17.422733526403789</v>
      </c>
      <c r="P392" s="1179">
        <f t="shared" si="654"/>
        <v>0.11837054562926114</v>
      </c>
      <c r="Q392" s="1179">
        <f t="shared" si="654"/>
        <v>29.441097882203607</v>
      </c>
      <c r="R392" s="1179">
        <f t="shared" si="654"/>
        <v>14.874321980878152</v>
      </c>
    </row>
    <row r="393" spans="2:18" thickTop="1" thickBot="1" x14ac:dyDescent="0.35">
      <c r="D393">
        <v>17</v>
      </c>
      <c r="E393">
        <f t="shared" ref="E393" si="655">B386+C386+D393</f>
        <v>117</v>
      </c>
      <c r="F393">
        <f t="shared" ref="F393:R393" si="656">($B386*F$2+$C386*F$3+$D393*F$4)/$E393</f>
        <v>2.5618791018359102</v>
      </c>
      <c r="G393">
        <f t="shared" si="656"/>
        <v>2.0965240573632582E-2</v>
      </c>
      <c r="H393" s="1179">
        <f t="shared" si="656"/>
        <v>10.526424168497631</v>
      </c>
      <c r="I393" s="1179">
        <f t="shared" si="656"/>
        <v>6.4688883268084805</v>
      </c>
      <c r="J393">
        <f t="shared" si="656"/>
        <v>1.8418396664761949</v>
      </c>
      <c r="K393" s="1179">
        <f t="shared" si="656"/>
        <v>81.495617729589497</v>
      </c>
      <c r="L393">
        <f t="shared" si="656"/>
        <v>10.336452313118981</v>
      </c>
      <c r="M393">
        <f t="shared" si="656"/>
        <v>0.10916502343430715</v>
      </c>
      <c r="N393" s="1179">
        <f t="shared" si="656"/>
        <v>230.77900143210456</v>
      </c>
      <c r="O393">
        <f t="shared" si="656"/>
        <v>17.29194114827424</v>
      </c>
      <c r="P393" s="1179">
        <f t="shared" si="656"/>
        <v>0.11819719273029369</v>
      </c>
      <c r="Q393" s="1179">
        <f t="shared" si="656"/>
        <v>29.476018106138458</v>
      </c>
      <c r="R393" s="1179">
        <f t="shared" si="656"/>
        <v>14.937607370989884</v>
      </c>
    </row>
    <row r="394" spans="2:18" thickTop="1" thickBot="1" x14ac:dyDescent="0.35">
      <c r="D394">
        <v>20</v>
      </c>
      <c r="E394">
        <f t="shared" ref="E394" si="657">B386+C386+D394</f>
        <v>120</v>
      </c>
      <c r="F394">
        <f t="shared" ref="F394:R394" si="658">($B386*F$2+$C386*F$3+$D394*F$4)/$E394</f>
        <v>2.5988142666362584</v>
      </c>
      <c r="G394">
        <f t="shared" si="658"/>
        <v>2.1037606945675282E-2</v>
      </c>
      <c r="H394" s="1179">
        <f t="shared" si="658"/>
        <v>10.615461839489553</v>
      </c>
      <c r="I394" s="1179">
        <f t="shared" si="658"/>
        <v>6.4461402570132549</v>
      </c>
      <c r="J394">
        <f t="shared" si="658"/>
        <v>1.9002160889115829</v>
      </c>
      <c r="K394" s="1179">
        <f t="shared" si="658"/>
        <v>80.491097981858516</v>
      </c>
      <c r="L394">
        <f t="shared" si="658"/>
        <v>11.041929894179896</v>
      </c>
      <c r="M394">
        <f t="shared" si="658"/>
        <v>0.11626282096004639</v>
      </c>
      <c r="N394" s="1179">
        <f t="shared" si="658"/>
        <v>227.9520781341202</v>
      </c>
      <c r="O394">
        <f t="shared" si="658"/>
        <v>17.103927104713016</v>
      </c>
      <c r="P394" s="1179">
        <f t="shared" si="658"/>
        <v>0.11794799793802802</v>
      </c>
      <c r="Q394" s="1179">
        <f t="shared" si="658"/>
        <v>29.52621592804481</v>
      </c>
      <c r="R394" s="1179">
        <f t="shared" si="658"/>
        <v>15.028580119275496</v>
      </c>
    </row>
    <row r="395" spans="2:18" thickTop="1" thickBot="1" x14ac:dyDescent="0.35">
      <c r="B395">
        <v>57</v>
      </c>
      <c r="C395">
        <v>43</v>
      </c>
      <c r="D395">
        <v>1</v>
      </c>
      <c r="E395">
        <f t="shared" ref="E395" si="659">B395+C395+D395</f>
        <v>101</v>
      </c>
      <c r="F395">
        <f t="shared" ref="F395:R395" si="660">($B395*F$2+$C395*F$3+$D395*F$4)/$E395</f>
        <v>2.2883889489666238</v>
      </c>
      <c r="G395">
        <f t="shared" si="660"/>
        <v>2.0157190956937594E-2</v>
      </c>
      <c r="H395" s="1179">
        <f t="shared" si="660"/>
        <v>9.9971465172294973</v>
      </c>
      <c r="I395" s="1179">
        <f t="shared" si="660"/>
        <v>6.6335233187917728</v>
      </c>
      <c r="J395">
        <f t="shared" si="660"/>
        <v>1.469781619653322</v>
      </c>
      <c r="K395" s="1179">
        <f t="shared" si="660"/>
        <v>87.15395955372513</v>
      </c>
      <c r="L395">
        <f t="shared" si="660"/>
        <v>5.7744122269369793</v>
      </c>
      <c r="M395">
        <f t="shared" si="660"/>
        <v>6.3149276732127363E-2</v>
      </c>
      <c r="N395" s="1179">
        <f t="shared" si="660"/>
        <v>247.63197320487083</v>
      </c>
      <c r="O395">
        <f t="shared" si="660"/>
        <v>18.174368573123296</v>
      </c>
      <c r="P395" s="1179">
        <f t="shared" si="660"/>
        <v>0.12056456757055919</v>
      </c>
      <c r="Q395" s="1179">
        <f t="shared" si="660"/>
        <v>28.927699817282324</v>
      </c>
      <c r="R395" s="1179">
        <f t="shared" si="660"/>
        <v>14.25067569125877</v>
      </c>
    </row>
    <row r="396" spans="2:18" thickTop="1" thickBot="1" x14ac:dyDescent="0.35">
      <c r="D396">
        <v>3</v>
      </c>
      <c r="E396">
        <f t="shared" ref="E396" si="661">B395+C395+D396</f>
        <v>103</v>
      </c>
      <c r="F396">
        <f t="shared" ref="F396:R396" si="662">($B395*F$2+$C395*F$3+$D396*F$4)/$E396</f>
        <v>2.3223869440129001</v>
      </c>
      <c r="G396">
        <f t="shared" si="662"/>
        <v>2.0229088131663867E-2</v>
      </c>
      <c r="H396" s="1179">
        <f t="shared" si="662"/>
        <v>10.076579225791537</v>
      </c>
      <c r="I396" s="1179">
        <f t="shared" si="662"/>
        <v>6.6126581191064853</v>
      </c>
      <c r="J396">
        <f t="shared" si="662"/>
        <v>1.5223469583763973</v>
      </c>
      <c r="K396" s="1179">
        <f t="shared" si="662"/>
        <v>86.263879325892617</v>
      </c>
      <c r="L396">
        <f t="shared" si="662"/>
        <v>6.4109392818616113</v>
      </c>
      <c r="M396">
        <f t="shared" si="662"/>
        <v>6.9555638824005991E-2</v>
      </c>
      <c r="N396" s="1179">
        <f t="shared" si="662"/>
        <v>245.10906245356708</v>
      </c>
      <c r="O396">
        <f t="shared" si="662"/>
        <v>18.011203734923335</v>
      </c>
      <c r="P396" s="1179">
        <f t="shared" si="662"/>
        <v>0.12032504977384283</v>
      </c>
      <c r="Q396" s="1179">
        <f t="shared" si="662"/>
        <v>28.977335373886401</v>
      </c>
      <c r="R396" s="1179">
        <f t="shared" si="662"/>
        <v>14.33467261574723</v>
      </c>
    </row>
    <row r="397" spans="2:18" thickTop="1" thickBot="1" x14ac:dyDescent="0.35">
      <c r="D397">
        <v>5</v>
      </c>
      <c r="E397">
        <f t="shared" ref="E397" si="663">B395+C395+D397</f>
        <v>105</v>
      </c>
      <c r="F397">
        <f t="shared" ref="F397:R397" si="664">($B395*F$2+$C395*F$3+$D397*F$4)/$E397</f>
        <v>2.3550897773431272</v>
      </c>
      <c r="G397">
        <f t="shared" si="664"/>
        <v>2.0298246366400565E-2</v>
      </c>
      <c r="H397" s="1179">
        <f t="shared" si="664"/>
        <v>10.152985926408357</v>
      </c>
      <c r="I397" s="1179">
        <f t="shared" si="664"/>
        <v>6.5925877841711129</v>
      </c>
      <c r="J397">
        <f t="shared" si="664"/>
        <v>1.5729098080052604</v>
      </c>
      <c r="K397" s="1179">
        <f t="shared" si="664"/>
        <v>85.407706916263251</v>
      </c>
      <c r="L397">
        <f t="shared" si="664"/>
        <v>7.0232176870748306</v>
      </c>
      <c r="M397">
        <f t="shared" si="664"/>
        <v>7.5717949026670214E-2</v>
      </c>
      <c r="N397" s="1179">
        <f t="shared" si="664"/>
        <v>242.68226258802736</v>
      </c>
      <c r="O397">
        <f t="shared" si="664"/>
        <v>17.854254700083374</v>
      </c>
      <c r="P397" s="1179">
        <f t="shared" si="664"/>
        <v>0.12009465646462041</v>
      </c>
      <c r="Q397" s="1179">
        <f t="shared" si="664"/>
        <v>29.025080052143657</v>
      </c>
      <c r="R397" s="1179">
        <f t="shared" si="664"/>
        <v>14.415469657398035</v>
      </c>
    </row>
    <row r="398" spans="2:18" thickTop="1" thickBot="1" x14ac:dyDescent="0.35">
      <c r="D398">
        <v>7</v>
      </c>
      <c r="E398">
        <f t="shared" ref="E398" si="665">B395+C395+D398</f>
        <v>107</v>
      </c>
      <c r="F398">
        <f t="shared" ref="F398:R398" si="666">($B395*F$2+$C395*F$3+$D398*F$4)/$E398</f>
        <v>2.3865700748479255</v>
      </c>
      <c r="G398">
        <f t="shared" si="666"/>
        <v>2.0364819246567665E-2</v>
      </c>
      <c r="H398" s="1179">
        <f t="shared" si="666"/>
        <v>10.226536301768471</v>
      </c>
      <c r="I398" s="1179">
        <f t="shared" si="666"/>
        <v>6.5732677421305219</v>
      </c>
      <c r="J398">
        <f t="shared" si="666"/>
        <v>1.6215824576479978</v>
      </c>
      <c r="K398" s="1179">
        <f t="shared" si="666"/>
        <v>84.583540951853649</v>
      </c>
      <c r="L398">
        <f t="shared" si="666"/>
        <v>7.6126071799436286</v>
      </c>
      <c r="M398">
        <f t="shared" si="666"/>
        <v>8.164989249278623E-2</v>
      </c>
      <c r="N398" s="1179">
        <f t="shared" si="666"/>
        <v>240.3461842127881</v>
      </c>
      <c r="O398">
        <f t="shared" si="666"/>
        <v>17.703172918882288</v>
      </c>
      <c r="P398" s="1179">
        <f t="shared" si="666"/>
        <v>0.11987287598938762</v>
      </c>
      <c r="Q398" s="1179">
        <f t="shared" si="666"/>
        <v>29.071039882615597</v>
      </c>
      <c r="R398" s="1179">
        <f t="shared" si="666"/>
        <v>14.493246248893669</v>
      </c>
    </row>
    <row r="399" spans="2:18" thickTop="1" thickBot="1" x14ac:dyDescent="0.35">
      <c r="D399">
        <v>10</v>
      </c>
      <c r="E399">
        <f t="shared" ref="E399" si="667">B395+C395+D399</f>
        <v>110</v>
      </c>
      <c r="F399">
        <f t="shared" ref="F399:R399" si="668">($B395*F$2+$C395*F$3+$D399*F$4)/$E399</f>
        <v>2.4316441371843411</v>
      </c>
      <c r="G399">
        <f t="shared" si="668"/>
        <v>2.0460139506806925E-2</v>
      </c>
      <c r="H399" s="1179">
        <f t="shared" si="668"/>
        <v>10.331847066488635</v>
      </c>
      <c r="I399" s="1179">
        <f t="shared" si="668"/>
        <v>6.5456049546633102</v>
      </c>
      <c r="J399">
        <f t="shared" si="668"/>
        <v>1.6912728423637351</v>
      </c>
      <c r="K399" s="1179">
        <f t="shared" si="668"/>
        <v>83.403485139176283</v>
      </c>
      <c r="L399">
        <f t="shared" si="668"/>
        <v>8.4565057720057712</v>
      </c>
      <c r="M399">
        <f t="shared" si="668"/>
        <v>9.014335700108872E-2</v>
      </c>
      <c r="N399" s="1179">
        <f t="shared" si="668"/>
        <v>237.00134472096829</v>
      </c>
      <c r="O399">
        <f t="shared" si="668"/>
        <v>17.486851277617099</v>
      </c>
      <c r="P399" s="1179">
        <f t="shared" si="668"/>
        <v>0.11955532667257704</v>
      </c>
      <c r="Q399" s="1179">
        <f t="shared" si="668"/>
        <v>29.136846003518603</v>
      </c>
      <c r="R399" s="1179">
        <f t="shared" si="668"/>
        <v>14.604608186716963</v>
      </c>
    </row>
    <row r="400" spans="2:18" thickTop="1" thickBot="1" x14ac:dyDescent="0.35">
      <c r="D400">
        <v>13</v>
      </c>
      <c r="E400">
        <f t="shared" ref="E400" si="669">B395+C395+D400</f>
        <v>113</v>
      </c>
      <c r="F400">
        <f t="shared" ref="F400:R400" si="670">($B395*F$2+$C395*F$3+$D400*F$4)/$E400</f>
        <v>2.4743248864763459</v>
      </c>
      <c r="G400">
        <f t="shared" si="670"/>
        <v>2.0550398514290118E-2</v>
      </c>
      <c r="H400" s="1179">
        <f t="shared" si="670"/>
        <v>10.43156610918826</v>
      </c>
      <c r="I400" s="1179">
        <f t="shared" si="670"/>
        <v>6.5194109877695805</v>
      </c>
      <c r="J400">
        <f t="shared" si="670"/>
        <v>1.7572628526697878</v>
      </c>
      <c r="K400" s="1179">
        <f t="shared" si="670"/>
        <v>82.286087157260553</v>
      </c>
      <c r="L400">
        <f t="shared" si="670"/>
        <v>9.2555955892681556</v>
      </c>
      <c r="M400">
        <f t="shared" si="670"/>
        <v>9.8185841093021156E-2</v>
      </c>
      <c r="N400" s="1179">
        <f t="shared" si="670"/>
        <v>233.83410732605932</v>
      </c>
      <c r="O400">
        <f t="shared" si="670"/>
        <v>17.282015741197849</v>
      </c>
      <c r="P400" s="1179">
        <f t="shared" si="670"/>
        <v>0.11925463838143779</v>
      </c>
      <c r="Q400" s="1179">
        <f t="shared" si="670"/>
        <v>29.19915799410817</v>
      </c>
      <c r="R400" s="1179">
        <f t="shared" si="670"/>
        <v>14.710057101293003</v>
      </c>
    </row>
    <row r="401" spans="2:18" thickTop="1" thickBot="1" x14ac:dyDescent="0.35">
      <c r="D401">
        <v>15</v>
      </c>
      <c r="E401">
        <f t="shared" ref="E401" si="671">B395+C395+D401</f>
        <v>115</v>
      </c>
      <c r="F401">
        <f t="shared" ref="F401:R401" si="672">($B395*F$2+$C395*F$3+$D401*F$4)/$E401</f>
        <v>2.5015415961697975</v>
      </c>
      <c r="G401">
        <f t="shared" si="672"/>
        <v>2.0607954982830128E-2</v>
      </c>
      <c r="H401" s="1179">
        <f t="shared" si="672"/>
        <v>10.495155063953238</v>
      </c>
      <c r="I401" s="1179">
        <f t="shared" si="672"/>
        <v>6.5027075885909689</v>
      </c>
      <c r="J401">
        <f t="shared" si="672"/>
        <v>1.7993434389519078</v>
      </c>
      <c r="K401" s="1179">
        <f t="shared" si="672"/>
        <v>81.573543516618642</v>
      </c>
      <c r="L401">
        <f t="shared" si="672"/>
        <v>9.7651601104209789</v>
      </c>
      <c r="M401">
        <f t="shared" si="672"/>
        <v>0.10331438167338386</v>
      </c>
      <c r="N401" s="1179">
        <f t="shared" si="672"/>
        <v>231.81441971191444</v>
      </c>
      <c r="O401">
        <f t="shared" si="672"/>
        <v>17.151395978843542</v>
      </c>
      <c r="P401" s="1179">
        <f t="shared" si="672"/>
        <v>0.11906289512332002</v>
      </c>
      <c r="Q401" s="1179">
        <f t="shared" si="672"/>
        <v>29.238893176513113</v>
      </c>
      <c r="R401" s="1179">
        <f t="shared" si="672"/>
        <v>14.777299887399465</v>
      </c>
    </row>
    <row r="402" spans="2:18" thickTop="1" thickBot="1" x14ac:dyDescent="0.35">
      <c r="D402">
        <v>17</v>
      </c>
      <c r="E402">
        <f t="shared" ref="E402" si="673">B395+C395+D402</f>
        <v>117</v>
      </c>
      <c r="F402">
        <f t="shared" ref="F402:R402" si="674">($B395*F$2+$C395*F$3+$D402*F$4)/$E402</f>
        <v>2.5278278200617641</v>
      </c>
      <c r="G402">
        <f t="shared" si="674"/>
        <v>2.0663543708855949E-2</v>
      </c>
      <c r="H402" s="1179">
        <f t="shared" si="674"/>
        <v>10.556570037358728</v>
      </c>
      <c r="I402" s="1179">
        <f t="shared" si="674"/>
        <v>6.4865752457945334</v>
      </c>
      <c r="J402">
        <f t="shared" si="674"/>
        <v>1.8399853727115625</v>
      </c>
      <c r="K402" s="1179">
        <f t="shared" si="674"/>
        <v>80.885360342323452</v>
      </c>
      <c r="L402">
        <f t="shared" si="674"/>
        <v>10.257303622303624</v>
      </c>
      <c r="M402">
        <f t="shared" si="674"/>
        <v>0.10826758753305044</v>
      </c>
      <c r="N402" s="1179">
        <f t="shared" si="674"/>
        <v>229.86378124697109</v>
      </c>
      <c r="O402">
        <f t="shared" si="674"/>
        <v>17.025241849390241</v>
      </c>
      <c r="P402" s="1179">
        <f t="shared" si="674"/>
        <v>0.11887770719026611</v>
      </c>
      <c r="Q402" s="1179">
        <f t="shared" si="674"/>
        <v>29.277269891143529</v>
      </c>
      <c r="R402" s="1179">
        <f t="shared" si="674"/>
        <v>14.842243774835618</v>
      </c>
    </row>
    <row r="403" spans="2:18" thickTop="1" thickBot="1" x14ac:dyDescent="0.35">
      <c r="D403">
        <v>20</v>
      </c>
      <c r="E403">
        <f t="shared" ref="E403" si="675">B395+C395+D403</f>
        <v>120</v>
      </c>
      <c r="F403">
        <f t="shared" ref="F403:R403" si="676">($B395*F$2+$C395*F$3+$D403*F$4)/$E403</f>
        <v>2.5656142669064659</v>
      </c>
      <c r="G403">
        <f t="shared" si="676"/>
        <v>2.0743452502518064E-2</v>
      </c>
      <c r="H403" s="1179">
        <f t="shared" si="676"/>
        <v>10.644854061629125</v>
      </c>
      <c r="I403" s="1179">
        <f t="shared" si="676"/>
        <v>6.4633850030246558</v>
      </c>
      <c r="J403">
        <f t="shared" si="676"/>
        <v>1.8984081524910661</v>
      </c>
      <c r="K403" s="1179">
        <f t="shared" si="676"/>
        <v>79.896097029274131</v>
      </c>
      <c r="L403">
        <f t="shared" si="676"/>
        <v>10.96475992063492</v>
      </c>
      <c r="M403">
        <f t="shared" si="676"/>
        <v>0.11538782095632109</v>
      </c>
      <c r="N403" s="1179">
        <f t="shared" si="676"/>
        <v>227.05973845361504</v>
      </c>
      <c r="O403">
        <f t="shared" si="676"/>
        <v>16.843895288301116</v>
      </c>
      <c r="P403" s="1179">
        <f t="shared" si="676"/>
        <v>0.11861149953650112</v>
      </c>
      <c r="Q403" s="1179">
        <f t="shared" si="676"/>
        <v>29.332436418424756</v>
      </c>
      <c r="R403" s="1179">
        <f t="shared" si="676"/>
        <v>14.935600613025088</v>
      </c>
    </row>
    <row r="404" spans="2:18" thickTop="1" thickBot="1" x14ac:dyDescent="0.35">
      <c r="B404">
        <v>56</v>
      </c>
      <c r="C404">
        <v>44</v>
      </c>
      <c r="D404">
        <v>1</v>
      </c>
      <c r="E404">
        <f t="shared" ref="E404" si="677">B404+C404+D404</f>
        <v>101</v>
      </c>
      <c r="F404">
        <f t="shared" ref="F404:R404" si="678">($B404*F$2+$C404*F$3+$D404*F$4)/$E404</f>
        <v>2.2489434047332075</v>
      </c>
      <c r="G404">
        <f t="shared" si="678"/>
        <v>1.9807700529424075E-2</v>
      </c>
      <c r="H404" s="1179">
        <f t="shared" si="678"/>
        <v>10.032067969276511</v>
      </c>
      <c r="I404" s="1179">
        <f t="shared" si="678"/>
        <v>6.654012125934031</v>
      </c>
      <c r="J404">
        <f t="shared" si="678"/>
        <v>1.4676335763814217</v>
      </c>
      <c r="K404" s="1179">
        <f t="shared" si="678"/>
        <v>86.447027728872371</v>
      </c>
      <c r="L404">
        <f t="shared" si="678"/>
        <v>5.6827251296558225</v>
      </c>
      <c r="M404">
        <f t="shared" si="678"/>
        <v>6.2109672767305231E-2</v>
      </c>
      <c r="N404" s="1179">
        <f t="shared" si="678"/>
        <v>246.57176764387458</v>
      </c>
      <c r="O404">
        <f t="shared" si="678"/>
        <v>17.865419880356683</v>
      </c>
      <c r="P404" s="1179">
        <f t="shared" si="678"/>
        <v>0.12135288630141833</v>
      </c>
      <c r="Q404" s="1179">
        <f t="shared" si="678"/>
        <v>28.697466736545618</v>
      </c>
      <c r="R404" s="1179">
        <f t="shared" si="678"/>
        <v>14.14020499076323</v>
      </c>
    </row>
    <row r="405" spans="2:18" thickTop="1" thickBot="1" x14ac:dyDescent="0.35">
      <c r="D405">
        <v>3</v>
      </c>
      <c r="E405">
        <f t="shared" ref="E405" si="679">B404+C404+D405</f>
        <v>103</v>
      </c>
      <c r="F405">
        <f t="shared" ref="F405:R405" si="680">($B404*F$2+$C404*F$3+$D405*F$4)/$E405</f>
        <v>2.2837073326772197</v>
      </c>
      <c r="G405">
        <f t="shared" si="680"/>
        <v>1.9886383926043808E-2</v>
      </c>
      <c r="H405" s="1179">
        <f t="shared" si="680"/>
        <v>10.110822591391036</v>
      </c>
      <c r="I405" s="1179">
        <f t="shared" si="680"/>
        <v>6.6327490853333604</v>
      </c>
      <c r="J405">
        <f t="shared" si="680"/>
        <v>1.5202406246825921</v>
      </c>
      <c r="K405" s="1179">
        <f t="shared" si="680"/>
        <v>85.5706743325904</v>
      </c>
      <c r="L405">
        <f t="shared" si="680"/>
        <v>6.3210325165664969</v>
      </c>
      <c r="M405">
        <f t="shared" si="680"/>
        <v>6.8536221343937692E-2</v>
      </c>
      <c r="N405" s="1179">
        <f t="shared" si="680"/>
        <v>244.06944340831834</v>
      </c>
      <c r="O405">
        <f t="shared" si="680"/>
        <v>17.708254045899761</v>
      </c>
      <c r="P405" s="1179">
        <f t="shared" si="680"/>
        <v>0.12109806134487945</v>
      </c>
      <c r="Q405" s="1179">
        <f t="shared" si="680"/>
        <v>28.75157283840672</v>
      </c>
      <c r="R405" s="1179">
        <f t="shared" si="680"/>
        <v>14.226346977397235</v>
      </c>
    </row>
    <row r="406" spans="2:18" thickTop="1" thickBot="1" x14ac:dyDescent="0.35">
      <c r="D406">
        <v>5</v>
      </c>
      <c r="E406">
        <f t="shared" ref="E406" si="681">B404+C404+D406</f>
        <v>105</v>
      </c>
      <c r="F406">
        <f t="shared" ref="F406:R406" si="682">($B404*F$2+$C404*F$3+$D406*F$4)/$E406</f>
        <v>2.3171469205090789</v>
      </c>
      <c r="G406">
        <f t="shared" si="682"/>
        <v>1.9962069859935174E-2</v>
      </c>
      <c r="H406" s="1179">
        <f t="shared" si="682"/>
        <v>10.186577037425007</v>
      </c>
      <c r="I406" s="1179">
        <f t="shared" si="682"/>
        <v>6.6122960653269995</v>
      </c>
      <c r="J406">
        <f t="shared" si="682"/>
        <v>1.5708435949532418</v>
      </c>
      <c r="K406" s="1179">
        <f t="shared" si="682"/>
        <v>84.727705827595358</v>
      </c>
      <c r="L406">
        <f t="shared" si="682"/>
        <v>6.9350234315948605</v>
      </c>
      <c r="M406">
        <f t="shared" si="682"/>
        <v>7.471794902241273E-2</v>
      </c>
      <c r="N406" s="1179">
        <f t="shared" si="682"/>
        <v>241.66244581030713</v>
      </c>
      <c r="O406">
        <f t="shared" si="682"/>
        <v>17.557075481326915</v>
      </c>
      <c r="P406" s="1179">
        <f t="shared" si="682"/>
        <v>0.12085294400573253</v>
      </c>
      <c r="Q406" s="1179">
        <f t="shared" si="682"/>
        <v>28.803617755435017</v>
      </c>
      <c r="R406" s="1179">
        <f t="shared" si="682"/>
        <v>14.30920736454042</v>
      </c>
    </row>
    <row r="407" spans="2:18" thickTop="1" thickBot="1" x14ac:dyDescent="0.35">
      <c r="D407">
        <v>7</v>
      </c>
      <c r="E407">
        <f t="shared" ref="E407" si="683">B404+C404+D407</f>
        <v>107</v>
      </c>
      <c r="F407">
        <f t="shared" ref="F407:R407" si="684">($B404*F$2+$C404*F$3+$D407*F$4)/$E407</f>
        <v>2.349336430291149</v>
      </c>
      <c r="G407">
        <f t="shared" si="684"/>
        <v>2.0034926413120324E-2</v>
      </c>
      <c r="H407" s="1179">
        <f t="shared" si="684"/>
        <v>10.259499541551167</v>
      </c>
      <c r="I407" s="1179">
        <f t="shared" si="684"/>
        <v>6.5926076441993819</v>
      </c>
      <c r="J407">
        <f t="shared" si="684"/>
        <v>1.6195548654006899</v>
      </c>
      <c r="K407" s="1179">
        <f t="shared" si="684"/>
        <v>83.916250163908515</v>
      </c>
      <c r="L407">
        <f t="shared" si="684"/>
        <v>7.526061415220294</v>
      </c>
      <c r="M407">
        <f t="shared" si="684"/>
        <v>8.0668584077393385E-2</v>
      </c>
      <c r="N407" s="1179">
        <f t="shared" si="684"/>
        <v>239.34542943091313</v>
      </c>
      <c r="O407">
        <f t="shared" si="684"/>
        <v>17.411548451878286</v>
      </c>
      <c r="P407" s="1179">
        <f t="shared" si="684"/>
        <v>0.12061698993160044</v>
      </c>
      <c r="Q407" s="1179">
        <f t="shared" si="684"/>
        <v>28.853717068088429</v>
      </c>
      <c r="R407" s="1179">
        <f t="shared" si="684"/>
        <v>14.388970167117504</v>
      </c>
    </row>
    <row r="408" spans="2:18" thickTop="1" thickBot="1" x14ac:dyDescent="0.35">
      <c r="D408">
        <v>10</v>
      </c>
      <c r="E408">
        <f t="shared" ref="E408" si="685">B404+C404+D408</f>
        <v>110</v>
      </c>
      <c r="F408">
        <f t="shared" ref="F408:R408" si="686">($B404*F$2+$C404*F$3+$D408*F$4)/$E408</f>
        <v>2.3954259556609316</v>
      </c>
      <c r="G408">
        <f t="shared" si="686"/>
        <v>2.013924375063542E-2</v>
      </c>
      <c r="H408" s="1179">
        <f t="shared" si="686"/>
        <v>10.363911308822711</v>
      </c>
      <c r="I408" s="1179">
        <f t="shared" si="686"/>
        <v>6.5644174048575659</v>
      </c>
      <c r="J408">
        <f t="shared" si="686"/>
        <v>1.6893005480868086</v>
      </c>
      <c r="K408" s="1179">
        <f t="shared" si="686"/>
        <v>82.754393190902391</v>
      </c>
      <c r="L408">
        <f t="shared" si="686"/>
        <v>8.3723203463203468</v>
      </c>
      <c r="M408">
        <f t="shared" si="686"/>
        <v>8.9188811542479304E-2</v>
      </c>
      <c r="N408" s="1179">
        <f t="shared" si="686"/>
        <v>236.0278832513263</v>
      </c>
      <c r="O408">
        <f t="shared" si="686"/>
        <v>17.203180205167751</v>
      </c>
      <c r="P408" s="1179">
        <f t="shared" si="686"/>
        <v>0.12027914659818406</v>
      </c>
      <c r="Q408" s="1179">
        <f t="shared" si="686"/>
        <v>28.925450174842172</v>
      </c>
      <c r="R408" s="1179">
        <f t="shared" si="686"/>
        <v>14.503175998080149</v>
      </c>
    </row>
    <row r="409" spans="2:18" thickTop="1" thickBot="1" x14ac:dyDescent="0.35">
      <c r="D409">
        <v>13</v>
      </c>
      <c r="E409">
        <f t="shared" ref="E409" si="687">B404+C404+D409</f>
        <v>113</v>
      </c>
      <c r="F409">
        <f t="shared" ref="F409:R409" si="688">($B404*F$2+$C404*F$3+$D409*F$4)/$E409</f>
        <v>2.4390682495951501</v>
      </c>
      <c r="G409">
        <f t="shared" si="688"/>
        <v>2.0238022114477151E-2</v>
      </c>
      <c r="H409" s="1179">
        <f t="shared" si="688"/>
        <v>10.462779088451519</v>
      </c>
      <c r="I409" s="1179">
        <f t="shared" si="688"/>
        <v>6.5377239923834569</v>
      </c>
      <c r="J409">
        <f t="shared" si="688"/>
        <v>1.7553429201878235</v>
      </c>
      <c r="K409" s="1179">
        <f t="shared" si="688"/>
        <v>81.654227738586854</v>
      </c>
      <c r="L409">
        <f t="shared" si="688"/>
        <v>9.173645174884113</v>
      </c>
      <c r="M409">
        <f t="shared" si="688"/>
        <v>9.7256637549242089E-2</v>
      </c>
      <c r="N409" s="1179">
        <f t="shared" si="688"/>
        <v>232.88648996623081</v>
      </c>
      <c r="O409">
        <f t="shared" si="688"/>
        <v>17.005875759167509</v>
      </c>
      <c r="P409" s="1179">
        <f t="shared" si="688"/>
        <v>0.11995924184884287</v>
      </c>
      <c r="Q409" s="1179">
        <f t="shared" si="688"/>
        <v>28.993374444069168</v>
      </c>
      <c r="R409" s="1179">
        <f t="shared" si="688"/>
        <v>14.611317802619999</v>
      </c>
    </row>
    <row r="410" spans="2:18" thickTop="1" thickBot="1" x14ac:dyDescent="0.35">
      <c r="D410">
        <v>15</v>
      </c>
      <c r="E410">
        <f t="shared" ref="E410" si="689">B404+C404+D410</f>
        <v>115</v>
      </c>
      <c r="F410">
        <f t="shared" ref="F410:R410" si="690">($B404*F$2+$C404*F$3+$D410*F$4)/$E410</f>
        <v>2.4668981181908838</v>
      </c>
      <c r="G410">
        <f t="shared" si="690"/>
        <v>2.0301011216057381E-2</v>
      </c>
      <c r="H410" s="1179">
        <f t="shared" si="690"/>
        <v>10.525825208794528</v>
      </c>
      <c r="I410" s="1179">
        <f t="shared" si="690"/>
        <v>6.5207021061680832</v>
      </c>
      <c r="J410">
        <f t="shared" si="690"/>
        <v>1.797456896600065</v>
      </c>
      <c r="K410" s="1179">
        <f t="shared" si="690"/>
        <v>80.952672957400139</v>
      </c>
      <c r="L410">
        <f t="shared" si="690"/>
        <v>9.684634920634922</v>
      </c>
      <c r="M410">
        <f t="shared" si="690"/>
        <v>0.10240133819123573</v>
      </c>
      <c r="N410" s="1179">
        <f t="shared" si="690"/>
        <v>230.88328265399599</v>
      </c>
      <c r="O410">
        <f t="shared" si="690"/>
        <v>16.880058431283299</v>
      </c>
      <c r="P410" s="1179">
        <f t="shared" si="690"/>
        <v>0.11975524461737892</v>
      </c>
      <c r="Q410" s="1179">
        <f t="shared" si="690"/>
        <v>29.036688470822622</v>
      </c>
      <c r="R410" s="1179">
        <f t="shared" si="690"/>
        <v>14.680277793920773</v>
      </c>
    </row>
    <row r="411" spans="2:18" thickTop="1" thickBot="1" x14ac:dyDescent="0.35">
      <c r="D411">
        <v>17</v>
      </c>
      <c r="E411">
        <f t="shared" ref="E411" si="691">B404+C404+D411</f>
        <v>117</v>
      </c>
      <c r="F411">
        <f t="shared" ref="F411:R411" si="692">($B404*F$2+$C404*F$3+$D411*F$4)/$E411</f>
        <v>2.493776538287618</v>
      </c>
      <c r="G411">
        <f t="shared" si="692"/>
        <v>2.0361846844079316E-2</v>
      </c>
      <c r="H411" s="1179">
        <f t="shared" si="692"/>
        <v>10.586715906219828</v>
      </c>
      <c r="I411" s="1179">
        <f t="shared" si="692"/>
        <v>6.5042621647805854</v>
      </c>
      <c r="J411">
        <f t="shared" si="692"/>
        <v>1.8381310789469305</v>
      </c>
      <c r="K411" s="1179">
        <f t="shared" si="692"/>
        <v>80.275102955057392</v>
      </c>
      <c r="L411">
        <f t="shared" si="692"/>
        <v>10.178154931488264</v>
      </c>
      <c r="M411">
        <f t="shared" si="692"/>
        <v>0.10737015163179373</v>
      </c>
      <c r="N411" s="1179">
        <f t="shared" si="692"/>
        <v>228.94856106183755</v>
      </c>
      <c r="O411">
        <f t="shared" si="692"/>
        <v>16.758542550506238</v>
      </c>
      <c r="P411" s="1179">
        <f t="shared" si="692"/>
        <v>0.11955822165023852</v>
      </c>
      <c r="Q411" s="1179">
        <f t="shared" si="692"/>
        <v>29.078521676148601</v>
      </c>
      <c r="R411" s="1179">
        <f t="shared" si="692"/>
        <v>14.74688017868135</v>
      </c>
    </row>
    <row r="412" spans="2:18" thickTop="1" thickBot="1" x14ac:dyDescent="0.35">
      <c r="D412">
        <v>20</v>
      </c>
      <c r="E412">
        <f t="shared" ref="E412" si="693">B404+C404+D412</f>
        <v>120</v>
      </c>
      <c r="F412">
        <f t="shared" ref="F412:R412" si="694">($B404*F$2+$C404*F$3+$D412*F$4)/$E412</f>
        <v>2.5324142671766738</v>
      </c>
      <c r="G412">
        <f t="shared" si="694"/>
        <v>2.0449298059360847E-2</v>
      </c>
      <c r="H412" s="1179">
        <f t="shared" si="694"/>
        <v>10.674246283768694</v>
      </c>
      <c r="I412" s="1179">
        <f t="shared" si="694"/>
        <v>6.4806297490360567</v>
      </c>
      <c r="J412">
        <f t="shared" si="694"/>
        <v>1.89660021607055</v>
      </c>
      <c r="K412" s="1179">
        <f t="shared" si="694"/>
        <v>79.301096076689717</v>
      </c>
      <c r="L412">
        <f t="shared" si="694"/>
        <v>10.887589947089946</v>
      </c>
      <c r="M412">
        <f t="shared" si="694"/>
        <v>0.11451282095259581</v>
      </c>
      <c r="N412" s="1179">
        <f t="shared" si="694"/>
        <v>226.16739877310985</v>
      </c>
      <c r="O412">
        <f t="shared" si="694"/>
        <v>16.583863471889213</v>
      </c>
      <c r="P412" s="1179">
        <f t="shared" si="694"/>
        <v>0.11927500113497422</v>
      </c>
      <c r="Q412" s="1179">
        <f t="shared" si="694"/>
        <v>29.138656908804691</v>
      </c>
      <c r="R412" s="1179">
        <f t="shared" si="694"/>
        <v>14.842621106774676</v>
      </c>
    </row>
    <row r="413" spans="2:18" thickTop="1" thickBot="1" x14ac:dyDescent="0.35">
      <c r="B413">
        <v>55</v>
      </c>
      <c r="C413">
        <v>45</v>
      </c>
      <c r="D413">
        <v>1</v>
      </c>
      <c r="E413">
        <f t="shared" ref="E413" si="695">B413+C413+D413</f>
        <v>101</v>
      </c>
      <c r="F413">
        <f t="shared" ref="F413:R413" si="696">($B413*F$2+$C413*F$3+$D413*F$4)/$E413</f>
        <v>2.2094978604997908</v>
      </c>
      <c r="G413">
        <f t="shared" si="696"/>
        <v>1.945821010191055E-2</v>
      </c>
      <c r="H413" s="1179">
        <f t="shared" si="696"/>
        <v>10.066989421323525</v>
      </c>
      <c r="I413" s="1179">
        <f t="shared" si="696"/>
        <v>6.6745009330762901</v>
      </c>
      <c r="J413">
        <f t="shared" si="696"/>
        <v>1.4654855331095209</v>
      </c>
      <c r="K413" s="1179">
        <f t="shared" si="696"/>
        <v>85.740095904019611</v>
      </c>
      <c r="L413">
        <f t="shared" si="696"/>
        <v>5.5910380323746658</v>
      </c>
      <c r="M413">
        <f t="shared" si="696"/>
        <v>6.1070068802483106E-2</v>
      </c>
      <c r="N413" s="1179">
        <f t="shared" si="696"/>
        <v>245.51156208287833</v>
      </c>
      <c r="O413">
        <f t="shared" si="696"/>
        <v>17.556471187590066</v>
      </c>
      <c r="P413" s="1179">
        <f t="shared" si="696"/>
        <v>0.12214120503227746</v>
      </c>
      <c r="Q413" s="1179">
        <f t="shared" si="696"/>
        <v>28.467233655808908</v>
      </c>
      <c r="R413" s="1179">
        <f t="shared" si="696"/>
        <v>14.02973429026769</v>
      </c>
    </row>
    <row r="414" spans="2:18" thickTop="1" thickBot="1" x14ac:dyDescent="0.35">
      <c r="D414">
        <v>3</v>
      </c>
      <c r="E414">
        <f t="shared" ref="E414" si="697">B413+C413+D414</f>
        <v>103</v>
      </c>
      <c r="F414">
        <f t="shared" ref="F414:R414" si="698">($B413*F$2+$C413*F$3+$D414*F$4)/$E414</f>
        <v>2.2450277213415393</v>
      </c>
      <c r="G414">
        <f t="shared" si="698"/>
        <v>1.9543679720423753E-2</v>
      </c>
      <c r="H414" s="1179">
        <f t="shared" si="698"/>
        <v>10.145065956990535</v>
      </c>
      <c r="I414" s="1179">
        <f t="shared" si="698"/>
        <v>6.6528400515602346</v>
      </c>
      <c r="J414">
        <f t="shared" si="698"/>
        <v>1.5181342909887867</v>
      </c>
      <c r="K414" s="1179">
        <f t="shared" si="698"/>
        <v>84.877469339288169</v>
      </c>
      <c r="L414">
        <f t="shared" si="698"/>
        <v>6.2311257512713825</v>
      </c>
      <c r="M414">
        <f t="shared" si="698"/>
        <v>6.7516803863869393E-2</v>
      </c>
      <c r="N414" s="1179">
        <f t="shared" si="698"/>
        <v>243.02982436306959</v>
      </c>
      <c r="O414">
        <f t="shared" si="698"/>
        <v>17.405304356876186</v>
      </c>
      <c r="P414" s="1179">
        <f t="shared" si="698"/>
        <v>0.12187107291591608</v>
      </c>
      <c r="Q414" s="1179">
        <f t="shared" si="698"/>
        <v>28.525810302927034</v>
      </c>
      <c r="R414" s="1179">
        <f t="shared" si="698"/>
        <v>14.118021339047239</v>
      </c>
    </row>
    <row r="415" spans="2:18" thickTop="1" thickBot="1" x14ac:dyDescent="0.35">
      <c r="D415">
        <v>5</v>
      </c>
      <c r="E415">
        <f t="shared" ref="E415" si="699">B413+C413+D415</f>
        <v>105</v>
      </c>
      <c r="F415">
        <f t="shared" ref="F415:R415" si="700">($B413*F$2+$C413*F$3+$D415*F$4)/$E415</f>
        <v>2.2792040636750306</v>
      </c>
      <c r="G415">
        <f t="shared" si="700"/>
        <v>1.962589335346979E-2</v>
      </c>
      <c r="H415" s="1179">
        <f t="shared" si="700"/>
        <v>10.22016814844166</v>
      </c>
      <c r="I415" s="1179">
        <f t="shared" si="700"/>
        <v>6.6320043464828871</v>
      </c>
      <c r="J415">
        <f t="shared" si="700"/>
        <v>1.5687773819012232</v>
      </c>
      <c r="K415" s="1179">
        <f t="shared" si="700"/>
        <v>84.047704738927465</v>
      </c>
      <c r="L415">
        <f t="shared" si="700"/>
        <v>6.8468291761148912</v>
      </c>
      <c r="M415">
        <f t="shared" si="700"/>
        <v>7.371794901815526E-2</v>
      </c>
      <c r="N415" s="1179">
        <f t="shared" si="700"/>
        <v>240.64262903258694</v>
      </c>
      <c r="O415">
        <f t="shared" si="700"/>
        <v>17.259896262570457</v>
      </c>
      <c r="P415" s="1179">
        <f t="shared" si="700"/>
        <v>0.12161123154684464</v>
      </c>
      <c r="Q415" s="1179">
        <f t="shared" si="700"/>
        <v>28.582155458726373</v>
      </c>
      <c r="R415" s="1179">
        <f t="shared" si="700"/>
        <v>14.202945071682805</v>
      </c>
    </row>
    <row r="416" spans="2:18" thickTop="1" thickBot="1" x14ac:dyDescent="0.35">
      <c r="D416">
        <v>7</v>
      </c>
      <c r="E416">
        <f t="shared" ref="E416" si="701">B413+C413+D416</f>
        <v>107</v>
      </c>
      <c r="F416">
        <f t="shared" ref="F416:R416" si="702">($B413*F$2+$C413*F$3+$D416*F$4)/$E416</f>
        <v>2.3121027857343726</v>
      </c>
      <c r="G416">
        <f t="shared" si="702"/>
        <v>1.970503357967298E-2</v>
      </c>
      <c r="H416" s="1179">
        <f t="shared" si="702"/>
        <v>10.29246278133386</v>
      </c>
      <c r="I416" s="1179">
        <f t="shared" si="702"/>
        <v>6.6119475462682429</v>
      </c>
      <c r="J416">
        <f t="shared" si="702"/>
        <v>1.6175272731533819</v>
      </c>
      <c r="K416" s="1179">
        <f t="shared" si="702"/>
        <v>83.248959375963395</v>
      </c>
      <c r="L416">
        <f t="shared" si="702"/>
        <v>7.4395156504969595</v>
      </c>
      <c r="M416">
        <f t="shared" si="702"/>
        <v>7.9687275662000526E-2</v>
      </c>
      <c r="N416" s="1179">
        <f t="shared" si="702"/>
        <v>238.34467464903818</v>
      </c>
      <c r="O416">
        <f t="shared" si="702"/>
        <v>17.119923984874283</v>
      </c>
      <c r="P416" s="1179">
        <f t="shared" si="702"/>
        <v>0.12136110387381327</v>
      </c>
      <c r="Q416" s="1179">
        <f t="shared" si="702"/>
        <v>28.636394253561253</v>
      </c>
      <c r="R416" s="1179">
        <f t="shared" si="702"/>
        <v>14.284694085341341</v>
      </c>
    </row>
    <row r="417" spans="2:18" thickTop="1" thickBot="1" x14ac:dyDescent="0.35">
      <c r="D417">
        <v>10</v>
      </c>
      <c r="E417">
        <f t="shared" ref="E417" si="703">B413+C413+D417</f>
        <v>110</v>
      </c>
      <c r="F417">
        <f t="shared" ref="F417:R417" si="704">($B413*F$2+$C413*F$3+$D417*F$4)/$E417</f>
        <v>2.3592077741375217</v>
      </c>
      <c r="G417">
        <f t="shared" si="704"/>
        <v>1.9818347994463911E-2</v>
      </c>
      <c r="H417" s="1179">
        <f t="shared" si="704"/>
        <v>10.395975551156788</v>
      </c>
      <c r="I417" s="1179">
        <f t="shared" si="704"/>
        <v>6.5832298550518216</v>
      </c>
      <c r="J417">
        <f t="shared" si="704"/>
        <v>1.6873282538098817</v>
      </c>
      <c r="K417" s="1179">
        <f t="shared" si="704"/>
        <v>82.105301242628499</v>
      </c>
      <c r="L417">
        <f t="shared" si="704"/>
        <v>8.2881349206349206</v>
      </c>
      <c r="M417">
        <f t="shared" si="704"/>
        <v>8.8234266083869903E-2</v>
      </c>
      <c r="N417" s="1179">
        <f t="shared" si="704"/>
        <v>235.05442178168428</v>
      </c>
      <c r="O417">
        <f t="shared" si="704"/>
        <v>16.919509132718403</v>
      </c>
      <c r="P417" s="1179">
        <f t="shared" si="704"/>
        <v>0.12100296652379108</v>
      </c>
      <c r="Q417" s="1179">
        <f t="shared" si="704"/>
        <v>28.714054346165739</v>
      </c>
      <c r="R417" s="1179">
        <f t="shared" si="704"/>
        <v>14.401743809443335</v>
      </c>
    </row>
    <row r="418" spans="2:18" thickTop="1" thickBot="1" x14ac:dyDescent="0.35">
      <c r="D418">
        <v>13</v>
      </c>
      <c r="E418">
        <f t="shared" ref="E418" si="705">B413+C413+D418</f>
        <v>113</v>
      </c>
      <c r="F418">
        <f t="shared" ref="F418:R418" si="706">($B413*F$2+$C413*F$3+$D418*F$4)/$E418</f>
        <v>2.4038116127139548</v>
      </c>
      <c r="G418">
        <f t="shared" si="706"/>
        <v>1.9925645714664177E-2</v>
      </c>
      <c r="H418" s="1179">
        <f t="shared" si="706"/>
        <v>10.49399206771478</v>
      </c>
      <c r="I418" s="1179">
        <f t="shared" si="706"/>
        <v>6.5560369969973342</v>
      </c>
      <c r="J418">
        <f t="shared" si="706"/>
        <v>1.7534229877058591</v>
      </c>
      <c r="K418" s="1179">
        <f t="shared" si="706"/>
        <v>81.022368319913141</v>
      </c>
      <c r="L418">
        <f t="shared" si="706"/>
        <v>9.0916947605000704</v>
      </c>
      <c r="M418">
        <f t="shared" si="706"/>
        <v>9.6327434005463022E-2</v>
      </c>
      <c r="N418" s="1179">
        <f t="shared" si="706"/>
        <v>231.9388726064023</v>
      </c>
      <c r="O418">
        <f t="shared" si="706"/>
        <v>16.729735777137172</v>
      </c>
      <c r="P418" s="1179">
        <f t="shared" si="706"/>
        <v>0.12066384531624794</v>
      </c>
      <c r="Q418" s="1179">
        <f t="shared" si="706"/>
        <v>28.787590894030163</v>
      </c>
      <c r="R418" s="1179">
        <f t="shared" si="706"/>
        <v>14.512578503946994</v>
      </c>
    </row>
    <row r="419" spans="2:18" thickTop="1" thickBot="1" x14ac:dyDescent="0.35">
      <c r="D419">
        <v>15</v>
      </c>
      <c r="E419">
        <f t="shared" ref="E419" si="707">B413+C413+D419</f>
        <v>115</v>
      </c>
      <c r="F419">
        <f t="shared" ref="F419:R419" si="708">($B413*F$2+$C413*F$3+$D419*F$4)/$E419</f>
        <v>2.43225464021197</v>
      </c>
      <c r="G419">
        <f t="shared" si="708"/>
        <v>1.9994067449284638E-2</v>
      </c>
      <c r="H419" s="1179">
        <f t="shared" si="708"/>
        <v>10.556495353635819</v>
      </c>
      <c r="I419" s="1179">
        <f t="shared" si="708"/>
        <v>6.5386966237451976</v>
      </c>
      <c r="J419">
        <f t="shared" si="708"/>
        <v>1.7955703542482218</v>
      </c>
      <c r="K419" s="1179">
        <f t="shared" si="708"/>
        <v>80.331802398181622</v>
      </c>
      <c r="L419">
        <f t="shared" si="708"/>
        <v>9.6041097308488617</v>
      </c>
      <c r="M419">
        <f t="shared" si="708"/>
        <v>0.1014882947090876</v>
      </c>
      <c r="N419" s="1179">
        <f t="shared" si="708"/>
        <v>229.95214559607754</v>
      </c>
      <c r="O419">
        <f t="shared" si="708"/>
        <v>16.608720883723052</v>
      </c>
      <c r="P419" s="1179">
        <f t="shared" si="708"/>
        <v>0.12044759411143781</v>
      </c>
      <c r="Q419" s="1179">
        <f t="shared" si="708"/>
        <v>28.83448376513212</v>
      </c>
      <c r="R419" s="1179">
        <f t="shared" si="708"/>
        <v>14.583255700442082</v>
      </c>
    </row>
    <row r="420" spans="2:18" s="1159" customFormat="1" ht="19.2" thickTop="1" thickBot="1" x14ac:dyDescent="0.4">
      <c r="D420" s="1159">
        <v>17</v>
      </c>
      <c r="E420" s="1159">
        <f t="shared" ref="E420" si="709">B413+C413+D420</f>
        <v>117</v>
      </c>
      <c r="F420" s="1159">
        <f t="shared" ref="F420:R420" si="710">($B413*F$2+$C413*F$3+$D420*F$4)/$E420</f>
        <v>2.4597252565134724</v>
      </c>
      <c r="G420" s="1159">
        <f t="shared" si="710"/>
        <v>2.0060149979302687E-2</v>
      </c>
      <c r="H420" s="1192">
        <f t="shared" si="710"/>
        <v>10.616861775080924</v>
      </c>
      <c r="I420" s="1192">
        <f t="shared" si="710"/>
        <v>6.5219490837666374</v>
      </c>
      <c r="J420" s="1159">
        <f t="shared" si="710"/>
        <v>1.8362767851822983</v>
      </c>
      <c r="K420" s="1192">
        <f t="shared" si="710"/>
        <v>79.664845567791346</v>
      </c>
      <c r="L420" s="1159">
        <f t="shared" si="710"/>
        <v>10.099006240672908</v>
      </c>
      <c r="M420" s="1159">
        <f t="shared" si="710"/>
        <v>0.10647271573053703</v>
      </c>
      <c r="N420" s="1192">
        <f t="shared" si="710"/>
        <v>228.03334087670405</v>
      </c>
      <c r="O420" s="1159">
        <f t="shared" si="710"/>
        <v>16.491843251622235</v>
      </c>
      <c r="P420" s="1192">
        <f t="shared" si="710"/>
        <v>0.12023873611021094</v>
      </c>
      <c r="Q420" s="1192">
        <f t="shared" si="710"/>
        <v>28.879773461153661</v>
      </c>
      <c r="R420" s="1192">
        <f t="shared" si="710"/>
        <v>14.65151658252708</v>
      </c>
    </row>
    <row r="421" spans="2:18" s="1159" customFormat="1" ht="19.2" thickTop="1" thickBot="1" x14ac:dyDescent="0.4">
      <c r="D421" s="1159">
        <v>20</v>
      </c>
      <c r="E421" s="1159">
        <f t="shared" ref="E421" si="711">B413+C413+D421</f>
        <v>120</v>
      </c>
      <c r="F421" s="1159">
        <f t="shared" ref="F421:R421" si="712">($B413*F$2+$C413*F$3+$D421*F$4)/$E421</f>
        <v>2.4992142674468814</v>
      </c>
      <c r="G421" s="1159">
        <f t="shared" si="712"/>
        <v>2.0155143616203634E-2</v>
      </c>
      <c r="H421" s="1192">
        <f t="shared" si="712"/>
        <v>10.703638505908263</v>
      </c>
      <c r="I421" s="1192">
        <f t="shared" si="712"/>
        <v>6.4978744950474576</v>
      </c>
      <c r="J421" s="1159">
        <f t="shared" si="712"/>
        <v>1.8947922796500336</v>
      </c>
      <c r="K421" s="1192">
        <f t="shared" si="712"/>
        <v>78.706095124105317</v>
      </c>
      <c r="L421" s="1159">
        <f t="shared" si="712"/>
        <v>10.810419973544974</v>
      </c>
      <c r="M421" s="1159">
        <f t="shared" si="712"/>
        <v>0.11363782094887051</v>
      </c>
      <c r="N421" s="1192">
        <f t="shared" si="712"/>
        <v>225.27505909260469</v>
      </c>
      <c r="O421" s="1159">
        <f t="shared" si="712"/>
        <v>16.323831655477314</v>
      </c>
      <c r="P421" s="1192">
        <f t="shared" si="712"/>
        <v>0.11993850273344733</v>
      </c>
      <c r="Q421" s="1192">
        <f t="shared" si="712"/>
        <v>28.944877399184627</v>
      </c>
      <c r="R421" s="1192">
        <f t="shared" si="712"/>
        <v>14.749641600524262</v>
      </c>
    </row>
    <row r="422" spans="2:18" thickTop="1" thickBot="1" x14ac:dyDescent="0.35">
      <c r="B422">
        <v>54</v>
      </c>
      <c r="C422">
        <v>46</v>
      </c>
      <c r="D422">
        <v>1</v>
      </c>
      <c r="E422">
        <f t="shared" ref="E422" si="713">B422+C422+D422</f>
        <v>101</v>
      </c>
      <c r="F422">
        <f t="shared" ref="F422:R422" si="714">($B422*F$2+$C422*F$3+$D422*F$4)/$E422</f>
        <v>2.1700523162663741</v>
      </c>
      <c r="G422">
        <f t="shared" si="714"/>
        <v>1.9108719674397028E-2</v>
      </c>
      <c r="H422" s="1179">
        <f t="shared" si="714"/>
        <v>10.101910873370541</v>
      </c>
      <c r="I422" s="1179">
        <f t="shared" si="714"/>
        <v>6.6949897402185483</v>
      </c>
      <c r="J422">
        <f t="shared" si="714"/>
        <v>1.4633374898376204</v>
      </c>
      <c r="K422" s="1179">
        <f t="shared" si="714"/>
        <v>85.033164079166852</v>
      </c>
      <c r="L422">
        <f t="shared" si="714"/>
        <v>5.4993509350935099</v>
      </c>
      <c r="M422">
        <f t="shared" si="714"/>
        <v>6.0030464837660981E-2</v>
      </c>
      <c r="N422" s="1179">
        <f t="shared" si="714"/>
        <v>244.45135652188208</v>
      </c>
      <c r="O422">
        <f t="shared" si="714"/>
        <v>17.24752249482345</v>
      </c>
      <c r="P422" s="1179">
        <f t="shared" si="714"/>
        <v>0.12292952376313659</v>
      </c>
      <c r="Q422" s="1179">
        <f t="shared" si="714"/>
        <v>28.237000575072202</v>
      </c>
      <c r="R422" s="1179">
        <f t="shared" si="714"/>
        <v>13.91926358977215</v>
      </c>
    </row>
    <row r="423" spans="2:18" s="1190" customFormat="1" ht="16.8" thickTop="1" thickBot="1" x14ac:dyDescent="0.35">
      <c r="D423" s="1190">
        <v>3</v>
      </c>
      <c r="E423" s="1190">
        <f t="shared" ref="E423" si="715">B422+C422+D423</f>
        <v>103</v>
      </c>
      <c r="F423" s="1190">
        <f t="shared" ref="F423:R423" si="716">($B422*F$2+$C422*F$3+$D423*F$4)/$E423</f>
        <v>2.2063481100058588</v>
      </c>
      <c r="G423" s="1190">
        <f t="shared" si="716"/>
        <v>1.9200975514803695E-2</v>
      </c>
      <c r="H423" s="1191">
        <f t="shared" si="716"/>
        <v>10.179309322590035</v>
      </c>
      <c r="I423" s="1191">
        <f t="shared" si="716"/>
        <v>6.6729310177871097</v>
      </c>
      <c r="J423" s="1190">
        <f t="shared" si="716"/>
        <v>1.5160279572949811</v>
      </c>
      <c r="K423" s="1191">
        <f t="shared" si="716"/>
        <v>84.184264345985952</v>
      </c>
      <c r="L423" s="1190">
        <f t="shared" si="716"/>
        <v>6.1412189859762671</v>
      </c>
      <c r="M423" s="1190">
        <f t="shared" si="716"/>
        <v>6.6497386383801094E-2</v>
      </c>
      <c r="N423" s="1191">
        <f t="shared" si="716"/>
        <v>241.99020531782082</v>
      </c>
      <c r="O423" s="1190">
        <f t="shared" si="716"/>
        <v>17.102354667852612</v>
      </c>
      <c r="P423" s="1191">
        <f t="shared" si="716"/>
        <v>0.1226440844869527</v>
      </c>
      <c r="Q423" s="1191">
        <f t="shared" si="716"/>
        <v>28.300047767447353</v>
      </c>
      <c r="R423" s="1191">
        <f t="shared" si="716"/>
        <v>14.009695700697245</v>
      </c>
    </row>
    <row r="424" spans="2:18" s="1190" customFormat="1" ht="16.8" thickTop="1" thickBot="1" x14ac:dyDescent="0.35">
      <c r="D424" s="1190">
        <v>5</v>
      </c>
      <c r="E424" s="1190">
        <f t="shared" ref="E424" si="717">B422+C422+D424</f>
        <v>105</v>
      </c>
      <c r="F424" s="1190">
        <f t="shared" ref="F424:R424" si="718">($B422*F$2+$C422*F$3+$D424*F$4)/$E424</f>
        <v>2.2412612068409823</v>
      </c>
      <c r="G424" s="1190">
        <f t="shared" si="718"/>
        <v>1.9289716847004399E-2</v>
      </c>
      <c r="H424" s="1191">
        <f t="shared" si="718"/>
        <v>10.253759259458311</v>
      </c>
      <c r="I424" s="1191">
        <f t="shared" si="718"/>
        <v>6.6517126276387737</v>
      </c>
      <c r="J424" s="1190">
        <f t="shared" si="718"/>
        <v>1.5667111688492044</v>
      </c>
      <c r="K424" s="1191">
        <f t="shared" si="718"/>
        <v>83.367703650259571</v>
      </c>
      <c r="L424" s="1190">
        <f t="shared" si="718"/>
        <v>6.7586349206349219</v>
      </c>
      <c r="M424" s="1190">
        <f t="shared" si="718"/>
        <v>7.271794901389779E-2</v>
      </c>
      <c r="N424" s="1191">
        <f t="shared" si="718"/>
        <v>239.62281225486672</v>
      </c>
      <c r="O424" s="1190">
        <f t="shared" si="718"/>
        <v>16.962717043813996</v>
      </c>
      <c r="P424" s="1191">
        <f t="shared" si="718"/>
        <v>0.12236951908795676</v>
      </c>
      <c r="Q424" s="1191">
        <f t="shared" si="718"/>
        <v>28.360693162017732</v>
      </c>
      <c r="R424" s="1191">
        <f t="shared" si="718"/>
        <v>14.09668277882519</v>
      </c>
    </row>
    <row r="425" spans="2:18" thickTop="1" thickBot="1" x14ac:dyDescent="0.35">
      <c r="D425">
        <v>7</v>
      </c>
      <c r="E425">
        <f t="shared" ref="E425" si="719">B422+C422+D425</f>
        <v>107</v>
      </c>
      <c r="F425">
        <f t="shared" ref="F425:R425" si="720">($B422*F$2+$C422*F$3+$D425*F$4)/$E425</f>
        <v>2.2748691411775965</v>
      </c>
      <c r="G425">
        <f t="shared" si="720"/>
        <v>1.9375140746225632E-2</v>
      </c>
      <c r="H425" s="1179">
        <f t="shared" si="720"/>
        <v>10.325426021116558</v>
      </c>
      <c r="I425" s="1179">
        <f t="shared" si="720"/>
        <v>6.6312874483371038</v>
      </c>
      <c r="J425">
        <f t="shared" si="720"/>
        <v>1.6154996809060738</v>
      </c>
      <c r="K425" s="1179">
        <f t="shared" si="720"/>
        <v>82.58166858801826</v>
      </c>
      <c r="L425">
        <f t="shared" si="720"/>
        <v>7.352969885773625</v>
      </c>
      <c r="M425">
        <f t="shared" si="720"/>
        <v>7.870596724660768E-2</v>
      </c>
      <c r="N425" s="1179">
        <f t="shared" si="720"/>
        <v>237.34391986716321</v>
      </c>
      <c r="O425">
        <f t="shared" si="720"/>
        <v>16.828299517870281</v>
      </c>
      <c r="P425" s="1179">
        <f t="shared" si="720"/>
        <v>0.1221052178160261</v>
      </c>
      <c r="Q425" s="1179">
        <f t="shared" si="720"/>
        <v>28.419071439034081</v>
      </c>
      <c r="R425" s="1179">
        <f t="shared" si="720"/>
        <v>14.180418003565178</v>
      </c>
    </row>
    <row r="426" spans="2:18" thickTop="1" thickBot="1" x14ac:dyDescent="0.35">
      <c r="D426">
        <v>10</v>
      </c>
      <c r="E426">
        <f t="shared" ref="E426" si="721">B422+C422+D426</f>
        <v>110</v>
      </c>
      <c r="F426">
        <f t="shared" ref="F426:R426" si="722">($B422*F$2+$C422*F$3+$D426*F$4)/$E426</f>
        <v>2.3229895926141122</v>
      </c>
      <c r="G426">
        <f t="shared" si="722"/>
        <v>1.9497452238292402E-2</v>
      </c>
      <c r="H426" s="1179">
        <f t="shared" si="722"/>
        <v>10.428039793490864</v>
      </c>
      <c r="I426" s="1179">
        <f t="shared" si="722"/>
        <v>6.6020423052460773</v>
      </c>
      <c r="J426">
        <f t="shared" si="722"/>
        <v>1.6853559595329546</v>
      </c>
      <c r="K426" s="1179">
        <f t="shared" si="722"/>
        <v>81.456209294354593</v>
      </c>
      <c r="L426">
        <f t="shared" si="722"/>
        <v>8.2039494949494944</v>
      </c>
      <c r="M426">
        <f t="shared" si="722"/>
        <v>8.7279720625260487E-2</v>
      </c>
      <c r="N426" s="1179">
        <f t="shared" si="722"/>
        <v>234.08096031204227</v>
      </c>
      <c r="O426">
        <f t="shared" si="722"/>
        <v>16.635838060269055</v>
      </c>
      <c r="P426" s="1179">
        <f t="shared" si="722"/>
        <v>0.12172678644939811</v>
      </c>
      <c r="Q426" s="1179">
        <f t="shared" si="722"/>
        <v>28.502658517489309</v>
      </c>
      <c r="R426" s="1179">
        <f t="shared" si="722"/>
        <v>14.300311620806522</v>
      </c>
    </row>
    <row r="427" spans="2:18" thickTop="1" thickBot="1" x14ac:dyDescent="0.35">
      <c r="D427">
        <v>13</v>
      </c>
      <c r="E427">
        <f t="shared" ref="E427" si="723">B422+C422+D427</f>
        <v>113</v>
      </c>
      <c r="F427">
        <f t="shared" ref="F427:R427" si="724">($B422*F$2+$C422*F$3+$D427*F$4)/$E427</f>
        <v>2.3685549758327595</v>
      </c>
      <c r="G427">
        <f t="shared" si="724"/>
        <v>1.9613269314851203E-2</v>
      </c>
      <c r="H427" s="1179">
        <f t="shared" si="724"/>
        <v>10.525205046978041</v>
      </c>
      <c r="I427" s="1179">
        <f t="shared" si="724"/>
        <v>6.5743500016112115</v>
      </c>
      <c r="J427">
        <f t="shared" si="724"/>
        <v>1.7515030552238948</v>
      </c>
      <c r="K427" s="1179">
        <f t="shared" si="724"/>
        <v>80.390508901239443</v>
      </c>
      <c r="L427">
        <f t="shared" si="724"/>
        <v>9.0097443461160278</v>
      </c>
      <c r="M427">
        <f t="shared" si="724"/>
        <v>9.5398230461683942E-2</v>
      </c>
      <c r="N427" s="1179">
        <f t="shared" si="724"/>
        <v>230.99125524657379</v>
      </c>
      <c r="O427">
        <f t="shared" si="724"/>
        <v>16.453595795106832</v>
      </c>
      <c r="P427" s="1179">
        <f t="shared" si="724"/>
        <v>0.12136844878365299</v>
      </c>
      <c r="Q427" s="1179">
        <f t="shared" si="724"/>
        <v>28.581807343991162</v>
      </c>
      <c r="R427" s="1179">
        <f t="shared" si="724"/>
        <v>14.413839205273989</v>
      </c>
    </row>
    <row r="428" spans="2:18" thickTop="1" thickBot="1" x14ac:dyDescent="0.35">
      <c r="D428">
        <v>15</v>
      </c>
      <c r="E428">
        <f t="shared" ref="E428" si="725">B422+C422+D428</f>
        <v>115</v>
      </c>
      <c r="F428">
        <f t="shared" ref="F428:R428" si="726">($B422*F$2+$C422*F$3+$D428*F$4)/$E428</f>
        <v>2.3976111622330563</v>
      </c>
      <c r="G428">
        <f t="shared" si="726"/>
        <v>1.9687123682511888E-2</v>
      </c>
      <c r="H428" s="1179">
        <f t="shared" si="726"/>
        <v>10.587165498477111</v>
      </c>
      <c r="I428" s="1179">
        <f t="shared" si="726"/>
        <v>6.556691141322311</v>
      </c>
      <c r="J428">
        <f t="shared" si="726"/>
        <v>1.7936838118963785</v>
      </c>
      <c r="K428" s="1179">
        <f t="shared" si="726"/>
        <v>79.71093183896312</v>
      </c>
      <c r="L428">
        <f t="shared" si="726"/>
        <v>9.5235845410628031</v>
      </c>
      <c r="M428">
        <f t="shared" si="726"/>
        <v>0.10057525122693947</v>
      </c>
      <c r="N428" s="1179">
        <f t="shared" si="726"/>
        <v>229.02100853815909</v>
      </c>
      <c r="O428">
        <f t="shared" si="726"/>
        <v>16.337383336162805</v>
      </c>
      <c r="P428" s="1179">
        <f t="shared" si="726"/>
        <v>0.12113994360549669</v>
      </c>
      <c r="Q428" s="1179">
        <f t="shared" si="726"/>
        <v>28.632279059441618</v>
      </c>
      <c r="R428" s="1179">
        <f t="shared" si="726"/>
        <v>14.48623360696339</v>
      </c>
    </row>
    <row r="429" spans="2:18" thickTop="1" thickBot="1" x14ac:dyDescent="0.35">
      <c r="D429">
        <v>17</v>
      </c>
      <c r="E429">
        <f t="shared" ref="E429" si="727">B422+C422+D429</f>
        <v>117</v>
      </c>
      <c r="F429">
        <f t="shared" ref="F429:R429" si="728">($B422*F$2+$C422*F$3+$D429*F$4)/$E429</f>
        <v>2.4256739747393263</v>
      </c>
      <c r="G429">
        <f t="shared" si="728"/>
        <v>1.9758453114526054E-2</v>
      </c>
      <c r="H429" s="1179">
        <f t="shared" si="728"/>
        <v>10.647007643942022</v>
      </c>
      <c r="I429" s="1179">
        <f t="shared" si="728"/>
        <v>6.5396360027526903</v>
      </c>
      <c r="J429">
        <f t="shared" si="728"/>
        <v>1.8344224914176661</v>
      </c>
      <c r="K429" s="1179">
        <f t="shared" si="728"/>
        <v>79.054588180525286</v>
      </c>
      <c r="L429">
        <f t="shared" si="728"/>
        <v>10.01985754985755</v>
      </c>
      <c r="M429">
        <f t="shared" si="728"/>
        <v>0.10557527982928032</v>
      </c>
      <c r="N429" s="1179">
        <f t="shared" si="728"/>
        <v>227.11812069157054</v>
      </c>
      <c r="O429">
        <f t="shared" si="728"/>
        <v>16.225143952738236</v>
      </c>
      <c r="P429" s="1179">
        <f t="shared" si="728"/>
        <v>0.12091925057018335</v>
      </c>
      <c r="Q429" s="1179">
        <f t="shared" si="728"/>
        <v>28.681025246158725</v>
      </c>
      <c r="R429" s="1179">
        <f t="shared" si="728"/>
        <v>14.55615298637281</v>
      </c>
    </row>
    <row r="430" spans="2:18" thickTop="1" thickBot="1" x14ac:dyDescent="0.35">
      <c r="D430">
        <v>20</v>
      </c>
      <c r="E430">
        <f t="shared" ref="E430" si="729">B422+C422+D430</f>
        <v>120</v>
      </c>
      <c r="F430">
        <f t="shared" ref="F430:R430" si="730">($B422*F$2+$C422*F$3+$D430*F$4)/$E430</f>
        <v>2.4660142677170893</v>
      </c>
      <c r="G430">
        <f t="shared" si="730"/>
        <v>1.9860989173046417E-2</v>
      </c>
      <c r="H430" s="1179">
        <f t="shared" si="730"/>
        <v>10.733030728047833</v>
      </c>
      <c r="I430" s="1179">
        <f t="shared" si="730"/>
        <v>6.5151192410588585</v>
      </c>
      <c r="J430">
        <f t="shared" si="730"/>
        <v>1.8929843432295173</v>
      </c>
      <c r="K430" s="1179">
        <f t="shared" si="730"/>
        <v>78.111094171520918</v>
      </c>
      <c r="L430">
        <f t="shared" si="730"/>
        <v>10.73325</v>
      </c>
      <c r="M430">
        <f t="shared" si="730"/>
        <v>0.11276282094514523</v>
      </c>
      <c r="N430" s="1179">
        <f t="shared" si="730"/>
        <v>224.3827194120995</v>
      </c>
      <c r="O430">
        <f t="shared" si="730"/>
        <v>16.06379983906541</v>
      </c>
      <c r="P430" s="1179">
        <f t="shared" si="730"/>
        <v>0.12060200433192043</v>
      </c>
      <c r="Q430" s="1179">
        <f t="shared" si="730"/>
        <v>28.751097889564569</v>
      </c>
      <c r="R430" s="1179">
        <f t="shared" si="730"/>
        <v>14.65666209427385</v>
      </c>
    </row>
    <row r="431" spans="2:18" thickTop="1" thickBot="1" x14ac:dyDescent="0.35">
      <c r="B431">
        <v>53</v>
      </c>
      <c r="C431">
        <v>47</v>
      </c>
      <c r="D431">
        <v>1</v>
      </c>
      <c r="E431">
        <f t="shared" ref="E431" si="731">B431+C431+D431</f>
        <v>101</v>
      </c>
      <c r="F431">
        <f t="shared" ref="F431:R431" si="732">($B431*F$2+$C431*F$3+$D431*F$4)/$E431</f>
        <v>2.1306067720329578</v>
      </c>
      <c r="G431">
        <f t="shared" si="732"/>
        <v>1.8759229246883502E-2</v>
      </c>
      <c r="H431" s="1179">
        <f t="shared" si="732"/>
        <v>10.136832325417554</v>
      </c>
      <c r="I431" s="1179">
        <f t="shared" si="732"/>
        <v>6.7154785473608074</v>
      </c>
      <c r="J431">
        <f t="shared" si="732"/>
        <v>1.4611894465657198</v>
      </c>
      <c r="K431" s="1179">
        <f t="shared" si="732"/>
        <v>84.326232254314093</v>
      </c>
      <c r="L431">
        <f t="shared" si="732"/>
        <v>5.4076638378123532</v>
      </c>
      <c r="M431">
        <f t="shared" si="732"/>
        <v>5.8990860872838849E-2</v>
      </c>
      <c r="N431" s="1179">
        <f t="shared" si="732"/>
        <v>243.3911509608858</v>
      </c>
      <c r="O431">
        <f t="shared" si="732"/>
        <v>16.938573802056833</v>
      </c>
      <c r="P431" s="1179">
        <f t="shared" si="732"/>
        <v>0.12371784249399573</v>
      </c>
      <c r="Q431" s="1179">
        <f t="shared" si="732"/>
        <v>28.006767494335499</v>
      </c>
      <c r="R431" s="1179">
        <f t="shared" si="732"/>
        <v>13.808792889276614</v>
      </c>
    </row>
    <row r="432" spans="2:18" thickTop="1" thickBot="1" x14ac:dyDescent="0.35">
      <c r="D432">
        <v>3</v>
      </c>
      <c r="E432">
        <f t="shared" ref="E432" si="733">B431+C431+D432</f>
        <v>103</v>
      </c>
      <c r="F432">
        <f t="shared" ref="F432:R432" si="734">($B431*F$2+$C431*F$3+$D432*F$4)/$E432</f>
        <v>2.1676684986701784</v>
      </c>
      <c r="G432">
        <f t="shared" si="734"/>
        <v>1.8858271309183636E-2</v>
      </c>
      <c r="H432" s="1179">
        <f t="shared" si="734"/>
        <v>10.213552688189536</v>
      </c>
      <c r="I432" s="1179">
        <f t="shared" si="734"/>
        <v>6.6930219840139848</v>
      </c>
      <c r="J432">
        <f t="shared" si="734"/>
        <v>1.5139216236011759</v>
      </c>
      <c r="K432" s="1179">
        <f t="shared" si="734"/>
        <v>83.491059352683735</v>
      </c>
      <c r="L432">
        <f t="shared" si="734"/>
        <v>6.0513122206811527</v>
      </c>
      <c r="M432">
        <f t="shared" si="734"/>
        <v>6.5477968903732794E-2</v>
      </c>
      <c r="N432" s="1179">
        <f t="shared" si="734"/>
        <v>240.95058627257208</v>
      </c>
      <c r="O432">
        <f t="shared" si="734"/>
        <v>16.799404978829038</v>
      </c>
      <c r="P432" s="1179">
        <f t="shared" si="734"/>
        <v>0.12341709605798933</v>
      </c>
      <c r="Q432" s="1179">
        <f t="shared" si="734"/>
        <v>28.074285231967671</v>
      </c>
      <c r="R432" s="1179">
        <f t="shared" si="734"/>
        <v>13.901370062347251</v>
      </c>
    </row>
    <row r="433" spans="2:18" thickTop="1" thickBot="1" x14ac:dyDescent="0.35">
      <c r="D433">
        <v>5</v>
      </c>
      <c r="E433">
        <f t="shared" ref="E433" si="735">B431+C431+D433</f>
        <v>105</v>
      </c>
      <c r="F433">
        <f t="shared" ref="F433:R433" si="736">($B431*F$2+$C431*F$3+$D433*F$4)/$E433</f>
        <v>2.203318350006934</v>
      </c>
      <c r="G433">
        <f t="shared" si="736"/>
        <v>1.8953540340539008E-2</v>
      </c>
      <c r="H433" s="1179">
        <f t="shared" si="736"/>
        <v>10.287350370474964</v>
      </c>
      <c r="I433" s="1179">
        <f t="shared" si="736"/>
        <v>6.6714209087946603</v>
      </c>
      <c r="J433">
        <f t="shared" si="736"/>
        <v>1.564644955797186</v>
      </c>
      <c r="K433" s="1179">
        <f t="shared" si="736"/>
        <v>82.687702561591678</v>
      </c>
      <c r="L433">
        <f t="shared" si="736"/>
        <v>6.6704406651549508</v>
      </c>
      <c r="M433">
        <f t="shared" si="736"/>
        <v>7.1717949009640306E-2</v>
      </c>
      <c r="N433" s="1179">
        <f t="shared" si="736"/>
        <v>238.60299547714652</v>
      </c>
      <c r="O433">
        <f t="shared" si="736"/>
        <v>16.665537825057537</v>
      </c>
      <c r="P433" s="1179">
        <f t="shared" si="736"/>
        <v>0.12312780662906889</v>
      </c>
      <c r="Q433" s="1179">
        <f t="shared" si="736"/>
        <v>28.139230865309091</v>
      </c>
      <c r="R433" s="1179">
        <f t="shared" si="736"/>
        <v>13.990420485967579</v>
      </c>
    </row>
    <row r="434" spans="2:18" thickTop="1" thickBot="1" x14ac:dyDescent="0.35">
      <c r="D434">
        <v>7</v>
      </c>
      <c r="E434">
        <f t="shared" ref="E434" si="737">B431+C431+D434</f>
        <v>107</v>
      </c>
      <c r="F434">
        <f t="shared" ref="F434:R434" si="738">($B431*F$2+$C431*F$3+$D434*F$4)/$E434</f>
        <v>2.2376354966208201</v>
      </c>
      <c r="G434">
        <f t="shared" si="738"/>
        <v>1.9045247912778288E-2</v>
      </c>
      <c r="H434" s="1179">
        <f t="shared" si="738"/>
        <v>10.358389260899253</v>
      </c>
      <c r="I434" s="1179">
        <f t="shared" si="738"/>
        <v>6.6506273504059648</v>
      </c>
      <c r="J434">
        <f t="shared" si="738"/>
        <v>1.6134720886587659</v>
      </c>
      <c r="K434" s="1179">
        <f t="shared" si="738"/>
        <v>81.91437780007314</v>
      </c>
      <c r="L434">
        <f t="shared" si="738"/>
        <v>7.2664241210502896</v>
      </c>
      <c r="M434">
        <f t="shared" si="738"/>
        <v>7.7724658831214835E-2</v>
      </c>
      <c r="N434" s="1179">
        <f t="shared" si="738"/>
        <v>236.34316508528823</v>
      </c>
      <c r="O434">
        <f t="shared" si="738"/>
        <v>16.536675050866283</v>
      </c>
      <c r="P434" s="1179">
        <f t="shared" si="738"/>
        <v>0.12284933175823892</v>
      </c>
      <c r="Q434" s="1179">
        <f t="shared" si="738"/>
        <v>28.201748624506912</v>
      </c>
      <c r="R434" s="1179">
        <f t="shared" si="738"/>
        <v>14.076141921789016</v>
      </c>
    </row>
    <row r="435" spans="2:18" thickTop="1" thickBot="1" x14ac:dyDescent="0.35">
      <c r="D435">
        <v>10</v>
      </c>
      <c r="E435">
        <f t="shared" ref="E435" si="739">B431+C431+D435</f>
        <v>110</v>
      </c>
      <c r="F435">
        <f t="shared" ref="F435:R435" si="740">($B431*F$2+$C431*F$3+$D435*F$4)/$E435</f>
        <v>2.2867714110907023</v>
      </c>
      <c r="G435">
        <f t="shared" si="740"/>
        <v>1.9176556482120893E-2</v>
      </c>
      <c r="H435" s="1179">
        <f t="shared" si="740"/>
        <v>10.460104035824942</v>
      </c>
      <c r="I435" s="1179">
        <f t="shared" si="740"/>
        <v>6.620854755440333</v>
      </c>
      <c r="J435">
        <f t="shared" si="740"/>
        <v>1.6833836652560277</v>
      </c>
      <c r="K435" s="1179">
        <f t="shared" si="740"/>
        <v>80.807117346080702</v>
      </c>
      <c r="L435">
        <f t="shared" si="740"/>
        <v>8.1197640692640682</v>
      </c>
      <c r="M435">
        <f t="shared" si="740"/>
        <v>8.6325175166651086E-2</v>
      </c>
      <c r="N435" s="1179">
        <f t="shared" si="740"/>
        <v>233.10749884240025</v>
      </c>
      <c r="O435">
        <f t="shared" si="740"/>
        <v>16.352166987819707</v>
      </c>
      <c r="P435" s="1179">
        <f t="shared" si="740"/>
        <v>0.12245060637500513</v>
      </c>
      <c r="Q435" s="1179">
        <f t="shared" si="740"/>
        <v>28.291262688812878</v>
      </c>
      <c r="R435" s="1179">
        <f t="shared" si="740"/>
        <v>14.19887943216971</v>
      </c>
    </row>
    <row r="436" spans="2:18" thickTop="1" thickBot="1" x14ac:dyDescent="0.35">
      <c r="D436">
        <v>13</v>
      </c>
      <c r="E436">
        <f t="shared" ref="E436" si="741">B431+C431+D436</f>
        <v>113</v>
      </c>
      <c r="F436">
        <f t="shared" ref="F436:R436" si="742">($B431*F$2+$C431*F$3+$D436*F$4)/$E436</f>
        <v>2.3332983389515642</v>
      </c>
      <c r="G436">
        <f t="shared" si="742"/>
        <v>1.9300892915038229E-2</v>
      </c>
      <c r="H436" s="1179">
        <f t="shared" si="742"/>
        <v>10.556418026241301</v>
      </c>
      <c r="I436" s="1179">
        <f t="shared" si="742"/>
        <v>6.5926630062250888</v>
      </c>
      <c r="J436">
        <f t="shared" si="742"/>
        <v>1.749583122741931</v>
      </c>
      <c r="K436" s="1179">
        <f t="shared" si="742"/>
        <v>79.758649482565744</v>
      </c>
      <c r="L436">
        <f t="shared" si="742"/>
        <v>8.9277939317319852</v>
      </c>
      <c r="M436">
        <f t="shared" si="742"/>
        <v>9.4469026917904875E-2</v>
      </c>
      <c r="N436" s="1179">
        <f t="shared" si="742"/>
        <v>230.04363788674527</v>
      </c>
      <c r="O436">
        <f t="shared" si="742"/>
        <v>16.177455813076495</v>
      </c>
      <c r="P436" s="1179">
        <f t="shared" si="742"/>
        <v>0.12207305225105806</v>
      </c>
      <c r="Q436" s="1179">
        <f t="shared" si="742"/>
        <v>28.376023793952157</v>
      </c>
      <c r="R436" s="1179">
        <f t="shared" si="742"/>
        <v>14.315099906600986</v>
      </c>
    </row>
    <row r="437" spans="2:18" thickTop="1" thickBot="1" x14ac:dyDescent="0.35">
      <c r="D437">
        <v>15</v>
      </c>
      <c r="E437">
        <f t="shared" ref="E437" si="743">B431+C431+D437</f>
        <v>115</v>
      </c>
      <c r="F437">
        <f t="shared" ref="F437:R437" si="744">($B431*F$2+$C431*F$3+$D437*F$4)/$E437</f>
        <v>2.3629676842541425</v>
      </c>
      <c r="G437">
        <f t="shared" si="744"/>
        <v>1.9380179915739142E-2</v>
      </c>
      <c r="H437" s="1179">
        <f t="shared" si="744"/>
        <v>10.617835643318401</v>
      </c>
      <c r="I437" s="1179">
        <f t="shared" si="744"/>
        <v>6.5746856588994254</v>
      </c>
      <c r="J437">
        <f t="shared" si="744"/>
        <v>1.7917972695445357</v>
      </c>
      <c r="K437" s="1179">
        <f t="shared" si="744"/>
        <v>79.090061279744603</v>
      </c>
      <c r="L437">
        <f t="shared" si="744"/>
        <v>9.4430593512767427</v>
      </c>
      <c r="M437">
        <f t="shared" si="744"/>
        <v>9.9662207744791342E-2</v>
      </c>
      <c r="N437" s="1179">
        <f t="shared" si="744"/>
        <v>228.08987148024065</v>
      </c>
      <c r="O437">
        <f t="shared" si="744"/>
        <v>16.066045788602562</v>
      </c>
      <c r="P437" s="1179">
        <f t="shared" si="744"/>
        <v>0.12183229309955559</v>
      </c>
      <c r="Q437" s="1179">
        <f t="shared" si="744"/>
        <v>28.430074353751124</v>
      </c>
      <c r="R437" s="1179">
        <f t="shared" si="744"/>
        <v>14.3892115134847</v>
      </c>
    </row>
    <row r="438" spans="2:18" thickTop="1" thickBot="1" x14ac:dyDescent="0.35">
      <c r="D438">
        <v>17</v>
      </c>
      <c r="E438">
        <f t="shared" ref="E438" si="745">B431+C431+D438</f>
        <v>117</v>
      </c>
      <c r="F438">
        <f t="shared" ref="F438:R438" si="746">($B431*F$2+$C431*F$3+$D438*F$4)/$E438</f>
        <v>2.3916226929651803</v>
      </c>
      <c r="G438">
        <f t="shared" si="746"/>
        <v>1.9456756249749421E-2</v>
      </c>
      <c r="H438" s="1179">
        <f t="shared" si="746"/>
        <v>10.67715351280312</v>
      </c>
      <c r="I438" s="1179">
        <f t="shared" si="746"/>
        <v>6.5573229217387423</v>
      </c>
      <c r="J438">
        <f t="shared" si="746"/>
        <v>1.8325681976530341</v>
      </c>
      <c r="K438" s="1179">
        <f t="shared" si="746"/>
        <v>78.444330793259226</v>
      </c>
      <c r="L438">
        <f t="shared" si="746"/>
        <v>9.9407088590421928</v>
      </c>
      <c r="M438">
        <f t="shared" si="746"/>
        <v>0.10467784392802361</v>
      </c>
      <c r="N438" s="1179">
        <f t="shared" si="746"/>
        <v>226.202900506437</v>
      </c>
      <c r="O438">
        <f t="shared" si="746"/>
        <v>15.958444653854233</v>
      </c>
      <c r="P438" s="1179">
        <f t="shared" si="746"/>
        <v>0.12159976503015577</v>
      </c>
      <c r="Q438" s="1179">
        <f t="shared" si="746"/>
        <v>28.482277031163793</v>
      </c>
      <c r="R438" s="1179">
        <f t="shared" si="746"/>
        <v>14.46078939021854</v>
      </c>
    </row>
    <row r="439" spans="2:18" thickTop="1" thickBot="1" x14ac:dyDescent="0.35">
      <c r="D439">
        <v>20</v>
      </c>
      <c r="E439">
        <f t="shared" ref="E439" si="747">B431+C431+D439</f>
        <v>120</v>
      </c>
      <c r="F439">
        <f t="shared" ref="F439:R439" si="748">($B431*F$2+$C431*F$3+$D439*F$4)/$E439</f>
        <v>2.4328142679872968</v>
      </c>
      <c r="G439">
        <f t="shared" si="748"/>
        <v>1.9566834729889199E-2</v>
      </c>
      <c r="H439" s="1179">
        <f t="shared" si="748"/>
        <v>10.762422950187405</v>
      </c>
      <c r="I439" s="1179">
        <f t="shared" si="748"/>
        <v>6.5323639870702594</v>
      </c>
      <c r="J439">
        <f t="shared" si="748"/>
        <v>1.8911764068090011</v>
      </c>
      <c r="K439" s="1179">
        <f t="shared" si="748"/>
        <v>77.516093218936504</v>
      </c>
      <c r="L439">
        <f t="shared" si="748"/>
        <v>10.656080026455026</v>
      </c>
      <c r="M439">
        <f t="shared" si="748"/>
        <v>0.11188782094141994</v>
      </c>
      <c r="N439" s="1179">
        <f t="shared" si="748"/>
        <v>223.49037973159432</v>
      </c>
      <c r="O439">
        <f t="shared" si="748"/>
        <v>15.803768022653509</v>
      </c>
      <c r="P439" s="1179">
        <f t="shared" si="748"/>
        <v>0.12126550593039354</v>
      </c>
      <c r="Q439" s="1179">
        <f t="shared" si="748"/>
        <v>28.557318379944505</v>
      </c>
      <c r="R439" s="1179">
        <f t="shared" si="748"/>
        <v>14.563682588023442</v>
      </c>
    </row>
    <row r="440" spans="2:18" thickTop="1" thickBot="1" x14ac:dyDescent="0.35">
      <c r="B440">
        <v>52</v>
      </c>
      <c r="C440">
        <v>48</v>
      </c>
      <c r="D440">
        <v>1</v>
      </c>
      <c r="E440">
        <f t="shared" ref="E440" si="749">B440+C440+D440</f>
        <v>101</v>
      </c>
      <c r="F440">
        <f t="shared" ref="F440:R440" si="750">($B440*F$2+$C440*F$3+$D440*F$4)/$E440</f>
        <v>2.0911612277995411</v>
      </c>
      <c r="G440">
        <f t="shared" si="750"/>
        <v>1.840973881936998E-2</v>
      </c>
      <c r="H440" s="1179">
        <f t="shared" si="750"/>
        <v>10.171753777464568</v>
      </c>
      <c r="I440" s="1179">
        <f t="shared" si="750"/>
        <v>6.7359673545030656</v>
      </c>
      <c r="J440">
        <f t="shared" si="750"/>
        <v>1.4590414032938193</v>
      </c>
      <c r="K440" s="1179">
        <f t="shared" si="750"/>
        <v>83.619300429461333</v>
      </c>
      <c r="L440">
        <f t="shared" si="750"/>
        <v>5.3159767405311964</v>
      </c>
      <c r="M440">
        <f t="shared" si="750"/>
        <v>5.7951256908016724E-2</v>
      </c>
      <c r="N440" s="1179">
        <f t="shared" si="750"/>
        <v>242.33094539988954</v>
      </c>
      <c r="O440">
        <f t="shared" si="750"/>
        <v>16.62962510929022</v>
      </c>
      <c r="P440" s="1179">
        <f t="shared" si="750"/>
        <v>0.12450616122485486</v>
      </c>
      <c r="Q440" s="1179">
        <f t="shared" si="750"/>
        <v>27.776534413598792</v>
      </c>
      <c r="R440" s="1179">
        <f t="shared" si="750"/>
        <v>13.698322188781075</v>
      </c>
    </row>
    <row r="441" spans="2:18" thickTop="1" thickBot="1" x14ac:dyDescent="0.35">
      <c r="D441">
        <v>3</v>
      </c>
      <c r="E441">
        <f t="shared" ref="E441" si="751">B440+C440+D441</f>
        <v>103</v>
      </c>
      <c r="F441">
        <f t="shared" ref="F441:R441" si="752">($B440*F$2+$C440*F$3+$D441*F$4)/$E441</f>
        <v>2.1289888873344984</v>
      </c>
      <c r="G441">
        <f t="shared" si="752"/>
        <v>1.8515567103563581E-2</v>
      </c>
      <c r="H441" s="1179">
        <f t="shared" si="752"/>
        <v>10.247796053789035</v>
      </c>
      <c r="I441" s="1179">
        <f t="shared" si="752"/>
        <v>6.71311295024086</v>
      </c>
      <c r="J441">
        <f t="shared" si="752"/>
        <v>1.5118152899073702</v>
      </c>
      <c r="K441" s="1179">
        <f t="shared" si="752"/>
        <v>82.797854359381517</v>
      </c>
      <c r="L441">
        <f t="shared" si="752"/>
        <v>5.9614054553860383</v>
      </c>
      <c r="M441">
        <f t="shared" si="752"/>
        <v>6.4458551423664495E-2</v>
      </c>
      <c r="N441" s="1179">
        <f t="shared" si="752"/>
        <v>239.91096722732331</v>
      </c>
      <c r="O441">
        <f t="shared" si="752"/>
        <v>16.496455289805464</v>
      </c>
      <c r="P441" s="1179">
        <f t="shared" si="752"/>
        <v>0.12419010762902595</v>
      </c>
      <c r="Q441" s="1179">
        <f t="shared" si="752"/>
        <v>27.848522696487986</v>
      </c>
      <c r="R441" s="1179">
        <f t="shared" si="752"/>
        <v>13.793044423997259</v>
      </c>
    </row>
    <row r="442" spans="2:18" thickTop="1" thickBot="1" x14ac:dyDescent="0.35">
      <c r="D442">
        <v>5</v>
      </c>
      <c r="E442">
        <f t="shared" ref="E442" si="753">B440+C440+D442</f>
        <v>105</v>
      </c>
      <c r="F442">
        <f t="shared" ref="F442:R442" si="754">($B440*F$2+$C440*F$3+$D442*F$4)/$E442</f>
        <v>2.1653754931728857</v>
      </c>
      <c r="G442">
        <f t="shared" si="754"/>
        <v>1.8617363834073617E-2</v>
      </c>
      <c r="H442" s="1179">
        <f t="shared" si="754"/>
        <v>10.320941481491614</v>
      </c>
      <c r="I442" s="1179">
        <f t="shared" si="754"/>
        <v>6.691129189950547</v>
      </c>
      <c r="J442">
        <f t="shared" si="754"/>
        <v>1.5625787427451672</v>
      </c>
      <c r="K442" s="1179">
        <f t="shared" si="754"/>
        <v>82.007701472923785</v>
      </c>
      <c r="L442">
        <f t="shared" si="754"/>
        <v>6.5822464096749815</v>
      </c>
      <c r="M442">
        <f t="shared" si="754"/>
        <v>7.0717949005382835E-2</v>
      </c>
      <c r="N442" s="1179">
        <f t="shared" si="754"/>
        <v>237.5831786994263</v>
      </c>
      <c r="O442">
        <f t="shared" si="754"/>
        <v>16.368358606301079</v>
      </c>
      <c r="P442" s="1179">
        <f t="shared" si="754"/>
        <v>0.123886094170181</v>
      </c>
      <c r="Q442" s="1179">
        <f t="shared" si="754"/>
        <v>27.917768568600454</v>
      </c>
      <c r="R442" s="1179">
        <f t="shared" si="754"/>
        <v>13.884158193109966</v>
      </c>
    </row>
    <row r="443" spans="2:18" thickTop="1" thickBot="1" x14ac:dyDescent="0.35">
      <c r="D443">
        <v>7</v>
      </c>
      <c r="E443">
        <f t="shared" ref="E443" si="755">B440+C440+D443</f>
        <v>107</v>
      </c>
      <c r="F443">
        <f t="shared" ref="F443:R443" si="756">($B440*F$2+$C440*F$3+$D443*F$4)/$E443</f>
        <v>2.2004018520640436</v>
      </c>
      <c r="G443">
        <f t="shared" si="756"/>
        <v>1.8715355079330944E-2</v>
      </c>
      <c r="H443" s="1179">
        <f t="shared" si="756"/>
        <v>10.39135250068195</v>
      </c>
      <c r="I443" s="1179">
        <f t="shared" si="756"/>
        <v>6.6699672524748257</v>
      </c>
      <c r="J443">
        <f t="shared" si="756"/>
        <v>1.6114444964114578</v>
      </c>
      <c r="K443" s="1179">
        <f t="shared" si="756"/>
        <v>81.247087012128006</v>
      </c>
      <c r="L443">
        <f t="shared" si="756"/>
        <v>7.179878356326955</v>
      </c>
      <c r="M443">
        <f t="shared" si="756"/>
        <v>7.674335041582199E-2</v>
      </c>
      <c r="N443" s="1179">
        <f t="shared" si="756"/>
        <v>235.34241030341326</v>
      </c>
      <c r="O443">
        <f t="shared" si="756"/>
        <v>16.24505058386228</v>
      </c>
      <c r="P443" s="1179">
        <f t="shared" si="756"/>
        <v>0.12359344570045175</v>
      </c>
      <c r="Q443" s="1179">
        <f t="shared" si="756"/>
        <v>27.98442580997974</v>
      </c>
      <c r="R443" s="1179">
        <f t="shared" si="756"/>
        <v>13.971865840012855</v>
      </c>
    </row>
    <row r="444" spans="2:18" thickTop="1" thickBot="1" x14ac:dyDescent="0.35">
      <c r="D444">
        <v>10</v>
      </c>
      <c r="E444">
        <f t="shared" ref="E444" si="757">B440+C440+D444</f>
        <v>110</v>
      </c>
      <c r="F444">
        <f t="shared" ref="F444:R444" si="758">($B440*F$2+$C440*F$3+$D444*F$4)/$E444</f>
        <v>2.2505532295672923</v>
      </c>
      <c r="G444">
        <f t="shared" si="758"/>
        <v>1.8855660725949387E-2</v>
      </c>
      <c r="H444" s="1179">
        <f t="shared" si="758"/>
        <v>10.492168278159019</v>
      </c>
      <c r="I444" s="1179">
        <f t="shared" si="758"/>
        <v>6.6396672056345878</v>
      </c>
      <c r="J444">
        <f t="shared" si="758"/>
        <v>1.6814113709791008</v>
      </c>
      <c r="K444" s="1179">
        <f t="shared" si="758"/>
        <v>80.15802539780681</v>
      </c>
      <c r="L444">
        <f t="shared" si="758"/>
        <v>8.0355786435786438</v>
      </c>
      <c r="M444">
        <f t="shared" si="758"/>
        <v>8.537062970804167E-2</v>
      </c>
      <c r="N444" s="1179">
        <f t="shared" si="758"/>
        <v>232.13403737275823</v>
      </c>
      <c r="O444">
        <f t="shared" si="758"/>
        <v>16.068495915370363</v>
      </c>
      <c r="P444" s="1179">
        <f t="shared" si="758"/>
        <v>0.12317442630061215</v>
      </c>
      <c r="Q444" s="1179">
        <f t="shared" si="758"/>
        <v>28.079866860136452</v>
      </c>
      <c r="R444" s="1179">
        <f t="shared" si="758"/>
        <v>14.097447243532898</v>
      </c>
    </row>
    <row r="445" spans="2:18" thickTop="1" thickBot="1" x14ac:dyDescent="0.35">
      <c r="D445">
        <v>13</v>
      </c>
      <c r="E445">
        <f t="shared" ref="E445" si="759">B440+C440+D445</f>
        <v>113</v>
      </c>
      <c r="F445">
        <f t="shared" ref="F445:R445" si="760">($B440*F$2+$C440*F$3+$D445*F$4)/$E445</f>
        <v>2.298041702070369</v>
      </c>
      <c r="G445">
        <f t="shared" si="760"/>
        <v>1.8988516515225259E-2</v>
      </c>
      <c r="H445" s="1179">
        <f t="shared" si="760"/>
        <v>10.587631005504562</v>
      </c>
      <c r="I445" s="1179">
        <f t="shared" si="760"/>
        <v>6.6109760108389661</v>
      </c>
      <c r="J445">
        <f t="shared" si="760"/>
        <v>1.7476631902599666</v>
      </c>
      <c r="K445" s="1179">
        <f t="shared" si="760"/>
        <v>79.126790063892031</v>
      </c>
      <c r="L445">
        <f t="shared" si="760"/>
        <v>8.8458435173479426</v>
      </c>
      <c r="M445">
        <f t="shared" si="760"/>
        <v>9.3539823374125808E-2</v>
      </c>
      <c r="N445" s="1179">
        <f t="shared" si="760"/>
        <v>229.09602052691676</v>
      </c>
      <c r="O445">
        <f t="shared" si="760"/>
        <v>15.901315831046158</v>
      </c>
      <c r="P445" s="1179">
        <f t="shared" si="760"/>
        <v>0.12277765571846312</v>
      </c>
      <c r="Q445" s="1179">
        <f t="shared" si="760"/>
        <v>28.170240243913156</v>
      </c>
      <c r="R445" s="1179">
        <f t="shared" si="760"/>
        <v>14.216360607927983</v>
      </c>
    </row>
    <row r="446" spans="2:18" thickTop="1" thickBot="1" x14ac:dyDescent="0.35">
      <c r="D446">
        <v>15</v>
      </c>
      <c r="E446">
        <f t="shared" ref="E446" si="761">B440+C440+D446</f>
        <v>115</v>
      </c>
      <c r="F446">
        <f t="shared" ref="F446:R446" si="762">($B440*F$2+$C440*F$3+$D446*F$4)/$E446</f>
        <v>2.3283242062752292</v>
      </c>
      <c r="G446">
        <f t="shared" si="762"/>
        <v>1.9073236148966399E-2</v>
      </c>
      <c r="H446" s="1179">
        <f t="shared" si="762"/>
        <v>10.648505788159691</v>
      </c>
      <c r="I446" s="1179">
        <f t="shared" si="762"/>
        <v>6.5926801764765397</v>
      </c>
      <c r="J446">
        <f t="shared" si="762"/>
        <v>1.7899107271926924</v>
      </c>
      <c r="K446" s="1179">
        <f t="shared" si="762"/>
        <v>78.4691907205261</v>
      </c>
      <c r="L446">
        <f t="shared" si="762"/>
        <v>9.3625341614906823</v>
      </c>
      <c r="M446">
        <f t="shared" si="762"/>
        <v>9.8749164262643213E-2</v>
      </c>
      <c r="N446" s="1179">
        <f t="shared" si="762"/>
        <v>227.1587344223222</v>
      </c>
      <c r="O446">
        <f t="shared" si="762"/>
        <v>15.794708241042319</v>
      </c>
      <c r="P446" s="1179">
        <f t="shared" si="762"/>
        <v>0.12252464259361448</v>
      </c>
      <c r="Q446" s="1179">
        <f t="shared" si="762"/>
        <v>28.227869648060622</v>
      </c>
      <c r="R446" s="1179">
        <f t="shared" si="762"/>
        <v>14.292189420006011</v>
      </c>
    </row>
    <row r="447" spans="2:18" thickTop="1" thickBot="1" x14ac:dyDescent="0.35">
      <c r="D447">
        <v>17</v>
      </c>
      <c r="E447">
        <f t="shared" ref="E447" si="763">B440+C440+D447</f>
        <v>117</v>
      </c>
      <c r="F447">
        <f t="shared" ref="F447:R447" si="764">($B440*F$2+$C440*F$3+$D447*F$4)/$E447</f>
        <v>2.3575714111910346</v>
      </c>
      <c r="G447">
        <f t="shared" si="764"/>
        <v>1.9155059384972788E-2</v>
      </c>
      <c r="H447" s="1179">
        <f t="shared" si="764"/>
        <v>10.707299381664219</v>
      </c>
      <c r="I447" s="1179">
        <f t="shared" si="764"/>
        <v>6.5750098407247943</v>
      </c>
      <c r="J447">
        <f t="shared" si="764"/>
        <v>1.8307139038884019</v>
      </c>
      <c r="K447" s="1179">
        <f t="shared" si="764"/>
        <v>77.834073405993166</v>
      </c>
      <c r="L447">
        <f t="shared" si="764"/>
        <v>9.8615601682268341</v>
      </c>
      <c r="M447">
        <f t="shared" si="764"/>
        <v>0.1037804080267669</v>
      </c>
      <c r="N447" s="1179">
        <f t="shared" si="764"/>
        <v>225.2876803213035</v>
      </c>
      <c r="O447">
        <f t="shared" si="764"/>
        <v>15.691745354970234</v>
      </c>
      <c r="P447" s="1179">
        <f t="shared" si="764"/>
        <v>0.12228027949012818</v>
      </c>
      <c r="Q447" s="1179">
        <f t="shared" si="764"/>
        <v>28.283528816168857</v>
      </c>
      <c r="R447" s="1179">
        <f t="shared" si="764"/>
        <v>14.365425794064276</v>
      </c>
    </row>
    <row r="448" spans="2:18" thickTop="1" thickBot="1" x14ac:dyDescent="0.35">
      <c r="D448">
        <v>20</v>
      </c>
      <c r="E448">
        <f t="shared" ref="E448" si="765">B440+C440+D448</f>
        <v>120</v>
      </c>
      <c r="F448">
        <f t="shared" ref="F448:R448" si="766">($B440*F$2+$C440*F$3+$D448*F$4)/$E448</f>
        <v>2.3996142682575043</v>
      </c>
      <c r="G448">
        <f t="shared" si="766"/>
        <v>1.9272680286731982E-2</v>
      </c>
      <c r="H448" s="1179">
        <f t="shared" si="766"/>
        <v>10.791815172326976</v>
      </c>
      <c r="I448" s="1179">
        <f t="shared" si="766"/>
        <v>6.5496087330816604</v>
      </c>
      <c r="J448">
        <f t="shared" si="766"/>
        <v>1.8893684703884845</v>
      </c>
      <c r="K448" s="1179">
        <f t="shared" si="766"/>
        <v>76.921092266352105</v>
      </c>
      <c r="L448">
        <f t="shared" si="766"/>
        <v>10.578910052910054</v>
      </c>
      <c r="M448">
        <f t="shared" si="766"/>
        <v>0.11101282093769464</v>
      </c>
      <c r="N448" s="1179">
        <f t="shared" si="766"/>
        <v>222.59804005108916</v>
      </c>
      <c r="O448">
        <f t="shared" si="766"/>
        <v>15.54373620624161</v>
      </c>
      <c r="P448" s="1179">
        <f t="shared" si="766"/>
        <v>0.12192900752886664</v>
      </c>
      <c r="Q448" s="1179">
        <f t="shared" si="766"/>
        <v>28.363538870324451</v>
      </c>
      <c r="R448" s="1179">
        <f t="shared" si="766"/>
        <v>14.470703081773028</v>
      </c>
    </row>
    <row r="449" spans="2:18" thickTop="1" thickBot="1" x14ac:dyDescent="0.35">
      <c r="B449">
        <v>51</v>
      </c>
      <c r="C449">
        <v>49</v>
      </c>
      <c r="D449">
        <v>1</v>
      </c>
      <c r="E449">
        <f t="shared" ref="E449" si="767">B449+C449+D449</f>
        <v>101</v>
      </c>
      <c r="F449">
        <f t="shared" ref="F449:R449" si="768">($B449*F$2+$C449*F$3+$D449*F$4)/$E449</f>
        <v>2.0517156835661248</v>
      </c>
      <c r="G449">
        <f t="shared" si="768"/>
        <v>1.8060248391856455E-2</v>
      </c>
      <c r="H449" s="1179">
        <f t="shared" si="768"/>
        <v>10.206675229511584</v>
      </c>
      <c r="I449" s="1179">
        <f t="shared" si="768"/>
        <v>6.7564561616453238</v>
      </c>
      <c r="J449">
        <f t="shared" si="768"/>
        <v>1.4568933600219185</v>
      </c>
      <c r="K449" s="1179">
        <f t="shared" si="768"/>
        <v>82.912368604608574</v>
      </c>
      <c r="L449">
        <f t="shared" si="768"/>
        <v>5.2242896432500396</v>
      </c>
      <c r="M449">
        <f t="shared" si="768"/>
        <v>5.6911652943194599E-2</v>
      </c>
      <c r="N449" s="1179">
        <f t="shared" si="768"/>
        <v>241.27073983889329</v>
      </c>
      <c r="O449">
        <f t="shared" si="768"/>
        <v>16.320676416523604</v>
      </c>
      <c r="P449" s="1179">
        <f t="shared" si="768"/>
        <v>0.12529447995571399</v>
      </c>
      <c r="Q449" s="1179">
        <f t="shared" si="768"/>
        <v>27.546301332862086</v>
      </c>
      <c r="R449" s="1179">
        <f t="shared" si="768"/>
        <v>13.587851488285535</v>
      </c>
    </row>
    <row r="450" spans="2:18" thickTop="1" thickBot="1" x14ac:dyDescent="0.35">
      <c r="D450">
        <v>3</v>
      </c>
      <c r="E450">
        <f t="shared" ref="E450" si="769">B449+C449+D450</f>
        <v>103</v>
      </c>
      <c r="F450">
        <f t="shared" ref="F450:R450" si="770">($B449*F$2+$C449*F$3+$D450*F$4)/$E450</f>
        <v>2.090309275998818</v>
      </c>
      <c r="G450">
        <f t="shared" si="770"/>
        <v>1.8172862897943523E-2</v>
      </c>
      <c r="H450" s="1179">
        <f t="shared" si="770"/>
        <v>10.282039419388536</v>
      </c>
      <c r="I450" s="1179">
        <f t="shared" si="770"/>
        <v>6.7332039164677342</v>
      </c>
      <c r="J450">
        <f t="shared" si="770"/>
        <v>1.5097089562135648</v>
      </c>
      <c r="K450" s="1179">
        <f t="shared" si="770"/>
        <v>82.1046493660793</v>
      </c>
      <c r="L450">
        <f t="shared" si="770"/>
        <v>5.8714986900909238</v>
      </c>
      <c r="M450">
        <f t="shared" si="770"/>
        <v>6.3439133943596196E-2</v>
      </c>
      <c r="N450" s="1179">
        <f t="shared" si="770"/>
        <v>238.87134818207457</v>
      </c>
      <c r="O450">
        <f t="shared" si="770"/>
        <v>16.19350560078189</v>
      </c>
      <c r="P450" s="1179">
        <f t="shared" si="770"/>
        <v>0.12496311920006258</v>
      </c>
      <c r="Q450" s="1179">
        <f t="shared" si="770"/>
        <v>27.622760161008305</v>
      </c>
      <c r="R450" s="1179">
        <f t="shared" si="770"/>
        <v>13.684718785647263</v>
      </c>
    </row>
    <row r="451" spans="2:18" thickTop="1" thickBot="1" x14ac:dyDescent="0.35">
      <c r="D451">
        <v>5</v>
      </c>
      <c r="E451">
        <f t="shared" ref="E451" si="771">B449+C449+D451</f>
        <v>105</v>
      </c>
      <c r="F451">
        <f t="shared" ref="F451:R451" si="772">($B449*F$2+$C449*F$3+$D451*F$4)/$E451</f>
        <v>2.1274326363388374</v>
      </c>
      <c r="G451">
        <f t="shared" si="772"/>
        <v>1.8281187327608226E-2</v>
      </c>
      <c r="H451" s="1179">
        <f t="shared" si="772"/>
        <v>10.354532592508267</v>
      </c>
      <c r="I451" s="1179">
        <f t="shared" si="772"/>
        <v>6.7108374711064345</v>
      </c>
      <c r="J451">
        <f t="shared" si="772"/>
        <v>1.5605125296931484</v>
      </c>
      <c r="K451" s="1179">
        <f t="shared" si="772"/>
        <v>81.327700384255891</v>
      </c>
      <c r="L451">
        <f t="shared" si="772"/>
        <v>6.4940521541950114</v>
      </c>
      <c r="M451">
        <f t="shared" si="772"/>
        <v>6.9717949001125365E-2</v>
      </c>
      <c r="N451" s="1179">
        <f t="shared" si="772"/>
        <v>236.5633619217061</v>
      </c>
      <c r="O451">
        <f t="shared" si="772"/>
        <v>16.071179387544621</v>
      </c>
      <c r="P451" s="1179">
        <f t="shared" si="772"/>
        <v>0.12464438171129312</v>
      </c>
      <c r="Q451" s="1179">
        <f t="shared" si="772"/>
        <v>27.696306271891814</v>
      </c>
      <c r="R451" s="1179">
        <f t="shared" si="772"/>
        <v>13.777895900252352</v>
      </c>
    </row>
    <row r="452" spans="2:18" thickTop="1" thickBot="1" x14ac:dyDescent="0.35">
      <c r="D452">
        <v>7</v>
      </c>
      <c r="E452">
        <f t="shared" ref="E452" si="773">B449+C449+D452</f>
        <v>107</v>
      </c>
      <c r="F452">
        <f t="shared" ref="F452:R452" si="774">($B449*F$2+$C449*F$3+$D452*F$4)/$E452</f>
        <v>2.1631682075072671</v>
      </c>
      <c r="G452">
        <f t="shared" si="774"/>
        <v>1.83854622458836E-2</v>
      </c>
      <c r="H452" s="1179">
        <f t="shared" si="774"/>
        <v>10.424315740464646</v>
      </c>
      <c r="I452" s="1179">
        <f t="shared" si="774"/>
        <v>6.6893071545436866</v>
      </c>
      <c r="J452">
        <f t="shared" si="774"/>
        <v>1.6094169041641497</v>
      </c>
      <c r="K452" s="1179">
        <f t="shared" si="774"/>
        <v>80.579796224182886</v>
      </c>
      <c r="L452">
        <f t="shared" si="774"/>
        <v>7.0933325916036205</v>
      </c>
      <c r="M452">
        <f t="shared" si="774"/>
        <v>7.5762042000429131E-2</v>
      </c>
      <c r="N452" s="1179">
        <f t="shared" si="774"/>
        <v>234.34165552153829</v>
      </c>
      <c r="O452">
        <f t="shared" si="774"/>
        <v>15.95342611685828</v>
      </c>
      <c r="P452" s="1179">
        <f t="shared" si="774"/>
        <v>0.12433755964266457</v>
      </c>
      <c r="Q452" s="1179">
        <f t="shared" si="774"/>
        <v>27.767102995452571</v>
      </c>
      <c r="R452" s="1179">
        <f t="shared" si="774"/>
        <v>13.86758975823669</v>
      </c>
    </row>
    <row r="453" spans="2:18" thickTop="1" thickBot="1" x14ac:dyDescent="0.35">
      <c r="D453">
        <v>10</v>
      </c>
      <c r="E453">
        <f t="shared" ref="E453" si="775">B449+C449+D453</f>
        <v>110</v>
      </c>
      <c r="F453">
        <f t="shared" ref="F453:R453" si="776">($B449*F$2+$C449*F$3+$D453*F$4)/$E453</f>
        <v>2.2143350480438828</v>
      </c>
      <c r="G453">
        <f t="shared" si="776"/>
        <v>1.8534764969777878E-2</v>
      </c>
      <c r="H453" s="1179">
        <f t="shared" si="776"/>
        <v>10.524232520493097</v>
      </c>
      <c r="I453" s="1179">
        <f t="shared" si="776"/>
        <v>6.6584796558288435</v>
      </c>
      <c r="J453">
        <f t="shared" si="776"/>
        <v>1.6794390767021736</v>
      </c>
      <c r="K453" s="1179">
        <f t="shared" si="776"/>
        <v>79.508933449532904</v>
      </c>
      <c r="L453">
        <f t="shared" si="776"/>
        <v>7.9513932178932176</v>
      </c>
      <c r="M453">
        <f t="shared" si="776"/>
        <v>8.4416084249432269E-2</v>
      </c>
      <c r="N453" s="1179">
        <f t="shared" si="776"/>
        <v>231.16057590311621</v>
      </c>
      <c r="O453">
        <f t="shared" si="776"/>
        <v>15.784824842921015</v>
      </c>
      <c r="P453" s="1179">
        <f t="shared" si="776"/>
        <v>0.12389824622621917</v>
      </c>
      <c r="Q453" s="1179">
        <f t="shared" si="776"/>
        <v>27.868471031460022</v>
      </c>
      <c r="R453" s="1179">
        <f t="shared" si="776"/>
        <v>13.996015054896084</v>
      </c>
    </row>
    <row r="454" spans="2:18" thickTop="1" thickBot="1" x14ac:dyDescent="0.35">
      <c r="D454">
        <v>13</v>
      </c>
      <c r="E454">
        <f t="shared" ref="E454" si="777">B449+C449+D454</f>
        <v>113</v>
      </c>
      <c r="F454">
        <f t="shared" ref="F454:R454" si="778">($B449*F$2+$C449*F$3+$D454*F$4)/$E454</f>
        <v>2.2627850651891732</v>
      </c>
      <c r="G454">
        <f t="shared" si="778"/>
        <v>1.8676140115412288E-2</v>
      </c>
      <c r="H454" s="1179">
        <f t="shared" si="778"/>
        <v>10.618843984767823</v>
      </c>
      <c r="I454" s="1179">
        <f t="shared" si="778"/>
        <v>6.6292890154528425</v>
      </c>
      <c r="J454">
        <f t="shared" si="778"/>
        <v>1.7457432577780023</v>
      </c>
      <c r="K454" s="1179">
        <f t="shared" si="778"/>
        <v>78.494930645218332</v>
      </c>
      <c r="L454">
        <f t="shared" si="778"/>
        <v>8.7638931029639</v>
      </c>
      <c r="M454">
        <f t="shared" si="778"/>
        <v>9.2610619830346741E-2</v>
      </c>
      <c r="N454" s="1179">
        <f t="shared" si="778"/>
        <v>228.14840316708825</v>
      </c>
      <c r="O454">
        <f t="shared" si="778"/>
        <v>15.625175849015822</v>
      </c>
      <c r="P454" s="1179">
        <f t="shared" si="778"/>
        <v>0.12348225918586819</v>
      </c>
      <c r="Q454" s="1179">
        <f t="shared" si="778"/>
        <v>27.964456693874155</v>
      </c>
      <c r="R454" s="1179">
        <f t="shared" si="778"/>
        <v>14.117621309254979</v>
      </c>
    </row>
    <row r="455" spans="2:18" thickTop="1" thickBot="1" x14ac:dyDescent="0.35">
      <c r="D455">
        <v>15</v>
      </c>
      <c r="E455">
        <f t="shared" ref="E455" si="779">B449+C449+D455</f>
        <v>115</v>
      </c>
      <c r="F455">
        <f t="shared" ref="F455:R455" si="780">($B449*F$2+$C449*F$3+$D455*F$4)/$E455</f>
        <v>2.2936807282963154</v>
      </c>
      <c r="G455">
        <f t="shared" si="780"/>
        <v>1.8766292382193645E-2</v>
      </c>
      <c r="H455" s="1179">
        <f t="shared" si="780"/>
        <v>10.679175933000982</v>
      </c>
      <c r="I455" s="1179">
        <f t="shared" si="780"/>
        <v>6.610674694053654</v>
      </c>
      <c r="J455">
        <f t="shared" si="780"/>
        <v>1.7880241848408494</v>
      </c>
      <c r="K455" s="1179">
        <f t="shared" si="780"/>
        <v>77.848320161307583</v>
      </c>
      <c r="L455">
        <f t="shared" si="780"/>
        <v>9.2820089717046237</v>
      </c>
      <c r="M455">
        <f t="shared" si="780"/>
        <v>9.7836120780495084E-2</v>
      </c>
      <c r="N455" s="1179">
        <f t="shared" si="780"/>
        <v>226.22759736440375</v>
      </c>
      <c r="O455">
        <f t="shared" si="780"/>
        <v>15.523370693482073</v>
      </c>
      <c r="P455" s="1179">
        <f t="shared" si="780"/>
        <v>0.12321699208767338</v>
      </c>
      <c r="Q455" s="1179">
        <f t="shared" si="780"/>
        <v>28.025664942370128</v>
      </c>
      <c r="R455" s="1179">
        <f t="shared" si="780"/>
        <v>14.19516732652732</v>
      </c>
    </row>
    <row r="456" spans="2:18" thickTop="1" thickBot="1" x14ac:dyDescent="0.35">
      <c r="D456">
        <v>17</v>
      </c>
      <c r="E456">
        <f t="shared" ref="E456" si="781">B449+C449+D456</f>
        <v>117</v>
      </c>
      <c r="F456">
        <f t="shared" ref="F456:R456" si="782">($B449*F$2+$C449*F$3+$D456*F$4)/$E456</f>
        <v>2.3235201294168886</v>
      </c>
      <c r="G456">
        <f t="shared" si="782"/>
        <v>1.8853362520196159E-2</v>
      </c>
      <c r="H456" s="1179">
        <f t="shared" si="782"/>
        <v>10.737445250525317</v>
      </c>
      <c r="I456" s="1179">
        <f t="shared" si="782"/>
        <v>6.5926967597108472</v>
      </c>
      <c r="J456">
        <f t="shared" si="782"/>
        <v>1.8288596101237697</v>
      </c>
      <c r="K456" s="1179">
        <f t="shared" si="782"/>
        <v>77.223816018727106</v>
      </c>
      <c r="L456">
        <f t="shared" si="782"/>
        <v>9.7824114774114772</v>
      </c>
      <c r="M456">
        <f t="shared" si="782"/>
        <v>0.10288297212551019</v>
      </c>
      <c r="N456" s="1179">
        <f t="shared" si="782"/>
        <v>224.37246013616996</v>
      </c>
      <c r="O456">
        <f t="shared" si="782"/>
        <v>15.425046056086231</v>
      </c>
      <c r="P456" s="1179">
        <f t="shared" si="782"/>
        <v>0.12296079395010059</v>
      </c>
      <c r="Q456" s="1179">
        <f t="shared" si="782"/>
        <v>28.084780601173929</v>
      </c>
      <c r="R456" s="1179">
        <f t="shared" si="782"/>
        <v>14.270062197910006</v>
      </c>
    </row>
    <row r="457" spans="2:18" thickTop="1" thickBot="1" x14ac:dyDescent="0.35">
      <c r="D457">
        <v>20</v>
      </c>
      <c r="E457">
        <f t="shared" ref="E457" si="783">B449+C449+D457</f>
        <v>120</v>
      </c>
      <c r="F457">
        <f t="shared" ref="F457:R457" si="784">($B449*F$2+$C449*F$3+$D457*F$4)/$E457</f>
        <v>2.3664142685277123</v>
      </c>
      <c r="G457">
        <f t="shared" si="784"/>
        <v>1.8978525843574769E-2</v>
      </c>
      <c r="H457" s="1179">
        <f t="shared" si="784"/>
        <v>10.821207394466546</v>
      </c>
      <c r="I457" s="1179">
        <f t="shared" si="784"/>
        <v>6.5668534790930613</v>
      </c>
      <c r="J457">
        <f t="shared" si="784"/>
        <v>1.8875605339679682</v>
      </c>
      <c r="K457" s="1179">
        <f t="shared" si="784"/>
        <v>76.326091313767691</v>
      </c>
      <c r="L457">
        <f t="shared" si="784"/>
        <v>10.50174007936508</v>
      </c>
      <c r="M457">
        <f t="shared" si="784"/>
        <v>0.11013782093396936</v>
      </c>
      <c r="N457" s="1179">
        <f t="shared" si="784"/>
        <v>221.70570037058397</v>
      </c>
      <c r="O457">
        <f t="shared" si="784"/>
        <v>15.283704389829706</v>
      </c>
      <c r="P457" s="1179">
        <f t="shared" si="784"/>
        <v>0.12259250912733974</v>
      </c>
      <c r="Q457" s="1179">
        <f t="shared" si="784"/>
        <v>28.169759360704386</v>
      </c>
      <c r="R457" s="1179">
        <f t="shared" si="784"/>
        <v>14.377723575522616</v>
      </c>
    </row>
    <row r="458" spans="2:18" thickTop="1" thickBot="1" x14ac:dyDescent="0.35">
      <c r="B458">
        <v>50</v>
      </c>
      <c r="C458">
        <v>50</v>
      </c>
      <c r="D458">
        <v>1</v>
      </c>
      <c r="E458">
        <f t="shared" ref="E458" si="785">B458+C458+D458</f>
        <v>101</v>
      </c>
      <c r="F458">
        <f t="shared" ref="F458:R458" si="786">($B458*F$2+$C458*F$3+$D458*F$4)/$E458</f>
        <v>2.012270139332708</v>
      </c>
      <c r="G458">
        <f t="shared" si="786"/>
        <v>1.7710757964342932E-2</v>
      </c>
      <c r="H458" s="1179">
        <f t="shared" si="786"/>
        <v>10.241596681558599</v>
      </c>
      <c r="I458" s="1179">
        <f t="shared" si="786"/>
        <v>6.7769449687875829</v>
      </c>
      <c r="J458">
        <f t="shared" si="786"/>
        <v>1.4547453167500179</v>
      </c>
      <c r="K458" s="1179">
        <f t="shared" si="786"/>
        <v>82.205436779755829</v>
      </c>
      <c r="L458">
        <f t="shared" si="786"/>
        <v>5.1326025459688838</v>
      </c>
      <c r="M458">
        <f t="shared" si="786"/>
        <v>5.5872048978372467E-2</v>
      </c>
      <c r="N458" s="1179">
        <f t="shared" si="786"/>
        <v>240.2105342778971</v>
      </c>
      <c r="O458">
        <f t="shared" si="786"/>
        <v>16.011727723756987</v>
      </c>
      <c r="P458" s="1179">
        <f t="shared" si="786"/>
        <v>0.12608279868657316</v>
      </c>
      <c r="Q458" s="1179">
        <f t="shared" si="786"/>
        <v>27.316068252125376</v>
      </c>
      <c r="R458" s="1179">
        <f t="shared" si="786"/>
        <v>13.477380787789999</v>
      </c>
    </row>
    <row r="459" spans="2:18" thickTop="1" thickBot="1" x14ac:dyDescent="0.35">
      <c r="D459">
        <v>3</v>
      </c>
      <c r="E459">
        <f t="shared" ref="E459" si="787">B458+C458+D459</f>
        <v>103</v>
      </c>
      <c r="F459">
        <f t="shared" ref="F459:R459" si="788">($B458*F$2+$C458*F$3+$D459*F$4)/$E459</f>
        <v>2.0516296646631376</v>
      </c>
      <c r="G459">
        <f t="shared" si="788"/>
        <v>1.7830158692323468E-2</v>
      </c>
      <c r="H459" s="1179">
        <f t="shared" si="788"/>
        <v>10.316282784988035</v>
      </c>
      <c r="I459" s="1179">
        <f t="shared" si="788"/>
        <v>6.7532948826946093</v>
      </c>
      <c r="J459">
        <f t="shared" si="788"/>
        <v>1.5076026225197594</v>
      </c>
      <c r="K459" s="1179">
        <f t="shared" si="788"/>
        <v>81.411444372777098</v>
      </c>
      <c r="L459">
        <f t="shared" si="788"/>
        <v>5.7815919247958085</v>
      </c>
      <c r="M459">
        <f t="shared" si="788"/>
        <v>6.2419716463527904E-2</v>
      </c>
      <c r="N459" s="1179">
        <f t="shared" si="788"/>
        <v>237.83172913682586</v>
      </c>
      <c r="O459">
        <f t="shared" si="788"/>
        <v>15.890555911758314</v>
      </c>
      <c r="P459" s="1179">
        <f t="shared" si="788"/>
        <v>0.12573613077109921</v>
      </c>
      <c r="Q459" s="1179">
        <f t="shared" si="788"/>
        <v>27.39699762552862</v>
      </c>
      <c r="R459" s="1179">
        <f t="shared" si="788"/>
        <v>13.576393147297269</v>
      </c>
    </row>
    <row r="460" spans="2:18" thickTop="1" thickBot="1" x14ac:dyDescent="0.35">
      <c r="D460">
        <v>5</v>
      </c>
      <c r="E460">
        <f t="shared" ref="E460" si="789">B458+C458+D460</f>
        <v>105</v>
      </c>
      <c r="F460">
        <f t="shared" ref="F460:R460" si="790">($B458*F$2+$C458*F$3+$D460*F$4)/$E460</f>
        <v>2.0894897795047891</v>
      </c>
      <c r="G460">
        <f t="shared" si="790"/>
        <v>1.7945010821142839E-2</v>
      </c>
      <c r="H460" s="1179">
        <f t="shared" si="790"/>
        <v>10.388123703524919</v>
      </c>
      <c r="I460" s="1179">
        <f t="shared" si="790"/>
        <v>6.7305457522623211</v>
      </c>
      <c r="J460">
        <f t="shared" si="790"/>
        <v>1.5584463166411298</v>
      </c>
      <c r="K460" s="1179">
        <f t="shared" si="790"/>
        <v>80.647699295588026</v>
      </c>
      <c r="L460">
        <f t="shared" si="790"/>
        <v>6.4058578987150421</v>
      </c>
      <c r="M460">
        <f t="shared" si="790"/>
        <v>6.8717948996867895E-2</v>
      </c>
      <c r="N460" s="1179">
        <f t="shared" si="790"/>
        <v>235.54354514398594</v>
      </c>
      <c r="O460">
        <f t="shared" si="790"/>
        <v>15.774000168788163</v>
      </c>
      <c r="P460" s="1179">
        <f t="shared" si="790"/>
        <v>0.12540266925240526</v>
      </c>
      <c r="Q460" s="1179">
        <f t="shared" si="790"/>
        <v>27.474843975183166</v>
      </c>
      <c r="R460" s="1179">
        <f t="shared" si="790"/>
        <v>13.671633607394739</v>
      </c>
    </row>
    <row r="461" spans="2:18" thickTop="1" thickBot="1" x14ac:dyDescent="0.35">
      <c r="D461">
        <v>7</v>
      </c>
      <c r="E461">
        <f t="shared" ref="E461" si="791">B458+C458+D461</f>
        <v>107</v>
      </c>
      <c r="F461">
        <f t="shared" ref="F461:R461" si="792">($B458*F$2+$C458*F$3+$D461*F$4)/$E461</f>
        <v>2.1259345629504907</v>
      </c>
      <c r="G461">
        <f t="shared" si="792"/>
        <v>1.8055569412436256E-2</v>
      </c>
      <c r="H461" s="1179">
        <f t="shared" si="792"/>
        <v>10.457278980247342</v>
      </c>
      <c r="I461" s="1179">
        <f t="shared" si="792"/>
        <v>6.7086470566125476</v>
      </c>
      <c r="J461">
        <f t="shared" si="792"/>
        <v>1.6073893119168416</v>
      </c>
      <c r="K461" s="1179">
        <f t="shared" si="792"/>
        <v>79.91250543623778</v>
      </c>
      <c r="L461">
        <f t="shared" si="792"/>
        <v>7.006786826880286</v>
      </c>
      <c r="M461">
        <f t="shared" si="792"/>
        <v>7.4780733585036285E-2</v>
      </c>
      <c r="N461" s="1179">
        <f t="shared" si="792"/>
        <v>233.34090073966337</v>
      </c>
      <c r="O461">
        <f t="shared" si="792"/>
        <v>15.661801649854278</v>
      </c>
      <c r="P461" s="1179">
        <f t="shared" si="792"/>
        <v>0.12508167358487743</v>
      </c>
      <c r="Q461" s="1179">
        <f t="shared" si="792"/>
        <v>27.549780180925396</v>
      </c>
      <c r="R461" s="1179">
        <f t="shared" si="792"/>
        <v>13.763313676460529</v>
      </c>
    </row>
    <row r="462" spans="2:18" thickTop="1" thickBot="1" x14ac:dyDescent="0.35">
      <c r="D462">
        <v>10</v>
      </c>
      <c r="E462">
        <f t="shared" ref="E462" si="793">B458+C458+D462</f>
        <v>110</v>
      </c>
      <c r="F462">
        <f t="shared" ref="F462:R462" si="794">($B458*F$2+$C458*F$3+$D462*F$4)/$E462</f>
        <v>2.1781168665204729</v>
      </c>
      <c r="G462">
        <f t="shared" si="794"/>
        <v>1.8213869213606369E-2</v>
      </c>
      <c r="H462" s="1179">
        <f t="shared" si="794"/>
        <v>10.556296762827174</v>
      </c>
      <c r="I462" s="1179">
        <f t="shared" si="794"/>
        <v>6.6772921060230992</v>
      </c>
      <c r="J462">
        <f t="shared" si="794"/>
        <v>1.6774667824252467</v>
      </c>
      <c r="K462" s="1179">
        <f t="shared" si="794"/>
        <v>78.859841501259027</v>
      </c>
      <c r="L462">
        <f t="shared" si="794"/>
        <v>7.8672077922077923</v>
      </c>
      <c r="M462">
        <f t="shared" si="794"/>
        <v>8.3461538790822867E-2</v>
      </c>
      <c r="N462" s="1179">
        <f t="shared" si="794"/>
        <v>230.18711443347422</v>
      </c>
      <c r="O462">
        <f t="shared" si="794"/>
        <v>15.501153770471669</v>
      </c>
      <c r="P462" s="1179">
        <f t="shared" si="794"/>
        <v>0.12462206615182619</v>
      </c>
      <c r="Q462" s="1179">
        <f t="shared" si="794"/>
        <v>27.657075202783588</v>
      </c>
      <c r="R462" s="1179">
        <f t="shared" si="794"/>
        <v>13.894582866259272</v>
      </c>
    </row>
    <row r="463" spans="2:18" thickTop="1" thickBot="1" x14ac:dyDescent="0.35">
      <c r="D463">
        <v>13</v>
      </c>
      <c r="E463">
        <f t="shared" ref="E463" si="795">B458+C458+D463</f>
        <v>113</v>
      </c>
      <c r="F463">
        <f t="shared" ref="F463:R463" si="796">($B458*F$2+$C458*F$3+$D463*F$4)/$E463</f>
        <v>2.2275284283079779</v>
      </c>
      <c r="G463">
        <f t="shared" si="796"/>
        <v>1.8363763715599314E-2</v>
      </c>
      <c r="H463" s="1179">
        <f t="shared" si="796"/>
        <v>10.650056964031085</v>
      </c>
      <c r="I463" s="1179">
        <f t="shared" si="796"/>
        <v>6.6476020200667199</v>
      </c>
      <c r="J463">
        <f t="shared" si="796"/>
        <v>1.743823325296038</v>
      </c>
      <c r="K463" s="1179">
        <f t="shared" si="796"/>
        <v>77.863071226544633</v>
      </c>
      <c r="L463">
        <f t="shared" si="796"/>
        <v>8.6819426885798574</v>
      </c>
      <c r="M463">
        <f t="shared" si="796"/>
        <v>9.1681416286567674E-2</v>
      </c>
      <c r="N463" s="1179">
        <f t="shared" si="796"/>
        <v>227.20078580725976</v>
      </c>
      <c r="O463">
        <f t="shared" si="796"/>
        <v>15.349035866985483</v>
      </c>
      <c r="P463" s="1179">
        <f t="shared" si="796"/>
        <v>0.12418686265327328</v>
      </c>
      <c r="Q463" s="1179">
        <f t="shared" si="796"/>
        <v>27.75867314383515</v>
      </c>
      <c r="R463" s="1179">
        <f t="shared" si="796"/>
        <v>14.018882010581976</v>
      </c>
    </row>
    <row r="464" spans="2:18" thickTop="1" thickBot="1" x14ac:dyDescent="0.35">
      <c r="D464">
        <v>15</v>
      </c>
      <c r="E464">
        <f t="shared" ref="E464" si="797">B458+C458+D464</f>
        <v>115</v>
      </c>
      <c r="F464">
        <f t="shared" ref="F464:R464" si="798">($B458*F$2+$C458*F$3+$D464*F$4)/$E464</f>
        <v>2.2590372503174017</v>
      </c>
      <c r="G464">
        <f t="shared" si="798"/>
        <v>1.8459348615420902E-2</v>
      </c>
      <c r="H464" s="1179">
        <f t="shared" si="798"/>
        <v>10.709846077842274</v>
      </c>
      <c r="I464" s="1179">
        <f t="shared" si="798"/>
        <v>6.6286692116307675</v>
      </c>
      <c r="J464">
        <f t="shared" si="798"/>
        <v>1.7861376424890061</v>
      </c>
      <c r="K464" s="1179">
        <f t="shared" si="798"/>
        <v>77.227449602089095</v>
      </c>
      <c r="L464">
        <f t="shared" si="798"/>
        <v>9.2014837819185651</v>
      </c>
      <c r="M464">
        <f t="shared" si="798"/>
        <v>9.6923077298346955E-2</v>
      </c>
      <c r="N464" s="1179">
        <f t="shared" si="798"/>
        <v>225.29646030648533</v>
      </c>
      <c r="O464">
        <f t="shared" si="798"/>
        <v>15.252033145921828</v>
      </c>
      <c r="P464" s="1179">
        <f t="shared" si="798"/>
        <v>0.12390934158173228</v>
      </c>
      <c r="Q464" s="1179">
        <f t="shared" si="798"/>
        <v>27.823460236679626</v>
      </c>
      <c r="R464" s="1179">
        <f t="shared" si="798"/>
        <v>14.098145233048628</v>
      </c>
    </row>
    <row r="465" spans="2:18" thickTop="1" thickBot="1" x14ac:dyDescent="0.35">
      <c r="D465">
        <v>17</v>
      </c>
      <c r="E465">
        <f t="shared" ref="E465" si="799">B458+C458+D465</f>
        <v>117</v>
      </c>
      <c r="F465">
        <f t="shared" ref="F465:R465" si="800">($B458*F$2+$C458*F$3+$D465*F$4)/$E465</f>
        <v>2.2894688476427425</v>
      </c>
      <c r="G465">
        <f t="shared" si="800"/>
        <v>1.855166565541953E-2</v>
      </c>
      <c r="H465" s="1179">
        <f t="shared" si="800"/>
        <v>10.767591119386415</v>
      </c>
      <c r="I465" s="1179">
        <f t="shared" si="800"/>
        <v>6.6103836786968992</v>
      </c>
      <c r="J465">
        <f t="shared" si="800"/>
        <v>1.8270053163591375</v>
      </c>
      <c r="K465" s="1179">
        <f t="shared" si="800"/>
        <v>76.613558631461075</v>
      </c>
      <c r="L465">
        <f t="shared" si="800"/>
        <v>9.7032627865961203</v>
      </c>
      <c r="M465">
        <f t="shared" si="800"/>
        <v>0.10198553622425348</v>
      </c>
      <c r="N465" s="1179">
        <f t="shared" si="800"/>
        <v>223.45723995103648</v>
      </c>
      <c r="O465">
        <f t="shared" si="800"/>
        <v>15.15834675720223</v>
      </c>
      <c r="P465" s="1179">
        <f t="shared" si="800"/>
        <v>0.12364130841007304</v>
      </c>
      <c r="Q465" s="1179">
        <f t="shared" si="800"/>
        <v>27.886032386178989</v>
      </c>
      <c r="R465" s="1179">
        <f t="shared" si="800"/>
        <v>14.174698601755736</v>
      </c>
    </row>
    <row r="466" spans="2:18" thickTop="1" thickBot="1" x14ac:dyDescent="0.35">
      <c r="D466">
        <v>20</v>
      </c>
      <c r="E466">
        <f t="shared" ref="E466" si="801">B458+C458+D466</f>
        <v>120</v>
      </c>
      <c r="F466">
        <f t="shared" ref="F466:R466" si="802">($B458*F$2+$C458*F$3+$D466*F$4)/$E466</f>
        <v>2.3332142687979198</v>
      </c>
      <c r="G466">
        <f t="shared" si="802"/>
        <v>1.8684371400417555E-2</v>
      </c>
      <c r="H466" s="1179">
        <f t="shared" si="802"/>
        <v>10.850599616606116</v>
      </c>
      <c r="I466" s="1179">
        <f t="shared" si="802"/>
        <v>6.5840982251044631</v>
      </c>
      <c r="J466">
        <f t="shared" si="802"/>
        <v>1.8857525975474518</v>
      </c>
      <c r="K466" s="1179">
        <f t="shared" si="802"/>
        <v>75.731090361183306</v>
      </c>
      <c r="L466">
        <f t="shared" si="802"/>
        <v>10.424570105820106</v>
      </c>
      <c r="M466">
        <f t="shared" si="802"/>
        <v>0.10926282093024406</v>
      </c>
      <c r="N466" s="1179">
        <f t="shared" si="802"/>
        <v>220.81336069007881</v>
      </c>
      <c r="O466">
        <f t="shared" si="802"/>
        <v>15.023672573417805</v>
      </c>
      <c r="P466" s="1179">
        <f t="shared" si="802"/>
        <v>0.12325601072581287</v>
      </c>
      <c r="Q466" s="1179">
        <f t="shared" si="802"/>
        <v>27.975979851084322</v>
      </c>
      <c r="R466" s="1179">
        <f t="shared" si="802"/>
        <v>14.284744069272206</v>
      </c>
    </row>
    <row r="467" spans="2:18" thickTop="1" thickBot="1" x14ac:dyDescent="0.35">
      <c r="B467">
        <v>49</v>
      </c>
      <c r="C467">
        <v>51</v>
      </c>
      <c r="D467">
        <v>1</v>
      </c>
      <c r="E467">
        <f t="shared" ref="E467" si="803">B467+C467+D467</f>
        <v>101</v>
      </c>
      <c r="F467">
        <f t="shared" ref="F467:R467" si="804">($B467*F$2+$C467*F$3+$D467*F$4)/$E467</f>
        <v>1.9728245950992915</v>
      </c>
      <c r="G467">
        <f t="shared" si="804"/>
        <v>1.7361267536829407E-2</v>
      </c>
      <c r="H467" s="1179">
        <f t="shared" si="804"/>
        <v>10.276518133605613</v>
      </c>
      <c r="I467" s="1179">
        <f t="shared" si="804"/>
        <v>6.7974337759298411</v>
      </c>
      <c r="J467">
        <f t="shared" si="804"/>
        <v>1.4525972734781172</v>
      </c>
      <c r="K467" s="1179">
        <f t="shared" si="804"/>
        <v>81.498504954903069</v>
      </c>
      <c r="L467">
        <f t="shared" si="804"/>
        <v>5.0409154486877261</v>
      </c>
      <c r="M467">
        <f t="shared" si="804"/>
        <v>5.4832445013550342E-2</v>
      </c>
      <c r="N467" s="1179">
        <f t="shared" si="804"/>
        <v>239.15032871690079</v>
      </c>
      <c r="O467">
        <f t="shared" si="804"/>
        <v>15.702779030990373</v>
      </c>
      <c r="P467" s="1179">
        <f t="shared" si="804"/>
        <v>0.12687111741743226</v>
      </c>
      <c r="Q467" s="1179">
        <f t="shared" si="804"/>
        <v>27.08583517138867</v>
      </c>
      <c r="R467" s="1179">
        <f t="shared" si="804"/>
        <v>13.366910087294459</v>
      </c>
    </row>
    <row r="468" spans="2:18" thickTop="1" thickBot="1" x14ac:dyDescent="0.35">
      <c r="D468">
        <v>3</v>
      </c>
      <c r="E468">
        <f t="shared" ref="E468" si="805">B467+C467+D468</f>
        <v>103</v>
      </c>
      <c r="F468">
        <f t="shared" ref="F468:R468" si="806">($B467*F$2+$C467*F$3+$D468*F$4)/$E468</f>
        <v>2.0129500533274571</v>
      </c>
      <c r="G468">
        <f t="shared" si="806"/>
        <v>1.748745448670341E-2</v>
      </c>
      <c r="H468" s="1179">
        <f t="shared" si="806"/>
        <v>10.350526150587532</v>
      </c>
      <c r="I468" s="1179">
        <f t="shared" si="806"/>
        <v>6.7733858489214844</v>
      </c>
      <c r="J468">
        <f t="shared" si="806"/>
        <v>1.5054962888259538</v>
      </c>
      <c r="K468" s="1179">
        <f t="shared" si="806"/>
        <v>80.718239379474852</v>
      </c>
      <c r="L468">
        <f t="shared" si="806"/>
        <v>5.6916851595006932</v>
      </c>
      <c r="M468">
        <f t="shared" si="806"/>
        <v>6.1400298983459604E-2</v>
      </c>
      <c r="N468" s="1179">
        <f t="shared" si="806"/>
        <v>236.79211009157706</v>
      </c>
      <c r="O468">
        <f t="shared" si="806"/>
        <v>15.58760622273474</v>
      </c>
      <c r="P468" s="1179">
        <f t="shared" si="806"/>
        <v>0.12650914234213584</v>
      </c>
      <c r="Q468" s="1179">
        <f t="shared" si="806"/>
        <v>27.171235090048938</v>
      </c>
      <c r="R468" s="1179">
        <f t="shared" si="806"/>
        <v>13.468067508947273</v>
      </c>
    </row>
    <row r="469" spans="2:18" thickTop="1" thickBot="1" x14ac:dyDescent="0.35">
      <c r="D469">
        <v>5</v>
      </c>
      <c r="E469">
        <f t="shared" ref="E469" si="807">B467+C467+D469</f>
        <v>105</v>
      </c>
      <c r="F469">
        <f t="shared" ref="F469:R469" si="808">($B467*F$2+$C467*F$3+$D469*F$4)/$E469</f>
        <v>2.0515469226707408</v>
      </c>
      <c r="G469">
        <f t="shared" si="808"/>
        <v>1.7608834314677448E-2</v>
      </c>
      <c r="H469" s="1179">
        <f t="shared" si="808"/>
        <v>10.421714814541572</v>
      </c>
      <c r="I469" s="1179">
        <f t="shared" si="808"/>
        <v>6.7502540334182077</v>
      </c>
      <c r="J469">
        <f t="shared" si="808"/>
        <v>1.5563801035891109</v>
      </c>
      <c r="K469" s="1179">
        <f t="shared" si="808"/>
        <v>79.967698206920105</v>
      </c>
      <c r="L469">
        <f t="shared" si="808"/>
        <v>6.317663643235071</v>
      </c>
      <c r="M469">
        <f t="shared" si="808"/>
        <v>6.7717948992610411E-2</v>
      </c>
      <c r="N469" s="1179">
        <f t="shared" si="808"/>
        <v>234.52372836626569</v>
      </c>
      <c r="O469">
        <f t="shared" si="808"/>
        <v>15.476820950031703</v>
      </c>
      <c r="P469" s="1179">
        <f t="shared" si="808"/>
        <v>0.12616095679351735</v>
      </c>
      <c r="Q469" s="1179">
        <f t="shared" si="808"/>
        <v>27.253381678474529</v>
      </c>
      <c r="R469" s="1179">
        <f t="shared" si="808"/>
        <v>13.565371314537126</v>
      </c>
    </row>
    <row r="470" spans="2:18" thickTop="1" thickBot="1" x14ac:dyDescent="0.35">
      <c r="D470">
        <v>7</v>
      </c>
      <c r="E470">
        <f t="shared" ref="E470" si="809">B467+C467+D470</f>
        <v>107</v>
      </c>
      <c r="F470">
        <f t="shared" ref="F470:R470" si="810">($B467*F$2+$C467*F$3+$D470*F$4)/$E470</f>
        <v>2.0887009183937142</v>
      </c>
      <c r="G470">
        <f t="shared" si="810"/>
        <v>1.7725676578988912E-2</v>
      </c>
      <c r="H470" s="1179">
        <f t="shared" si="810"/>
        <v>10.490242220030037</v>
      </c>
      <c r="I470" s="1179">
        <f t="shared" si="810"/>
        <v>6.7279869586814085</v>
      </c>
      <c r="J470">
        <f t="shared" si="810"/>
        <v>1.6053617196695336</v>
      </c>
      <c r="K470" s="1179">
        <f t="shared" si="810"/>
        <v>79.245214648292645</v>
      </c>
      <c r="L470">
        <f t="shared" si="810"/>
        <v>6.9202410621569506</v>
      </c>
      <c r="M470">
        <f t="shared" si="810"/>
        <v>7.379942516964344E-2</v>
      </c>
      <c r="N470" s="1179">
        <f t="shared" si="810"/>
        <v>232.34014595778837</v>
      </c>
      <c r="O470">
        <f t="shared" si="810"/>
        <v>15.370177182850275</v>
      </c>
      <c r="P470" s="1179">
        <f t="shared" si="810"/>
        <v>0.12582578752709023</v>
      </c>
      <c r="Q470" s="1179">
        <f t="shared" si="810"/>
        <v>27.332457366398227</v>
      </c>
      <c r="R470" s="1179">
        <f t="shared" si="810"/>
        <v>13.659037594684365</v>
      </c>
    </row>
    <row r="471" spans="2:18" thickTop="1" thickBot="1" x14ac:dyDescent="0.35">
      <c r="D471">
        <v>10</v>
      </c>
      <c r="E471">
        <f t="shared" ref="E471" si="811">B467+C467+D471</f>
        <v>110</v>
      </c>
      <c r="F471">
        <f t="shared" ref="F471:R471" si="812">($B467*F$2+$C467*F$3+$D471*F$4)/$E471</f>
        <v>2.1418986849970634</v>
      </c>
      <c r="G471">
        <f t="shared" si="812"/>
        <v>1.7892973457434864E-2</v>
      </c>
      <c r="H471" s="1179">
        <f t="shared" si="812"/>
        <v>10.588361005161248</v>
      </c>
      <c r="I471" s="1179">
        <f t="shared" si="812"/>
        <v>6.6961045562173549</v>
      </c>
      <c r="J471">
        <f t="shared" si="812"/>
        <v>1.6754944881483198</v>
      </c>
      <c r="K471" s="1179">
        <f t="shared" si="812"/>
        <v>78.210749552985135</v>
      </c>
      <c r="L471">
        <f t="shared" si="812"/>
        <v>7.7830223665223661</v>
      </c>
      <c r="M471">
        <f t="shared" si="812"/>
        <v>8.2506993332213452E-2</v>
      </c>
      <c r="N471" s="1179">
        <f t="shared" si="812"/>
        <v>229.21365296383217</v>
      </c>
      <c r="O471">
        <f t="shared" si="812"/>
        <v>15.217482698022321</v>
      </c>
      <c r="P471" s="1179">
        <f t="shared" si="812"/>
        <v>0.12534588607743322</v>
      </c>
      <c r="Q471" s="1179">
        <f t="shared" si="812"/>
        <v>27.445679374107158</v>
      </c>
      <c r="R471" s="1179">
        <f t="shared" si="812"/>
        <v>13.793150677622458</v>
      </c>
    </row>
    <row r="472" spans="2:18" thickTop="1" thickBot="1" x14ac:dyDescent="0.35">
      <c r="D472">
        <v>13</v>
      </c>
      <c r="E472">
        <f t="shared" ref="E472" si="813">B467+C467+D472</f>
        <v>113</v>
      </c>
      <c r="F472">
        <f t="shared" ref="F472:R472" si="814">($B467*F$2+$C467*F$3+$D472*F$4)/$E472</f>
        <v>2.1922717914267826</v>
      </c>
      <c r="G472">
        <f t="shared" si="814"/>
        <v>1.805138731578634E-2</v>
      </c>
      <c r="H472" s="1179">
        <f t="shared" si="814"/>
        <v>10.681269943294346</v>
      </c>
      <c r="I472" s="1179">
        <f t="shared" si="814"/>
        <v>6.6659150246805972</v>
      </c>
      <c r="J472">
        <f t="shared" si="814"/>
        <v>1.7419033928140737</v>
      </c>
      <c r="K472" s="1179">
        <f t="shared" si="814"/>
        <v>77.231211807870935</v>
      </c>
      <c r="L472">
        <f t="shared" si="814"/>
        <v>8.5999922741958148</v>
      </c>
      <c r="M472">
        <f t="shared" si="814"/>
        <v>9.0752212742788607E-2</v>
      </c>
      <c r="N472" s="1179">
        <f t="shared" si="814"/>
        <v>226.25316844743122</v>
      </c>
      <c r="O472">
        <f t="shared" si="814"/>
        <v>15.072895884955145</v>
      </c>
      <c r="P472" s="1179">
        <f t="shared" si="814"/>
        <v>0.12489146612067832</v>
      </c>
      <c r="Q472" s="1179">
        <f t="shared" si="814"/>
        <v>27.552889593796145</v>
      </c>
      <c r="R472" s="1179">
        <f t="shared" si="814"/>
        <v>13.920142711908971</v>
      </c>
    </row>
    <row r="473" spans="2:18" thickTop="1" thickBot="1" x14ac:dyDescent="0.35">
      <c r="D473">
        <v>15</v>
      </c>
      <c r="E473">
        <f t="shared" ref="E473" si="815">B467+C467+D473</f>
        <v>115</v>
      </c>
      <c r="F473">
        <f t="shared" ref="F473:R473" si="816">($B467*F$2+$C467*F$3+$D473*F$4)/$E473</f>
        <v>2.2243937723384879</v>
      </c>
      <c r="G473">
        <f t="shared" si="816"/>
        <v>1.8152404848648152E-2</v>
      </c>
      <c r="H473" s="1179">
        <f t="shared" si="816"/>
        <v>10.740516222683565</v>
      </c>
      <c r="I473" s="1179">
        <f t="shared" si="816"/>
        <v>6.6466637292078818</v>
      </c>
      <c r="J473">
        <f t="shared" si="816"/>
        <v>1.7842511001371628</v>
      </c>
      <c r="K473" s="1179">
        <f t="shared" si="816"/>
        <v>76.606579042870564</v>
      </c>
      <c r="L473">
        <f t="shared" si="816"/>
        <v>9.1209585921325047</v>
      </c>
      <c r="M473">
        <f t="shared" si="816"/>
        <v>9.6010033816198825E-2</v>
      </c>
      <c r="N473" s="1179">
        <f t="shared" si="816"/>
        <v>224.36532324856682</v>
      </c>
      <c r="O473">
        <f t="shared" si="816"/>
        <v>14.980695598361583</v>
      </c>
      <c r="P473" s="1179">
        <f t="shared" si="816"/>
        <v>0.12460169107579115</v>
      </c>
      <c r="Q473" s="1179">
        <f t="shared" si="816"/>
        <v>27.621255530989124</v>
      </c>
      <c r="R473" s="1179">
        <f t="shared" si="816"/>
        <v>14.001123139569938</v>
      </c>
    </row>
    <row r="474" spans="2:18" thickTop="1" thickBot="1" x14ac:dyDescent="0.35">
      <c r="D474">
        <v>17</v>
      </c>
      <c r="E474">
        <f t="shared" ref="E474" si="817">B467+C467+D474</f>
        <v>117</v>
      </c>
      <c r="F474">
        <f t="shared" ref="F474:R474" si="818">($B467*F$2+$C467*F$3+$D474*F$4)/$E474</f>
        <v>2.2554175658685969</v>
      </c>
      <c r="G474">
        <f t="shared" si="818"/>
        <v>1.8249968790642897E-2</v>
      </c>
      <c r="H474" s="1179">
        <f t="shared" si="818"/>
        <v>10.797736988247511</v>
      </c>
      <c r="I474" s="1179">
        <f t="shared" si="818"/>
        <v>6.6280705976829513</v>
      </c>
      <c r="J474">
        <f t="shared" si="818"/>
        <v>1.8251510225945053</v>
      </c>
      <c r="K474" s="1179">
        <f t="shared" si="818"/>
        <v>76.003301244195015</v>
      </c>
      <c r="L474">
        <f t="shared" si="818"/>
        <v>9.6241140957807634</v>
      </c>
      <c r="M474">
        <f t="shared" si="818"/>
        <v>0.10108810032299677</v>
      </c>
      <c r="N474" s="1179">
        <f t="shared" si="818"/>
        <v>222.54201976590292</v>
      </c>
      <c r="O474">
        <f t="shared" si="818"/>
        <v>14.891647458318229</v>
      </c>
      <c r="P474" s="1179">
        <f t="shared" si="818"/>
        <v>0.12432182287004542</v>
      </c>
      <c r="Q474" s="1179">
        <f t="shared" si="818"/>
        <v>27.687284171184054</v>
      </c>
      <c r="R474" s="1179">
        <f t="shared" si="818"/>
        <v>14.079335005601466</v>
      </c>
    </row>
    <row r="475" spans="2:18" thickTop="1" thickBot="1" x14ac:dyDescent="0.35">
      <c r="D475">
        <v>20</v>
      </c>
      <c r="E475">
        <f t="shared" ref="E475" si="819">B467+C467+D475</f>
        <v>120</v>
      </c>
      <c r="F475">
        <f t="shared" ref="F475:R475" si="820">($B467*F$2+$C467*F$3+$D475*F$4)/$E475</f>
        <v>2.3000142690681278</v>
      </c>
      <c r="G475">
        <f t="shared" si="820"/>
        <v>1.8390216957260338E-2</v>
      </c>
      <c r="H475" s="1179">
        <f t="shared" si="820"/>
        <v>10.879991838745688</v>
      </c>
      <c r="I475" s="1179">
        <f t="shared" si="820"/>
        <v>6.601342971115864</v>
      </c>
      <c r="J475">
        <f t="shared" si="820"/>
        <v>1.8839446611269355</v>
      </c>
      <c r="K475" s="1179">
        <f t="shared" si="820"/>
        <v>75.136089408598906</v>
      </c>
      <c r="L475">
        <f t="shared" si="820"/>
        <v>10.347400132275133</v>
      </c>
      <c r="M475">
        <f t="shared" si="820"/>
        <v>0.10838782092651877</v>
      </c>
      <c r="N475" s="1179">
        <f t="shared" si="820"/>
        <v>219.92102100957359</v>
      </c>
      <c r="O475">
        <f t="shared" si="820"/>
        <v>14.763640757005904</v>
      </c>
      <c r="P475" s="1179">
        <f t="shared" si="820"/>
        <v>0.12391951232428595</v>
      </c>
      <c r="Q475" s="1179">
        <f t="shared" si="820"/>
        <v>27.782200341464264</v>
      </c>
      <c r="R475" s="1179">
        <f t="shared" si="820"/>
        <v>14.191764563021794</v>
      </c>
    </row>
    <row r="476" spans="2:18" thickTop="1" thickBot="1" x14ac:dyDescent="0.35">
      <c r="B476">
        <v>48</v>
      </c>
      <c r="C476">
        <v>52</v>
      </c>
      <c r="D476">
        <v>1</v>
      </c>
      <c r="E476">
        <f t="shared" ref="E476" si="821">B476+C476+D476</f>
        <v>101</v>
      </c>
      <c r="F476">
        <f t="shared" ref="F476:R476" si="822">($B476*F$2+$C476*F$3+$D476*F$4)/$E476</f>
        <v>1.9333790508658748</v>
      </c>
      <c r="G476">
        <f t="shared" si="822"/>
        <v>1.7011777109315881E-2</v>
      </c>
      <c r="H476" s="1179">
        <f t="shared" si="822"/>
        <v>10.311439585652629</v>
      </c>
      <c r="I476" s="1179">
        <f t="shared" si="822"/>
        <v>6.8179225830721002</v>
      </c>
      <c r="J476">
        <f t="shared" si="822"/>
        <v>1.4504492302062166</v>
      </c>
      <c r="K476" s="1179">
        <f t="shared" si="822"/>
        <v>80.791573130050324</v>
      </c>
      <c r="L476">
        <f t="shared" si="822"/>
        <v>4.9492283514065694</v>
      </c>
      <c r="M476">
        <f t="shared" si="822"/>
        <v>5.3792841048728217E-2</v>
      </c>
      <c r="N476" s="1179">
        <f t="shared" si="822"/>
        <v>238.09012315590456</v>
      </c>
      <c r="O476">
        <f t="shared" si="822"/>
        <v>15.39383033822376</v>
      </c>
      <c r="P476" s="1179">
        <f t="shared" si="822"/>
        <v>0.12765943614829142</v>
      </c>
      <c r="Q476" s="1179">
        <f t="shared" si="822"/>
        <v>26.855602090651967</v>
      </c>
      <c r="R476" s="1179">
        <f t="shared" si="822"/>
        <v>13.25643938679892</v>
      </c>
    </row>
    <row r="477" spans="2:18" thickTop="1" thickBot="1" x14ac:dyDescent="0.35">
      <c r="D477">
        <v>3</v>
      </c>
      <c r="E477">
        <f t="shared" ref="E477" si="823">B476+C476+D477</f>
        <v>103</v>
      </c>
      <c r="F477">
        <f t="shared" ref="F477:R477" si="824">($B476*F$2+$C476*F$3+$D477*F$4)/$E477</f>
        <v>1.9742704419917769</v>
      </c>
      <c r="G477">
        <f t="shared" si="824"/>
        <v>1.7144750281083351E-2</v>
      </c>
      <c r="H477" s="1179">
        <f t="shared" si="824"/>
        <v>10.384769516187033</v>
      </c>
      <c r="I477" s="1179">
        <f t="shared" si="824"/>
        <v>6.7934768151483595</v>
      </c>
      <c r="J477">
        <f t="shared" si="824"/>
        <v>1.5033899551321483</v>
      </c>
      <c r="K477" s="1179">
        <f t="shared" si="824"/>
        <v>80.025034386172649</v>
      </c>
      <c r="L477">
        <f t="shared" si="824"/>
        <v>5.6017783942055788</v>
      </c>
      <c r="M477">
        <f t="shared" si="824"/>
        <v>6.0380881503391305E-2</v>
      </c>
      <c r="N477" s="1179">
        <f t="shared" si="824"/>
        <v>235.75249104632834</v>
      </c>
      <c r="O477">
        <f t="shared" si="824"/>
        <v>15.284656533711168</v>
      </c>
      <c r="P477" s="1179">
        <f t="shared" si="824"/>
        <v>0.12728215391317249</v>
      </c>
      <c r="Q477" s="1179">
        <f t="shared" si="824"/>
        <v>26.945472554569257</v>
      </c>
      <c r="R477" s="1179">
        <f t="shared" si="824"/>
        <v>13.359741870597281</v>
      </c>
    </row>
    <row r="478" spans="2:18" thickTop="1" thickBot="1" x14ac:dyDescent="0.35">
      <c r="D478">
        <v>5</v>
      </c>
      <c r="E478">
        <f t="shared" ref="E478" si="825">B476+C476+D478</f>
        <v>105</v>
      </c>
      <c r="F478">
        <f t="shared" ref="F478:R478" si="826">($B476*F$2+$C476*F$3+$D478*F$4)/$E478</f>
        <v>2.0136040658366925</v>
      </c>
      <c r="G478">
        <f t="shared" si="826"/>
        <v>1.727265780821206E-2</v>
      </c>
      <c r="H478" s="1179">
        <f t="shared" si="826"/>
        <v>10.455305925558223</v>
      </c>
      <c r="I478" s="1179">
        <f t="shared" si="826"/>
        <v>6.7699623145740944</v>
      </c>
      <c r="J478">
        <f t="shared" si="826"/>
        <v>1.5543138905370921</v>
      </c>
      <c r="K478" s="1179">
        <f t="shared" si="826"/>
        <v>79.28769711825224</v>
      </c>
      <c r="L478">
        <f t="shared" si="826"/>
        <v>6.2294693877551017</v>
      </c>
      <c r="M478">
        <f t="shared" si="826"/>
        <v>6.671794898835294E-2</v>
      </c>
      <c r="N478" s="1179">
        <f t="shared" si="826"/>
        <v>233.50391158854552</v>
      </c>
      <c r="O478">
        <f t="shared" si="826"/>
        <v>15.179641731275247</v>
      </c>
      <c r="P478" s="1179">
        <f t="shared" si="826"/>
        <v>0.12691924433462951</v>
      </c>
      <c r="Q478" s="1179">
        <f t="shared" si="826"/>
        <v>27.031919381765888</v>
      </c>
      <c r="R478" s="1179">
        <f t="shared" si="826"/>
        <v>13.459109021679513</v>
      </c>
    </row>
    <row r="479" spans="2:18" thickTop="1" thickBot="1" x14ac:dyDescent="0.35">
      <c r="D479">
        <v>7</v>
      </c>
      <c r="E479">
        <f t="shared" ref="E479" si="827">B476+C476+D479</f>
        <v>107</v>
      </c>
      <c r="F479">
        <f t="shared" ref="F479:R479" si="828">($B476*F$2+$C476*F$3+$D479*F$4)/$E479</f>
        <v>2.0514672738369382</v>
      </c>
      <c r="G479">
        <f t="shared" si="828"/>
        <v>1.7395783745541564E-2</v>
      </c>
      <c r="H479" s="1179">
        <f t="shared" si="828"/>
        <v>10.523205459812733</v>
      </c>
      <c r="I479" s="1179">
        <f t="shared" si="828"/>
        <v>6.7473268607502694</v>
      </c>
      <c r="J479">
        <f t="shared" si="828"/>
        <v>1.6033341274222253</v>
      </c>
      <c r="K479" s="1179">
        <f t="shared" si="828"/>
        <v>78.577923860347525</v>
      </c>
      <c r="L479">
        <f t="shared" si="828"/>
        <v>6.8336952974336151</v>
      </c>
      <c r="M479">
        <f t="shared" si="828"/>
        <v>7.2818116754250595E-2</v>
      </c>
      <c r="N479" s="1179">
        <f t="shared" si="828"/>
        <v>231.33939117591342</v>
      </c>
      <c r="O479">
        <f t="shared" si="828"/>
        <v>15.078552715846277</v>
      </c>
      <c r="P479" s="1179">
        <f t="shared" si="828"/>
        <v>0.12656990146930308</v>
      </c>
      <c r="Q479" s="1179">
        <f t="shared" si="828"/>
        <v>27.115134551871055</v>
      </c>
      <c r="R479" s="1179">
        <f t="shared" si="828"/>
        <v>13.554761512908204</v>
      </c>
    </row>
    <row r="480" spans="2:18" thickTop="1" thickBot="1" x14ac:dyDescent="0.35">
      <c r="D480">
        <v>10</v>
      </c>
      <c r="E480">
        <f t="shared" ref="E480" si="829">B476+C476+D480</f>
        <v>110</v>
      </c>
      <c r="F480">
        <f t="shared" ref="F480:R480" si="830">($B476*F$2+$C476*F$3+$D480*F$4)/$E480</f>
        <v>2.1056805034736534</v>
      </c>
      <c r="G480">
        <f t="shared" si="830"/>
        <v>1.7572077701263355E-2</v>
      </c>
      <c r="H480" s="1179">
        <f t="shared" si="830"/>
        <v>10.620425247495326</v>
      </c>
      <c r="I480" s="1179">
        <f t="shared" si="830"/>
        <v>6.7149170064116106</v>
      </c>
      <c r="J480">
        <f t="shared" si="830"/>
        <v>1.6735221938713927</v>
      </c>
      <c r="K480" s="1179">
        <f t="shared" si="830"/>
        <v>77.561657604711229</v>
      </c>
      <c r="L480">
        <f t="shared" si="830"/>
        <v>7.6988369408369408</v>
      </c>
      <c r="M480">
        <f t="shared" si="830"/>
        <v>8.155244787360405E-2</v>
      </c>
      <c r="N480" s="1179">
        <f t="shared" si="830"/>
        <v>228.24019149419021</v>
      </c>
      <c r="O480">
        <f t="shared" si="830"/>
        <v>14.933811625572975</v>
      </c>
      <c r="P480" s="1179">
        <f t="shared" si="830"/>
        <v>0.12606970600304027</v>
      </c>
      <c r="Q480" s="1179">
        <f t="shared" si="830"/>
        <v>27.234283545430728</v>
      </c>
      <c r="R480" s="1179">
        <f t="shared" si="830"/>
        <v>13.691718488985646</v>
      </c>
    </row>
    <row r="481" spans="2:18" thickTop="1" thickBot="1" x14ac:dyDescent="0.35">
      <c r="D481">
        <v>13</v>
      </c>
      <c r="E481">
        <f t="shared" ref="E481" si="831">B476+C476+D481</f>
        <v>113</v>
      </c>
      <c r="F481">
        <f t="shared" ref="F481:R481" si="832">($B476*F$2+$C476*F$3+$D481*F$4)/$E481</f>
        <v>2.1570151545455873</v>
      </c>
      <c r="G481">
        <f t="shared" si="832"/>
        <v>1.7739010915973366E-2</v>
      </c>
      <c r="H481" s="1179">
        <f t="shared" si="832"/>
        <v>10.712482922557607</v>
      </c>
      <c r="I481" s="1179">
        <f t="shared" si="832"/>
        <v>6.6842280292944745</v>
      </c>
      <c r="J481">
        <f t="shared" si="832"/>
        <v>1.7399834603321094</v>
      </c>
      <c r="K481" s="1179">
        <f t="shared" si="832"/>
        <v>76.599352389197236</v>
      </c>
      <c r="L481">
        <f t="shared" si="832"/>
        <v>8.5180418598117722</v>
      </c>
      <c r="M481">
        <f t="shared" si="832"/>
        <v>8.9823009199009526E-2</v>
      </c>
      <c r="N481" s="1179">
        <f t="shared" si="832"/>
        <v>225.30555108760277</v>
      </c>
      <c r="O481">
        <f t="shared" si="832"/>
        <v>14.79675590292481</v>
      </c>
      <c r="P481" s="1179">
        <f t="shared" si="832"/>
        <v>0.12559606958808342</v>
      </c>
      <c r="Q481" s="1179">
        <f t="shared" si="832"/>
        <v>27.347106043757144</v>
      </c>
      <c r="R481" s="1179">
        <f t="shared" si="832"/>
        <v>13.82140341323597</v>
      </c>
    </row>
    <row r="482" spans="2:18" thickTop="1" thickBot="1" x14ac:dyDescent="0.35">
      <c r="D482">
        <v>15</v>
      </c>
      <c r="E482">
        <f t="shared" ref="E482" si="833">B476+C476+D482</f>
        <v>115</v>
      </c>
      <c r="F482">
        <f t="shared" ref="F482:R482" si="834">($B476*F$2+$C476*F$3+$D482*F$4)/$E482</f>
        <v>2.1897502943595741</v>
      </c>
      <c r="G482">
        <f t="shared" si="834"/>
        <v>1.7845461081875406E-2</v>
      </c>
      <c r="H482" s="1179">
        <f t="shared" si="834"/>
        <v>10.771186367524857</v>
      </c>
      <c r="I482" s="1179">
        <f t="shared" si="834"/>
        <v>6.6646582467849962</v>
      </c>
      <c r="J482">
        <f t="shared" si="834"/>
        <v>1.7823645577853195</v>
      </c>
      <c r="K482" s="1179">
        <f t="shared" si="834"/>
        <v>75.985708483652076</v>
      </c>
      <c r="L482">
        <f t="shared" si="834"/>
        <v>9.0404334023464461</v>
      </c>
      <c r="M482">
        <f t="shared" si="834"/>
        <v>9.5096990334050696E-2</v>
      </c>
      <c r="N482" s="1179">
        <f t="shared" si="834"/>
        <v>223.43418619064843</v>
      </c>
      <c r="O482">
        <f t="shared" si="834"/>
        <v>14.70935805080134</v>
      </c>
      <c r="P482" s="1179">
        <f t="shared" si="834"/>
        <v>0.12529404056985008</v>
      </c>
      <c r="Q482" s="1179">
        <f t="shared" si="834"/>
        <v>27.41905082529863</v>
      </c>
      <c r="R482" s="1179">
        <f t="shared" si="834"/>
        <v>13.904101046091249</v>
      </c>
    </row>
    <row r="483" spans="2:18" thickTop="1" thickBot="1" x14ac:dyDescent="0.35">
      <c r="D483">
        <v>17</v>
      </c>
      <c r="E483">
        <f t="shared" ref="E483" si="835">B476+C476+D483</f>
        <v>117</v>
      </c>
      <c r="F483">
        <f t="shared" ref="F483:R483" si="836">($B476*F$2+$C476*F$3+$D483*F$4)/$E483</f>
        <v>2.2213662840944508</v>
      </c>
      <c r="G483">
        <f t="shared" si="836"/>
        <v>1.7948271925866264E-2</v>
      </c>
      <c r="H483" s="1179">
        <f t="shared" si="836"/>
        <v>10.827882857108611</v>
      </c>
      <c r="I483" s="1179">
        <f t="shared" si="836"/>
        <v>6.6457575166690033</v>
      </c>
      <c r="J483">
        <f t="shared" si="836"/>
        <v>1.8232967288298731</v>
      </c>
      <c r="K483" s="1179">
        <f t="shared" si="836"/>
        <v>75.393043856928955</v>
      </c>
      <c r="L483">
        <f t="shared" si="836"/>
        <v>9.5449654049654047</v>
      </c>
      <c r="M483">
        <f t="shared" si="836"/>
        <v>0.10019066442174007</v>
      </c>
      <c r="N483" s="1179">
        <f t="shared" si="836"/>
        <v>221.62679958076944</v>
      </c>
      <c r="O483">
        <f t="shared" si="836"/>
        <v>14.624948159434227</v>
      </c>
      <c r="P483" s="1179">
        <f t="shared" si="836"/>
        <v>0.12500233733001787</v>
      </c>
      <c r="Q483" s="1179">
        <f t="shared" si="836"/>
        <v>27.488535956189121</v>
      </c>
      <c r="R483" s="1179">
        <f t="shared" si="836"/>
        <v>13.983971409447202</v>
      </c>
    </row>
    <row r="484" spans="2:18" thickTop="1" thickBot="1" x14ac:dyDescent="0.35">
      <c r="D484">
        <v>20</v>
      </c>
      <c r="E484">
        <f t="shared" ref="E484" si="837">B476+C476+D484</f>
        <v>120</v>
      </c>
      <c r="F484">
        <f t="shared" ref="F484:R484" si="838">($B476*F$2+$C476*F$3+$D484*F$4)/$E484</f>
        <v>2.2668142693383353</v>
      </c>
      <c r="G484">
        <f t="shared" si="838"/>
        <v>1.8096062514103121E-2</v>
      </c>
      <c r="H484" s="1179">
        <f t="shared" si="838"/>
        <v>10.909384060885259</v>
      </c>
      <c r="I484" s="1179">
        <f t="shared" si="838"/>
        <v>6.6185877171272649</v>
      </c>
      <c r="J484">
        <f t="shared" si="838"/>
        <v>1.8821367247064191</v>
      </c>
      <c r="K484" s="1179">
        <f t="shared" si="838"/>
        <v>74.541088456014492</v>
      </c>
      <c r="L484">
        <f t="shared" si="838"/>
        <v>10.270230158730158</v>
      </c>
      <c r="M484">
        <f t="shared" si="838"/>
        <v>0.10751282092279349</v>
      </c>
      <c r="N484" s="1179">
        <f t="shared" si="838"/>
        <v>219.02868132906846</v>
      </c>
      <c r="O484">
        <f t="shared" si="838"/>
        <v>14.503608940594004</v>
      </c>
      <c r="P484" s="1179">
        <f t="shared" si="838"/>
        <v>0.12458301392275908</v>
      </c>
      <c r="Q484" s="1179">
        <f t="shared" si="838"/>
        <v>27.5884208318442</v>
      </c>
      <c r="R484" s="1179">
        <f t="shared" si="838"/>
        <v>14.098785056771382</v>
      </c>
    </row>
    <row r="485" spans="2:18" thickTop="1" thickBot="1" x14ac:dyDescent="0.35">
      <c r="B485">
        <v>47</v>
      </c>
      <c r="C485">
        <v>53</v>
      </c>
      <c r="D485">
        <v>1</v>
      </c>
      <c r="E485">
        <f t="shared" ref="E485" si="839">B485+C485+D485</f>
        <v>101</v>
      </c>
      <c r="F485">
        <f t="shared" ref="F485:R485" si="840">($B485*F$2+$C485*F$3+$D485*F$4)/$E485</f>
        <v>1.8939335066324583</v>
      </c>
      <c r="G485">
        <f t="shared" si="840"/>
        <v>1.6662286681802359E-2</v>
      </c>
      <c r="H485" s="1179">
        <f t="shared" si="840"/>
        <v>10.346361037699642</v>
      </c>
      <c r="I485" s="1179">
        <f t="shared" si="840"/>
        <v>6.8384113902143584</v>
      </c>
      <c r="J485">
        <f t="shared" si="840"/>
        <v>1.4483011869343159</v>
      </c>
      <c r="K485" s="1179">
        <f t="shared" si="840"/>
        <v>80.084641305197565</v>
      </c>
      <c r="L485">
        <f t="shared" si="840"/>
        <v>4.8575412541254126</v>
      </c>
      <c r="M485">
        <f t="shared" si="840"/>
        <v>5.2753237083906092E-2</v>
      </c>
      <c r="N485" s="1179">
        <f t="shared" si="840"/>
        <v>237.02991759490831</v>
      </c>
      <c r="O485">
        <f t="shared" si="840"/>
        <v>15.084881645457143</v>
      </c>
      <c r="P485" s="1179">
        <f t="shared" si="840"/>
        <v>0.12844775487915056</v>
      </c>
      <c r="Q485" s="1179">
        <f t="shared" si="840"/>
        <v>26.625369009915261</v>
      </c>
      <c r="R485" s="1179">
        <f t="shared" si="840"/>
        <v>13.145968686303382</v>
      </c>
    </row>
    <row r="486" spans="2:18" thickTop="1" thickBot="1" x14ac:dyDescent="0.35">
      <c r="D486">
        <v>3</v>
      </c>
      <c r="E486">
        <f t="shared" ref="E486" si="841">B485+C485+D486</f>
        <v>103</v>
      </c>
      <c r="F486">
        <f t="shared" ref="F486:R486" si="842">($B485*F$2+$C485*F$3+$D486*F$4)/$E486</f>
        <v>1.9355908306560967</v>
      </c>
      <c r="G486">
        <f t="shared" si="842"/>
        <v>1.6802046075463293E-2</v>
      </c>
      <c r="H486" s="1179">
        <f t="shared" si="842"/>
        <v>10.419012881786532</v>
      </c>
      <c r="I486" s="1179">
        <f t="shared" si="842"/>
        <v>6.8135677813752347</v>
      </c>
      <c r="J486">
        <f t="shared" si="842"/>
        <v>1.5012836214383427</v>
      </c>
      <c r="K486" s="1179">
        <f t="shared" si="842"/>
        <v>79.331829392870432</v>
      </c>
      <c r="L486">
        <f t="shared" si="842"/>
        <v>5.5118716289104634</v>
      </c>
      <c r="M486">
        <f t="shared" si="842"/>
        <v>5.9361464023323006E-2</v>
      </c>
      <c r="N486" s="1179">
        <f t="shared" si="842"/>
        <v>234.71287200107957</v>
      </c>
      <c r="O486">
        <f t="shared" si="842"/>
        <v>14.981706844687594</v>
      </c>
      <c r="P486" s="1179">
        <f t="shared" si="842"/>
        <v>0.12805516548420909</v>
      </c>
      <c r="Q486" s="1179">
        <f t="shared" si="842"/>
        <v>26.719710019089575</v>
      </c>
      <c r="R486" s="1179">
        <f t="shared" si="842"/>
        <v>13.251416232247285</v>
      </c>
    </row>
    <row r="487" spans="2:18" thickTop="1" thickBot="1" x14ac:dyDescent="0.35">
      <c r="D487">
        <v>5</v>
      </c>
      <c r="E487">
        <f t="shared" ref="E487" si="843">B485+C485+D487</f>
        <v>105</v>
      </c>
      <c r="F487">
        <f t="shared" ref="F487:R487" si="844">($B485*F$2+$C485*F$3+$D487*F$4)/$E487</f>
        <v>1.975661209002644</v>
      </c>
      <c r="G487">
        <f t="shared" si="844"/>
        <v>1.6936481301746669E-2</v>
      </c>
      <c r="H487" s="1179">
        <f t="shared" si="844"/>
        <v>10.488897036574876</v>
      </c>
      <c r="I487" s="1179">
        <f t="shared" si="844"/>
        <v>6.789670595729981</v>
      </c>
      <c r="J487">
        <f t="shared" si="844"/>
        <v>1.5522476774850735</v>
      </c>
      <c r="K487" s="1179">
        <f t="shared" si="844"/>
        <v>78.607696029584346</v>
      </c>
      <c r="L487">
        <f t="shared" si="844"/>
        <v>6.1412751322751316</v>
      </c>
      <c r="M487">
        <f t="shared" si="844"/>
        <v>6.571794898409547E-2</v>
      </c>
      <c r="N487" s="1179">
        <f t="shared" si="844"/>
        <v>232.48409481082533</v>
      </c>
      <c r="O487">
        <f t="shared" si="844"/>
        <v>14.882462512518787</v>
      </c>
      <c r="P487" s="1179">
        <f t="shared" si="844"/>
        <v>0.1276775318757416</v>
      </c>
      <c r="Q487" s="1179">
        <f t="shared" si="844"/>
        <v>26.810457085057248</v>
      </c>
      <c r="R487" s="1179">
        <f t="shared" si="844"/>
        <v>13.352846728821898</v>
      </c>
    </row>
    <row r="488" spans="2:18" thickTop="1" thickBot="1" x14ac:dyDescent="0.35">
      <c r="D488">
        <v>7</v>
      </c>
      <c r="E488">
        <f t="shared" ref="E488" si="845">B485+C485+D488</f>
        <v>107</v>
      </c>
      <c r="F488">
        <f t="shared" ref="F488:R488" si="846">($B485*F$2+$C485*F$3+$D488*F$4)/$E488</f>
        <v>2.0142336292801617</v>
      </c>
      <c r="G488">
        <f t="shared" si="846"/>
        <v>1.706589091209422E-2</v>
      </c>
      <c r="H488" s="1179">
        <f t="shared" si="846"/>
        <v>10.556168699595428</v>
      </c>
      <c r="I488" s="1179">
        <f t="shared" si="846"/>
        <v>6.7666667628191304</v>
      </c>
      <c r="J488">
        <f t="shared" si="846"/>
        <v>1.6013065351749172</v>
      </c>
      <c r="K488" s="1179">
        <f t="shared" si="846"/>
        <v>77.910633072402391</v>
      </c>
      <c r="L488">
        <f t="shared" si="846"/>
        <v>6.7471495327102806</v>
      </c>
      <c r="M488">
        <f t="shared" si="846"/>
        <v>7.1836808338857736E-2</v>
      </c>
      <c r="N488" s="1179">
        <f t="shared" si="846"/>
        <v>230.33863639403845</v>
      </c>
      <c r="O488">
        <f t="shared" si="846"/>
        <v>14.786928248842274</v>
      </c>
      <c r="P488" s="1179">
        <f t="shared" si="846"/>
        <v>0.12731401541151591</v>
      </c>
      <c r="Q488" s="1179">
        <f t="shared" si="846"/>
        <v>26.897811737343886</v>
      </c>
      <c r="R488" s="1179">
        <f t="shared" si="846"/>
        <v>13.450485431132039</v>
      </c>
    </row>
    <row r="489" spans="2:18" thickTop="1" thickBot="1" x14ac:dyDescent="0.35">
      <c r="D489">
        <v>10</v>
      </c>
      <c r="E489">
        <f t="shared" ref="E489" si="847">B485+C485+D489</f>
        <v>110</v>
      </c>
      <c r="F489">
        <f t="shared" ref="F489:R489" si="848">($B485*F$2+$C485*F$3+$D489*F$4)/$E489</f>
        <v>2.0694623219502439</v>
      </c>
      <c r="G489">
        <f t="shared" si="848"/>
        <v>1.7251181945091846E-2</v>
      </c>
      <c r="H489" s="1179">
        <f t="shared" si="848"/>
        <v>10.652489489829403</v>
      </c>
      <c r="I489" s="1179">
        <f t="shared" si="848"/>
        <v>6.7337294566058663</v>
      </c>
      <c r="J489">
        <f t="shared" si="848"/>
        <v>1.6715498995944658</v>
      </c>
      <c r="K489" s="1179">
        <f t="shared" si="848"/>
        <v>76.912565656437337</v>
      </c>
      <c r="L489">
        <f t="shared" si="848"/>
        <v>7.6146515151515155</v>
      </c>
      <c r="M489">
        <f t="shared" si="848"/>
        <v>8.0597902414994635E-2</v>
      </c>
      <c r="N489" s="1179">
        <f t="shared" si="848"/>
        <v>227.2667300245482</v>
      </c>
      <c r="O489">
        <f t="shared" si="848"/>
        <v>14.650140553123629</v>
      </c>
      <c r="P489" s="1179">
        <f t="shared" si="848"/>
        <v>0.12679352592864726</v>
      </c>
      <c r="Q489" s="1179">
        <f t="shared" si="848"/>
        <v>27.022887716754298</v>
      </c>
      <c r="R489" s="1179">
        <f t="shared" si="848"/>
        <v>13.590286300348833</v>
      </c>
    </row>
    <row r="490" spans="2:18" thickTop="1" thickBot="1" x14ac:dyDescent="0.35">
      <c r="D490">
        <v>13</v>
      </c>
      <c r="E490">
        <f t="shared" ref="E490" si="849">B485+C485+D490</f>
        <v>113</v>
      </c>
      <c r="F490">
        <f t="shared" ref="F490:R490" si="850">($B485*F$2+$C485*F$3+$D490*F$4)/$E490</f>
        <v>2.1217585176643921</v>
      </c>
      <c r="G490">
        <f t="shared" si="850"/>
        <v>1.7426634516160396E-2</v>
      </c>
      <c r="H490" s="1179">
        <f t="shared" si="850"/>
        <v>10.743695901820868</v>
      </c>
      <c r="I490" s="1179">
        <f t="shared" si="850"/>
        <v>6.7025410339083518</v>
      </c>
      <c r="J490">
        <f t="shared" si="850"/>
        <v>1.7380635278501451</v>
      </c>
      <c r="K490" s="1179">
        <f t="shared" si="850"/>
        <v>75.967492970523523</v>
      </c>
      <c r="L490">
        <f t="shared" si="850"/>
        <v>8.4360914454277296</v>
      </c>
      <c r="M490">
        <f t="shared" si="850"/>
        <v>8.889380565523046E-2</v>
      </c>
      <c r="N490" s="1179">
        <f t="shared" si="850"/>
        <v>224.35793372777425</v>
      </c>
      <c r="O490">
        <f t="shared" si="850"/>
        <v>14.520615920894471</v>
      </c>
      <c r="P490" s="1179">
        <f t="shared" si="850"/>
        <v>0.12630067305548848</v>
      </c>
      <c r="Q490" s="1179">
        <f t="shared" si="850"/>
        <v>27.141322493718143</v>
      </c>
      <c r="R490" s="1179">
        <f t="shared" si="850"/>
        <v>13.722664114562965</v>
      </c>
    </row>
    <row r="491" spans="2:18" thickTop="1" thickBot="1" x14ac:dyDescent="0.35">
      <c r="D491">
        <v>15</v>
      </c>
      <c r="E491">
        <f t="shared" ref="E491" si="851">B485+C485+D491</f>
        <v>115</v>
      </c>
      <c r="F491">
        <f t="shared" ref="F491:R491" si="852">($B485*F$2+$C485*F$3+$D491*F$4)/$E491</f>
        <v>2.1551068163806604</v>
      </c>
      <c r="G491">
        <f t="shared" si="852"/>
        <v>1.7538517315102663E-2</v>
      </c>
      <c r="H491" s="1179">
        <f t="shared" si="852"/>
        <v>10.801856512366147</v>
      </c>
      <c r="I491" s="1179">
        <f t="shared" si="852"/>
        <v>6.6826527643621096</v>
      </c>
      <c r="J491">
        <f t="shared" si="852"/>
        <v>1.7804780154334765</v>
      </c>
      <c r="K491" s="1179">
        <f t="shared" si="852"/>
        <v>75.364837924433559</v>
      </c>
      <c r="L491">
        <f t="shared" si="852"/>
        <v>8.9599082125603875</v>
      </c>
      <c r="M491">
        <f t="shared" si="852"/>
        <v>9.4183946851902567E-2</v>
      </c>
      <c r="N491" s="1179">
        <f t="shared" si="852"/>
        <v>222.50304913272998</v>
      </c>
      <c r="O491">
        <f t="shared" si="852"/>
        <v>14.438020503241095</v>
      </c>
      <c r="P491" s="1179">
        <f t="shared" si="852"/>
        <v>0.12598639006390897</v>
      </c>
      <c r="Q491" s="1179">
        <f t="shared" si="852"/>
        <v>27.216846119608128</v>
      </c>
      <c r="R491" s="1179">
        <f t="shared" si="852"/>
        <v>13.807078952612558</v>
      </c>
    </row>
    <row r="492" spans="2:18" thickTop="1" thickBot="1" x14ac:dyDescent="0.35">
      <c r="D492">
        <v>17</v>
      </c>
      <c r="E492">
        <f t="shared" ref="E492" si="853">B485+C485+D492</f>
        <v>117</v>
      </c>
      <c r="F492">
        <f t="shared" ref="F492:R492" si="854">($B485*F$2+$C485*F$3+$D492*F$4)/$E492</f>
        <v>2.1873150023203047</v>
      </c>
      <c r="G492">
        <f t="shared" si="854"/>
        <v>1.7646575061089631E-2</v>
      </c>
      <c r="H492" s="1179">
        <f t="shared" si="854"/>
        <v>10.858028725969708</v>
      </c>
      <c r="I492" s="1179">
        <f t="shared" si="854"/>
        <v>6.6634444356550562</v>
      </c>
      <c r="J492">
        <f t="shared" si="854"/>
        <v>1.821442435065241</v>
      </c>
      <c r="K492" s="1179">
        <f t="shared" si="854"/>
        <v>74.782786469662895</v>
      </c>
      <c r="L492">
        <f t="shared" si="854"/>
        <v>9.4658167141500478</v>
      </c>
      <c r="M492">
        <f t="shared" si="854"/>
        <v>9.9293228520483362E-2</v>
      </c>
      <c r="N492" s="1179">
        <f t="shared" si="854"/>
        <v>220.71157939563594</v>
      </c>
      <c r="O492">
        <f t="shared" si="854"/>
        <v>14.358248860550226</v>
      </c>
      <c r="P492" s="1179">
        <f t="shared" si="854"/>
        <v>0.12568285178999028</v>
      </c>
      <c r="Q492" s="1179">
        <f t="shared" si="854"/>
        <v>27.289787741194186</v>
      </c>
      <c r="R492" s="1179">
        <f t="shared" si="854"/>
        <v>13.888607813292932</v>
      </c>
    </row>
    <row r="493" spans="2:18" thickTop="1" thickBot="1" x14ac:dyDescent="0.35">
      <c r="D493">
        <v>20</v>
      </c>
      <c r="E493">
        <f t="shared" ref="E493" si="855">B485+C485+D493</f>
        <v>120</v>
      </c>
      <c r="F493">
        <f t="shared" ref="F493:R493" si="856">($B485*F$2+$C485*F$3+$D493*F$4)/$E493</f>
        <v>2.2336142696085433</v>
      </c>
      <c r="G493">
        <f t="shared" si="856"/>
        <v>1.7801908070945904E-2</v>
      </c>
      <c r="H493" s="1179">
        <f t="shared" si="856"/>
        <v>10.938776283024829</v>
      </c>
      <c r="I493" s="1179">
        <f t="shared" si="856"/>
        <v>6.6358324631386658</v>
      </c>
      <c r="J493">
        <f t="shared" si="856"/>
        <v>1.8803287882859026</v>
      </c>
      <c r="K493" s="1179">
        <f t="shared" si="856"/>
        <v>73.946087503430093</v>
      </c>
      <c r="L493">
        <f t="shared" si="856"/>
        <v>10.193060185185185</v>
      </c>
      <c r="M493">
        <f t="shared" si="856"/>
        <v>0.10663782091906819</v>
      </c>
      <c r="N493" s="1179">
        <f t="shared" si="856"/>
        <v>218.13634164856327</v>
      </c>
      <c r="O493">
        <f t="shared" si="856"/>
        <v>14.243577124182103</v>
      </c>
      <c r="P493" s="1179">
        <f t="shared" si="856"/>
        <v>0.12524651552123217</v>
      </c>
      <c r="Q493" s="1179">
        <f t="shared" si="856"/>
        <v>27.394641322224142</v>
      </c>
      <c r="R493" s="1179">
        <f t="shared" si="856"/>
        <v>14.005805550520968</v>
      </c>
    </row>
    <row r="494" spans="2:18" thickTop="1" thickBot="1" x14ac:dyDescent="0.35">
      <c r="B494">
        <v>46</v>
      </c>
      <c r="C494">
        <v>54</v>
      </c>
      <c r="D494">
        <v>1</v>
      </c>
      <c r="E494">
        <f t="shared" ref="E494" si="857">B494+C494+D494</f>
        <v>101</v>
      </c>
      <c r="F494">
        <f t="shared" ref="F494:R494" si="858">($B494*F$2+$C494*F$3+$D494*F$4)/$E494</f>
        <v>1.8544879623990418</v>
      </c>
      <c r="G494">
        <f t="shared" si="858"/>
        <v>1.6312796254288834E-2</v>
      </c>
      <c r="H494" s="1179">
        <f t="shared" si="858"/>
        <v>10.381282489746656</v>
      </c>
      <c r="I494" s="1179">
        <f t="shared" si="858"/>
        <v>6.8589001973566175</v>
      </c>
      <c r="J494">
        <f t="shared" si="858"/>
        <v>1.4461531436624151</v>
      </c>
      <c r="K494" s="1179">
        <f t="shared" si="858"/>
        <v>79.377709480344805</v>
      </c>
      <c r="L494">
        <f t="shared" si="858"/>
        <v>4.7658541568442558</v>
      </c>
      <c r="M494">
        <f t="shared" si="858"/>
        <v>5.171363311908396E-2</v>
      </c>
      <c r="N494" s="1179">
        <f t="shared" si="858"/>
        <v>235.96971203391206</v>
      </c>
      <c r="O494">
        <f t="shared" si="858"/>
        <v>14.775932952690527</v>
      </c>
      <c r="P494" s="1179">
        <f t="shared" si="858"/>
        <v>0.12923607361000969</v>
      </c>
      <c r="Q494" s="1179">
        <f t="shared" si="858"/>
        <v>26.395135929178554</v>
      </c>
      <c r="R494" s="1179">
        <f t="shared" si="858"/>
        <v>13.035497985807842</v>
      </c>
    </row>
    <row r="495" spans="2:18" thickTop="1" thickBot="1" x14ac:dyDescent="0.35">
      <c r="D495">
        <v>3</v>
      </c>
      <c r="E495">
        <f t="shared" ref="E495" si="859">B494+C494+D495</f>
        <v>103</v>
      </c>
      <c r="F495">
        <f t="shared" ref="F495:R495" si="860">($B494*F$2+$C494*F$3+$D495*F$4)/$E495</f>
        <v>1.8969112193204163</v>
      </c>
      <c r="G495">
        <f t="shared" si="860"/>
        <v>1.6459341869843238E-2</v>
      </c>
      <c r="H495" s="1179">
        <f t="shared" si="860"/>
        <v>10.453256247386031</v>
      </c>
      <c r="I495" s="1179">
        <f t="shared" si="860"/>
        <v>6.8336587476021089</v>
      </c>
      <c r="J495">
        <f t="shared" si="860"/>
        <v>1.4991772877445373</v>
      </c>
      <c r="K495" s="1179">
        <f t="shared" si="860"/>
        <v>78.638624399568215</v>
      </c>
      <c r="L495">
        <f t="shared" si="860"/>
        <v>5.421964863615349</v>
      </c>
      <c r="M495">
        <f t="shared" si="860"/>
        <v>5.8342046543254707E-2</v>
      </c>
      <c r="N495" s="1179">
        <f t="shared" si="860"/>
        <v>233.67325295583083</v>
      </c>
      <c r="O495">
        <f t="shared" si="860"/>
        <v>14.678757155664018</v>
      </c>
      <c r="P495" s="1179">
        <f t="shared" si="860"/>
        <v>0.12882817705524571</v>
      </c>
      <c r="Q495" s="1179">
        <f t="shared" si="860"/>
        <v>26.493947483609894</v>
      </c>
      <c r="R495" s="1179">
        <f t="shared" si="860"/>
        <v>13.14309059389729</v>
      </c>
    </row>
    <row r="496" spans="2:18" thickTop="1" thickBot="1" x14ac:dyDescent="0.35">
      <c r="D496">
        <v>5</v>
      </c>
      <c r="E496">
        <f t="shared" ref="E496" si="861">B494+C494+D496</f>
        <v>105</v>
      </c>
      <c r="F496">
        <f t="shared" ref="F496:R496" si="862">($B494*F$2+$C494*F$3+$D496*F$4)/$E496</f>
        <v>1.9377183521685957</v>
      </c>
      <c r="G496">
        <f t="shared" si="862"/>
        <v>1.6600304795281278E-2</v>
      </c>
      <c r="H496" s="1179">
        <f t="shared" si="862"/>
        <v>10.522488147591526</v>
      </c>
      <c r="I496" s="1179">
        <f t="shared" si="862"/>
        <v>6.8093788768858685</v>
      </c>
      <c r="J496">
        <f t="shared" si="862"/>
        <v>1.5501814644330547</v>
      </c>
      <c r="K496" s="1179">
        <f t="shared" si="862"/>
        <v>77.927694940916439</v>
      </c>
      <c r="L496">
        <f t="shared" si="862"/>
        <v>6.0530808767951623</v>
      </c>
      <c r="M496">
        <f t="shared" si="862"/>
        <v>6.4717948979837986E-2</v>
      </c>
      <c r="N496" s="1179">
        <f t="shared" si="862"/>
        <v>231.4642780331051</v>
      </c>
      <c r="O496">
        <f t="shared" si="862"/>
        <v>14.585283293762329</v>
      </c>
      <c r="P496" s="1179">
        <f t="shared" si="862"/>
        <v>0.12843581941685372</v>
      </c>
      <c r="Q496" s="1179">
        <f t="shared" si="862"/>
        <v>26.588994788348607</v>
      </c>
      <c r="R496" s="1179">
        <f t="shared" si="862"/>
        <v>13.246584435964284</v>
      </c>
    </row>
    <row r="497" spans="2:18" thickTop="1" thickBot="1" x14ac:dyDescent="0.35">
      <c r="D497">
        <v>7</v>
      </c>
      <c r="E497">
        <f t="shared" ref="E497" si="863">B494+C494+D497</f>
        <v>107</v>
      </c>
      <c r="F497">
        <f t="shared" ref="F497:R497" si="864">($B494*F$2+$C494*F$3+$D497*F$4)/$E497</f>
        <v>1.9769999847233852</v>
      </c>
      <c r="G497">
        <f t="shared" si="864"/>
        <v>1.6735998078646876E-2</v>
      </c>
      <c r="H497" s="1179">
        <f t="shared" si="864"/>
        <v>10.589131939378124</v>
      </c>
      <c r="I497" s="1179">
        <f t="shared" si="864"/>
        <v>6.7860066648879913</v>
      </c>
      <c r="J497">
        <f t="shared" si="864"/>
        <v>1.5992789429276091</v>
      </c>
      <c r="K497" s="1179">
        <f t="shared" si="864"/>
        <v>77.24334228445727</v>
      </c>
      <c r="L497">
        <f t="shared" si="864"/>
        <v>6.6606037679869452</v>
      </c>
      <c r="M497">
        <f t="shared" si="864"/>
        <v>7.085549992346489E-2</v>
      </c>
      <c r="N497" s="1179">
        <f t="shared" si="864"/>
        <v>229.3378816121635</v>
      </c>
      <c r="O497">
        <f t="shared" si="864"/>
        <v>14.495303781838272</v>
      </c>
      <c r="P497" s="1179">
        <f t="shared" si="864"/>
        <v>0.12805812935372873</v>
      </c>
      <c r="Q497" s="1179">
        <f t="shared" si="864"/>
        <v>26.680488922816714</v>
      </c>
      <c r="R497" s="1179">
        <f t="shared" si="864"/>
        <v>13.346209349355876</v>
      </c>
    </row>
    <row r="498" spans="2:18" thickTop="1" thickBot="1" x14ac:dyDescent="0.35">
      <c r="D498">
        <v>10</v>
      </c>
      <c r="E498">
        <f t="shared" ref="E498" si="865">B494+C494+D498</f>
        <v>110</v>
      </c>
      <c r="F498">
        <f t="shared" ref="F498:R498" si="866">($B494*F$2+$C494*F$3+$D498*F$4)/$E498</f>
        <v>2.033244140426834</v>
      </c>
      <c r="G498">
        <f t="shared" si="866"/>
        <v>1.6930286188920337E-2</v>
      </c>
      <c r="H498" s="1179">
        <f t="shared" si="866"/>
        <v>10.684553732163479</v>
      </c>
      <c r="I498" s="1179">
        <f t="shared" si="866"/>
        <v>6.752541906800122</v>
      </c>
      <c r="J498">
        <f t="shared" si="866"/>
        <v>1.6695776053175388</v>
      </c>
      <c r="K498" s="1179">
        <f t="shared" si="866"/>
        <v>76.263473708163446</v>
      </c>
      <c r="L498">
        <f t="shared" si="866"/>
        <v>7.5304660894660893</v>
      </c>
      <c r="M498">
        <f t="shared" si="866"/>
        <v>7.9643356956385233E-2</v>
      </c>
      <c r="N498" s="1179">
        <f t="shared" si="866"/>
        <v>226.29326855490618</v>
      </c>
      <c r="O498">
        <f t="shared" si="866"/>
        <v>14.366469480674281</v>
      </c>
      <c r="P498" s="1179">
        <f t="shared" si="866"/>
        <v>0.12751734585425428</v>
      </c>
      <c r="Q498" s="1179">
        <f t="shared" si="866"/>
        <v>26.811491888077871</v>
      </c>
      <c r="R498" s="1179">
        <f t="shared" si="866"/>
        <v>13.488854111712019</v>
      </c>
    </row>
    <row r="499" spans="2:18" thickTop="1" thickBot="1" x14ac:dyDescent="0.35">
      <c r="D499">
        <v>13</v>
      </c>
      <c r="E499">
        <f t="shared" ref="E499" si="867">B494+C494+D499</f>
        <v>113</v>
      </c>
      <c r="F499">
        <f t="shared" ref="F499:R499" si="868">($B494*F$2+$C494*F$3+$D499*F$4)/$E499</f>
        <v>2.0865018807831968</v>
      </c>
      <c r="G499">
        <f t="shared" si="868"/>
        <v>1.7114258116347425E-2</v>
      </c>
      <c r="H499" s="1179">
        <f t="shared" si="868"/>
        <v>10.774908881084125</v>
      </c>
      <c r="I499" s="1179">
        <f t="shared" si="868"/>
        <v>6.7208540385222282</v>
      </c>
      <c r="J499">
        <f t="shared" si="868"/>
        <v>1.7361435953681807</v>
      </c>
      <c r="K499" s="1179">
        <f t="shared" si="868"/>
        <v>75.335633551849824</v>
      </c>
      <c r="L499">
        <f t="shared" si="868"/>
        <v>8.3541410310436852</v>
      </c>
      <c r="M499">
        <f t="shared" si="868"/>
        <v>8.7964602111451393E-2</v>
      </c>
      <c r="N499" s="1179">
        <f t="shared" si="868"/>
        <v>223.41031636794574</v>
      </c>
      <c r="O499">
        <f t="shared" si="868"/>
        <v>14.244475938864133</v>
      </c>
      <c r="P499" s="1179">
        <f t="shared" si="868"/>
        <v>0.12700527652289353</v>
      </c>
      <c r="Q499" s="1179">
        <f t="shared" si="868"/>
        <v>26.935538943679141</v>
      </c>
      <c r="R499" s="1179">
        <f t="shared" si="868"/>
        <v>13.623924815889961</v>
      </c>
    </row>
    <row r="500" spans="2:18" thickTop="1" thickBot="1" x14ac:dyDescent="0.35">
      <c r="D500">
        <v>15</v>
      </c>
      <c r="E500">
        <f t="shared" ref="E500" si="869">B494+C494+D500</f>
        <v>115</v>
      </c>
      <c r="F500">
        <f t="shared" ref="F500:R500" si="870">($B494*F$2+$C494*F$3+$D500*F$4)/$E500</f>
        <v>2.1204633384017471</v>
      </c>
      <c r="G500">
        <f t="shared" si="870"/>
        <v>1.7231573548329913E-2</v>
      </c>
      <c r="H500" s="1179">
        <f t="shared" si="870"/>
        <v>10.832526657207437</v>
      </c>
      <c r="I500" s="1179">
        <f t="shared" si="870"/>
        <v>6.700647281939224</v>
      </c>
      <c r="J500">
        <f t="shared" si="870"/>
        <v>1.7785914730816332</v>
      </c>
      <c r="K500" s="1179">
        <f t="shared" si="870"/>
        <v>74.743967365215056</v>
      </c>
      <c r="L500">
        <f t="shared" si="870"/>
        <v>8.8793830227743271</v>
      </c>
      <c r="M500">
        <f t="shared" si="870"/>
        <v>9.3270903369754438E-2</v>
      </c>
      <c r="N500" s="1179">
        <f t="shared" si="870"/>
        <v>221.57191207481151</v>
      </c>
      <c r="O500">
        <f t="shared" si="870"/>
        <v>14.16668295568085</v>
      </c>
      <c r="P500" s="1179">
        <f t="shared" si="870"/>
        <v>0.12667873955796785</v>
      </c>
      <c r="Q500" s="1179">
        <f t="shared" si="870"/>
        <v>27.014641413917637</v>
      </c>
      <c r="R500" s="1179">
        <f t="shared" si="870"/>
        <v>13.710056859133866</v>
      </c>
    </row>
    <row r="501" spans="2:18" thickTop="1" thickBot="1" x14ac:dyDescent="0.35">
      <c r="D501">
        <v>17</v>
      </c>
      <c r="E501">
        <f t="shared" ref="E501" si="871">B494+C494+D501</f>
        <v>117</v>
      </c>
      <c r="F501">
        <f t="shared" ref="F501:R501" si="872">($B494*F$2+$C494*F$3+$D501*F$4)/$E501</f>
        <v>2.1532637205461591</v>
      </c>
      <c r="G501">
        <f t="shared" si="872"/>
        <v>1.7344878196312998E-2</v>
      </c>
      <c r="H501" s="1179">
        <f t="shared" si="872"/>
        <v>10.888174594830804</v>
      </c>
      <c r="I501" s="1179">
        <f t="shared" si="872"/>
        <v>6.6811313546411082</v>
      </c>
      <c r="J501">
        <f t="shared" si="872"/>
        <v>1.8195881413006088</v>
      </c>
      <c r="K501" s="1179">
        <f t="shared" si="872"/>
        <v>74.172529082396849</v>
      </c>
      <c r="L501">
        <f t="shared" si="872"/>
        <v>9.3866680233346909</v>
      </c>
      <c r="M501">
        <f t="shared" si="872"/>
        <v>9.8395792619226652E-2</v>
      </c>
      <c r="N501" s="1179">
        <f t="shared" si="872"/>
        <v>219.7963592105024</v>
      </c>
      <c r="O501">
        <f t="shared" si="872"/>
        <v>14.091549561666225</v>
      </c>
      <c r="P501" s="1179">
        <f t="shared" si="872"/>
        <v>0.12636336624996269</v>
      </c>
      <c r="Q501" s="1179">
        <f t="shared" si="872"/>
        <v>27.091039526199257</v>
      </c>
      <c r="R501" s="1179">
        <f t="shared" si="872"/>
        <v>13.793244217138662</v>
      </c>
    </row>
    <row r="502" spans="2:18" thickTop="1" thickBot="1" x14ac:dyDescent="0.35">
      <c r="D502">
        <v>20</v>
      </c>
      <c r="E502">
        <f t="shared" ref="E502" si="873">B494+C494+D502</f>
        <v>120</v>
      </c>
      <c r="F502">
        <f t="shared" ref="F502:R502" si="874">($B494*F$2+$C494*F$3+$D502*F$4)/$E502</f>
        <v>2.2004142698787508</v>
      </c>
      <c r="G502">
        <f t="shared" si="874"/>
        <v>1.7507753627788687E-2</v>
      </c>
      <c r="H502" s="1179">
        <f t="shared" si="874"/>
        <v>10.968168505164396</v>
      </c>
      <c r="I502" s="1179">
        <f t="shared" si="874"/>
        <v>6.6530772091500667</v>
      </c>
      <c r="J502">
        <f t="shared" si="874"/>
        <v>1.8785208518653862</v>
      </c>
      <c r="K502" s="1179">
        <f t="shared" si="874"/>
        <v>73.351086550845679</v>
      </c>
      <c r="L502">
        <f t="shared" si="874"/>
        <v>10.115890211640211</v>
      </c>
      <c r="M502">
        <f t="shared" si="874"/>
        <v>0.10576282091534291</v>
      </c>
      <c r="N502" s="1179">
        <f t="shared" si="874"/>
        <v>217.24400196805809</v>
      </c>
      <c r="O502">
        <f t="shared" si="874"/>
        <v>13.983545307770202</v>
      </c>
      <c r="P502" s="1179">
        <f t="shared" si="874"/>
        <v>0.12591001711970529</v>
      </c>
      <c r="Q502" s="1179">
        <f t="shared" si="874"/>
        <v>27.200861812604082</v>
      </c>
      <c r="R502" s="1179">
        <f t="shared" si="874"/>
        <v>13.912826044270556</v>
      </c>
    </row>
    <row r="503" spans="2:18" thickTop="1" thickBot="1" x14ac:dyDescent="0.35">
      <c r="B503">
        <v>45</v>
      </c>
      <c r="C503">
        <v>55</v>
      </c>
      <c r="D503">
        <v>1</v>
      </c>
      <c r="E503">
        <f t="shared" ref="E503" si="875">B503+C503+D503</f>
        <v>101</v>
      </c>
      <c r="F503">
        <f t="shared" ref="F503:R503" si="876">($B503*F$2+$C503*F$3+$D503*F$4)/$E503</f>
        <v>1.8150424181656253</v>
      </c>
      <c r="G503">
        <f t="shared" si="876"/>
        <v>1.5963305826775312E-2</v>
      </c>
      <c r="H503" s="1179">
        <f t="shared" si="876"/>
        <v>10.41620394179367</v>
      </c>
      <c r="I503" s="1179">
        <f t="shared" si="876"/>
        <v>6.8793890044988757</v>
      </c>
      <c r="J503">
        <f t="shared" si="876"/>
        <v>1.4440051003905146</v>
      </c>
      <c r="K503" s="1179">
        <f t="shared" si="876"/>
        <v>78.670777655492046</v>
      </c>
      <c r="L503">
        <f t="shared" si="876"/>
        <v>4.6741670595630991</v>
      </c>
      <c r="M503">
        <f t="shared" si="876"/>
        <v>5.0674029154261835E-2</v>
      </c>
      <c r="N503" s="1179">
        <f t="shared" si="876"/>
        <v>234.90950647291581</v>
      </c>
      <c r="O503">
        <f t="shared" si="876"/>
        <v>14.466984259923912</v>
      </c>
      <c r="P503" s="1179">
        <f t="shared" si="876"/>
        <v>0.13002439234086882</v>
      </c>
      <c r="Q503" s="1179">
        <f t="shared" si="876"/>
        <v>26.164902848441844</v>
      </c>
      <c r="R503" s="1179">
        <f t="shared" si="876"/>
        <v>12.925027285312304</v>
      </c>
    </row>
    <row r="504" spans="2:18" thickTop="1" thickBot="1" x14ac:dyDescent="0.35">
      <c r="D504">
        <v>3</v>
      </c>
      <c r="E504">
        <f t="shared" ref="E504" si="877">B503+C503+D504</f>
        <v>103</v>
      </c>
      <c r="F504">
        <f t="shared" ref="F504:R504" si="878">($B503*F$2+$C503*F$3+$D504*F$4)/$E504</f>
        <v>1.8582316079847361</v>
      </c>
      <c r="G504">
        <f t="shared" si="878"/>
        <v>1.611663766422318E-2</v>
      </c>
      <c r="H504" s="1179">
        <f t="shared" si="878"/>
        <v>10.48749961298553</v>
      </c>
      <c r="I504" s="1179">
        <f t="shared" si="878"/>
        <v>6.853749713828984</v>
      </c>
      <c r="J504">
        <f t="shared" si="878"/>
        <v>1.4970709540507319</v>
      </c>
      <c r="K504" s="1179">
        <f t="shared" si="878"/>
        <v>77.945419406265998</v>
      </c>
      <c r="L504">
        <f t="shared" si="878"/>
        <v>5.3320580983202346</v>
      </c>
      <c r="M504">
        <f t="shared" si="878"/>
        <v>5.7322629063186407E-2</v>
      </c>
      <c r="N504" s="1179">
        <f t="shared" si="878"/>
        <v>232.63363391058209</v>
      </c>
      <c r="O504">
        <f t="shared" si="878"/>
        <v>14.375807466640444</v>
      </c>
      <c r="P504" s="1179">
        <f t="shared" si="878"/>
        <v>0.12960118862628237</v>
      </c>
      <c r="Q504" s="1179">
        <f t="shared" si="878"/>
        <v>26.268184948130205</v>
      </c>
      <c r="R504" s="1179">
        <f t="shared" si="878"/>
        <v>13.034764955547297</v>
      </c>
    </row>
    <row r="505" spans="2:18" thickTop="1" thickBot="1" x14ac:dyDescent="0.35">
      <c r="D505">
        <v>5</v>
      </c>
      <c r="E505">
        <f t="shared" ref="E505" si="879">B503+C503+D505</f>
        <v>105</v>
      </c>
      <c r="F505">
        <f t="shared" ref="F505:R505" si="880">($B503*F$2+$C503*F$3+$D505*F$4)/$E505</f>
        <v>1.8997754953345474</v>
      </c>
      <c r="G505">
        <f t="shared" si="880"/>
        <v>1.6264128288815891E-2</v>
      </c>
      <c r="H505" s="1179">
        <f t="shared" si="880"/>
        <v>10.556079258608179</v>
      </c>
      <c r="I505" s="1179">
        <f t="shared" si="880"/>
        <v>6.8290871580417551</v>
      </c>
      <c r="J505">
        <f t="shared" si="880"/>
        <v>1.5481152513810359</v>
      </c>
      <c r="K505" s="1179">
        <f t="shared" si="880"/>
        <v>77.24769385224856</v>
      </c>
      <c r="L505">
        <f t="shared" si="880"/>
        <v>5.964886621315193</v>
      </c>
      <c r="M505">
        <f t="shared" si="880"/>
        <v>6.3717948975580516E-2</v>
      </c>
      <c r="N505" s="1179">
        <f t="shared" si="880"/>
        <v>230.44446125538491</v>
      </c>
      <c r="O505">
        <f t="shared" si="880"/>
        <v>14.288104075005869</v>
      </c>
      <c r="P505" s="1179">
        <f t="shared" si="880"/>
        <v>0.12919410695796588</v>
      </c>
      <c r="Q505" s="1179">
        <f t="shared" si="880"/>
        <v>26.367532491639963</v>
      </c>
      <c r="R505" s="1179">
        <f t="shared" si="880"/>
        <v>13.140322143106671</v>
      </c>
    </row>
    <row r="506" spans="2:18" thickTop="1" thickBot="1" x14ac:dyDescent="0.35">
      <c r="D506">
        <v>7</v>
      </c>
      <c r="E506">
        <f t="shared" ref="E506" si="881">B503+C503+D506</f>
        <v>107</v>
      </c>
      <c r="F506">
        <f t="shared" ref="F506:R506" si="882">($B503*F$2+$C503*F$3+$D506*F$4)/$E506</f>
        <v>1.9397663401666088</v>
      </c>
      <c r="G506">
        <f t="shared" si="882"/>
        <v>1.6406105245199532E-2</v>
      </c>
      <c r="H506" s="1179">
        <f t="shared" si="882"/>
        <v>10.622095179160819</v>
      </c>
      <c r="I506" s="1179">
        <f t="shared" si="882"/>
        <v>6.8053465669568523</v>
      </c>
      <c r="J506">
        <f t="shared" si="882"/>
        <v>1.597251350680301</v>
      </c>
      <c r="K506" s="1179">
        <f t="shared" si="882"/>
        <v>76.576051496512136</v>
      </c>
      <c r="L506">
        <f t="shared" si="882"/>
        <v>6.5740580032636107</v>
      </c>
      <c r="M506">
        <f t="shared" si="882"/>
        <v>6.9874191508072045E-2</v>
      </c>
      <c r="N506" s="1179">
        <f t="shared" si="882"/>
        <v>228.33712683028853</v>
      </c>
      <c r="O506">
        <f t="shared" si="882"/>
        <v>14.20367931483427</v>
      </c>
      <c r="P506" s="1179">
        <f t="shared" si="882"/>
        <v>0.12880224329594156</v>
      </c>
      <c r="Q506" s="1179">
        <f t="shared" si="882"/>
        <v>26.463166108289542</v>
      </c>
      <c r="R506" s="1179">
        <f t="shared" si="882"/>
        <v>13.241933267579714</v>
      </c>
    </row>
    <row r="507" spans="2:18" thickTop="1" thickBot="1" x14ac:dyDescent="0.35">
      <c r="D507">
        <v>10</v>
      </c>
      <c r="E507">
        <f t="shared" ref="E507" si="883">B503+C503+D507</f>
        <v>110</v>
      </c>
      <c r="F507">
        <f t="shared" ref="F507:R507" si="884">($B503*F$2+$C503*F$3+$D507*F$4)/$E507</f>
        <v>1.9970259589034243</v>
      </c>
      <c r="G507">
        <f t="shared" si="884"/>
        <v>1.6609390432748831E-2</v>
      </c>
      <c r="H507" s="1179">
        <f t="shared" si="884"/>
        <v>10.716617974497556</v>
      </c>
      <c r="I507" s="1179">
        <f t="shared" si="884"/>
        <v>6.7713543569943777</v>
      </c>
      <c r="J507">
        <f t="shared" si="884"/>
        <v>1.6676053110406119</v>
      </c>
      <c r="K507" s="1179">
        <f t="shared" si="884"/>
        <v>75.61438175988954</v>
      </c>
      <c r="L507">
        <f t="shared" si="884"/>
        <v>7.446280663780664</v>
      </c>
      <c r="M507">
        <f t="shared" si="884"/>
        <v>7.8688811497775818E-2</v>
      </c>
      <c r="N507" s="1179">
        <f t="shared" si="884"/>
        <v>225.31980708526416</v>
      </c>
      <c r="O507">
        <f t="shared" si="884"/>
        <v>14.082798408224933</v>
      </c>
      <c r="P507" s="1179">
        <f t="shared" si="884"/>
        <v>0.12824116577986133</v>
      </c>
      <c r="Q507" s="1179">
        <f t="shared" si="884"/>
        <v>26.600096059401437</v>
      </c>
      <c r="R507" s="1179">
        <f t="shared" si="884"/>
        <v>13.387421923075207</v>
      </c>
    </row>
    <row r="508" spans="2:18" thickTop="1" thickBot="1" x14ac:dyDescent="0.35">
      <c r="D508">
        <v>13</v>
      </c>
      <c r="E508">
        <f t="shared" ref="E508" si="885">B503+C503+D508</f>
        <v>113</v>
      </c>
      <c r="F508">
        <f t="shared" ref="F508:R508" si="886">($B503*F$2+$C503*F$3+$D508*F$4)/$E508</f>
        <v>2.0512452439020015</v>
      </c>
      <c r="G508">
        <f t="shared" si="886"/>
        <v>1.6801881716534451E-2</v>
      </c>
      <c r="H508" s="1179">
        <f t="shared" si="886"/>
        <v>10.806121860347385</v>
      </c>
      <c r="I508" s="1179">
        <f t="shared" si="886"/>
        <v>6.7391670431361055</v>
      </c>
      <c r="J508">
        <f t="shared" si="886"/>
        <v>1.7342236628862164</v>
      </c>
      <c r="K508" s="1179">
        <f t="shared" si="886"/>
        <v>74.703774133176111</v>
      </c>
      <c r="L508">
        <f t="shared" si="886"/>
        <v>8.2721906166596426</v>
      </c>
      <c r="M508">
        <f t="shared" si="886"/>
        <v>8.7035398567672326E-2</v>
      </c>
      <c r="N508" s="1179">
        <f t="shared" si="886"/>
        <v>222.46269900811723</v>
      </c>
      <c r="O508">
        <f t="shared" si="886"/>
        <v>13.968335956833794</v>
      </c>
      <c r="P508" s="1179">
        <f t="shared" si="886"/>
        <v>0.12770987999029862</v>
      </c>
      <c r="Q508" s="1179">
        <f t="shared" si="886"/>
        <v>26.729755393640133</v>
      </c>
      <c r="R508" s="1179">
        <f t="shared" si="886"/>
        <v>13.525185517216958</v>
      </c>
    </row>
    <row r="509" spans="2:18" thickTop="1" thickBot="1" x14ac:dyDescent="0.35">
      <c r="D509">
        <v>15</v>
      </c>
      <c r="E509">
        <f t="shared" ref="E509" si="887">B503+C503+D509</f>
        <v>115</v>
      </c>
      <c r="F509">
        <f t="shared" ref="F509:R509" si="888">($B503*F$2+$C503*F$3+$D509*F$4)/$E509</f>
        <v>2.0858198604228333</v>
      </c>
      <c r="G509">
        <f t="shared" si="888"/>
        <v>1.6924629781557166E-2</v>
      </c>
      <c r="H509" s="1179">
        <f t="shared" si="888"/>
        <v>10.863196802048728</v>
      </c>
      <c r="I509" s="1179">
        <f t="shared" si="888"/>
        <v>6.7186417995163383</v>
      </c>
      <c r="J509">
        <f t="shared" si="888"/>
        <v>1.77670493072979</v>
      </c>
      <c r="K509" s="1179">
        <f t="shared" si="888"/>
        <v>74.123096805996539</v>
      </c>
      <c r="L509">
        <f t="shared" si="888"/>
        <v>8.7988578329882685</v>
      </c>
      <c r="M509">
        <f t="shared" si="888"/>
        <v>9.2357859887606308E-2</v>
      </c>
      <c r="N509" s="1179">
        <f t="shared" si="888"/>
        <v>220.64077501689306</v>
      </c>
      <c r="O509">
        <f t="shared" si="888"/>
        <v>13.895345408120605</v>
      </c>
      <c r="P509" s="1179">
        <f t="shared" si="888"/>
        <v>0.12737108905202676</v>
      </c>
      <c r="Q509" s="1179">
        <f t="shared" si="888"/>
        <v>26.812436708227136</v>
      </c>
      <c r="R509" s="1179">
        <f t="shared" si="888"/>
        <v>13.613034765655176</v>
      </c>
    </row>
    <row r="510" spans="2:18" thickTop="1" thickBot="1" x14ac:dyDescent="0.35">
      <c r="D510">
        <v>17</v>
      </c>
      <c r="E510">
        <f t="shared" ref="E510" si="889">B503+C503+D510</f>
        <v>117</v>
      </c>
      <c r="F510">
        <f t="shared" ref="F510:R510" si="890">($B503*F$2+$C503*F$3+$D510*F$4)/$E510</f>
        <v>2.119212438772013</v>
      </c>
      <c r="G510">
        <f t="shared" si="890"/>
        <v>1.7043181331536369E-2</v>
      </c>
      <c r="H510" s="1179">
        <f t="shared" si="890"/>
        <v>10.918320463691902</v>
      </c>
      <c r="I510" s="1179">
        <f t="shared" si="890"/>
        <v>6.6988182736271602</v>
      </c>
      <c r="J510">
        <f t="shared" si="890"/>
        <v>1.8177338475359766</v>
      </c>
      <c r="K510" s="1179">
        <f t="shared" si="890"/>
        <v>73.562271695130789</v>
      </c>
      <c r="L510">
        <f t="shared" si="890"/>
        <v>9.3075193325193339</v>
      </c>
      <c r="M510">
        <f t="shared" si="890"/>
        <v>9.7498356717969942E-2</v>
      </c>
      <c r="N510" s="1179">
        <f t="shared" si="890"/>
        <v>218.8811390253689</v>
      </c>
      <c r="O510">
        <f t="shared" si="890"/>
        <v>13.824850262782222</v>
      </c>
      <c r="P510" s="1179">
        <f t="shared" si="890"/>
        <v>0.12704388070993511</v>
      </c>
      <c r="Q510" s="1179">
        <f t="shared" si="890"/>
        <v>26.892291311204318</v>
      </c>
      <c r="R510" s="1179">
        <f t="shared" si="890"/>
        <v>13.697880620984394</v>
      </c>
    </row>
    <row r="511" spans="2:18" thickTop="1" thickBot="1" x14ac:dyDescent="0.35">
      <c r="D511">
        <v>20</v>
      </c>
      <c r="E511">
        <f t="shared" ref="E511" si="891">B503+C503+D511</f>
        <v>120</v>
      </c>
      <c r="F511">
        <f t="shared" ref="F511:R511" si="892">($B503*F$2+$C503*F$3+$D511*F$4)/$E511</f>
        <v>2.1672142701489587</v>
      </c>
      <c r="G511">
        <f t="shared" si="892"/>
        <v>1.7213599184631476E-2</v>
      </c>
      <c r="H511" s="1179">
        <f t="shared" si="892"/>
        <v>10.997560727303968</v>
      </c>
      <c r="I511" s="1179">
        <f t="shared" si="892"/>
        <v>6.6703219551614676</v>
      </c>
      <c r="J511">
        <f t="shared" si="892"/>
        <v>1.8767129154448698</v>
      </c>
      <c r="K511" s="1179">
        <f t="shared" si="892"/>
        <v>72.756085598261279</v>
      </c>
      <c r="L511">
        <f t="shared" si="892"/>
        <v>10.038720238095237</v>
      </c>
      <c r="M511">
        <f t="shared" si="892"/>
        <v>0.10488782091161761</v>
      </c>
      <c r="N511" s="1179">
        <f t="shared" si="892"/>
        <v>216.3516622875529</v>
      </c>
      <c r="O511">
        <f t="shared" si="892"/>
        <v>13.723513491358299</v>
      </c>
      <c r="P511" s="1179">
        <f t="shared" si="892"/>
        <v>0.1265735187181784</v>
      </c>
      <c r="Q511" s="1179">
        <f t="shared" si="892"/>
        <v>27.007082302984017</v>
      </c>
      <c r="R511" s="1179">
        <f t="shared" si="892"/>
        <v>13.819846538020148</v>
      </c>
    </row>
    <row r="512" spans="2:18" thickTop="1" thickBot="1" x14ac:dyDescent="0.35">
      <c r="B512">
        <v>44</v>
      </c>
      <c r="C512">
        <v>56</v>
      </c>
      <c r="D512">
        <v>1</v>
      </c>
      <c r="E512">
        <f t="shared" ref="E512" si="893">B512+C512+D512</f>
        <v>101</v>
      </c>
      <c r="F512">
        <f t="shared" ref="F512:R512" si="894">($B512*F$2+$C512*F$3+$D512*F$4)/$E512</f>
        <v>1.7755968739322086</v>
      </c>
      <c r="G512">
        <f t="shared" si="894"/>
        <v>1.5613815399261788E-2</v>
      </c>
      <c r="H512" s="1179">
        <f t="shared" si="894"/>
        <v>10.451125393840686</v>
      </c>
      <c r="I512" s="1179">
        <f t="shared" si="894"/>
        <v>6.8998778116411339</v>
      </c>
      <c r="J512">
        <f t="shared" si="894"/>
        <v>1.4418570571186138</v>
      </c>
      <c r="K512" s="1179">
        <f t="shared" si="894"/>
        <v>77.963845830639301</v>
      </c>
      <c r="L512">
        <f t="shared" si="894"/>
        <v>4.5824799622819423</v>
      </c>
      <c r="M512">
        <f t="shared" si="894"/>
        <v>4.963442518943971E-2</v>
      </c>
      <c r="N512" s="1179">
        <f t="shared" si="894"/>
        <v>233.84930091191956</v>
      </c>
      <c r="O512">
        <f t="shared" si="894"/>
        <v>14.158035567157293</v>
      </c>
      <c r="P512" s="1179">
        <f t="shared" si="894"/>
        <v>0.13081271107172796</v>
      </c>
      <c r="Q512" s="1179">
        <f t="shared" si="894"/>
        <v>25.934669767705142</v>
      </c>
      <c r="R512" s="1179">
        <f t="shared" si="894"/>
        <v>12.814556584816767</v>
      </c>
    </row>
    <row r="513" spans="2:18" thickTop="1" thickBot="1" x14ac:dyDescent="0.35">
      <c r="D513">
        <v>3</v>
      </c>
      <c r="E513">
        <f t="shared" ref="E513" si="895">B512+C512+D513</f>
        <v>103</v>
      </c>
      <c r="F513">
        <f t="shared" ref="F513:R513" si="896">($B512*F$2+$C512*F$3+$D513*F$4)/$E513</f>
        <v>1.8195519966490556</v>
      </c>
      <c r="G513">
        <f t="shared" si="896"/>
        <v>1.5773933458603121E-2</v>
      </c>
      <c r="H513" s="1179">
        <f t="shared" si="896"/>
        <v>10.521742978585031</v>
      </c>
      <c r="I513" s="1179">
        <f t="shared" si="896"/>
        <v>6.8738406800558591</v>
      </c>
      <c r="J513">
        <f t="shared" si="896"/>
        <v>1.4949646203569262</v>
      </c>
      <c r="K513" s="1179">
        <f t="shared" si="896"/>
        <v>77.252214412963781</v>
      </c>
      <c r="L513">
        <f t="shared" si="896"/>
        <v>5.2421513330251202</v>
      </c>
      <c r="M513">
        <f t="shared" si="896"/>
        <v>5.6303211583118108E-2</v>
      </c>
      <c r="N513" s="1179">
        <f t="shared" si="896"/>
        <v>231.59401486533332</v>
      </c>
      <c r="O513">
        <f t="shared" si="896"/>
        <v>14.072857777616866</v>
      </c>
      <c r="P513" s="1179">
        <f t="shared" si="896"/>
        <v>0.13037420019731899</v>
      </c>
      <c r="Q513" s="1179">
        <f t="shared" si="896"/>
        <v>26.042422412650524</v>
      </c>
      <c r="R513" s="1179">
        <f t="shared" si="896"/>
        <v>12.926439317197303</v>
      </c>
    </row>
    <row r="514" spans="2:18" thickTop="1" thickBot="1" x14ac:dyDescent="0.35">
      <c r="D514">
        <v>5</v>
      </c>
      <c r="E514">
        <f t="shared" ref="E514" si="897">B512+C512+D514</f>
        <v>105</v>
      </c>
      <c r="F514">
        <f t="shared" ref="F514:R514" si="898">($B512*F$2+$C512*F$3+$D514*F$4)/$E514</f>
        <v>1.8618326385004991</v>
      </c>
      <c r="G514">
        <f t="shared" si="898"/>
        <v>1.59279517823505E-2</v>
      </c>
      <c r="H514" s="1179">
        <f t="shared" si="898"/>
        <v>10.589670369624832</v>
      </c>
      <c r="I514" s="1179">
        <f t="shared" si="898"/>
        <v>6.8487954391976418</v>
      </c>
      <c r="J514">
        <f t="shared" si="898"/>
        <v>1.5460490383290173</v>
      </c>
      <c r="K514" s="1179">
        <f t="shared" si="898"/>
        <v>76.567692763580666</v>
      </c>
      <c r="L514">
        <f t="shared" si="898"/>
        <v>5.8766923658352228</v>
      </c>
      <c r="M514">
        <f t="shared" si="898"/>
        <v>6.2717948971323045E-2</v>
      </c>
      <c r="N514" s="1179">
        <f t="shared" si="898"/>
        <v>229.42464447766469</v>
      </c>
      <c r="O514">
        <f t="shared" si="898"/>
        <v>13.990924856249409</v>
      </c>
      <c r="P514" s="1179">
        <f t="shared" si="898"/>
        <v>0.12995239449907797</v>
      </c>
      <c r="Q514" s="1179">
        <f t="shared" si="898"/>
        <v>26.146070194931323</v>
      </c>
      <c r="R514" s="1179">
        <f t="shared" si="898"/>
        <v>13.03405985024906</v>
      </c>
    </row>
    <row r="515" spans="2:18" thickTop="1" thickBot="1" x14ac:dyDescent="0.35">
      <c r="D515">
        <v>7</v>
      </c>
      <c r="E515">
        <f t="shared" ref="E515" si="899">B512+C512+D515</f>
        <v>107</v>
      </c>
      <c r="F515">
        <f t="shared" ref="F515:R515" si="900">($B512*F$2+$C512*F$3+$D515*F$4)/$E515</f>
        <v>1.9025326956098325</v>
      </c>
      <c r="G515">
        <f t="shared" si="900"/>
        <v>1.6076212411752184E-2</v>
      </c>
      <c r="H515" s="1179">
        <f t="shared" si="900"/>
        <v>10.655058418943515</v>
      </c>
      <c r="I515" s="1179">
        <f t="shared" si="900"/>
        <v>6.8246864690257132</v>
      </c>
      <c r="J515">
        <f t="shared" si="900"/>
        <v>1.5952237584329929</v>
      </c>
      <c r="K515" s="1179">
        <f t="shared" si="900"/>
        <v>75.908760708567016</v>
      </c>
      <c r="L515">
        <f t="shared" si="900"/>
        <v>6.4875122385402761</v>
      </c>
      <c r="M515">
        <f t="shared" si="900"/>
        <v>6.88928830926792E-2</v>
      </c>
      <c r="N515" s="1179">
        <f t="shared" si="900"/>
        <v>227.33637204841355</v>
      </c>
      <c r="O515">
        <f t="shared" si="900"/>
        <v>13.912054847830266</v>
      </c>
      <c r="P515" s="1179">
        <f t="shared" si="900"/>
        <v>0.12954635723815439</v>
      </c>
      <c r="Q515" s="1179">
        <f t="shared" si="900"/>
        <v>26.24584329376237</v>
      </c>
      <c r="R515" s="1179">
        <f t="shared" si="900"/>
        <v>13.137657185803553</v>
      </c>
    </row>
    <row r="516" spans="2:18" thickTop="1" thickBot="1" x14ac:dyDescent="0.35">
      <c r="D516">
        <v>10</v>
      </c>
      <c r="E516">
        <f t="shared" ref="E516" si="901">B512+C512+D516</f>
        <v>110</v>
      </c>
      <c r="F516">
        <f t="shared" ref="F516:R516" si="902">($B512*F$2+$C512*F$3+$D516*F$4)/$E516</f>
        <v>1.9608077773800145</v>
      </c>
      <c r="G516">
        <f t="shared" si="902"/>
        <v>1.6288494676577323E-2</v>
      </c>
      <c r="H516" s="1179">
        <f t="shared" si="902"/>
        <v>10.748682216831634</v>
      </c>
      <c r="I516" s="1179">
        <f t="shared" si="902"/>
        <v>6.7901668071886334</v>
      </c>
      <c r="J516">
        <f t="shared" si="902"/>
        <v>1.6656330167636848</v>
      </c>
      <c r="K516" s="1179">
        <f t="shared" si="902"/>
        <v>74.965289811615662</v>
      </c>
      <c r="L516">
        <f t="shared" si="902"/>
        <v>7.3620952380952387</v>
      </c>
      <c r="M516">
        <f t="shared" si="902"/>
        <v>7.7734266039166416E-2</v>
      </c>
      <c r="N516" s="1179">
        <f t="shared" si="902"/>
        <v>224.34634561562214</v>
      </c>
      <c r="O516">
        <f t="shared" si="902"/>
        <v>13.799127335775585</v>
      </c>
      <c r="P516" s="1179">
        <f t="shared" si="902"/>
        <v>0.12896498570546833</v>
      </c>
      <c r="Q516" s="1179">
        <f t="shared" si="902"/>
        <v>26.388700230725007</v>
      </c>
      <c r="R516" s="1179">
        <f t="shared" si="902"/>
        <v>13.285989734438395</v>
      </c>
    </row>
    <row r="517" spans="2:18" thickTop="1" thickBot="1" x14ac:dyDescent="0.35">
      <c r="D517">
        <v>13</v>
      </c>
      <c r="E517">
        <f t="shared" ref="E517" si="903">B512+C512+D517</f>
        <v>113</v>
      </c>
      <c r="F517">
        <f t="shared" ref="F517:R517" si="904">($B512*F$2+$C512*F$3+$D517*F$4)/$E517</f>
        <v>2.0159886070208062</v>
      </c>
      <c r="G517">
        <f t="shared" si="904"/>
        <v>1.6489505316721477E-2</v>
      </c>
      <c r="H517" s="1179">
        <f t="shared" si="904"/>
        <v>10.837334839610648</v>
      </c>
      <c r="I517" s="1179">
        <f t="shared" si="904"/>
        <v>6.7574800477499828</v>
      </c>
      <c r="J517">
        <f t="shared" si="904"/>
        <v>1.7323037304042521</v>
      </c>
      <c r="K517" s="1179">
        <f t="shared" si="904"/>
        <v>74.071914714502427</v>
      </c>
      <c r="L517">
        <f t="shared" si="904"/>
        <v>8.1902402022756</v>
      </c>
      <c r="M517">
        <f t="shared" si="904"/>
        <v>8.6106195023893259E-2</v>
      </c>
      <c r="N517" s="1179">
        <f t="shared" si="904"/>
        <v>221.51508164828871</v>
      </c>
      <c r="O517">
        <f t="shared" si="904"/>
        <v>13.692195974803454</v>
      </c>
      <c r="P517" s="1179">
        <f t="shared" si="904"/>
        <v>0.12841448345770368</v>
      </c>
      <c r="Q517" s="1179">
        <f t="shared" si="904"/>
        <v>26.523971843601132</v>
      </c>
      <c r="R517" s="1179">
        <f t="shared" si="904"/>
        <v>13.426446218543955</v>
      </c>
    </row>
    <row r="518" spans="2:18" thickTop="1" thickBot="1" x14ac:dyDescent="0.35">
      <c r="D518">
        <v>15</v>
      </c>
      <c r="E518">
        <f t="shared" ref="E518" si="905">B512+C512+D518</f>
        <v>115</v>
      </c>
      <c r="F518">
        <f t="shared" ref="F518:R518" si="906">($B512*F$2+$C512*F$3+$D518*F$4)/$E518</f>
        <v>2.0511763824439195</v>
      </c>
      <c r="G518">
        <f t="shared" si="906"/>
        <v>1.661768601478442E-2</v>
      </c>
      <c r="H518" s="1179">
        <f t="shared" si="906"/>
        <v>10.89386694689002</v>
      </c>
      <c r="I518" s="1179">
        <f t="shared" si="906"/>
        <v>6.7366363170934518</v>
      </c>
      <c r="J518">
        <f t="shared" si="906"/>
        <v>1.7748183883779469</v>
      </c>
      <c r="K518" s="1179">
        <f t="shared" si="906"/>
        <v>73.502226246778037</v>
      </c>
      <c r="L518">
        <f t="shared" si="906"/>
        <v>8.7183326432022099</v>
      </c>
      <c r="M518">
        <f t="shared" si="906"/>
        <v>9.1444816405458179E-2</v>
      </c>
      <c r="N518" s="1179">
        <f t="shared" si="906"/>
        <v>219.70963795897461</v>
      </c>
      <c r="O518">
        <f t="shared" si="906"/>
        <v>13.624007860560356</v>
      </c>
      <c r="P518" s="1179">
        <f t="shared" si="906"/>
        <v>0.12806343854608562</v>
      </c>
      <c r="Q518" s="1179">
        <f t="shared" si="906"/>
        <v>26.610232002536634</v>
      </c>
      <c r="R518" s="1179">
        <f t="shared" si="906"/>
        <v>13.516012672176487</v>
      </c>
    </row>
    <row r="519" spans="2:18" thickTop="1" thickBot="1" x14ac:dyDescent="0.35">
      <c r="D519">
        <v>17</v>
      </c>
      <c r="E519">
        <f t="shared" ref="E519" si="907">B512+C512+D519</f>
        <v>117</v>
      </c>
      <c r="F519">
        <f t="shared" ref="F519:R519" si="908">($B512*F$2+$C512*F$3+$D519*F$4)/$E519</f>
        <v>2.085161156997867</v>
      </c>
      <c r="G519">
        <f t="shared" si="908"/>
        <v>1.6741484466759739E-2</v>
      </c>
      <c r="H519" s="1179">
        <f t="shared" si="908"/>
        <v>10.948466332553002</v>
      </c>
      <c r="I519" s="1179">
        <f t="shared" si="908"/>
        <v>6.7165051926132131</v>
      </c>
      <c r="J519">
        <f t="shared" si="908"/>
        <v>1.8158795537713444</v>
      </c>
      <c r="K519" s="1179">
        <f t="shared" si="908"/>
        <v>72.952014307864744</v>
      </c>
      <c r="L519">
        <f t="shared" si="908"/>
        <v>9.2283706417039753</v>
      </c>
      <c r="M519">
        <f t="shared" si="908"/>
        <v>9.6600920816713232E-2</v>
      </c>
      <c r="N519" s="1179">
        <f t="shared" si="908"/>
        <v>217.96591884023536</v>
      </c>
      <c r="O519">
        <f t="shared" si="908"/>
        <v>13.558150963898219</v>
      </c>
      <c r="P519" s="1179">
        <f t="shared" si="908"/>
        <v>0.12772439516990752</v>
      </c>
      <c r="Q519" s="1179">
        <f t="shared" si="908"/>
        <v>26.693543096209382</v>
      </c>
      <c r="R519" s="1179">
        <f t="shared" si="908"/>
        <v>13.602517024830128</v>
      </c>
    </row>
    <row r="520" spans="2:18" thickTop="1" thickBot="1" x14ac:dyDescent="0.35">
      <c r="D520">
        <v>20</v>
      </c>
      <c r="E520">
        <f t="shared" ref="E520" si="909">B512+C512+D520</f>
        <v>120</v>
      </c>
      <c r="F520">
        <f t="shared" ref="F520:R520" si="910">($B512*F$2+$C512*F$3+$D520*F$4)/$E520</f>
        <v>2.1340142704191662</v>
      </c>
      <c r="G520">
        <f t="shared" si="910"/>
        <v>1.6919444741474259E-2</v>
      </c>
      <c r="H520" s="1179">
        <f t="shared" si="910"/>
        <v>11.026952949443539</v>
      </c>
      <c r="I520" s="1179">
        <f t="shared" si="910"/>
        <v>6.6875667011728686</v>
      </c>
      <c r="J520">
        <f t="shared" si="910"/>
        <v>1.8749049790243535</v>
      </c>
      <c r="K520" s="1179">
        <f t="shared" si="910"/>
        <v>72.161084645676894</v>
      </c>
      <c r="L520">
        <f t="shared" si="910"/>
        <v>9.9615502645502634</v>
      </c>
      <c r="M520">
        <f t="shared" si="910"/>
        <v>0.10401282090789232</v>
      </c>
      <c r="N520" s="1179">
        <f t="shared" si="910"/>
        <v>215.45932260704774</v>
      </c>
      <c r="O520">
        <f t="shared" si="910"/>
        <v>13.463481674946395</v>
      </c>
      <c r="P520" s="1179">
        <f t="shared" si="910"/>
        <v>0.12723702031665149</v>
      </c>
      <c r="Q520" s="1179">
        <f t="shared" si="910"/>
        <v>26.81330279336396</v>
      </c>
      <c r="R520" s="1179">
        <f t="shared" si="910"/>
        <v>13.726867031769734</v>
      </c>
    </row>
    <row r="521" spans="2:18" thickTop="1" thickBot="1" x14ac:dyDescent="0.35">
      <c r="B521">
        <v>43</v>
      </c>
      <c r="C521">
        <v>57</v>
      </c>
      <c r="D521">
        <v>1</v>
      </c>
      <c r="E521">
        <f t="shared" ref="E521" si="911">B521+C521+D521</f>
        <v>101</v>
      </c>
      <c r="F521">
        <f t="shared" ref="F521:R521" si="912">($B521*F$2+$C521*F$3+$D521*F$4)/$E521</f>
        <v>1.736151329698792</v>
      </c>
      <c r="G521">
        <f t="shared" si="912"/>
        <v>1.5264324971748264E-2</v>
      </c>
      <c r="H521" s="1179">
        <f t="shared" si="912"/>
        <v>10.486046845887701</v>
      </c>
      <c r="I521" s="1179">
        <f t="shared" si="912"/>
        <v>6.920366618783393</v>
      </c>
      <c r="J521">
        <f t="shared" si="912"/>
        <v>1.4397090138467132</v>
      </c>
      <c r="K521" s="1179">
        <f t="shared" si="912"/>
        <v>77.256914005786527</v>
      </c>
      <c r="L521">
        <f t="shared" si="912"/>
        <v>4.4907928650007856</v>
      </c>
      <c r="M521">
        <f t="shared" si="912"/>
        <v>4.8594821224617578E-2</v>
      </c>
      <c r="N521" s="1179">
        <f t="shared" si="912"/>
        <v>232.78909535092333</v>
      </c>
      <c r="O521">
        <f t="shared" si="912"/>
        <v>13.849086874390679</v>
      </c>
      <c r="P521" s="1179">
        <f t="shared" si="912"/>
        <v>0.13160102980258709</v>
      </c>
      <c r="Q521" s="1179">
        <f t="shared" si="912"/>
        <v>25.704436686968435</v>
      </c>
      <c r="R521" s="1179">
        <f t="shared" si="912"/>
        <v>12.704085884321227</v>
      </c>
    </row>
    <row r="522" spans="2:18" thickTop="1" thickBot="1" x14ac:dyDescent="0.35">
      <c r="D522">
        <v>3</v>
      </c>
      <c r="E522">
        <f t="shared" ref="E522" si="913">B521+C521+D522</f>
        <v>103</v>
      </c>
      <c r="F522">
        <f t="shared" ref="F522:R522" si="914">($B521*F$2+$C521*F$3+$D522*F$4)/$E522</f>
        <v>1.7808723853133754</v>
      </c>
      <c r="G522">
        <f t="shared" si="914"/>
        <v>1.5431229252983066E-2</v>
      </c>
      <c r="H522" s="1179">
        <f t="shared" si="914"/>
        <v>10.555986344184531</v>
      </c>
      <c r="I522" s="1179">
        <f t="shared" si="914"/>
        <v>6.8939316462827342</v>
      </c>
      <c r="J522">
        <f t="shared" si="914"/>
        <v>1.4928582866631208</v>
      </c>
      <c r="K522" s="1179">
        <f t="shared" si="914"/>
        <v>76.55900941966155</v>
      </c>
      <c r="L522">
        <f t="shared" si="914"/>
        <v>5.1522445677300048</v>
      </c>
      <c r="M522">
        <f t="shared" si="914"/>
        <v>5.5283794103049809E-2</v>
      </c>
      <c r="N522" s="1179">
        <f t="shared" si="914"/>
        <v>230.55439582008461</v>
      </c>
      <c r="O522">
        <f t="shared" si="914"/>
        <v>13.769908088593294</v>
      </c>
      <c r="P522" s="1179">
        <f t="shared" si="914"/>
        <v>0.13114721176835561</v>
      </c>
      <c r="Q522" s="1179">
        <f t="shared" si="914"/>
        <v>25.816659877170842</v>
      </c>
      <c r="R522" s="1179">
        <f t="shared" si="914"/>
        <v>12.818113678847309</v>
      </c>
    </row>
    <row r="523" spans="2:18" thickTop="1" thickBot="1" x14ac:dyDescent="0.35">
      <c r="D523">
        <v>5</v>
      </c>
      <c r="E523">
        <f t="shared" ref="E523" si="915">B521+C521+D523</f>
        <v>105</v>
      </c>
      <c r="F523">
        <f t="shared" ref="F523:R523" si="916">($B521*F$2+$C521*F$3+$D523*F$4)/$E523</f>
        <v>1.8238897816664508</v>
      </c>
      <c r="G523">
        <f t="shared" si="916"/>
        <v>1.5591775275885112E-2</v>
      </c>
      <c r="H523" s="1179">
        <f t="shared" si="916"/>
        <v>10.623261480641483</v>
      </c>
      <c r="I523" s="1179">
        <f t="shared" si="916"/>
        <v>6.8685037203535284</v>
      </c>
      <c r="J523">
        <f t="shared" si="916"/>
        <v>1.5439828252769985</v>
      </c>
      <c r="K523" s="1179">
        <f t="shared" si="916"/>
        <v>75.887691674912773</v>
      </c>
      <c r="L523">
        <f t="shared" si="916"/>
        <v>5.7884981103552535</v>
      </c>
      <c r="M523">
        <f t="shared" si="916"/>
        <v>6.1717948967065568E-2</v>
      </c>
      <c r="N523" s="1179">
        <f t="shared" si="916"/>
        <v>228.40482769994452</v>
      </c>
      <c r="O523">
        <f t="shared" si="916"/>
        <v>13.693745637492951</v>
      </c>
      <c r="P523" s="1179">
        <f t="shared" si="916"/>
        <v>0.1307106820401901</v>
      </c>
      <c r="Q523" s="1179">
        <f t="shared" si="916"/>
        <v>25.924607898222682</v>
      </c>
      <c r="R523" s="1179">
        <f t="shared" si="916"/>
        <v>12.927797557391445</v>
      </c>
    </row>
    <row r="524" spans="2:18" thickTop="1" thickBot="1" x14ac:dyDescent="0.35">
      <c r="D524">
        <v>7</v>
      </c>
      <c r="E524">
        <f t="shared" ref="E524" si="917">B521+C521+D524</f>
        <v>107</v>
      </c>
      <c r="F524">
        <f t="shared" ref="F524:R524" si="918">($B521*F$2+$C521*F$3+$D524*F$4)/$E524</f>
        <v>1.865299051053056</v>
      </c>
      <c r="G524">
        <f t="shared" si="918"/>
        <v>1.5746319578304843E-2</v>
      </c>
      <c r="H524" s="1179">
        <f t="shared" si="918"/>
        <v>10.688021658726212</v>
      </c>
      <c r="I524" s="1179">
        <f t="shared" si="918"/>
        <v>6.8440263710945741</v>
      </c>
      <c r="J524">
        <f t="shared" si="918"/>
        <v>1.5931961661856848</v>
      </c>
      <c r="K524" s="1179">
        <f t="shared" si="918"/>
        <v>75.241469920621881</v>
      </c>
      <c r="L524">
        <f t="shared" si="918"/>
        <v>6.4009664738169407</v>
      </c>
      <c r="M524">
        <f t="shared" si="918"/>
        <v>6.791157467728634E-2</v>
      </c>
      <c r="N524" s="1179">
        <f t="shared" si="918"/>
        <v>226.33561726653861</v>
      </c>
      <c r="O524">
        <f t="shared" si="918"/>
        <v>13.620430380826267</v>
      </c>
      <c r="P524" s="1179">
        <f t="shared" si="918"/>
        <v>0.13029047118036721</v>
      </c>
      <c r="Q524" s="1179">
        <f t="shared" si="918"/>
        <v>26.028520479235201</v>
      </c>
      <c r="R524" s="1179">
        <f t="shared" si="918"/>
        <v>13.03338110402739</v>
      </c>
    </row>
    <row r="525" spans="2:18" thickTop="1" thickBot="1" x14ac:dyDescent="0.35">
      <c r="D525">
        <v>10</v>
      </c>
      <c r="E525">
        <f t="shared" ref="E525" si="919">B521+C521+D525</f>
        <v>110</v>
      </c>
      <c r="F525">
        <f t="shared" ref="F525:R525" si="920">($B521*F$2+$C521*F$3+$D525*F$4)/$E525</f>
        <v>1.9245895958566046</v>
      </c>
      <c r="G525">
        <f t="shared" si="920"/>
        <v>1.5967598920405814E-2</v>
      </c>
      <c r="H525" s="1179">
        <f t="shared" si="920"/>
        <v>10.780746459165711</v>
      </c>
      <c r="I525" s="1179">
        <f t="shared" si="920"/>
        <v>6.8089792573828882</v>
      </c>
      <c r="J525">
        <f t="shared" si="920"/>
        <v>1.6636607224867579</v>
      </c>
      <c r="K525" s="1179">
        <f t="shared" si="920"/>
        <v>74.316197863341756</v>
      </c>
      <c r="L525">
        <f t="shared" si="920"/>
        <v>7.2779098124098134</v>
      </c>
      <c r="M525">
        <f t="shared" si="920"/>
        <v>7.6779720580557015E-2</v>
      </c>
      <c r="N525" s="1179">
        <f t="shared" si="920"/>
        <v>223.37288414598015</v>
      </c>
      <c r="O525">
        <f t="shared" si="920"/>
        <v>13.515456263326239</v>
      </c>
      <c r="P525" s="1179">
        <f t="shared" si="920"/>
        <v>0.12968880563107538</v>
      </c>
      <c r="Q525" s="1179">
        <f t="shared" si="920"/>
        <v>26.177304402048577</v>
      </c>
      <c r="R525" s="1179">
        <f t="shared" si="920"/>
        <v>13.184557545801582</v>
      </c>
    </row>
    <row r="526" spans="2:18" thickTop="1" thickBot="1" x14ac:dyDescent="0.35">
      <c r="D526">
        <v>13</v>
      </c>
      <c r="E526">
        <f t="shared" ref="E526" si="921">B521+C521+D526</f>
        <v>113</v>
      </c>
      <c r="F526">
        <f t="shared" ref="F526:R526" si="922">($B521*F$2+$C521*F$3+$D526*F$4)/$E526</f>
        <v>1.9807319701396107</v>
      </c>
      <c r="G526">
        <f t="shared" si="922"/>
        <v>1.6177128916908506E-2</v>
      </c>
      <c r="H526" s="1179">
        <f t="shared" si="922"/>
        <v>10.868547818873909</v>
      </c>
      <c r="I526" s="1179">
        <f t="shared" si="922"/>
        <v>6.7757930523638601</v>
      </c>
      <c r="J526">
        <f t="shared" si="922"/>
        <v>1.7303837979222878</v>
      </c>
      <c r="K526" s="1179">
        <f t="shared" si="922"/>
        <v>73.440055295828714</v>
      </c>
      <c r="L526">
        <f t="shared" si="922"/>
        <v>8.1082897878915574</v>
      </c>
      <c r="M526">
        <f t="shared" si="922"/>
        <v>8.5176991480114192E-2</v>
      </c>
      <c r="N526" s="1179">
        <f t="shared" si="922"/>
        <v>220.56746428846023</v>
      </c>
      <c r="O526">
        <f t="shared" si="922"/>
        <v>13.416055992773119</v>
      </c>
      <c r="P526" s="1179">
        <f t="shared" si="922"/>
        <v>0.12911908692510876</v>
      </c>
      <c r="Q526" s="1179">
        <f t="shared" si="922"/>
        <v>26.31818829356213</v>
      </c>
      <c r="R526" s="1179">
        <f t="shared" si="922"/>
        <v>13.32770691987095</v>
      </c>
    </row>
    <row r="527" spans="2:18" thickTop="1" thickBot="1" x14ac:dyDescent="0.35">
      <c r="D527">
        <v>15</v>
      </c>
      <c r="E527">
        <f t="shared" ref="E527" si="923">B521+C521+D527</f>
        <v>115</v>
      </c>
      <c r="F527">
        <f t="shared" ref="F527:R527" si="924">($B521*F$2+$C521*F$3+$D527*F$4)/$E527</f>
        <v>2.0165329044650058</v>
      </c>
      <c r="G527">
        <f t="shared" si="924"/>
        <v>1.6310742248011673E-2</v>
      </c>
      <c r="H527" s="1179">
        <f t="shared" si="924"/>
        <v>10.924537091731311</v>
      </c>
      <c r="I527" s="1179">
        <f t="shared" si="924"/>
        <v>6.7546308346705661</v>
      </c>
      <c r="J527">
        <f t="shared" si="924"/>
        <v>1.7729318460261037</v>
      </c>
      <c r="K527" s="1179">
        <f t="shared" si="924"/>
        <v>72.88135568755952</v>
      </c>
      <c r="L527">
        <f t="shared" si="924"/>
        <v>8.6378074534161495</v>
      </c>
      <c r="M527">
        <f t="shared" si="924"/>
        <v>9.053177292331005E-2</v>
      </c>
      <c r="N527" s="1179">
        <f t="shared" si="924"/>
        <v>218.77850090105622</v>
      </c>
      <c r="O527">
        <f t="shared" si="924"/>
        <v>13.352670313000113</v>
      </c>
      <c r="P527" s="1179">
        <f t="shared" si="924"/>
        <v>0.12875578804014454</v>
      </c>
      <c r="Q527" s="1179">
        <f t="shared" si="924"/>
        <v>26.408027296846139</v>
      </c>
      <c r="R527" s="1179">
        <f t="shared" si="924"/>
        <v>13.418990578697796</v>
      </c>
    </row>
    <row r="528" spans="2:18" thickTop="1" thickBot="1" x14ac:dyDescent="0.35">
      <c r="D528">
        <v>17</v>
      </c>
      <c r="E528">
        <f t="shared" ref="E528" si="925">B521+C521+D528</f>
        <v>117</v>
      </c>
      <c r="F528">
        <f t="shared" ref="F528:R528" si="926">($B521*F$2+$C521*F$3+$D528*F$4)/$E528</f>
        <v>2.0511098752237209</v>
      </c>
      <c r="G528">
        <f t="shared" si="926"/>
        <v>1.6439787601983107E-2</v>
      </c>
      <c r="H528" s="1179">
        <f t="shared" si="926"/>
        <v>10.9786122014141</v>
      </c>
      <c r="I528" s="1179">
        <f t="shared" si="926"/>
        <v>6.7341921115992651</v>
      </c>
      <c r="J528">
        <f t="shared" si="926"/>
        <v>1.8140252600067122</v>
      </c>
      <c r="K528" s="1179">
        <f t="shared" si="926"/>
        <v>72.341756920598669</v>
      </c>
      <c r="L528">
        <f t="shared" si="926"/>
        <v>9.1492219508886183</v>
      </c>
      <c r="M528">
        <f t="shared" si="926"/>
        <v>9.5703484915456521E-2</v>
      </c>
      <c r="N528" s="1179">
        <f t="shared" si="926"/>
        <v>217.05069865510188</v>
      </c>
      <c r="O528">
        <f t="shared" si="926"/>
        <v>13.29145166501422</v>
      </c>
      <c r="P528" s="1179">
        <f t="shared" si="926"/>
        <v>0.12840490962987994</v>
      </c>
      <c r="Q528" s="1179">
        <f t="shared" si="926"/>
        <v>26.49479488121445</v>
      </c>
      <c r="R528" s="1179">
        <f t="shared" si="926"/>
        <v>13.507153428675858</v>
      </c>
    </row>
    <row r="529" spans="2:18" thickTop="1" thickBot="1" x14ac:dyDescent="0.35">
      <c r="D529">
        <v>20</v>
      </c>
      <c r="E529">
        <f t="shared" ref="E529" si="927">B521+C521+D529</f>
        <v>120</v>
      </c>
      <c r="F529">
        <f t="shared" ref="F529:R529" si="928">($B521*F$2+$C521*F$3+$D529*F$4)/$E529</f>
        <v>2.1008142706893738</v>
      </c>
      <c r="G529">
        <f t="shared" si="928"/>
        <v>1.6625290298317042E-2</v>
      </c>
      <c r="H529" s="1179">
        <f t="shared" si="928"/>
        <v>11.056345171583109</v>
      </c>
      <c r="I529" s="1179">
        <f t="shared" si="928"/>
        <v>6.7048114471842695</v>
      </c>
      <c r="J529">
        <f t="shared" si="928"/>
        <v>1.8730970426038371</v>
      </c>
      <c r="K529" s="1179">
        <f t="shared" si="928"/>
        <v>71.566083693092466</v>
      </c>
      <c r="L529">
        <f t="shared" si="928"/>
        <v>9.8843802910052911</v>
      </c>
      <c r="M529">
        <f t="shared" si="928"/>
        <v>0.10313782090416704</v>
      </c>
      <c r="N529" s="1179">
        <f t="shared" si="928"/>
        <v>214.56698292654258</v>
      </c>
      <c r="O529">
        <f t="shared" si="928"/>
        <v>13.203449858534496</v>
      </c>
      <c r="P529" s="1179">
        <f t="shared" si="928"/>
        <v>0.1279005219151246</v>
      </c>
      <c r="Q529" s="1179">
        <f t="shared" si="928"/>
        <v>26.619523283743895</v>
      </c>
      <c r="R529" s="1179">
        <f t="shared" si="928"/>
        <v>13.633887525519322</v>
      </c>
    </row>
    <row r="530" spans="2:18" thickTop="1" thickBot="1" x14ac:dyDescent="0.35">
      <c r="B530">
        <v>42</v>
      </c>
      <c r="C530">
        <v>58</v>
      </c>
      <c r="D530">
        <v>1</v>
      </c>
      <c r="E530">
        <f t="shared" ref="E530" si="929">B530+C530+D530</f>
        <v>101</v>
      </c>
      <c r="F530">
        <f t="shared" ref="F530:R530" si="930">($B530*F$2+$C530*F$3+$D530*F$4)/$E530</f>
        <v>1.6967057854653755</v>
      </c>
      <c r="G530">
        <f t="shared" si="930"/>
        <v>1.4914834544234741E-2</v>
      </c>
      <c r="H530" s="1179">
        <f t="shared" si="930"/>
        <v>10.520968297934715</v>
      </c>
      <c r="I530" s="1179">
        <f t="shared" si="930"/>
        <v>6.9408554259256512</v>
      </c>
      <c r="J530">
        <f t="shared" si="930"/>
        <v>1.4375609705748127</v>
      </c>
      <c r="K530" s="1179">
        <f t="shared" si="930"/>
        <v>76.549982180933782</v>
      </c>
      <c r="L530">
        <f t="shared" si="930"/>
        <v>4.3991057677196288</v>
      </c>
      <c r="M530">
        <f t="shared" si="930"/>
        <v>4.7555217259795453E-2</v>
      </c>
      <c r="N530" s="1179">
        <f t="shared" si="930"/>
        <v>231.72888978992705</v>
      </c>
      <c r="O530">
        <f t="shared" si="930"/>
        <v>13.540138181624064</v>
      </c>
      <c r="P530" s="1179">
        <f t="shared" si="930"/>
        <v>0.13238934853344622</v>
      </c>
      <c r="Q530" s="1179">
        <f t="shared" si="930"/>
        <v>25.474203606231725</v>
      </c>
      <c r="R530" s="1179">
        <f t="shared" si="930"/>
        <v>12.593615183825687</v>
      </c>
    </row>
    <row r="531" spans="2:18" thickTop="1" thickBot="1" x14ac:dyDescent="0.35">
      <c r="D531">
        <v>3</v>
      </c>
      <c r="E531">
        <f t="shared" ref="E531" si="931">B530+C530+D531</f>
        <v>103</v>
      </c>
      <c r="F531">
        <f t="shared" ref="F531:R531" si="932">($B530*F$2+$C530*F$3+$D531*F$4)/$E531</f>
        <v>1.742192773977695</v>
      </c>
      <c r="G531">
        <f t="shared" si="932"/>
        <v>1.5088525047363008E-2</v>
      </c>
      <c r="H531" s="1179">
        <f t="shared" si="932"/>
        <v>10.590229709784031</v>
      </c>
      <c r="I531" s="1179">
        <f t="shared" si="932"/>
        <v>6.9140226125096085</v>
      </c>
      <c r="J531">
        <f t="shared" si="932"/>
        <v>1.4907519529693154</v>
      </c>
      <c r="K531" s="1179">
        <f t="shared" si="932"/>
        <v>75.865804426359347</v>
      </c>
      <c r="L531">
        <f t="shared" si="932"/>
        <v>5.0623378024348895</v>
      </c>
      <c r="M531">
        <f t="shared" si="932"/>
        <v>5.426437662298151E-2</v>
      </c>
      <c r="N531" s="1179">
        <f t="shared" si="932"/>
        <v>229.51477677483581</v>
      </c>
      <c r="O531">
        <f t="shared" si="932"/>
        <v>13.46695839956972</v>
      </c>
      <c r="P531" s="1179">
        <f t="shared" si="932"/>
        <v>0.13192022333939224</v>
      </c>
      <c r="Q531" s="1179">
        <f t="shared" si="932"/>
        <v>25.590897341691157</v>
      </c>
      <c r="R531" s="1179">
        <f t="shared" si="932"/>
        <v>12.709788040497314</v>
      </c>
    </row>
    <row r="532" spans="2:18" thickTop="1" thickBot="1" x14ac:dyDescent="0.35">
      <c r="D532">
        <v>5</v>
      </c>
      <c r="E532">
        <f t="shared" ref="E532" si="933">B530+C530+D532</f>
        <v>105</v>
      </c>
      <c r="F532">
        <f t="shared" ref="F532:R532" si="934">($B530*F$2+$C530*F$3+$D532*F$4)/$E532</f>
        <v>1.7859469248324025</v>
      </c>
      <c r="G532">
        <f t="shared" si="934"/>
        <v>1.5255598769419723E-2</v>
      </c>
      <c r="H532" s="1179">
        <f t="shared" si="934"/>
        <v>10.656852591658136</v>
      </c>
      <c r="I532" s="1179">
        <f t="shared" si="934"/>
        <v>6.8882120015094159</v>
      </c>
      <c r="J532">
        <f t="shared" si="934"/>
        <v>1.5419166122249801</v>
      </c>
      <c r="K532" s="1179">
        <f t="shared" si="934"/>
        <v>75.20769058624488</v>
      </c>
      <c r="L532">
        <f t="shared" si="934"/>
        <v>5.7003038548752833</v>
      </c>
      <c r="M532">
        <f t="shared" si="934"/>
        <v>6.0717948962808091E-2</v>
      </c>
      <c r="N532" s="1179">
        <f t="shared" si="934"/>
        <v>227.3850109222243</v>
      </c>
      <c r="O532">
        <f t="shared" si="934"/>
        <v>13.396566418736493</v>
      </c>
      <c r="P532" s="1179">
        <f t="shared" si="934"/>
        <v>0.13146896958130222</v>
      </c>
      <c r="Q532" s="1179">
        <f t="shared" si="934"/>
        <v>25.703145601514038</v>
      </c>
      <c r="R532" s="1179">
        <f t="shared" si="934"/>
        <v>12.82153526453383</v>
      </c>
    </row>
    <row r="533" spans="2:18" thickTop="1" thickBot="1" x14ac:dyDescent="0.35">
      <c r="D533">
        <v>7</v>
      </c>
      <c r="E533">
        <f t="shared" ref="E533" si="935">B530+C530+D533</f>
        <v>107</v>
      </c>
      <c r="F533">
        <f t="shared" ref="F533:R533" si="936">($B530*F$2+$C530*F$3+$D533*F$4)/$E533</f>
        <v>1.8280654064962798</v>
      </c>
      <c r="G533">
        <f t="shared" si="936"/>
        <v>1.5416426744857496E-2</v>
      </c>
      <c r="H533" s="1179">
        <f t="shared" si="936"/>
        <v>10.720984898508908</v>
      </c>
      <c r="I533" s="1179">
        <f t="shared" si="936"/>
        <v>6.8633662731634351</v>
      </c>
      <c r="J533">
        <f t="shared" si="936"/>
        <v>1.591168573938377</v>
      </c>
      <c r="K533" s="1179">
        <f t="shared" si="936"/>
        <v>74.574179132676761</v>
      </c>
      <c r="L533">
        <f t="shared" si="936"/>
        <v>6.3144207090936062</v>
      </c>
      <c r="M533">
        <f t="shared" si="936"/>
        <v>6.6930266261893495E-2</v>
      </c>
      <c r="N533" s="1179">
        <f t="shared" si="936"/>
        <v>225.3348624846636</v>
      </c>
      <c r="O533">
        <f t="shared" si="936"/>
        <v>13.328805913822265</v>
      </c>
      <c r="P533" s="1179">
        <f t="shared" si="936"/>
        <v>0.13103458512258007</v>
      </c>
      <c r="Q533" s="1179">
        <f t="shared" si="936"/>
        <v>25.811197664708025</v>
      </c>
      <c r="R533" s="1179">
        <f t="shared" si="936"/>
        <v>12.929105022251225</v>
      </c>
    </row>
    <row r="534" spans="2:18" thickTop="1" thickBot="1" x14ac:dyDescent="0.35">
      <c r="D534">
        <v>10</v>
      </c>
      <c r="E534">
        <f t="shared" ref="E534" si="937">B530+C530+D534</f>
        <v>110</v>
      </c>
      <c r="F534">
        <f t="shared" ref="F534:R534" si="938">($B530*F$2+$C530*F$3+$D534*F$4)/$E534</f>
        <v>1.8883714143331949</v>
      </c>
      <c r="G534">
        <f t="shared" si="938"/>
        <v>1.5646703164234305E-2</v>
      </c>
      <c r="H534" s="1179">
        <f t="shared" si="938"/>
        <v>10.812810701499787</v>
      </c>
      <c r="I534" s="1179">
        <f t="shared" si="938"/>
        <v>6.8277917075771439</v>
      </c>
      <c r="J534">
        <f t="shared" si="938"/>
        <v>1.6616884282098314</v>
      </c>
      <c r="K534" s="1179">
        <f t="shared" si="938"/>
        <v>73.667105915067864</v>
      </c>
      <c r="L534">
        <f t="shared" si="938"/>
        <v>7.1937243867243863</v>
      </c>
      <c r="M534">
        <f t="shared" si="938"/>
        <v>7.5825175121947599E-2</v>
      </c>
      <c r="N534" s="1179">
        <f t="shared" si="938"/>
        <v>222.39942267633811</v>
      </c>
      <c r="O534">
        <f t="shared" si="938"/>
        <v>13.231785190876892</v>
      </c>
      <c r="P534" s="1179">
        <f t="shared" si="938"/>
        <v>0.1304126255566824</v>
      </c>
      <c r="Q534" s="1179">
        <f t="shared" si="938"/>
        <v>25.965908573372143</v>
      </c>
      <c r="R534" s="1179">
        <f t="shared" si="938"/>
        <v>13.083125357164768</v>
      </c>
    </row>
    <row r="535" spans="2:18" thickTop="1" thickBot="1" x14ac:dyDescent="0.35">
      <c r="D535">
        <v>13</v>
      </c>
      <c r="E535">
        <f t="shared" ref="E535" si="939">B530+C530+D535</f>
        <v>113</v>
      </c>
      <c r="F535">
        <f t="shared" ref="F535:R535" si="940">($B530*F$2+$C530*F$3+$D535*F$4)/$E535</f>
        <v>1.9454753332584154</v>
      </c>
      <c r="G535">
        <f t="shared" si="940"/>
        <v>1.5864752517095532E-2</v>
      </c>
      <c r="H535" s="1179">
        <f t="shared" si="940"/>
        <v>10.899760798137169</v>
      </c>
      <c r="I535" s="1179">
        <f t="shared" si="940"/>
        <v>6.7941060569777374</v>
      </c>
      <c r="J535">
        <f t="shared" si="940"/>
        <v>1.7284638654403235</v>
      </c>
      <c r="K535" s="1179">
        <f t="shared" si="940"/>
        <v>72.808195877155015</v>
      </c>
      <c r="L535">
        <f t="shared" si="940"/>
        <v>8.0263393735075148</v>
      </c>
      <c r="M535">
        <f t="shared" si="940"/>
        <v>8.4247787936335111E-2</v>
      </c>
      <c r="N535" s="1179">
        <f t="shared" si="940"/>
        <v>219.61984692863169</v>
      </c>
      <c r="O535">
        <f t="shared" si="940"/>
        <v>13.13991601074278</v>
      </c>
      <c r="P535" s="1179">
        <f t="shared" si="940"/>
        <v>0.12982369039251382</v>
      </c>
      <c r="Q535" s="1179">
        <f t="shared" si="940"/>
        <v>26.112404743523125</v>
      </c>
      <c r="R535" s="1179">
        <f t="shared" si="940"/>
        <v>13.228967621197945</v>
      </c>
    </row>
    <row r="536" spans="2:18" thickTop="1" thickBot="1" x14ac:dyDescent="0.35">
      <c r="D536">
        <v>15</v>
      </c>
      <c r="E536">
        <f t="shared" ref="E536" si="941">B530+C530+D536</f>
        <v>115</v>
      </c>
      <c r="F536">
        <f t="shared" ref="F536:R536" si="942">($B530*F$2+$C530*F$3+$D536*F$4)/$E536</f>
        <v>1.9818894264860922</v>
      </c>
      <c r="G536">
        <f t="shared" si="942"/>
        <v>1.6003798481238923E-2</v>
      </c>
      <c r="H536" s="1179">
        <f t="shared" si="942"/>
        <v>10.955207236572603</v>
      </c>
      <c r="I536" s="1179">
        <f t="shared" si="942"/>
        <v>6.7726253522476805</v>
      </c>
      <c r="J536">
        <f t="shared" si="942"/>
        <v>1.7710453036742606</v>
      </c>
      <c r="K536" s="1179">
        <f t="shared" si="942"/>
        <v>72.260485128341017</v>
      </c>
      <c r="L536">
        <f t="shared" si="942"/>
        <v>8.5572822636300891</v>
      </c>
      <c r="M536">
        <f t="shared" si="942"/>
        <v>8.9618729441161935E-2</v>
      </c>
      <c r="N536" s="1179">
        <f t="shared" si="942"/>
        <v>217.84736384313771</v>
      </c>
      <c r="O536">
        <f t="shared" si="942"/>
        <v>13.081332765439868</v>
      </c>
      <c r="P536" s="1179">
        <f t="shared" si="942"/>
        <v>0.12944813753420342</v>
      </c>
      <c r="Q536" s="1179">
        <f t="shared" si="942"/>
        <v>26.205822591155638</v>
      </c>
      <c r="R536" s="1179">
        <f t="shared" si="942"/>
        <v>13.321968485219104</v>
      </c>
    </row>
    <row r="537" spans="2:18" thickTop="1" thickBot="1" x14ac:dyDescent="0.35">
      <c r="D537">
        <v>17</v>
      </c>
      <c r="E537">
        <f t="shared" ref="E537" si="943">B530+C530+D537</f>
        <v>117</v>
      </c>
      <c r="F537">
        <f t="shared" ref="F537:R537" si="944">($B530*F$2+$C530*F$3+$D537*F$4)/$E537</f>
        <v>2.0170585934495753</v>
      </c>
      <c r="G537">
        <f t="shared" si="944"/>
        <v>1.6138090737206474E-2</v>
      </c>
      <c r="H537" s="1179">
        <f t="shared" si="944"/>
        <v>11.008758070275197</v>
      </c>
      <c r="I537" s="1179">
        <f t="shared" si="944"/>
        <v>6.7518790305853171</v>
      </c>
      <c r="J537">
        <f t="shared" si="944"/>
        <v>1.8121709662420802</v>
      </c>
      <c r="K537" s="1179">
        <f t="shared" si="944"/>
        <v>71.731499533332638</v>
      </c>
      <c r="L537">
        <f t="shared" si="944"/>
        <v>9.0700732600732614</v>
      </c>
      <c r="M537">
        <f t="shared" si="944"/>
        <v>9.4806049014199825E-2</v>
      </c>
      <c r="N537" s="1179">
        <f t="shared" si="944"/>
        <v>216.13547846996835</v>
      </c>
      <c r="O537">
        <f t="shared" si="944"/>
        <v>13.024752366130217</v>
      </c>
      <c r="P537" s="1179">
        <f t="shared" si="944"/>
        <v>0.12908542408985235</v>
      </c>
      <c r="Q537" s="1179">
        <f t="shared" si="944"/>
        <v>26.296046666219514</v>
      </c>
      <c r="R537" s="1179">
        <f t="shared" si="944"/>
        <v>13.411789832521588</v>
      </c>
    </row>
    <row r="538" spans="2:18" thickTop="1" thickBot="1" x14ac:dyDescent="0.35">
      <c r="D538">
        <v>20</v>
      </c>
      <c r="E538">
        <f t="shared" ref="E538" si="945">B530+C530+D538</f>
        <v>120</v>
      </c>
      <c r="F538">
        <f t="shared" ref="F538:R538" si="946">($B530*F$2+$C530*F$3+$D538*F$4)/$E538</f>
        <v>2.0676142709595817</v>
      </c>
      <c r="G538">
        <f t="shared" si="946"/>
        <v>1.6331135855159825E-2</v>
      </c>
      <c r="H538" s="1179">
        <f t="shared" si="946"/>
        <v>11.085737393722679</v>
      </c>
      <c r="I538" s="1179">
        <f t="shared" si="946"/>
        <v>6.7220561931956704</v>
      </c>
      <c r="J538">
        <f t="shared" si="946"/>
        <v>1.871289106183321</v>
      </c>
      <c r="K538" s="1179">
        <f t="shared" si="946"/>
        <v>70.971082740508081</v>
      </c>
      <c r="L538">
        <f t="shared" si="946"/>
        <v>9.8072103174603171</v>
      </c>
      <c r="M538">
        <f t="shared" si="946"/>
        <v>0.10226282090044174</v>
      </c>
      <c r="N538" s="1179">
        <f t="shared" si="946"/>
        <v>213.67464324603736</v>
      </c>
      <c r="O538">
        <f t="shared" si="946"/>
        <v>12.943418042122595</v>
      </c>
      <c r="P538" s="1179">
        <f t="shared" si="946"/>
        <v>0.12856402351359772</v>
      </c>
      <c r="Q538" s="1179">
        <f t="shared" si="946"/>
        <v>26.425743774123831</v>
      </c>
      <c r="R538" s="1179">
        <f t="shared" si="946"/>
        <v>13.540908019268908</v>
      </c>
    </row>
    <row r="539" spans="2:18" thickTop="1" thickBot="1" x14ac:dyDescent="0.35">
      <c r="B539">
        <v>41</v>
      </c>
      <c r="C539">
        <v>59</v>
      </c>
      <c r="D539">
        <v>1</v>
      </c>
      <c r="E539">
        <f t="shared" ref="E539" si="947">B539+C539+D539</f>
        <v>101</v>
      </c>
      <c r="F539">
        <f t="shared" ref="F539:R539" si="948">($B539*F$2+$C539*F$3+$D539*F$4)/$E539</f>
        <v>1.657260241231959</v>
      </c>
      <c r="G539">
        <f t="shared" si="948"/>
        <v>1.4565344116721215E-2</v>
      </c>
      <c r="H539" s="1179">
        <f t="shared" si="948"/>
        <v>10.555889749981729</v>
      </c>
      <c r="I539" s="1179">
        <f t="shared" si="948"/>
        <v>6.9613442330679103</v>
      </c>
      <c r="J539">
        <f t="shared" si="948"/>
        <v>1.4354129273029121</v>
      </c>
      <c r="K539" s="1179">
        <f t="shared" si="948"/>
        <v>75.843050356081037</v>
      </c>
      <c r="L539">
        <f t="shared" si="948"/>
        <v>4.307418670438472</v>
      </c>
      <c r="M539">
        <f t="shared" si="948"/>
        <v>4.6515613294973328E-2</v>
      </c>
      <c r="N539" s="1179">
        <f t="shared" si="948"/>
        <v>230.66868422893083</v>
      </c>
      <c r="O539">
        <f t="shared" si="948"/>
        <v>13.231189488857448</v>
      </c>
      <c r="P539" s="1179">
        <f t="shared" si="948"/>
        <v>0.13317766726430535</v>
      </c>
      <c r="Q539" s="1179">
        <f t="shared" si="948"/>
        <v>25.243970525495026</v>
      </c>
      <c r="R539" s="1179">
        <f t="shared" si="948"/>
        <v>12.483144483330149</v>
      </c>
    </row>
    <row r="540" spans="2:18" thickTop="1" thickBot="1" x14ac:dyDescent="0.35">
      <c r="D540">
        <v>3</v>
      </c>
      <c r="E540">
        <f t="shared" ref="E540" si="949">B539+C539+D540</f>
        <v>103</v>
      </c>
      <c r="F540">
        <f t="shared" ref="F540:R540" si="950">($B539*F$2+$C539*F$3+$D540*F$4)/$E540</f>
        <v>1.7035131626420148</v>
      </c>
      <c r="G540">
        <f t="shared" si="950"/>
        <v>1.4745820841742949E-2</v>
      </c>
      <c r="H540" s="1179">
        <f t="shared" si="950"/>
        <v>10.624473075383529</v>
      </c>
      <c r="I540" s="1179">
        <f t="shared" si="950"/>
        <v>6.9341135787364836</v>
      </c>
      <c r="J540">
        <f t="shared" si="950"/>
        <v>1.48864561927551</v>
      </c>
      <c r="K540" s="1179">
        <f t="shared" si="950"/>
        <v>75.17259943305713</v>
      </c>
      <c r="L540">
        <f t="shared" si="950"/>
        <v>4.9724310371397751</v>
      </c>
      <c r="M540">
        <f t="shared" si="950"/>
        <v>5.324495914291321E-2</v>
      </c>
      <c r="N540" s="1179">
        <f t="shared" si="950"/>
        <v>228.4751577295871</v>
      </c>
      <c r="O540">
        <f t="shared" si="950"/>
        <v>13.164008710546144</v>
      </c>
      <c r="P540" s="1179">
        <f t="shared" si="950"/>
        <v>0.13269323491042886</v>
      </c>
      <c r="Q540" s="1179">
        <f t="shared" si="950"/>
        <v>25.365134806211479</v>
      </c>
      <c r="R540" s="1179">
        <f t="shared" si="950"/>
        <v>12.60146240214732</v>
      </c>
    </row>
    <row r="541" spans="2:18" thickTop="1" thickBot="1" x14ac:dyDescent="0.35">
      <c r="D541">
        <v>5</v>
      </c>
      <c r="E541">
        <f t="shared" ref="E541" si="951">B539+C539+D541</f>
        <v>105</v>
      </c>
      <c r="F541">
        <f t="shared" ref="F541:R541" si="952">($B539*F$2+$C539*F$3+$D541*F$4)/$E541</f>
        <v>1.7480040679983542</v>
      </c>
      <c r="G541">
        <f t="shared" si="952"/>
        <v>1.4919422262954332E-2</v>
      </c>
      <c r="H541" s="1179">
        <f t="shared" si="952"/>
        <v>10.690443702674786</v>
      </c>
      <c r="I541" s="1179">
        <f t="shared" si="952"/>
        <v>6.9079202826653026</v>
      </c>
      <c r="J541">
        <f t="shared" si="952"/>
        <v>1.5398503991729613</v>
      </c>
      <c r="K541" s="1179">
        <f t="shared" si="952"/>
        <v>74.527689497577001</v>
      </c>
      <c r="L541">
        <f t="shared" si="952"/>
        <v>5.6121095993953141</v>
      </c>
      <c r="M541">
        <f t="shared" si="952"/>
        <v>5.9717948958550614E-2</v>
      </c>
      <c r="N541" s="1179">
        <f t="shared" si="952"/>
        <v>226.3651941445041</v>
      </c>
      <c r="O541">
        <f t="shared" si="952"/>
        <v>13.099387199980033</v>
      </c>
      <c r="P541" s="1179">
        <f t="shared" si="952"/>
        <v>0.13222725712241434</v>
      </c>
      <c r="Q541" s="1179">
        <f t="shared" si="952"/>
        <v>25.481683304805401</v>
      </c>
      <c r="R541" s="1179">
        <f t="shared" si="952"/>
        <v>12.715272971676217</v>
      </c>
    </row>
    <row r="542" spans="2:18" thickTop="1" thickBot="1" x14ac:dyDescent="0.35">
      <c r="D542">
        <v>7</v>
      </c>
      <c r="E542">
        <f t="shared" ref="E542" si="953">B539+C539+D542</f>
        <v>107</v>
      </c>
      <c r="F542">
        <f t="shared" ref="F542:R542" si="954">($B539*F$2+$C539*F$3+$D542*F$4)/$E542</f>
        <v>1.7908317619395033</v>
      </c>
      <c r="G542">
        <f t="shared" si="954"/>
        <v>1.508653391141015E-2</v>
      </c>
      <c r="H542" s="1179">
        <f t="shared" si="954"/>
        <v>10.753948138291603</v>
      </c>
      <c r="I542" s="1179">
        <f t="shared" si="954"/>
        <v>6.882706175232296</v>
      </c>
      <c r="J542">
        <f t="shared" si="954"/>
        <v>1.5891409816910689</v>
      </c>
      <c r="K542" s="1179">
        <f t="shared" si="954"/>
        <v>73.906888344731641</v>
      </c>
      <c r="L542">
        <f t="shared" si="954"/>
        <v>6.2278749443702717</v>
      </c>
      <c r="M542">
        <f t="shared" si="954"/>
        <v>6.594895784650065E-2</v>
      </c>
      <c r="N542" s="1179">
        <f t="shared" si="954"/>
        <v>224.33410770278869</v>
      </c>
      <c r="O542">
        <f t="shared" si="954"/>
        <v>13.037181446818263</v>
      </c>
      <c r="P542" s="1179">
        <f t="shared" si="954"/>
        <v>0.13177869906479289</v>
      </c>
      <c r="Q542" s="1179">
        <f t="shared" si="954"/>
        <v>25.59387485018086</v>
      </c>
      <c r="R542" s="1179">
        <f t="shared" si="954"/>
        <v>12.824828940475063</v>
      </c>
    </row>
    <row r="543" spans="2:18" thickTop="1" thickBot="1" x14ac:dyDescent="0.35">
      <c r="D543">
        <v>10</v>
      </c>
      <c r="E543">
        <f t="shared" ref="E543" si="955">B539+C539+D543</f>
        <v>110</v>
      </c>
      <c r="F543">
        <f t="shared" ref="F543:R543" si="956">($B539*F$2+$C539*F$3+$D543*F$4)/$E543</f>
        <v>1.8521532328097852</v>
      </c>
      <c r="G543">
        <f t="shared" si="956"/>
        <v>1.5325807408062797E-2</v>
      </c>
      <c r="H543" s="1179">
        <f t="shared" si="956"/>
        <v>10.844874943833863</v>
      </c>
      <c r="I543" s="1179">
        <f t="shared" si="956"/>
        <v>6.8466041577713996</v>
      </c>
      <c r="J543">
        <f t="shared" si="956"/>
        <v>1.6597161339329045</v>
      </c>
      <c r="K543" s="1179">
        <f t="shared" si="956"/>
        <v>73.018013966793973</v>
      </c>
      <c r="L543">
        <f t="shared" si="956"/>
        <v>7.109538961038961</v>
      </c>
      <c r="M543">
        <f t="shared" si="956"/>
        <v>7.4870629663338198E-2</v>
      </c>
      <c r="N543" s="1179">
        <f t="shared" si="956"/>
        <v>221.42596120669614</v>
      </c>
      <c r="O543">
        <f t="shared" si="956"/>
        <v>12.948114118427545</v>
      </c>
      <c r="P543" s="1179">
        <f t="shared" si="956"/>
        <v>0.13113644548228942</v>
      </c>
      <c r="Q543" s="1179">
        <f t="shared" si="956"/>
        <v>25.75451274469572</v>
      </c>
      <c r="R543" s="1179">
        <f t="shared" si="956"/>
        <v>12.981693168527956</v>
      </c>
    </row>
    <row r="544" spans="2:18" thickTop="1" thickBot="1" x14ac:dyDescent="0.35">
      <c r="D544">
        <v>13</v>
      </c>
      <c r="E544">
        <f t="shared" ref="E544" si="957">B539+C539+D544</f>
        <v>113</v>
      </c>
      <c r="F544">
        <f t="shared" ref="F544:R544" si="958">($B539*F$2+$C539*F$3+$D544*F$4)/$E544</f>
        <v>1.9102186963772201</v>
      </c>
      <c r="G544">
        <f t="shared" si="958"/>
        <v>1.555237611728256E-2</v>
      </c>
      <c r="H544" s="1179">
        <f t="shared" si="958"/>
        <v>10.93097377740043</v>
      </c>
      <c r="I544" s="1179">
        <f t="shared" si="958"/>
        <v>6.8124190615916147</v>
      </c>
      <c r="J544">
        <f t="shared" si="958"/>
        <v>1.7265439329583592</v>
      </c>
      <c r="K544" s="1179">
        <f t="shared" si="958"/>
        <v>72.176336458481316</v>
      </c>
      <c r="L544">
        <f t="shared" si="958"/>
        <v>7.9443889591234722</v>
      </c>
      <c r="M544">
        <f t="shared" si="958"/>
        <v>8.3318584392556044E-2</v>
      </c>
      <c r="N544" s="1179">
        <f t="shared" si="958"/>
        <v>218.6722295688032</v>
      </c>
      <c r="O544">
        <f t="shared" si="958"/>
        <v>12.863776028712442</v>
      </c>
      <c r="P544" s="1179">
        <f t="shared" si="958"/>
        <v>0.13052829385991888</v>
      </c>
      <c r="Q544" s="1179">
        <f t="shared" si="958"/>
        <v>25.906621193484128</v>
      </c>
      <c r="R544" s="1179">
        <f t="shared" si="958"/>
        <v>13.130228322524943</v>
      </c>
    </row>
    <row r="545" spans="2:18" thickTop="1" thickBot="1" x14ac:dyDescent="0.35">
      <c r="D545">
        <v>15</v>
      </c>
      <c r="E545">
        <f t="shared" ref="E545" si="959">B539+C539+D545</f>
        <v>115</v>
      </c>
      <c r="F545">
        <f t="shared" ref="F545:R545" si="960">($B539*F$2+$C539*F$3+$D545*F$4)/$E545</f>
        <v>1.9472459485071785</v>
      </c>
      <c r="G545">
        <f t="shared" si="960"/>
        <v>1.5696854714466177E-2</v>
      </c>
      <c r="H545" s="1179">
        <f t="shared" si="960"/>
        <v>10.985877381413891</v>
      </c>
      <c r="I545" s="1179">
        <f t="shared" si="960"/>
        <v>6.7906198698247939</v>
      </c>
      <c r="J545">
        <f t="shared" si="960"/>
        <v>1.7691587613224176</v>
      </c>
      <c r="K545" s="1179">
        <f t="shared" si="960"/>
        <v>71.639614569122514</v>
      </c>
      <c r="L545">
        <f t="shared" si="960"/>
        <v>8.4767570738440305</v>
      </c>
      <c r="M545">
        <f t="shared" si="960"/>
        <v>8.8705685959013805E-2</v>
      </c>
      <c r="N545" s="1179">
        <f t="shared" si="960"/>
        <v>216.91622678521929</v>
      </c>
      <c r="O545">
        <f t="shared" si="960"/>
        <v>12.809995217879623</v>
      </c>
      <c r="P545" s="1179">
        <f t="shared" si="960"/>
        <v>0.13014048702826231</v>
      </c>
      <c r="Q545" s="1179">
        <f t="shared" si="960"/>
        <v>26.003617885465143</v>
      </c>
      <c r="R545" s="1179">
        <f t="shared" si="960"/>
        <v>13.224946391740414</v>
      </c>
    </row>
    <row r="546" spans="2:18" thickTop="1" thickBot="1" x14ac:dyDescent="0.35">
      <c r="D546">
        <v>17</v>
      </c>
      <c r="E546">
        <f t="shared" ref="E546" si="961">B539+C539+D546</f>
        <v>117</v>
      </c>
      <c r="F546">
        <f t="shared" ref="F546:R546" si="962">($B539*F$2+$C539*F$3+$D546*F$4)/$E546</f>
        <v>1.9830073116754292</v>
      </c>
      <c r="G546">
        <f t="shared" si="962"/>
        <v>1.5836393872429841E-2</v>
      </c>
      <c r="H546" s="1179">
        <f t="shared" si="962"/>
        <v>11.038903939136294</v>
      </c>
      <c r="I546" s="1179">
        <f t="shared" si="962"/>
        <v>6.76956594957137</v>
      </c>
      <c r="J546">
        <f t="shared" si="962"/>
        <v>1.810316672477448</v>
      </c>
      <c r="K546" s="1179">
        <f t="shared" si="962"/>
        <v>71.121242146066578</v>
      </c>
      <c r="L546">
        <f t="shared" si="962"/>
        <v>8.990924569257901</v>
      </c>
      <c r="M546">
        <f t="shared" si="962"/>
        <v>9.3908613112943115E-2</v>
      </c>
      <c r="N546" s="1179">
        <f t="shared" si="962"/>
        <v>215.22025828483484</v>
      </c>
      <c r="O546">
        <f t="shared" si="962"/>
        <v>12.758053067246216</v>
      </c>
      <c r="P546" s="1179">
        <f t="shared" si="962"/>
        <v>0.12976593854982477</v>
      </c>
      <c r="Q546" s="1179">
        <f t="shared" si="962"/>
        <v>26.097298451224585</v>
      </c>
      <c r="R546" s="1179">
        <f t="shared" si="962"/>
        <v>13.31642623636732</v>
      </c>
    </row>
    <row r="547" spans="2:18" thickTop="1" thickBot="1" x14ac:dyDescent="0.35">
      <c r="D547">
        <v>20</v>
      </c>
      <c r="E547">
        <f t="shared" ref="E547" si="963">B539+C539+D547</f>
        <v>120</v>
      </c>
      <c r="F547">
        <f t="shared" ref="F547:R547" si="964">($B539*F$2+$C539*F$3+$D547*F$4)/$E547</f>
        <v>2.0344142712297892</v>
      </c>
      <c r="G547">
        <f t="shared" si="964"/>
        <v>1.6036981412002608E-2</v>
      </c>
      <c r="H547" s="1179">
        <f t="shared" si="964"/>
        <v>11.115129615862251</v>
      </c>
      <c r="I547" s="1179">
        <f t="shared" si="964"/>
        <v>6.7393009392070713</v>
      </c>
      <c r="J547">
        <f t="shared" si="964"/>
        <v>1.8694811697628044</v>
      </c>
      <c r="K547" s="1179">
        <f t="shared" si="964"/>
        <v>70.376081787923667</v>
      </c>
      <c r="L547">
        <f t="shared" si="964"/>
        <v>9.7300403439153431</v>
      </c>
      <c r="M547">
        <f t="shared" si="964"/>
        <v>0.10138782089671645</v>
      </c>
      <c r="N547" s="1179">
        <f t="shared" si="964"/>
        <v>212.78230356553223</v>
      </c>
      <c r="O547">
        <f t="shared" si="964"/>
        <v>12.683386225710693</v>
      </c>
      <c r="P547" s="1179">
        <f t="shared" si="964"/>
        <v>0.12922752511207081</v>
      </c>
      <c r="Q547" s="1179">
        <f t="shared" si="964"/>
        <v>26.231964264503777</v>
      </c>
      <c r="R547" s="1179">
        <f t="shared" si="964"/>
        <v>13.4479285130185</v>
      </c>
    </row>
    <row r="548" spans="2:18" thickTop="1" thickBot="1" x14ac:dyDescent="0.35">
      <c r="B548">
        <v>40</v>
      </c>
      <c r="C548">
        <v>60</v>
      </c>
      <c r="D548">
        <v>1</v>
      </c>
      <c r="E548">
        <f t="shared" ref="E548" si="965">B548+C548+D548</f>
        <v>101</v>
      </c>
      <c r="F548">
        <f t="shared" ref="F548:R548" si="966">($B548*F$2+$C548*F$3+$D548*F$4)/$E548</f>
        <v>1.6178146969985423</v>
      </c>
      <c r="G548">
        <f t="shared" si="966"/>
        <v>1.4215853689207693E-2</v>
      </c>
      <c r="H548" s="1179">
        <f t="shared" si="966"/>
        <v>10.590811202028743</v>
      </c>
      <c r="I548" s="1179">
        <f t="shared" si="966"/>
        <v>6.9818330402101685</v>
      </c>
      <c r="J548">
        <f t="shared" si="966"/>
        <v>1.4332648840310114</v>
      </c>
      <c r="K548" s="1179">
        <f t="shared" si="966"/>
        <v>75.136118531228277</v>
      </c>
      <c r="L548">
        <f t="shared" si="966"/>
        <v>4.2157315731573162</v>
      </c>
      <c r="M548">
        <f t="shared" si="966"/>
        <v>4.5476009330151196E-2</v>
      </c>
      <c r="N548" s="1179">
        <f t="shared" si="966"/>
        <v>229.60847866793455</v>
      </c>
      <c r="O548">
        <f t="shared" si="966"/>
        <v>12.922240796090833</v>
      </c>
      <c r="P548" s="1179">
        <f t="shared" si="966"/>
        <v>0.13396598599516449</v>
      </c>
      <c r="Q548" s="1179">
        <f t="shared" si="966"/>
        <v>25.013737444758316</v>
      </c>
      <c r="R548" s="1179">
        <f t="shared" si="966"/>
        <v>12.372673782834612</v>
      </c>
    </row>
    <row r="549" spans="2:18" thickTop="1" thickBot="1" x14ac:dyDescent="0.35">
      <c r="D549">
        <v>3</v>
      </c>
      <c r="E549">
        <f t="shared" ref="E549" si="967">B548+C548+D549</f>
        <v>103</v>
      </c>
      <c r="F549">
        <f t="shared" ref="F549:R549" si="968">($B548*F$2+$C548*F$3+$D549*F$4)/$E549</f>
        <v>1.6648335513063344</v>
      </c>
      <c r="G549">
        <f t="shared" si="968"/>
        <v>1.4403116636122893E-2</v>
      </c>
      <c r="H549" s="1179">
        <f t="shared" si="968"/>
        <v>10.658716440983028</v>
      </c>
      <c r="I549" s="1179">
        <f t="shared" si="968"/>
        <v>6.9542045449633587</v>
      </c>
      <c r="J549">
        <f t="shared" si="968"/>
        <v>1.4865392855817046</v>
      </c>
      <c r="K549" s="1179">
        <f t="shared" si="968"/>
        <v>74.479394439754913</v>
      </c>
      <c r="L549">
        <f t="shared" si="968"/>
        <v>4.8825242718446606</v>
      </c>
      <c r="M549">
        <f t="shared" si="968"/>
        <v>5.2225541662844911E-2</v>
      </c>
      <c r="N549" s="1179">
        <f t="shared" si="968"/>
        <v>227.4355386843383</v>
      </c>
      <c r="O549">
        <f t="shared" si="968"/>
        <v>12.86105902152257</v>
      </c>
      <c r="P549" s="1179">
        <f t="shared" si="968"/>
        <v>0.13346624648146549</v>
      </c>
      <c r="Q549" s="1179">
        <f t="shared" si="968"/>
        <v>25.139372270731794</v>
      </c>
      <c r="R549" s="1179">
        <f t="shared" si="968"/>
        <v>12.493136763797327</v>
      </c>
    </row>
    <row r="550" spans="2:18" thickTop="1" thickBot="1" x14ac:dyDescent="0.35">
      <c r="D550">
        <v>5</v>
      </c>
      <c r="E550">
        <f t="shared" ref="E550" si="969">B548+C548+D550</f>
        <v>105</v>
      </c>
      <c r="F550">
        <f t="shared" ref="F550:R550" si="970">($B548*F$2+$C548*F$3+$D550*F$4)/$E550</f>
        <v>1.7100612111643059</v>
      </c>
      <c r="G550">
        <f t="shared" si="970"/>
        <v>1.4583245756488943E-2</v>
      </c>
      <c r="H550" s="1179">
        <f t="shared" si="970"/>
        <v>10.724034813691439</v>
      </c>
      <c r="I550" s="1179">
        <f t="shared" si="970"/>
        <v>6.9276285638211892</v>
      </c>
      <c r="J550">
        <f t="shared" si="970"/>
        <v>1.5377841861209425</v>
      </c>
      <c r="K550" s="1179">
        <f t="shared" si="970"/>
        <v>73.847688408909107</v>
      </c>
      <c r="L550">
        <f t="shared" si="970"/>
        <v>5.5239153439153448</v>
      </c>
      <c r="M550">
        <f t="shared" si="970"/>
        <v>5.8717948954293143E-2</v>
      </c>
      <c r="N550" s="1179">
        <f t="shared" si="970"/>
        <v>225.34537736678388</v>
      </c>
      <c r="O550">
        <f t="shared" si="970"/>
        <v>12.802207981223575</v>
      </c>
      <c r="P550" s="1179">
        <f t="shared" si="970"/>
        <v>0.13298554466352647</v>
      </c>
      <c r="Q550" s="1179">
        <f t="shared" si="970"/>
        <v>25.260221008096757</v>
      </c>
      <c r="R550" s="1179">
        <f t="shared" si="970"/>
        <v>12.609010678818606</v>
      </c>
    </row>
    <row r="551" spans="2:18" thickTop="1" thickBot="1" x14ac:dyDescent="0.35">
      <c r="D551">
        <v>7</v>
      </c>
      <c r="E551">
        <f t="shared" ref="E551" si="971">B548+C548+D551</f>
        <v>107</v>
      </c>
      <c r="F551">
        <f t="shared" ref="F551:R551" si="972">($B548*F$2+$C548*F$3+$D551*F$4)/$E551</f>
        <v>1.7535981173827269</v>
      </c>
      <c r="G551">
        <f t="shared" si="972"/>
        <v>1.4756641077962806E-2</v>
      </c>
      <c r="H551" s="1179">
        <f t="shared" si="972"/>
        <v>10.786911378074299</v>
      </c>
      <c r="I551" s="1179">
        <f t="shared" si="972"/>
        <v>6.9020460773011569</v>
      </c>
      <c r="J551">
        <f t="shared" si="972"/>
        <v>1.5871133894437608</v>
      </c>
      <c r="K551" s="1179">
        <f t="shared" si="972"/>
        <v>73.239597556786521</v>
      </c>
      <c r="L551">
        <f t="shared" si="972"/>
        <v>6.1413291796469371</v>
      </c>
      <c r="M551">
        <f t="shared" si="972"/>
        <v>6.4967649431107791E-2</v>
      </c>
      <c r="N551" s="1179">
        <f t="shared" si="972"/>
        <v>223.33335292091368</v>
      </c>
      <c r="O551">
        <f t="shared" si="972"/>
        <v>12.745556979814261</v>
      </c>
      <c r="P551" s="1179">
        <f t="shared" si="972"/>
        <v>0.13252281300700572</v>
      </c>
      <c r="Q551" s="1179">
        <f t="shared" si="972"/>
        <v>25.376552035653685</v>
      </c>
      <c r="R551" s="1179">
        <f t="shared" si="972"/>
        <v>12.720552858698902</v>
      </c>
    </row>
    <row r="552" spans="2:18" thickTop="1" thickBot="1" x14ac:dyDescent="0.35">
      <c r="D552">
        <v>10</v>
      </c>
      <c r="E552">
        <f t="shared" ref="E552" si="973">B548+C548+D552</f>
        <v>110</v>
      </c>
      <c r="F552">
        <f t="shared" ref="F552:R552" si="974">($B548*F$2+$C548*F$3+$D552*F$4)/$E552</f>
        <v>1.8159350512863754</v>
      </c>
      <c r="G552">
        <f t="shared" si="974"/>
        <v>1.500491165189129E-2</v>
      </c>
      <c r="H552" s="1179">
        <f t="shared" si="974"/>
        <v>10.87693918616794</v>
      </c>
      <c r="I552" s="1179">
        <f t="shared" si="974"/>
        <v>6.8654166079656553</v>
      </c>
      <c r="J552">
        <f t="shared" si="974"/>
        <v>1.6577438396559774</v>
      </c>
      <c r="K552" s="1179">
        <f t="shared" si="974"/>
        <v>72.368922018520081</v>
      </c>
      <c r="L552">
        <f t="shared" si="974"/>
        <v>7.0253535353535357</v>
      </c>
      <c r="M552">
        <f t="shared" si="974"/>
        <v>7.3916084204728782E-2</v>
      </c>
      <c r="N552" s="1179">
        <f t="shared" si="974"/>
        <v>220.45249973705407</v>
      </c>
      <c r="O552">
        <f t="shared" si="974"/>
        <v>12.664443045978198</v>
      </c>
      <c r="P552" s="1179">
        <f t="shared" si="974"/>
        <v>0.13186026540789644</v>
      </c>
      <c r="Q552" s="1179">
        <f t="shared" si="974"/>
        <v>25.543116916019287</v>
      </c>
      <c r="R552" s="1179">
        <f t="shared" si="974"/>
        <v>12.880260979891144</v>
      </c>
    </row>
    <row r="553" spans="2:18" thickTop="1" thickBot="1" x14ac:dyDescent="0.35">
      <c r="D553">
        <v>13</v>
      </c>
      <c r="E553">
        <f t="shared" ref="E553" si="975">B548+C548+D553</f>
        <v>113</v>
      </c>
      <c r="F553">
        <f t="shared" ref="F553:R553" si="976">($B548*F$2+$C548*F$3+$D553*F$4)/$E553</f>
        <v>1.8749620594960246</v>
      </c>
      <c r="G553">
        <f t="shared" si="976"/>
        <v>1.523999971746959E-2</v>
      </c>
      <c r="H553" s="1179">
        <f t="shared" si="976"/>
        <v>10.962186756663691</v>
      </c>
      <c r="I553" s="1179">
        <f t="shared" si="976"/>
        <v>6.8307320662054911</v>
      </c>
      <c r="J553">
        <f t="shared" si="976"/>
        <v>1.7246240004763949</v>
      </c>
      <c r="K553" s="1179">
        <f t="shared" si="976"/>
        <v>71.544477039807603</v>
      </c>
      <c r="L553">
        <f t="shared" si="976"/>
        <v>7.8624385447394296</v>
      </c>
      <c r="M553">
        <f t="shared" si="976"/>
        <v>8.2389380848776977E-2</v>
      </c>
      <c r="N553" s="1179">
        <f t="shared" si="976"/>
        <v>217.72461220897466</v>
      </c>
      <c r="O553">
        <f t="shared" si="976"/>
        <v>12.587636046682105</v>
      </c>
      <c r="P553" s="1179">
        <f t="shared" si="976"/>
        <v>0.13123289732732396</v>
      </c>
      <c r="Q553" s="1179">
        <f t="shared" si="976"/>
        <v>25.700837643445119</v>
      </c>
      <c r="R553" s="1179">
        <f t="shared" si="976"/>
        <v>13.03148902385194</v>
      </c>
    </row>
    <row r="554" spans="2:18" thickTop="1" thickBot="1" x14ac:dyDescent="0.35">
      <c r="D554">
        <v>15</v>
      </c>
      <c r="E554">
        <f t="shared" ref="E554" si="977">B548+C548+D554</f>
        <v>115</v>
      </c>
      <c r="F554">
        <f t="shared" ref="F554:R554" si="978">($B548*F$2+$C548*F$3+$D554*F$4)/$E554</f>
        <v>1.9126024705282649</v>
      </c>
      <c r="G554">
        <f t="shared" si="978"/>
        <v>1.538991094769343E-2</v>
      </c>
      <c r="H554" s="1179">
        <f t="shared" si="978"/>
        <v>11.016547526255183</v>
      </c>
      <c r="I554" s="1179">
        <f t="shared" si="978"/>
        <v>6.8086143874019083</v>
      </c>
      <c r="J554">
        <f t="shared" si="978"/>
        <v>1.7672722189705743</v>
      </c>
      <c r="K554" s="1179">
        <f t="shared" si="978"/>
        <v>71.018744009903997</v>
      </c>
      <c r="L554">
        <f t="shared" si="978"/>
        <v>8.3962318840579719</v>
      </c>
      <c r="M554">
        <f t="shared" si="978"/>
        <v>8.7792642476865676E-2</v>
      </c>
      <c r="N554" s="1179">
        <f t="shared" si="978"/>
        <v>215.98508972730082</v>
      </c>
      <c r="O554">
        <f t="shared" si="978"/>
        <v>12.538657670319378</v>
      </c>
      <c r="P554" s="1179">
        <f t="shared" si="978"/>
        <v>0.13083283652232122</v>
      </c>
      <c r="Q554" s="1179">
        <f t="shared" si="978"/>
        <v>25.801413179774642</v>
      </c>
      <c r="R554" s="1179">
        <f t="shared" si="978"/>
        <v>13.127924298261725</v>
      </c>
    </row>
    <row r="555" spans="2:18" thickTop="1" thickBot="1" x14ac:dyDescent="0.35">
      <c r="D555">
        <v>17</v>
      </c>
      <c r="E555">
        <f t="shared" ref="E555" si="979">B548+C548+D555</f>
        <v>117</v>
      </c>
      <c r="F555">
        <f t="shared" ref="F555:R555" si="980">($B548*F$2+$C548*F$3+$D555*F$4)/$E555</f>
        <v>1.9489560299012834</v>
      </c>
      <c r="G555">
        <f t="shared" si="980"/>
        <v>1.5534697007653211E-2</v>
      </c>
      <c r="H555" s="1179">
        <f t="shared" si="980"/>
        <v>11.069049807997393</v>
      </c>
      <c r="I555" s="1179">
        <f t="shared" si="980"/>
        <v>6.787252868557422</v>
      </c>
      <c r="J555">
        <f t="shared" si="980"/>
        <v>1.8084623787128158</v>
      </c>
      <c r="K555" s="1179">
        <f t="shared" si="980"/>
        <v>70.510984758800518</v>
      </c>
      <c r="L555">
        <f t="shared" si="980"/>
        <v>8.9117758784425458</v>
      </c>
      <c r="M555">
        <f t="shared" si="980"/>
        <v>9.3011177211686405E-2</v>
      </c>
      <c r="N555" s="1179">
        <f t="shared" si="980"/>
        <v>214.30503809970131</v>
      </c>
      <c r="O555">
        <f t="shared" si="980"/>
        <v>12.491353768362215</v>
      </c>
      <c r="P555" s="1179">
        <f t="shared" si="980"/>
        <v>0.13044645300979718</v>
      </c>
      <c r="Q555" s="1179">
        <f t="shared" si="980"/>
        <v>25.898550236229646</v>
      </c>
      <c r="R555" s="1179">
        <f t="shared" si="980"/>
        <v>13.221062640213054</v>
      </c>
    </row>
    <row r="556" spans="2:18" thickTop="1" thickBot="1" x14ac:dyDescent="0.35">
      <c r="D556">
        <v>20</v>
      </c>
      <c r="E556">
        <f t="shared" ref="E556" si="981">B548+C548+D556</f>
        <v>120</v>
      </c>
      <c r="F556">
        <f t="shared" ref="F556:R556" si="982">($B548*F$2+$C548*F$3+$D556*F$4)/$E556</f>
        <v>2.0012142714999972</v>
      </c>
      <c r="G556">
        <f t="shared" si="982"/>
        <v>1.5742826968845394E-2</v>
      </c>
      <c r="H556" s="1179">
        <f t="shared" si="982"/>
        <v>11.144521838001822</v>
      </c>
      <c r="I556" s="1179">
        <f t="shared" si="982"/>
        <v>6.7565456852184722</v>
      </c>
      <c r="J556">
        <f t="shared" si="982"/>
        <v>1.8676732333422881</v>
      </c>
      <c r="K556" s="1179">
        <f t="shared" si="982"/>
        <v>69.781080835339267</v>
      </c>
      <c r="L556">
        <f t="shared" si="982"/>
        <v>9.6528703703703709</v>
      </c>
      <c r="M556">
        <f t="shared" si="982"/>
        <v>0.10051282089299116</v>
      </c>
      <c r="N556" s="1179">
        <f t="shared" si="982"/>
        <v>211.88996388502702</v>
      </c>
      <c r="O556">
        <f t="shared" si="982"/>
        <v>12.42335440929879</v>
      </c>
      <c r="P556" s="1179">
        <f t="shared" si="982"/>
        <v>0.12989102671054392</v>
      </c>
      <c r="Q556" s="1179">
        <f t="shared" si="982"/>
        <v>26.038184754883712</v>
      </c>
      <c r="R556" s="1179">
        <f t="shared" si="982"/>
        <v>13.354949006768088</v>
      </c>
    </row>
    <row r="557" spans="2:18" thickTop="1" thickBot="1" x14ac:dyDescent="0.35">
      <c r="B557">
        <v>39</v>
      </c>
      <c r="C557">
        <v>61</v>
      </c>
      <c r="D557">
        <v>1</v>
      </c>
      <c r="E557">
        <f t="shared" ref="E557" si="983">B557+C557+D557</f>
        <v>101</v>
      </c>
      <c r="F557">
        <f t="shared" ref="F557:R557" si="984">($B557*F$2+$C557*F$3+$D557*F$4)/$E557</f>
        <v>1.5783691527651258</v>
      </c>
      <c r="G557">
        <f t="shared" si="984"/>
        <v>1.3866363261694168E-2</v>
      </c>
      <c r="H557" s="1179">
        <f t="shared" si="984"/>
        <v>10.625732654075758</v>
      </c>
      <c r="I557" s="1179">
        <f t="shared" si="984"/>
        <v>7.0023218473524276</v>
      </c>
      <c r="J557">
        <f t="shared" si="984"/>
        <v>1.4311168407591111</v>
      </c>
      <c r="K557" s="1179">
        <f t="shared" si="984"/>
        <v>74.429186706375518</v>
      </c>
      <c r="L557">
        <f t="shared" si="984"/>
        <v>4.1240444758761594</v>
      </c>
      <c r="M557">
        <f t="shared" si="984"/>
        <v>4.4436405365329071E-2</v>
      </c>
      <c r="N557" s="1179">
        <f t="shared" si="984"/>
        <v>228.54827310693832</v>
      </c>
      <c r="O557">
        <f t="shared" si="984"/>
        <v>12.613292103324218</v>
      </c>
      <c r="P557" s="1179">
        <f t="shared" si="984"/>
        <v>0.13475430472602362</v>
      </c>
      <c r="Q557" s="1179">
        <f t="shared" si="984"/>
        <v>24.78350436402161</v>
      </c>
      <c r="R557" s="1179">
        <f t="shared" si="984"/>
        <v>12.262203082339072</v>
      </c>
    </row>
    <row r="558" spans="2:18" thickTop="1" thickBot="1" x14ac:dyDescent="0.35">
      <c r="D558">
        <v>3</v>
      </c>
      <c r="E558">
        <f t="shared" ref="E558" si="985">B557+C557+D558</f>
        <v>103</v>
      </c>
      <c r="F558">
        <f t="shared" ref="F558:R558" si="986">($B557*F$2+$C557*F$3+$D558*F$4)/$E558</f>
        <v>1.6261539399706542</v>
      </c>
      <c r="G558">
        <f t="shared" si="986"/>
        <v>1.4060412430502834E-2</v>
      </c>
      <c r="H558" s="1179">
        <f t="shared" si="986"/>
        <v>10.692959806582529</v>
      </c>
      <c r="I558" s="1179">
        <f t="shared" si="986"/>
        <v>6.9742955111902338</v>
      </c>
      <c r="J558">
        <f t="shared" si="986"/>
        <v>1.4844329518878991</v>
      </c>
      <c r="K558" s="1179">
        <f t="shared" si="986"/>
        <v>73.786189446452696</v>
      </c>
      <c r="L558">
        <f t="shared" si="986"/>
        <v>4.7926175065495462</v>
      </c>
      <c r="M558">
        <f t="shared" si="986"/>
        <v>5.1206124182776605E-2</v>
      </c>
      <c r="N558" s="1179">
        <f t="shared" si="986"/>
        <v>226.39591963908958</v>
      </c>
      <c r="O558">
        <f t="shared" si="986"/>
        <v>12.558109332498997</v>
      </c>
      <c r="P558" s="1179">
        <f t="shared" si="986"/>
        <v>0.13423925805250211</v>
      </c>
      <c r="Q558" s="1179">
        <f t="shared" si="986"/>
        <v>24.913609735252109</v>
      </c>
      <c r="R558" s="1179">
        <f t="shared" si="986"/>
        <v>12.384811125447332</v>
      </c>
    </row>
    <row r="559" spans="2:18" thickTop="1" thickBot="1" x14ac:dyDescent="0.35">
      <c r="D559">
        <v>5</v>
      </c>
      <c r="E559">
        <f t="shared" ref="E559" si="987">B557+C557+D559</f>
        <v>105</v>
      </c>
      <c r="F559">
        <f t="shared" ref="F559:R559" si="988">($B557*F$2+$C557*F$3+$D559*F$4)/$E559</f>
        <v>1.6721183543302576</v>
      </c>
      <c r="G559">
        <f t="shared" si="988"/>
        <v>1.4247069250023553E-2</v>
      </c>
      <c r="H559" s="1179">
        <f t="shared" si="988"/>
        <v>10.757625924708091</v>
      </c>
      <c r="I559" s="1179">
        <f t="shared" si="988"/>
        <v>6.9473368449770758</v>
      </c>
      <c r="J559">
        <f t="shared" si="988"/>
        <v>1.5357179730689241</v>
      </c>
      <c r="K559" s="1179">
        <f t="shared" si="988"/>
        <v>73.167687320241214</v>
      </c>
      <c r="L559">
        <f t="shared" si="988"/>
        <v>5.4357210884353746</v>
      </c>
      <c r="M559">
        <f t="shared" si="988"/>
        <v>5.7717948950035666E-2</v>
      </c>
      <c r="N559" s="1179">
        <f t="shared" si="988"/>
        <v>224.32556058906371</v>
      </c>
      <c r="O559">
        <f t="shared" si="988"/>
        <v>12.505028762467118</v>
      </c>
      <c r="P559" s="1179">
        <f t="shared" si="988"/>
        <v>0.13374383220463859</v>
      </c>
      <c r="Q559" s="1179">
        <f t="shared" si="988"/>
        <v>25.038758711388116</v>
      </c>
      <c r="R559" s="1179">
        <f t="shared" si="988"/>
        <v>12.502748385960992</v>
      </c>
    </row>
    <row r="560" spans="2:18" thickTop="1" thickBot="1" x14ac:dyDescent="0.35">
      <c r="D560">
        <v>7</v>
      </c>
      <c r="E560">
        <f t="shared" ref="E560" si="989">B557+C557+D560</f>
        <v>107</v>
      </c>
      <c r="F560">
        <f t="shared" ref="F560:R560" si="990">($B557*F$2+$C557*F$3+$D560*F$4)/$E560</f>
        <v>1.7163644728259506</v>
      </c>
      <c r="G560">
        <f t="shared" si="990"/>
        <v>1.442674824451546E-2</v>
      </c>
      <c r="H560" s="1179">
        <f t="shared" si="990"/>
        <v>10.819874617856994</v>
      </c>
      <c r="I560" s="1179">
        <f t="shared" si="990"/>
        <v>6.9213859793700179</v>
      </c>
      <c r="J560">
        <f t="shared" si="990"/>
        <v>1.5850857971964529</v>
      </c>
      <c r="K560" s="1179">
        <f t="shared" si="990"/>
        <v>72.572306768841386</v>
      </c>
      <c r="L560">
        <f t="shared" si="990"/>
        <v>6.0547834149236026</v>
      </c>
      <c r="M560">
        <f t="shared" si="990"/>
        <v>6.3986341015714945E-2</v>
      </c>
      <c r="N560" s="1179">
        <f t="shared" si="990"/>
        <v>222.33259813903874</v>
      </c>
      <c r="O560">
        <f t="shared" si="990"/>
        <v>12.453932512810262</v>
      </c>
      <c r="P560" s="1179">
        <f t="shared" si="990"/>
        <v>0.13326692694921854</v>
      </c>
      <c r="Q560" s="1179">
        <f t="shared" si="990"/>
        <v>25.159229221126512</v>
      </c>
      <c r="R560" s="1179">
        <f t="shared" si="990"/>
        <v>12.616276776922739</v>
      </c>
    </row>
    <row r="561" spans="2:18" thickTop="1" thickBot="1" x14ac:dyDescent="0.35">
      <c r="D561">
        <v>10</v>
      </c>
      <c r="E561">
        <f t="shared" ref="E561" si="991">B557+C557+D561</f>
        <v>110</v>
      </c>
      <c r="F561">
        <f t="shared" ref="F561:R561" si="992">($B557*F$2+$C557*F$3+$D561*F$4)/$E561</f>
        <v>1.7797168697629657</v>
      </c>
      <c r="G561">
        <f t="shared" si="992"/>
        <v>1.4684015895719781E-2</v>
      </c>
      <c r="H561" s="1179">
        <f t="shared" si="992"/>
        <v>10.909003428502018</v>
      </c>
      <c r="I561" s="1179">
        <f t="shared" si="992"/>
        <v>6.884229058159911</v>
      </c>
      <c r="J561">
        <f t="shared" si="992"/>
        <v>1.6557715453790505</v>
      </c>
      <c r="K561" s="1179">
        <f t="shared" si="992"/>
        <v>71.719830070246175</v>
      </c>
      <c r="L561">
        <f t="shared" si="992"/>
        <v>6.9411681096681095</v>
      </c>
      <c r="M561">
        <f t="shared" si="992"/>
        <v>7.2961538746119381E-2</v>
      </c>
      <c r="N561" s="1179">
        <f t="shared" si="992"/>
        <v>219.47903826741211</v>
      </c>
      <c r="O561">
        <f t="shared" si="992"/>
        <v>12.380771973528853</v>
      </c>
      <c r="P561" s="1179">
        <f t="shared" si="992"/>
        <v>0.13258408533350347</v>
      </c>
      <c r="Q561" s="1179">
        <f t="shared" si="992"/>
        <v>25.331721087342856</v>
      </c>
      <c r="R561" s="1179">
        <f t="shared" si="992"/>
        <v>12.77882879125433</v>
      </c>
    </row>
    <row r="562" spans="2:18" thickTop="1" thickBot="1" x14ac:dyDescent="0.35">
      <c r="D562">
        <v>13</v>
      </c>
      <c r="E562">
        <f t="shared" ref="E562" si="993">B557+C557+D562</f>
        <v>113</v>
      </c>
      <c r="F562">
        <f t="shared" ref="F562:R562" si="994">($B557*F$2+$C557*F$3+$D562*F$4)/$E562</f>
        <v>1.8397054226148293</v>
      </c>
      <c r="G562">
        <f t="shared" si="994"/>
        <v>1.4927623317656616E-2</v>
      </c>
      <c r="H562" s="1179">
        <f t="shared" si="994"/>
        <v>10.993399735926953</v>
      </c>
      <c r="I562" s="1179">
        <f t="shared" si="994"/>
        <v>6.8490450708193684</v>
      </c>
      <c r="J562">
        <f t="shared" si="994"/>
        <v>1.722704067994431</v>
      </c>
      <c r="K562" s="1179">
        <f t="shared" si="994"/>
        <v>70.912617621133904</v>
      </c>
      <c r="L562">
        <f t="shared" si="994"/>
        <v>7.780488130355387</v>
      </c>
      <c r="M562">
        <f t="shared" si="994"/>
        <v>8.1460177304997911E-2</v>
      </c>
      <c r="N562" s="1179">
        <f t="shared" si="994"/>
        <v>216.77699484914621</v>
      </c>
      <c r="O562">
        <f t="shared" si="994"/>
        <v>12.311496064651768</v>
      </c>
      <c r="P562" s="1179">
        <f t="shared" si="994"/>
        <v>0.13193750079472902</v>
      </c>
      <c r="Q562" s="1179">
        <f t="shared" si="994"/>
        <v>25.495054093406118</v>
      </c>
      <c r="R562" s="1179">
        <f t="shared" si="994"/>
        <v>12.932749725178937</v>
      </c>
    </row>
    <row r="563" spans="2:18" thickTop="1" thickBot="1" x14ac:dyDescent="0.35">
      <c r="D563">
        <v>15</v>
      </c>
      <c r="E563">
        <f t="shared" ref="E563" si="995">B557+C557+D563</f>
        <v>115</v>
      </c>
      <c r="F563">
        <f t="shared" ref="F563:R563" si="996">($B557*F$2+$C557*F$3+$D563*F$4)/$E563</f>
        <v>1.8779589925493512</v>
      </c>
      <c r="G563">
        <f t="shared" si="996"/>
        <v>1.5082967180920684E-2</v>
      </c>
      <c r="H563" s="1179">
        <f t="shared" si="996"/>
        <v>11.047217671096474</v>
      </c>
      <c r="I563" s="1179">
        <f t="shared" si="996"/>
        <v>6.8266089049790226</v>
      </c>
      <c r="J563">
        <f t="shared" si="996"/>
        <v>1.7653856766187315</v>
      </c>
      <c r="K563" s="1179">
        <f t="shared" si="996"/>
        <v>70.397873450685495</v>
      </c>
      <c r="L563">
        <f t="shared" si="996"/>
        <v>8.3157066942719116</v>
      </c>
      <c r="M563">
        <f t="shared" si="996"/>
        <v>8.6879598994717547E-2</v>
      </c>
      <c r="N563" s="1179">
        <f t="shared" si="996"/>
        <v>215.0539526693824</v>
      </c>
      <c r="O563">
        <f t="shared" si="996"/>
        <v>12.267320122759134</v>
      </c>
      <c r="P563" s="1179">
        <f t="shared" si="996"/>
        <v>0.13152518601638011</v>
      </c>
      <c r="Q563" s="1179">
        <f t="shared" si="996"/>
        <v>25.59920847408414</v>
      </c>
      <c r="R563" s="1179">
        <f t="shared" si="996"/>
        <v>13.030902204783034</v>
      </c>
    </row>
    <row r="564" spans="2:18" thickTop="1" thickBot="1" x14ac:dyDescent="0.35">
      <c r="D564">
        <v>17</v>
      </c>
      <c r="E564">
        <f t="shared" ref="E564" si="997">B557+C557+D564</f>
        <v>117</v>
      </c>
      <c r="F564">
        <f t="shared" ref="F564:R564" si="998">($B557*F$2+$C557*F$3+$D564*F$4)/$E564</f>
        <v>1.9149047481271375</v>
      </c>
      <c r="G564">
        <f t="shared" si="998"/>
        <v>1.5233000142876579E-2</v>
      </c>
      <c r="H564" s="1179">
        <f t="shared" si="998"/>
        <v>11.099195676858491</v>
      </c>
      <c r="I564" s="1179">
        <f t="shared" si="998"/>
        <v>6.8049397875434741</v>
      </c>
      <c r="J564">
        <f t="shared" si="998"/>
        <v>1.8066080849481838</v>
      </c>
      <c r="K564" s="1179">
        <f t="shared" si="998"/>
        <v>69.900727371534458</v>
      </c>
      <c r="L564">
        <f t="shared" si="998"/>
        <v>8.8326271876271871</v>
      </c>
      <c r="M564">
        <f t="shared" si="998"/>
        <v>9.2113741310429695E-2</v>
      </c>
      <c r="N564" s="1179">
        <f t="shared" si="998"/>
        <v>213.3898179145678</v>
      </c>
      <c r="O564">
        <f t="shared" si="998"/>
        <v>12.224654469478214</v>
      </c>
      <c r="P564" s="1179">
        <f t="shared" si="998"/>
        <v>0.1311269674697696</v>
      </c>
      <c r="Q564" s="1179">
        <f t="shared" si="998"/>
        <v>25.69980202123471</v>
      </c>
      <c r="R564" s="1179">
        <f t="shared" si="998"/>
        <v>13.125699044058784</v>
      </c>
    </row>
    <row r="565" spans="2:18" thickTop="1" thickBot="1" x14ac:dyDescent="0.35">
      <c r="D565">
        <v>20</v>
      </c>
      <c r="E565">
        <f t="shared" ref="E565" si="999">B557+C557+D565</f>
        <v>120</v>
      </c>
      <c r="F565">
        <f t="shared" ref="F565:R565" si="1000">($B557*F$2+$C557*F$3+$D565*F$4)/$E565</f>
        <v>1.9680142717702047</v>
      </c>
      <c r="G565">
        <f t="shared" si="1000"/>
        <v>1.5448672525688179E-2</v>
      </c>
      <c r="H565" s="1179">
        <f t="shared" si="1000"/>
        <v>11.173914060141392</v>
      </c>
      <c r="I565" s="1179">
        <f t="shared" si="1000"/>
        <v>6.7737904312298731</v>
      </c>
      <c r="J565">
        <f t="shared" si="1000"/>
        <v>1.8658652969217719</v>
      </c>
      <c r="K565" s="1179">
        <f t="shared" si="1000"/>
        <v>69.186079882754868</v>
      </c>
      <c r="L565">
        <f t="shared" si="1000"/>
        <v>9.5757003968253969</v>
      </c>
      <c r="M565">
        <f t="shared" si="1000"/>
        <v>9.9637820889265871E-2</v>
      </c>
      <c r="N565" s="1179">
        <f t="shared" si="1000"/>
        <v>210.99762420452186</v>
      </c>
      <c r="O565">
        <f t="shared" si="1000"/>
        <v>12.163322592886891</v>
      </c>
      <c r="P565" s="1179">
        <f t="shared" si="1000"/>
        <v>0.13055452830901701</v>
      </c>
      <c r="Q565" s="1179">
        <f t="shared" si="1000"/>
        <v>25.844405245263655</v>
      </c>
      <c r="R565" s="1179">
        <f t="shared" si="1000"/>
        <v>13.261969500517674</v>
      </c>
    </row>
    <row r="566" spans="2:18" thickTop="1" thickBot="1" x14ac:dyDescent="0.35">
      <c r="B566">
        <v>38</v>
      </c>
      <c r="C566">
        <v>62</v>
      </c>
      <c r="D566">
        <v>1</v>
      </c>
      <c r="E566">
        <f t="shared" ref="E566" si="1001">B566+C566+D566</f>
        <v>101</v>
      </c>
      <c r="F566">
        <f t="shared" ref="F566:R566" si="1002">($B566*F$2+$C566*F$3+$D566*F$4)/$E566</f>
        <v>1.5389236085317093</v>
      </c>
      <c r="G566">
        <f t="shared" si="1002"/>
        <v>1.3516872834180646E-2</v>
      </c>
      <c r="H566" s="1179">
        <f t="shared" si="1002"/>
        <v>10.660654106122772</v>
      </c>
      <c r="I566" s="1179">
        <f t="shared" si="1002"/>
        <v>7.0228106544946858</v>
      </c>
      <c r="J566">
        <f t="shared" si="1002"/>
        <v>1.4289687974872103</v>
      </c>
      <c r="K566" s="1179">
        <f t="shared" si="1002"/>
        <v>73.722254881522758</v>
      </c>
      <c r="L566">
        <f t="shared" si="1002"/>
        <v>4.0323573785950018</v>
      </c>
      <c r="M566">
        <f t="shared" si="1002"/>
        <v>4.3396801400506946E-2</v>
      </c>
      <c r="N566" s="1179">
        <f t="shared" si="1002"/>
        <v>227.48806754594207</v>
      </c>
      <c r="O566">
        <f t="shared" si="1002"/>
        <v>12.304343410557603</v>
      </c>
      <c r="P566" s="1179">
        <f t="shared" si="1002"/>
        <v>0.13554262345688275</v>
      </c>
      <c r="Q566" s="1179">
        <f t="shared" si="1002"/>
        <v>24.553271283284904</v>
      </c>
      <c r="R566" s="1179">
        <f t="shared" si="1002"/>
        <v>12.151732381843532</v>
      </c>
    </row>
    <row r="567" spans="2:18" thickTop="1" thickBot="1" x14ac:dyDescent="0.35">
      <c r="D567">
        <v>3</v>
      </c>
      <c r="E567">
        <f t="shared" ref="E567" si="1003">B566+C566+D567</f>
        <v>103</v>
      </c>
      <c r="F567">
        <f t="shared" ref="F567:R567" si="1004">($B566*F$2+$C566*F$3+$D567*F$4)/$E567</f>
        <v>1.5874743286349737</v>
      </c>
      <c r="G567">
        <f t="shared" si="1004"/>
        <v>1.3717708224882779E-2</v>
      </c>
      <c r="H567" s="1179">
        <f t="shared" si="1004"/>
        <v>10.727203172182028</v>
      </c>
      <c r="I567" s="1179">
        <f t="shared" si="1004"/>
        <v>6.9943864774171089</v>
      </c>
      <c r="J567">
        <f t="shared" si="1004"/>
        <v>1.4823266181940937</v>
      </c>
      <c r="K567" s="1179">
        <f t="shared" si="1004"/>
        <v>73.092984453150478</v>
      </c>
      <c r="L567">
        <f t="shared" si="1004"/>
        <v>4.7027107412544309</v>
      </c>
      <c r="M567">
        <f t="shared" si="1004"/>
        <v>5.0186706702708306E-2</v>
      </c>
      <c r="N567" s="1179">
        <f t="shared" si="1004"/>
        <v>225.35630059384084</v>
      </c>
      <c r="O567">
        <f t="shared" si="1004"/>
        <v>12.255159643475423</v>
      </c>
      <c r="P567" s="1179">
        <f t="shared" si="1004"/>
        <v>0.13501226962353874</v>
      </c>
      <c r="Q567" s="1179">
        <f t="shared" si="1004"/>
        <v>24.687847199772428</v>
      </c>
      <c r="R567" s="1179">
        <f t="shared" si="1004"/>
        <v>12.276485487097336</v>
      </c>
    </row>
    <row r="568" spans="2:18" thickTop="1" thickBot="1" x14ac:dyDescent="0.35">
      <c r="D568">
        <v>5</v>
      </c>
      <c r="E568">
        <f t="shared" ref="E568" si="1005">B566+C566+D568</f>
        <v>105</v>
      </c>
      <c r="F568">
        <f t="shared" ref="F568:R568" si="1006">($B566*F$2+$C566*F$3+$D568*F$4)/$E568</f>
        <v>1.6341754974962093</v>
      </c>
      <c r="G568">
        <f t="shared" si="1006"/>
        <v>1.3910892743558164E-2</v>
      </c>
      <c r="H568" s="1179">
        <f t="shared" si="1006"/>
        <v>10.791217035724744</v>
      </c>
      <c r="I568" s="1179">
        <f t="shared" si="1006"/>
        <v>6.9670451261329625</v>
      </c>
      <c r="J568">
        <f t="shared" si="1006"/>
        <v>1.5336517600169053</v>
      </c>
      <c r="K568" s="1179">
        <f t="shared" si="1006"/>
        <v>72.487686231573335</v>
      </c>
      <c r="L568">
        <f t="shared" si="1006"/>
        <v>5.3475268329554044</v>
      </c>
      <c r="M568">
        <f t="shared" si="1006"/>
        <v>5.6717948945778196E-2</v>
      </c>
      <c r="N568" s="1179">
        <f t="shared" si="1006"/>
        <v>223.30574381134349</v>
      </c>
      <c r="O568">
        <f t="shared" si="1006"/>
        <v>12.207849543710658</v>
      </c>
      <c r="P568" s="1179">
        <f t="shared" si="1006"/>
        <v>0.13450211974575069</v>
      </c>
      <c r="Q568" s="1179">
        <f t="shared" si="1006"/>
        <v>24.817296414679475</v>
      </c>
      <c r="R568" s="1179">
        <f t="shared" si="1006"/>
        <v>12.396486093103377</v>
      </c>
    </row>
    <row r="569" spans="2:18" thickTop="1" thickBot="1" x14ac:dyDescent="0.35">
      <c r="D569">
        <v>7</v>
      </c>
      <c r="E569">
        <f t="shared" ref="E569" si="1007">B566+C566+D569</f>
        <v>107</v>
      </c>
      <c r="F569">
        <f t="shared" ref="F569:R569" si="1008">($B566*F$2+$C566*F$3+$D569*F$4)/$E569</f>
        <v>1.6791308282691741</v>
      </c>
      <c r="G569">
        <f t="shared" si="1008"/>
        <v>1.4096855411068117E-2</v>
      </c>
      <c r="H569" s="1179">
        <f t="shared" si="1008"/>
        <v>10.852837857639692</v>
      </c>
      <c r="I569" s="1179">
        <f t="shared" si="1008"/>
        <v>6.9407258814388788</v>
      </c>
      <c r="J569">
        <f t="shared" si="1008"/>
        <v>1.5830582049491448</v>
      </c>
      <c r="K569" s="1179">
        <f t="shared" si="1008"/>
        <v>71.905015980896266</v>
      </c>
      <c r="L569">
        <f t="shared" si="1008"/>
        <v>5.9682376502002681</v>
      </c>
      <c r="M569">
        <f t="shared" si="1008"/>
        <v>6.30050326003221E-2</v>
      </c>
      <c r="N569" s="1179">
        <f t="shared" si="1008"/>
        <v>221.33184335716376</v>
      </c>
      <c r="O569">
        <f t="shared" si="1008"/>
        <v>12.16230804580626</v>
      </c>
      <c r="P569" s="1179">
        <f t="shared" si="1008"/>
        <v>0.13401104089143137</v>
      </c>
      <c r="Q569" s="1179">
        <f t="shared" si="1008"/>
        <v>24.941906406599344</v>
      </c>
      <c r="R569" s="1179">
        <f t="shared" si="1008"/>
        <v>12.512000695146575</v>
      </c>
    </row>
    <row r="570" spans="2:18" thickTop="1" thickBot="1" x14ac:dyDescent="0.35">
      <c r="D570">
        <v>10</v>
      </c>
      <c r="E570">
        <f t="shared" ref="E570" si="1009">B566+C566+D570</f>
        <v>110</v>
      </c>
      <c r="F570">
        <f t="shared" ref="F570:R570" si="1010">($B566*F$2+$C566*F$3+$D570*F$4)/$E570</f>
        <v>1.743498688239556</v>
      </c>
      <c r="G570">
        <f t="shared" si="1010"/>
        <v>1.4363120139548274E-2</v>
      </c>
      <c r="H570" s="1179">
        <f t="shared" si="1010"/>
        <v>10.941067670836095</v>
      </c>
      <c r="I570" s="1179">
        <f t="shared" si="1010"/>
        <v>6.9030415083541667</v>
      </c>
      <c r="J570">
        <f t="shared" si="1010"/>
        <v>1.6537992511021236</v>
      </c>
      <c r="K570" s="1179">
        <f t="shared" si="1010"/>
        <v>71.070738121972298</v>
      </c>
      <c r="L570">
        <f t="shared" si="1010"/>
        <v>6.8569826839826833</v>
      </c>
      <c r="M570">
        <f t="shared" si="1010"/>
        <v>7.2006993287509966E-2</v>
      </c>
      <c r="N570" s="1179">
        <f t="shared" si="1010"/>
        <v>218.50557679777009</v>
      </c>
      <c r="O570">
        <f t="shared" si="1010"/>
        <v>12.097100901079505</v>
      </c>
      <c r="P570" s="1179">
        <f t="shared" si="1010"/>
        <v>0.13330790525911049</v>
      </c>
      <c r="Q570" s="1179">
        <f t="shared" si="1010"/>
        <v>25.120325258666426</v>
      </c>
      <c r="R570" s="1179">
        <f t="shared" si="1010"/>
        <v>12.677396602617517</v>
      </c>
    </row>
    <row r="571" spans="2:18" thickTop="1" thickBot="1" x14ac:dyDescent="0.35">
      <c r="D571">
        <v>13</v>
      </c>
      <c r="E571">
        <f t="shared" ref="E571" si="1011">B566+C566+D571</f>
        <v>113</v>
      </c>
      <c r="F571">
        <f t="shared" ref="F571:R571" si="1012">($B566*F$2+$C566*F$3+$D571*F$4)/$E571</f>
        <v>1.804448785733634</v>
      </c>
      <c r="G571">
        <f t="shared" si="1012"/>
        <v>1.4615246917843643E-2</v>
      </c>
      <c r="H571" s="1179">
        <f t="shared" si="1012"/>
        <v>11.024612715190214</v>
      </c>
      <c r="I571" s="1179">
        <f t="shared" si="1012"/>
        <v>6.8673580754332457</v>
      </c>
      <c r="J571">
        <f t="shared" si="1012"/>
        <v>1.7207841355124667</v>
      </c>
      <c r="K571" s="1179">
        <f t="shared" si="1012"/>
        <v>70.280758202460206</v>
      </c>
      <c r="L571">
        <f t="shared" si="1012"/>
        <v>7.6985377159713444</v>
      </c>
      <c r="M571">
        <f t="shared" si="1012"/>
        <v>8.0530973761218844E-2</v>
      </c>
      <c r="N571" s="1179">
        <f t="shared" si="1012"/>
        <v>215.82937748931769</v>
      </c>
      <c r="O571">
        <f t="shared" si="1012"/>
        <v>12.03535608262143</v>
      </c>
      <c r="P571" s="1179">
        <f t="shared" si="1012"/>
        <v>0.13264210426213408</v>
      </c>
      <c r="Q571" s="1179">
        <f t="shared" si="1012"/>
        <v>25.289270543367117</v>
      </c>
      <c r="R571" s="1179">
        <f t="shared" si="1012"/>
        <v>12.834010426505932</v>
      </c>
    </row>
    <row r="572" spans="2:18" thickTop="1" thickBot="1" x14ac:dyDescent="0.35">
      <c r="D572">
        <v>15</v>
      </c>
      <c r="E572">
        <f t="shared" ref="E572" si="1013">B566+C566+D572</f>
        <v>115</v>
      </c>
      <c r="F572">
        <f t="shared" ref="F572:R572" si="1014">($B566*F$2+$C566*F$3+$D572*F$4)/$E572</f>
        <v>1.8433155145704374</v>
      </c>
      <c r="G572">
        <f t="shared" si="1014"/>
        <v>1.4776023414147937E-2</v>
      </c>
      <c r="H572" s="1179">
        <f t="shared" si="1014"/>
        <v>11.077887815937766</v>
      </c>
      <c r="I572" s="1179">
        <f t="shared" si="1014"/>
        <v>6.8446034225561361</v>
      </c>
      <c r="J572">
        <f t="shared" si="1014"/>
        <v>1.7634991342668882</v>
      </c>
      <c r="K572" s="1179">
        <f t="shared" si="1014"/>
        <v>69.777002891466992</v>
      </c>
      <c r="L572">
        <f t="shared" si="1014"/>
        <v>8.2351815044858512</v>
      </c>
      <c r="M572">
        <f t="shared" si="1014"/>
        <v>8.5966555512569418E-2</v>
      </c>
      <c r="N572" s="1179">
        <f t="shared" si="1014"/>
        <v>214.12281561146395</v>
      </c>
      <c r="O572">
        <f t="shared" si="1014"/>
        <v>11.995982575198889</v>
      </c>
      <c r="P572" s="1179">
        <f t="shared" si="1014"/>
        <v>0.13221753551043899</v>
      </c>
      <c r="Q572" s="1179">
        <f t="shared" si="1014"/>
        <v>25.397003768393645</v>
      </c>
      <c r="R572" s="1179">
        <f t="shared" si="1014"/>
        <v>12.933880111304342</v>
      </c>
    </row>
    <row r="573" spans="2:18" thickTop="1" thickBot="1" x14ac:dyDescent="0.35">
      <c r="D573">
        <v>17</v>
      </c>
      <c r="E573">
        <f t="shared" ref="E573" si="1015">B566+C566+D573</f>
        <v>117</v>
      </c>
      <c r="F573">
        <f t="shared" ref="F573:R573" si="1016">($B566*F$2+$C566*F$3+$D573*F$4)/$E573</f>
        <v>1.8808534663529914</v>
      </c>
      <c r="G573">
        <f t="shared" si="1016"/>
        <v>1.4931303278099948E-2</v>
      </c>
      <c r="H573" s="1179">
        <f t="shared" si="1016"/>
        <v>11.129341545719589</v>
      </c>
      <c r="I573" s="1179">
        <f t="shared" si="1016"/>
        <v>6.8226267065295261</v>
      </c>
      <c r="J573">
        <f t="shared" si="1016"/>
        <v>1.8047537911835516</v>
      </c>
      <c r="K573" s="1179">
        <f t="shared" si="1016"/>
        <v>69.290469984268427</v>
      </c>
      <c r="L573">
        <f t="shared" si="1016"/>
        <v>8.7534784968118302</v>
      </c>
      <c r="M573">
        <f t="shared" si="1016"/>
        <v>9.1216305409172985E-2</v>
      </c>
      <c r="N573" s="1179">
        <f t="shared" si="1016"/>
        <v>212.47459772943429</v>
      </c>
      <c r="O573">
        <f t="shared" si="1016"/>
        <v>11.957955170594213</v>
      </c>
      <c r="P573" s="1179">
        <f t="shared" si="1016"/>
        <v>0.13180748192974201</v>
      </c>
      <c r="Q573" s="1179">
        <f t="shared" si="1016"/>
        <v>25.501053806239778</v>
      </c>
      <c r="R573" s="1179">
        <f t="shared" si="1016"/>
        <v>13.030335447904516</v>
      </c>
    </row>
    <row r="574" spans="2:18" thickTop="1" thickBot="1" x14ac:dyDescent="0.35">
      <c r="D574">
        <v>20</v>
      </c>
      <c r="E574">
        <f t="shared" ref="E574" si="1017">B566+C566+D574</f>
        <v>120</v>
      </c>
      <c r="F574">
        <f t="shared" ref="F574:R574" si="1018">($B566*F$2+$C566*F$3+$D574*F$4)/$E574</f>
        <v>1.9348142720404125</v>
      </c>
      <c r="G574">
        <f t="shared" si="1018"/>
        <v>1.5154518082530962E-2</v>
      </c>
      <c r="H574" s="1179">
        <f t="shared" si="1018"/>
        <v>11.203306282280964</v>
      </c>
      <c r="I574" s="1179">
        <f t="shared" si="1018"/>
        <v>6.791035177241274</v>
      </c>
      <c r="J574">
        <f t="shared" si="1018"/>
        <v>1.8640573605012556</v>
      </c>
      <c r="K574" s="1179">
        <f t="shared" si="1018"/>
        <v>68.591078930170468</v>
      </c>
      <c r="L574">
        <f t="shared" si="1018"/>
        <v>9.4985304232804229</v>
      </c>
      <c r="M574">
        <f t="shared" si="1018"/>
        <v>9.8762820885540586E-2</v>
      </c>
      <c r="N574" s="1179">
        <f t="shared" si="1018"/>
        <v>210.10528452401667</v>
      </c>
      <c r="O574">
        <f t="shared" si="1018"/>
        <v>11.903290776474989</v>
      </c>
      <c r="P574" s="1179">
        <f t="shared" si="1018"/>
        <v>0.13121802990749012</v>
      </c>
      <c r="Q574" s="1179">
        <f t="shared" si="1018"/>
        <v>25.65062573564359</v>
      </c>
      <c r="R574" s="1179">
        <f t="shared" si="1018"/>
        <v>13.168989994267262</v>
      </c>
    </row>
    <row r="575" spans="2:18" thickTop="1" thickBot="1" x14ac:dyDescent="0.35">
      <c r="B575">
        <v>37</v>
      </c>
      <c r="C575">
        <v>63</v>
      </c>
      <c r="D575">
        <v>1</v>
      </c>
      <c r="E575">
        <f t="shared" ref="E575" si="1019">B575+C575+D575</f>
        <v>101</v>
      </c>
      <c r="F575">
        <f t="shared" ref="F575:R575" si="1020">($B575*F$2+$C575*F$3+$D575*F$4)/$E575</f>
        <v>1.4994780642982926</v>
      </c>
      <c r="G575">
        <f t="shared" si="1020"/>
        <v>1.3167382406667122E-2</v>
      </c>
      <c r="H575" s="1179">
        <f t="shared" si="1020"/>
        <v>10.695575558169786</v>
      </c>
      <c r="I575" s="1179">
        <f t="shared" si="1020"/>
        <v>7.043299461636944</v>
      </c>
      <c r="J575">
        <f t="shared" si="1020"/>
        <v>1.4268207542153097</v>
      </c>
      <c r="K575" s="1179">
        <f t="shared" si="1020"/>
        <v>73.015323056670013</v>
      </c>
      <c r="L575">
        <f t="shared" si="1020"/>
        <v>3.9406702813138463</v>
      </c>
      <c r="M575">
        <f t="shared" si="1020"/>
        <v>4.2357197435684821E-2</v>
      </c>
      <c r="N575" s="1179">
        <f t="shared" si="1020"/>
        <v>226.42786198494582</v>
      </c>
      <c r="O575">
        <f t="shared" si="1020"/>
        <v>11.995394717790987</v>
      </c>
      <c r="P575" s="1179">
        <f t="shared" si="1020"/>
        <v>0.13633094218774192</v>
      </c>
      <c r="Q575" s="1179">
        <f t="shared" si="1020"/>
        <v>24.323038202548194</v>
      </c>
      <c r="R575" s="1179">
        <f t="shared" si="1020"/>
        <v>12.041261681347994</v>
      </c>
    </row>
    <row r="576" spans="2:18" thickTop="1" thickBot="1" x14ac:dyDescent="0.35">
      <c r="D576">
        <v>3</v>
      </c>
      <c r="E576">
        <f t="shared" ref="E576" si="1021">B575+C575+D576</f>
        <v>103</v>
      </c>
      <c r="F576">
        <f t="shared" ref="F576:R576" si="1022">($B575*F$2+$C575*F$3+$D576*F$4)/$E576</f>
        <v>1.5487947172992935</v>
      </c>
      <c r="G576">
        <f t="shared" si="1022"/>
        <v>1.3375004019262721E-2</v>
      </c>
      <c r="H576" s="1179">
        <f t="shared" si="1022"/>
        <v>10.761446537781527</v>
      </c>
      <c r="I576" s="1179">
        <f t="shared" si="1022"/>
        <v>7.0144774436439832</v>
      </c>
      <c r="J576">
        <f t="shared" si="1022"/>
        <v>1.4802202845002883</v>
      </c>
      <c r="K576" s="1179">
        <f t="shared" si="1022"/>
        <v>72.399779459848276</v>
      </c>
      <c r="L576">
        <f t="shared" si="1022"/>
        <v>4.6128039759593165</v>
      </c>
      <c r="M576">
        <f t="shared" si="1022"/>
        <v>4.9167289222640007E-2</v>
      </c>
      <c r="N576" s="1179">
        <f t="shared" si="1022"/>
        <v>224.31668154859207</v>
      </c>
      <c r="O576">
        <f t="shared" si="1022"/>
        <v>11.952209954451847</v>
      </c>
      <c r="P576" s="1179">
        <f t="shared" si="1022"/>
        <v>0.13578528119457539</v>
      </c>
      <c r="Q576" s="1179">
        <f t="shared" si="1022"/>
        <v>24.462084664292743</v>
      </c>
      <c r="R576" s="1179">
        <f t="shared" si="1022"/>
        <v>12.168159848747344</v>
      </c>
    </row>
    <row r="577" spans="2:18" thickTop="1" thickBot="1" x14ac:dyDescent="0.35">
      <c r="D577">
        <v>5</v>
      </c>
      <c r="E577">
        <f t="shared" ref="E577" si="1023">B575+C575+D577</f>
        <v>105</v>
      </c>
      <c r="F577">
        <f t="shared" ref="F577:R577" si="1024">($B575*F$2+$C575*F$3+$D577*F$4)/$E577</f>
        <v>1.596232640662161</v>
      </c>
      <c r="G577">
        <f t="shared" si="1024"/>
        <v>1.3574716237092773E-2</v>
      </c>
      <c r="H577" s="1179">
        <f t="shared" si="1024"/>
        <v>10.824808146741393</v>
      </c>
      <c r="I577" s="1179">
        <f t="shared" si="1024"/>
        <v>6.98675340728885</v>
      </c>
      <c r="J577">
        <f t="shared" si="1024"/>
        <v>1.5315855469648865</v>
      </c>
      <c r="K577" s="1179">
        <f t="shared" si="1024"/>
        <v>71.807685142905456</v>
      </c>
      <c r="L577">
        <f t="shared" si="1024"/>
        <v>5.259332577475436</v>
      </c>
      <c r="M577">
        <f t="shared" si="1024"/>
        <v>5.5717948941520719E-2</v>
      </c>
      <c r="N577" s="1179">
        <f t="shared" si="1024"/>
        <v>222.2859270336233</v>
      </c>
      <c r="O577">
        <f t="shared" si="1024"/>
        <v>11.9106703249542</v>
      </c>
      <c r="P577" s="1179">
        <f t="shared" si="1024"/>
        <v>0.13526040728686284</v>
      </c>
      <c r="Q577" s="1179">
        <f t="shared" si="1024"/>
        <v>24.595834117970831</v>
      </c>
      <c r="R577" s="1179">
        <f t="shared" si="1024"/>
        <v>12.290223800245764</v>
      </c>
    </row>
    <row r="578" spans="2:18" thickTop="1" thickBot="1" x14ac:dyDescent="0.35">
      <c r="D578">
        <v>7</v>
      </c>
      <c r="E578">
        <f t="shared" ref="E578" si="1025">B575+C575+D578</f>
        <v>107</v>
      </c>
      <c r="F578">
        <f t="shared" ref="F578:R578" si="1026">($B575*F$2+$C575*F$3+$D578*F$4)/$E578</f>
        <v>1.6418971837123977</v>
      </c>
      <c r="G578">
        <f t="shared" si="1026"/>
        <v>1.3766962577620771E-2</v>
      </c>
      <c r="H578" s="1179">
        <f t="shared" si="1026"/>
        <v>10.885801097422386</v>
      </c>
      <c r="I578" s="1179">
        <f t="shared" si="1026"/>
        <v>6.9600657835077397</v>
      </c>
      <c r="J578">
        <f t="shared" si="1026"/>
        <v>1.5810306127018368</v>
      </c>
      <c r="K578" s="1179">
        <f t="shared" si="1026"/>
        <v>71.237725192951146</v>
      </c>
      <c r="L578">
        <f t="shared" si="1026"/>
        <v>5.8816918854769327</v>
      </c>
      <c r="M578">
        <f t="shared" si="1026"/>
        <v>6.2023724184929248E-2</v>
      </c>
      <c r="N578" s="1179">
        <f t="shared" si="1026"/>
        <v>220.33108857528882</v>
      </c>
      <c r="O578">
        <f t="shared" si="1026"/>
        <v>11.870683578802257</v>
      </c>
      <c r="P578" s="1179">
        <f t="shared" si="1026"/>
        <v>0.1347551548336442</v>
      </c>
      <c r="Q578" s="1179">
        <f t="shared" si="1026"/>
        <v>24.724583592072168</v>
      </c>
      <c r="R578" s="1179">
        <f t="shared" si="1026"/>
        <v>12.407724613370412</v>
      </c>
    </row>
    <row r="579" spans="2:18" thickTop="1" thickBot="1" x14ac:dyDescent="0.35">
      <c r="D579">
        <v>10</v>
      </c>
      <c r="E579">
        <f t="shared" ref="E579" si="1027">B575+C575+D579</f>
        <v>110</v>
      </c>
      <c r="F579">
        <f t="shared" ref="F579:R579" si="1028">($B575*F$2+$C575*F$3+$D579*F$4)/$E579</f>
        <v>1.7072805067161461</v>
      </c>
      <c r="G579">
        <f t="shared" si="1028"/>
        <v>1.4042224383376765E-2</v>
      </c>
      <c r="H579" s="1179">
        <f t="shared" si="1028"/>
        <v>10.973131913170169</v>
      </c>
      <c r="I579" s="1179">
        <f t="shared" si="1028"/>
        <v>6.9218539585484224</v>
      </c>
      <c r="J579">
        <f t="shared" si="1028"/>
        <v>1.6518269568251964</v>
      </c>
      <c r="K579" s="1179">
        <f t="shared" si="1028"/>
        <v>70.421646173698406</v>
      </c>
      <c r="L579">
        <f t="shared" si="1028"/>
        <v>6.7727972582972589</v>
      </c>
      <c r="M579">
        <f t="shared" si="1028"/>
        <v>7.1052447828900564E-2</v>
      </c>
      <c r="N579" s="1179">
        <f t="shared" si="1028"/>
        <v>217.53211532812807</v>
      </c>
      <c r="O579">
        <f t="shared" si="1028"/>
        <v>11.813429828630158</v>
      </c>
      <c r="P579" s="1179">
        <f t="shared" si="1028"/>
        <v>0.13403172518471751</v>
      </c>
      <c r="Q579" s="1179">
        <f t="shared" si="1028"/>
        <v>24.908929429989993</v>
      </c>
      <c r="R579" s="1179">
        <f t="shared" si="1028"/>
        <v>12.575964413980705</v>
      </c>
    </row>
    <row r="580" spans="2:18" thickTop="1" thickBot="1" x14ac:dyDescent="0.35">
      <c r="D580">
        <v>13</v>
      </c>
      <c r="E580">
        <f t="shared" ref="E580" si="1029">B575+C575+D580</f>
        <v>113</v>
      </c>
      <c r="F580">
        <f t="shared" ref="F580:R580" si="1030">($B575*F$2+$C575*F$3+$D580*F$4)/$E580</f>
        <v>1.7691921488524387</v>
      </c>
      <c r="G580">
        <f t="shared" si="1030"/>
        <v>1.4302870518030671E-2</v>
      </c>
      <c r="H580" s="1179">
        <f t="shared" si="1030"/>
        <v>11.055825694453471</v>
      </c>
      <c r="I580" s="1179">
        <f t="shared" si="1030"/>
        <v>6.885671080047123</v>
      </c>
      <c r="J580">
        <f t="shared" si="1030"/>
        <v>1.7188642030305024</v>
      </c>
      <c r="K580" s="1179">
        <f t="shared" si="1030"/>
        <v>69.648898783786507</v>
      </c>
      <c r="L580">
        <f t="shared" si="1030"/>
        <v>7.6165873015873018</v>
      </c>
      <c r="M580">
        <f t="shared" si="1030"/>
        <v>7.9601770217439763E-2</v>
      </c>
      <c r="N580" s="1179">
        <f t="shared" si="1030"/>
        <v>214.88176012948918</v>
      </c>
      <c r="O580">
        <f t="shared" si="1030"/>
        <v>11.759216100591093</v>
      </c>
      <c r="P580" s="1179">
        <f t="shared" si="1030"/>
        <v>0.13334670772953916</v>
      </c>
      <c r="Q580" s="1179">
        <f t="shared" si="1030"/>
        <v>25.083486993328108</v>
      </c>
      <c r="R580" s="1179">
        <f t="shared" si="1030"/>
        <v>12.735271127832929</v>
      </c>
    </row>
    <row r="581" spans="2:18" thickTop="1" thickBot="1" x14ac:dyDescent="0.35">
      <c r="D581">
        <v>15</v>
      </c>
      <c r="E581">
        <f t="shared" ref="E581" si="1031">B575+C575+D581</f>
        <v>115</v>
      </c>
      <c r="F581">
        <f t="shared" ref="F581:R581" si="1032">($B575*F$2+$C575*F$3+$D581*F$4)/$E581</f>
        <v>1.8086720365915239</v>
      </c>
      <c r="G581">
        <f t="shared" si="1032"/>
        <v>1.4469079647375189E-2</v>
      </c>
      <c r="H581" s="1179">
        <f t="shared" si="1032"/>
        <v>11.108557960779056</v>
      </c>
      <c r="I581" s="1179">
        <f t="shared" si="1032"/>
        <v>6.8625979401332504</v>
      </c>
      <c r="J581">
        <f t="shared" si="1032"/>
        <v>1.7616125919150449</v>
      </c>
      <c r="K581" s="1179">
        <f t="shared" si="1032"/>
        <v>69.15613233224849</v>
      </c>
      <c r="L581">
        <f t="shared" si="1032"/>
        <v>8.1546563146997944</v>
      </c>
      <c r="M581">
        <f t="shared" si="1032"/>
        <v>8.5053512030421288E-2</v>
      </c>
      <c r="N581" s="1179">
        <f t="shared" si="1032"/>
        <v>213.1916785535455</v>
      </c>
      <c r="O581">
        <f t="shared" si="1032"/>
        <v>11.724645027638644</v>
      </c>
      <c r="P581" s="1179">
        <f t="shared" si="1032"/>
        <v>0.13290988500449791</v>
      </c>
      <c r="Q581" s="1179">
        <f t="shared" si="1032"/>
        <v>25.194799062703144</v>
      </c>
      <c r="R581" s="1179">
        <f t="shared" si="1032"/>
        <v>12.836858017825652</v>
      </c>
    </row>
    <row r="582" spans="2:18" thickTop="1" thickBot="1" x14ac:dyDescent="0.35">
      <c r="D582">
        <v>17</v>
      </c>
      <c r="E582">
        <f t="shared" ref="E582" si="1033">B575+C575+D582</f>
        <v>117</v>
      </c>
      <c r="F582">
        <f t="shared" ref="F582:R582" si="1034">($B575*F$2+$C575*F$3+$D582*F$4)/$E582</f>
        <v>1.8468021845788456</v>
      </c>
      <c r="G582">
        <f t="shared" si="1034"/>
        <v>1.4629606413323315E-2</v>
      </c>
      <c r="H582" s="1179">
        <f t="shared" si="1034"/>
        <v>11.159487414580685</v>
      </c>
      <c r="I582" s="1179">
        <f t="shared" si="1034"/>
        <v>6.840313625515579</v>
      </c>
      <c r="J582">
        <f t="shared" si="1034"/>
        <v>1.8028994974189194</v>
      </c>
      <c r="K582" s="1179">
        <f t="shared" si="1034"/>
        <v>68.680212597002367</v>
      </c>
      <c r="L582">
        <f t="shared" si="1034"/>
        <v>8.6743298059964733</v>
      </c>
      <c r="M582">
        <f t="shared" si="1034"/>
        <v>9.0318869507916275E-2</v>
      </c>
      <c r="N582" s="1179">
        <f t="shared" si="1034"/>
        <v>211.55937754430079</v>
      </c>
      <c r="O582">
        <f t="shared" si="1034"/>
        <v>11.691255871710212</v>
      </c>
      <c r="P582" s="1179">
        <f t="shared" si="1034"/>
        <v>0.13248799638971445</v>
      </c>
      <c r="Q582" s="1179">
        <f t="shared" si="1034"/>
        <v>25.302305591244842</v>
      </c>
      <c r="R582" s="1179">
        <f t="shared" si="1034"/>
        <v>12.934971851750246</v>
      </c>
    </row>
    <row r="583" spans="2:18" thickTop="1" thickBot="1" x14ac:dyDescent="0.35">
      <c r="D583">
        <v>20</v>
      </c>
      <c r="E583">
        <f t="shared" ref="E583" si="1035">B575+C575+D583</f>
        <v>120</v>
      </c>
      <c r="F583">
        <f t="shared" ref="F583:R583" si="1036">($B575*F$2+$C575*F$3+$D583*F$4)/$E583</f>
        <v>1.9016142723106202</v>
      </c>
      <c r="G583">
        <f t="shared" si="1036"/>
        <v>1.4860363639373745E-2</v>
      </c>
      <c r="H583" s="1179">
        <f t="shared" si="1036"/>
        <v>11.232698504420531</v>
      </c>
      <c r="I583" s="1179">
        <f t="shared" si="1036"/>
        <v>6.8082799232526749</v>
      </c>
      <c r="J583">
        <f t="shared" si="1036"/>
        <v>1.8622494240807392</v>
      </c>
      <c r="K583" s="1179">
        <f t="shared" si="1036"/>
        <v>67.996077977586069</v>
      </c>
      <c r="L583">
        <f t="shared" si="1036"/>
        <v>9.4213604497354506</v>
      </c>
      <c r="M583">
        <f t="shared" si="1036"/>
        <v>9.7887820881815288E-2</v>
      </c>
      <c r="N583" s="1179">
        <f t="shared" si="1036"/>
        <v>209.21294484351151</v>
      </c>
      <c r="O583">
        <f t="shared" si="1036"/>
        <v>11.643258960063088</v>
      </c>
      <c r="P583" s="1179">
        <f t="shared" si="1036"/>
        <v>0.13188153150596324</v>
      </c>
      <c r="Q583" s="1179">
        <f t="shared" si="1036"/>
        <v>25.456846226023526</v>
      </c>
      <c r="R583" s="1179">
        <f t="shared" si="1036"/>
        <v>13.076010488016854</v>
      </c>
    </row>
    <row r="584" spans="2:18" thickTop="1" thickBot="1" x14ac:dyDescent="0.35">
      <c r="B584">
        <v>36</v>
      </c>
      <c r="C584">
        <v>64</v>
      </c>
      <c r="D584">
        <v>1</v>
      </c>
      <c r="E584">
        <f t="shared" ref="E584" si="1037">B584+C584+D584</f>
        <v>101</v>
      </c>
      <c r="F584">
        <f t="shared" ref="F584:R584" si="1038">($B584*F$2+$C584*F$3+$D584*F$4)/$E584</f>
        <v>1.460032520064876</v>
      </c>
      <c r="G584">
        <f t="shared" si="1038"/>
        <v>1.2817891979153596E-2</v>
      </c>
      <c r="H584" s="1179">
        <f t="shared" si="1038"/>
        <v>10.7304970102168</v>
      </c>
      <c r="I584" s="1179">
        <f t="shared" si="1038"/>
        <v>7.0637882687792031</v>
      </c>
      <c r="J584">
        <f t="shared" si="1038"/>
        <v>1.424672710943409</v>
      </c>
      <c r="K584" s="1179">
        <f t="shared" si="1038"/>
        <v>72.308391231817254</v>
      </c>
      <c r="L584">
        <f t="shared" si="1038"/>
        <v>3.8489831840326891</v>
      </c>
      <c r="M584">
        <f t="shared" si="1038"/>
        <v>4.1317593470862689E-2</v>
      </c>
      <c r="N584" s="1179">
        <f t="shared" si="1038"/>
        <v>225.36765642394957</v>
      </c>
      <c r="O584">
        <f t="shared" si="1038"/>
        <v>11.68644602502437</v>
      </c>
      <c r="P584" s="1179">
        <f t="shared" si="1038"/>
        <v>0.13711926091860102</v>
      </c>
      <c r="Q584" s="1179">
        <f t="shared" si="1038"/>
        <v>24.092805121811491</v>
      </c>
      <c r="R584" s="1179">
        <f t="shared" si="1038"/>
        <v>11.930790980852457</v>
      </c>
    </row>
    <row r="585" spans="2:18" thickTop="1" thickBot="1" x14ac:dyDescent="0.35">
      <c r="D585">
        <v>3</v>
      </c>
      <c r="E585">
        <f t="shared" ref="E585" si="1039">B584+C584+D585</f>
        <v>103</v>
      </c>
      <c r="F585">
        <f t="shared" ref="F585:R585" si="1040">($B584*F$2+$C584*F$3+$D585*F$4)/$E585</f>
        <v>1.5101151059636131</v>
      </c>
      <c r="G585">
        <f t="shared" si="1040"/>
        <v>1.3032299813642663E-2</v>
      </c>
      <c r="H585" s="1179">
        <f t="shared" si="1040"/>
        <v>10.795689903381026</v>
      </c>
      <c r="I585" s="1179">
        <f t="shared" si="1040"/>
        <v>7.0345684098708583</v>
      </c>
      <c r="J585">
        <f t="shared" si="1040"/>
        <v>1.4781139508064827</v>
      </c>
      <c r="K585" s="1179">
        <f t="shared" si="1040"/>
        <v>71.706574466546044</v>
      </c>
      <c r="L585">
        <f t="shared" si="1040"/>
        <v>4.5228972106642011</v>
      </c>
      <c r="M585">
        <f t="shared" si="1040"/>
        <v>4.8147871742571707E-2</v>
      </c>
      <c r="N585" s="1179">
        <f t="shared" si="1040"/>
        <v>223.27706250334333</v>
      </c>
      <c r="O585">
        <f t="shared" si="1040"/>
        <v>11.649260265428273</v>
      </c>
      <c r="P585" s="1179">
        <f t="shared" si="1040"/>
        <v>0.13655829276561202</v>
      </c>
      <c r="Q585" s="1179">
        <f t="shared" si="1040"/>
        <v>24.236322128813061</v>
      </c>
      <c r="R585" s="1179">
        <f t="shared" si="1040"/>
        <v>12.05983421039735</v>
      </c>
    </row>
    <row r="586" spans="2:18" thickTop="1" thickBot="1" x14ac:dyDescent="0.35">
      <c r="D586">
        <v>5</v>
      </c>
      <c r="E586">
        <f t="shared" ref="E586" si="1041">B584+C584+D586</f>
        <v>105</v>
      </c>
      <c r="F586">
        <f t="shared" ref="F586:R586" si="1042">($B584*F$2+$C584*F$3+$D586*F$4)/$E586</f>
        <v>1.5582897838281127</v>
      </c>
      <c r="G586">
        <f t="shared" si="1042"/>
        <v>1.3238539730627384E-2</v>
      </c>
      <c r="H586" s="1179">
        <f t="shared" si="1042"/>
        <v>10.858399257758046</v>
      </c>
      <c r="I586" s="1179">
        <f t="shared" si="1042"/>
        <v>7.0064616884447366</v>
      </c>
      <c r="J586">
        <f t="shared" si="1042"/>
        <v>1.5295193339128679</v>
      </c>
      <c r="K586" s="1179">
        <f t="shared" si="1042"/>
        <v>71.127684054237548</v>
      </c>
      <c r="L586">
        <f t="shared" si="1042"/>
        <v>5.171138321995465</v>
      </c>
      <c r="M586">
        <f t="shared" si="1042"/>
        <v>5.4717948937263242E-2</v>
      </c>
      <c r="N586" s="1179">
        <f t="shared" si="1042"/>
        <v>221.26611025590307</v>
      </c>
      <c r="O586">
        <f t="shared" si="1042"/>
        <v>11.61349110619774</v>
      </c>
      <c r="P586" s="1179">
        <f t="shared" si="1042"/>
        <v>0.13601869482797493</v>
      </c>
      <c r="Q586" s="1179">
        <f t="shared" si="1042"/>
        <v>24.374371821262191</v>
      </c>
      <c r="R586" s="1179">
        <f t="shared" si="1042"/>
        <v>12.183961507388153</v>
      </c>
    </row>
    <row r="587" spans="2:18" thickTop="1" thickBot="1" x14ac:dyDescent="0.35">
      <c r="D587">
        <v>7</v>
      </c>
      <c r="E587">
        <f t="shared" ref="E587" si="1043">B584+C584+D587</f>
        <v>107</v>
      </c>
      <c r="F587">
        <f t="shared" ref="F587:R587" si="1044">($B584*F$2+$C584*F$3+$D587*F$4)/$E587</f>
        <v>1.6046635391556214</v>
      </c>
      <c r="G587">
        <f t="shared" si="1044"/>
        <v>1.3437069744173425E-2</v>
      </c>
      <c r="H587" s="1179">
        <f t="shared" si="1044"/>
        <v>10.918764337205081</v>
      </c>
      <c r="I587" s="1179">
        <f t="shared" si="1044"/>
        <v>6.9794056855766007</v>
      </c>
      <c r="J587">
        <f t="shared" si="1044"/>
        <v>1.5790030204545287</v>
      </c>
      <c r="K587" s="1179">
        <f t="shared" si="1044"/>
        <v>70.570434405006012</v>
      </c>
      <c r="L587">
        <f t="shared" si="1044"/>
        <v>5.7951461207535981</v>
      </c>
      <c r="M587">
        <f t="shared" si="1044"/>
        <v>6.1042415769536403E-2</v>
      </c>
      <c r="N587" s="1179">
        <f t="shared" si="1044"/>
        <v>219.33033379341384</v>
      </c>
      <c r="O587">
        <f t="shared" si="1044"/>
        <v>11.579059111798255</v>
      </c>
      <c r="P587" s="1179">
        <f t="shared" si="1044"/>
        <v>0.13549926877585702</v>
      </c>
      <c r="Q587" s="1179">
        <f t="shared" si="1044"/>
        <v>24.507260777545</v>
      </c>
      <c r="R587" s="1179">
        <f t="shared" si="1044"/>
        <v>12.303448531594251</v>
      </c>
    </row>
    <row r="588" spans="2:18" thickTop="1" thickBot="1" x14ac:dyDescent="0.35">
      <c r="D588">
        <v>10</v>
      </c>
      <c r="E588">
        <f t="shared" ref="E588" si="1045">B584+C584+D588</f>
        <v>110</v>
      </c>
      <c r="F588">
        <f t="shared" ref="F588:R588" si="1046">($B584*F$2+$C584*F$3+$D588*F$4)/$E588</f>
        <v>1.6710623251927363</v>
      </c>
      <c r="G588">
        <f t="shared" si="1046"/>
        <v>1.3721328627205256E-2</v>
      </c>
      <c r="H588" s="1179">
        <f t="shared" si="1046"/>
        <v>11.005196155504247</v>
      </c>
      <c r="I588" s="1179">
        <f t="shared" si="1046"/>
        <v>6.9406664087426782</v>
      </c>
      <c r="J588">
        <f t="shared" si="1046"/>
        <v>1.6498546625482695</v>
      </c>
      <c r="K588" s="1179">
        <f t="shared" si="1046"/>
        <v>69.7725542254245</v>
      </c>
      <c r="L588">
        <f t="shared" si="1046"/>
        <v>6.6886118326118318</v>
      </c>
      <c r="M588">
        <f t="shared" si="1046"/>
        <v>7.0097902370291149E-2</v>
      </c>
      <c r="N588" s="1179">
        <f t="shared" si="1046"/>
        <v>216.55865385848605</v>
      </c>
      <c r="O588">
        <f t="shared" si="1046"/>
        <v>11.529758756180811</v>
      </c>
      <c r="P588" s="1179">
        <f t="shared" si="1046"/>
        <v>0.13475554511032453</v>
      </c>
      <c r="Q588" s="1179">
        <f t="shared" si="1046"/>
        <v>24.697533601313562</v>
      </c>
      <c r="R588" s="1179">
        <f t="shared" si="1046"/>
        <v>12.474532225343893</v>
      </c>
    </row>
    <row r="589" spans="2:18" thickTop="1" thickBot="1" x14ac:dyDescent="0.35">
      <c r="D589">
        <v>13</v>
      </c>
      <c r="E589">
        <f t="shared" ref="E589" si="1047">B584+C584+D589</f>
        <v>113</v>
      </c>
      <c r="F589">
        <f t="shared" ref="F589:R589" si="1048">($B584*F$2+$C584*F$3+$D589*F$4)/$E589</f>
        <v>1.7339355119712434</v>
      </c>
      <c r="G589">
        <f t="shared" si="1048"/>
        <v>1.3990494118217697E-2</v>
      </c>
      <c r="H589" s="1179">
        <f t="shared" si="1048"/>
        <v>11.087038673716732</v>
      </c>
      <c r="I589" s="1179">
        <f t="shared" si="1048"/>
        <v>6.9039840846610003</v>
      </c>
      <c r="J589">
        <f t="shared" si="1048"/>
        <v>1.716944270548538</v>
      </c>
      <c r="K589" s="1179">
        <f t="shared" si="1048"/>
        <v>69.017039365112794</v>
      </c>
      <c r="L589">
        <f t="shared" si="1048"/>
        <v>7.5346368872032592</v>
      </c>
      <c r="M589">
        <f t="shared" si="1048"/>
        <v>7.8672566673660696E-2</v>
      </c>
      <c r="N589" s="1179">
        <f t="shared" si="1048"/>
        <v>213.93414276966067</v>
      </c>
      <c r="O589">
        <f t="shared" si="1048"/>
        <v>11.483076118560755</v>
      </c>
      <c r="P589" s="1179">
        <f t="shared" si="1048"/>
        <v>0.13405131119694422</v>
      </c>
      <c r="Q589" s="1179">
        <f t="shared" si="1048"/>
        <v>24.877703443289107</v>
      </c>
      <c r="R589" s="1179">
        <f t="shared" si="1048"/>
        <v>12.636531829159926</v>
      </c>
    </row>
    <row r="590" spans="2:18" thickTop="1" thickBot="1" x14ac:dyDescent="0.35">
      <c r="D590">
        <v>15</v>
      </c>
      <c r="E590">
        <f t="shared" ref="E590" si="1049">B584+C584+D590</f>
        <v>115</v>
      </c>
      <c r="F590">
        <f t="shared" ref="F590:R590" si="1050">($B584*F$2+$C584*F$3+$D590*F$4)/$E590</f>
        <v>1.7740285586126101</v>
      </c>
      <c r="G590">
        <f t="shared" si="1050"/>
        <v>1.4162135880602441E-2</v>
      </c>
      <c r="H590" s="1179">
        <f t="shared" si="1050"/>
        <v>11.139228105620345</v>
      </c>
      <c r="I590" s="1179">
        <f t="shared" si="1050"/>
        <v>6.8805924577103648</v>
      </c>
      <c r="J590">
        <f t="shared" si="1050"/>
        <v>1.7597260495632017</v>
      </c>
      <c r="K590" s="1179">
        <f t="shared" si="1050"/>
        <v>68.535261773029973</v>
      </c>
      <c r="L590">
        <f t="shared" si="1050"/>
        <v>8.074131124913734</v>
      </c>
      <c r="M590">
        <f t="shared" si="1050"/>
        <v>8.4140468548273159E-2</v>
      </c>
      <c r="N590" s="1179">
        <f t="shared" si="1050"/>
        <v>212.26054149562705</v>
      </c>
      <c r="O590">
        <f t="shared" si="1050"/>
        <v>11.453307480078399</v>
      </c>
      <c r="P590" s="1179">
        <f t="shared" si="1050"/>
        <v>0.13360223449855677</v>
      </c>
      <c r="Q590" s="1179">
        <f t="shared" si="1050"/>
        <v>24.992594357012642</v>
      </c>
      <c r="R590" s="1179">
        <f t="shared" si="1050"/>
        <v>12.739835924346963</v>
      </c>
    </row>
    <row r="591" spans="2:18" thickTop="1" thickBot="1" x14ac:dyDescent="0.35">
      <c r="D591">
        <v>17</v>
      </c>
      <c r="E591">
        <f t="shared" ref="E591" si="1051">B584+C584+D591</f>
        <v>117</v>
      </c>
      <c r="F591">
        <f t="shared" ref="F591:R591" si="1052">($B584*F$2+$C584*F$3+$D591*F$4)/$E591</f>
        <v>1.8127509028046997</v>
      </c>
      <c r="G591">
        <f t="shared" si="1052"/>
        <v>1.4327909548546682E-2</v>
      </c>
      <c r="H591" s="1179">
        <f t="shared" si="1052"/>
        <v>11.189633283441784</v>
      </c>
      <c r="I591" s="1179">
        <f t="shared" si="1052"/>
        <v>6.858000544501631</v>
      </c>
      <c r="J591">
        <f t="shared" si="1052"/>
        <v>1.8010452036542872</v>
      </c>
      <c r="K591" s="1179">
        <f t="shared" si="1052"/>
        <v>68.069955209736307</v>
      </c>
      <c r="L591">
        <f t="shared" si="1052"/>
        <v>8.5951811151811146</v>
      </c>
      <c r="M591">
        <f t="shared" si="1052"/>
        <v>8.9421433606659564E-2</v>
      </c>
      <c r="N591" s="1179">
        <f t="shared" si="1052"/>
        <v>210.64415735916725</v>
      </c>
      <c r="O591">
        <f t="shared" si="1052"/>
        <v>11.424556572826209</v>
      </c>
      <c r="P591" s="1179">
        <f t="shared" si="1052"/>
        <v>0.13316851084968684</v>
      </c>
      <c r="Q591" s="1179">
        <f t="shared" si="1052"/>
        <v>25.103557376249903</v>
      </c>
      <c r="R591" s="1179">
        <f t="shared" si="1052"/>
        <v>12.83960825559598</v>
      </c>
    </row>
    <row r="592" spans="2:18" thickTop="1" thickBot="1" x14ac:dyDescent="0.35">
      <c r="D592">
        <v>20</v>
      </c>
      <c r="E592">
        <f t="shared" ref="E592" si="1053">B584+C584+D592</f>
        <v>120</v>
      </c>
      <c r="F592">
        <f t="shared" ref="F592:R592" si="1054">($B584*F$2+$C584*F$3+$D592*F$4)/$E592</f>
        <v>1.8684142725808279</v>
      </c>
      <c r="G592">
        <f t="shared" si="1054"/>
        <v>1.4566209196216529E-2</v>
      </c>
      <c r="H592" s="1179">
        <f t="shared" si="1054"/>
        <v>11.262090726560102</v>
      </c>
      <c r="I592" s="1179">
        <f t="shared" si="1054"/>
        <v>6.8255246692640759</v>
      </c>
      <c r="J592">
        <f t="shared" si="1054"/>
        <v>1.8604414876602227</v>
      </c>
      <c r="K592" s="1179">
        <f t="shared" si="1054"/>
        <v>67.401077025001655</v>
      </c>
      <c r="L592">
        <f t="shared" si="1054"/>
        <v>9.3441904761904766</v>
      </c>
      <c r="M592">
        <f t="shared" si="1054"/>
        <v>9.7012820878090003E-2</v>
      </c>
      <c r="N592" s="1179">
        <f t="shared" si="1054"/>
        <v>208.32060516300632</v>
      </c>
      <c r="O592">
        <f t="shared" si="1054"/>
        <v>11.383227143651187</v>
      </c>
      <c r="P592" s="1179">
        <f t="shared" si="1054"/>
        <v>0.13254503310443633</v>
      </c>
      <c r="Q592" s="1179">
        <f t="shared" si="1054"/>
        <v>25.263066716403468</v>
      </c>
      <c r="R592" s="1179">
        <f t="shared" si="1054"/>
        <v>12.98303098176644</v>
      </c>
    </row>
    <row r="593" spans="2:18" thickTop="1" thickBot="1" x14ac:dyDescent="0.35">
      <c r="B593">
        <v>35</v>
      </c>
      <c r="C593">
        <v>65</v>
      </c>
      <c r="D593">
        <v>1</v>
      </c>
      <c r="E593">
        <f t="shared" ref="E593" si="1055">B593+C593+D593</f>
        <v>101</v>
      </c>
      <c r="F593">
        <f t="shared" ref="F593:R593" si="1056">($B593*F$2+$C593*F$3+$D593*F$4)/$E593</f>
        <v>1.4205869758314595</v>
      </c>
      <c r="G593">
        <f t="shared" si="1056"/>
        <v>1.2468401551640074E-2</v>
      </c>
      <c r="H593" s="1179">
        <f t="shared" si="1056"/>
        <v>10.765418462263815</v>
      </c>
      <c r="I593" s="1179">
        <f t="shared" si="1056"/>
        <v>7.0842770759214613</v>
      </c>
      <c r="J593">
        <f t="shared" si="1056"/>
        <v>1.4225246676715084</v>
      </c>
      <c r="K593" s="1179">
        <f t="shared" si="1056"/>
        <v>71.601459406964494</v>
      </c>
      <c r="L593">
        <f t="shared" si="1056"/>
        <v>3.7572960867515319</v>
      </c>
      <c r="M593">
        <f t="shared" si="1056"/>
        <v>4.0277989506040564E-2</v>
      </c>
      <c r="N593" s="1179">
        <f t="shared" si="1056"/>
        <v>224.30745086295332</v>
      </c>
      <c r="O593">
        <f t="shared" si="1056"/>
        <v>11.377497332257756</v>
      </c>
      <c r="P593" s="1179">
        <f t="shared" si="1056"/>
        <v>0.13790757964946015</v>
      </c>
      <c r="Q593" s="1179">
        <f t="shared" si="1056"/>
        <v>23.862572041074785</v>
      </c>
      <c r="R593" s="1179">
        <f t="shared" si="1056"/>
        <v>11.820320280356917</v>
      </c>
    </row>
    <row r="594" spans="2:18" thickTop="1" thickBot="1" x14ac:dyDescent="0.35">
      <c r="D594">
        <v>3</v>
      </c>
      <c r="E594">
        <f t="shared" ref="E594" si="1057">B593+C593+D594</f>
        <v>103</v>
      </c>
      <c r="F594">
        <f t="shared" ref="F594:R594" si="1058">($B593*F$2+$C593*F$3+$D594*F$4)/$E594</f>
        <v>1.4714354946279329</v>
      </c>
      <c r="G594">
        <f t="shared" si="1058"/>
        <v>1.2689595608022606E-2</v>
      </c>
      <c r="H594" s="1179">
        <f t="shared" si="1058"/>
        <v>10.829933268980527</v>
      </c>
      <c r="I594" s="1179">
        <f t="shared" si="1058"/>
        <v>7.0546593760977334</v>
      </c>
      <c r="J594">
        <f t="shared" si="1058"/>
        <v>1.4760076171126773</v>
      </c>
      <c r="K594" s="1179">
        <f t="shared" si="1058"/>
        <v>71.013369473243827</v>
      </c>
      <c r="L594">
        <f t="shared" si="1058"/>
        <v>4.4329904453690858</v>
      </c>
      <c r="M594">
        <f t="shared" si="1058"/>
        <v>4.7128454262503408E-2</v>
      </c>
      <c r="N594" s="1179">
        <f t="shared" si="1058"/>
        <v>222.23744345809459</v>
      </c>
      <c r="O594">
        <f t="shared" si="1058"/>
        <v>11.346310576404697</v>
      </c>
      <c r="P594" s="1179">
        <f t="shared" si="1058"/>
        <v>0.13733130433664864</v>
      </c>
      <c r="Q594" s="1179">
        <f t="shared" si="1058"/>
        <v>24.01055959333338</v>
      </c>
      <c r="R594" s="1179">
        <f t="shared" si="1058"/>
        <v>11.951508572047354</v>
      </c>
    </row>
    <row r="595" spans="2:18" thickTop="1" thickBot="1" x14ac:dyDescent="0.35">
      <c r="D595">
        <v>5</v>
      </c>
      <c r="E595">
        <f t="shared" ref="E595" si="1059">B593+C593+D595</f>
        <v>105</v>
      </c>
      <c r="F595">
        <f t="shared" ref="F595:R595" si="1060">($B593*F$2+$C593*F$3+$D595*F$4)/$E595</f>
        <v>1.5203469269940644</v>
      </c>
      <c r="G595">
        <f t="shared" si="1060"/>
        <v>1.2902363224161995E-2</v>
      </c>
      <c r="H595" s="1179">
        <f t="shared" si="1060"/>
        <v>10.891990368774698</v>
      </c>
      <c r="I595" s="1179">
        <f t="shared" si="1060"/>
        <v>7.0261699696006232</v>
      </c>
      <c r="J595">
        <f t="shared" si="1060"/>
        <v>1.5274531208608491</v>
      </c>
      <c r="K595" s="1179">
        <f t="shared" si="1060"/>
        <v>70.447682965569669</v>
      </c>
      <c r="L595">
        <f t="shared" si="1060"/>
        <v>5.0829440665154939</v>
      </c>
      <c r="M595">
        <f t="shared" si="1060"/>
        <v>5.3717948933005771E-2</v>
      </c>
      <c r="N595" s="1179">
        <f t="shared" si="1060"/>
        <v>220.24629347818288</v>
      </c>
      <c r="O595">
        <f t="shared" si="1060"/>
        <v>11.31631188744128</v>
      </c>
      <c r="P595" s="1179">
        <f t="shared" si="1060"/>
        <v>0.13677698236908706</v>
      </c>
      <c r="Q595" s="1179">
        <f t="shared" si="1060"/>
        <v>24.15290952455355</v>
      </c>
      <c r="R595" s="1179">
        <f t="shared" si="1060"/>
        <v>12.077699214530538</v>
      </c>
    </row>
    <row r="596" spans="2:18" thickTop="1" thickBot="1" x14ac:dyDescent="0.35">
      <c r="D596">
        <v>7</v>
      </c>
      <c r="E596">
        <f t="shared" ref="E596" si="1061">B593+C593+D596</f>
        <v>107</v>
      </c>
      <c r="F596">
        <f t="shared" ref="F596:R596" si="1062">($B593*F$2+$C593*F$3+$D596*F$4)/$E596</f>
        <v>1.567429894598845</v>
      </c>
      <c r="G596">
        <f t="shared" si="1062"/>
        <v>1.3107176910726081E-2</v>
      </c>
      <c r="H596" s="1179">
        <f t="shared" si="1062"/>
        <v>10.951727576987778</v>
      </c>
      <c r="I596" s="1179">
        <f t="shared" si="1062"/>
        <v>6.9987455876454616</v>
      </c>
      <c r="J596">
        <f t="shared" si="1062"/>
        <v>1.5769754282072204</v>
      </c>
      <c r="K596" s="1179">
        <f t="shared" si="1062"/>
        <v>69.903143617060891</v>
      </c>
      <c r="L596">
        <f t="shared" si="1062"/>
        <v>5.7086003560302627</v>
      </c>
      <c r="M596">
        <f t="shared" si="1062"/>
        <v>6.006110735414355E-2</v>
      </c>
      <c r="N596" s="1179">
        <f t="shared" si="1062"/>
        <v>218.32957901153887</v>
      </c>
      <c r="O596">
        <f t="shared" si="1062"/>
        <v>11.287434644794253</v>
      </c>
      <c r="P596" s="1179">
        <f t="shared" si="1062"/>
        <v>0.13624338271806985</v>
      </c>
      <c r="Q596" s="1179">
        <f t="shared" si="1062"/>
        <v>24.289937963017827</v>
      </c>
      <c r="R596" s="1179">
        <f t="shared" si="1062"/>
        <v>12.199172449818088</v>
      </c>
    </row>
    <row r="597" spans="2:18" thickTop="1" thickBot="1" x14ac:dyDescent="0.35">
      <c r="D597">
        <v>10</v>
      </c>
      <c r="E597">
        <f t="shared" ref="E597" si="1063">B593+C593+D597</f>
        <v>110</v>
      </c>
      <c r="F597">
        <f t="shared" ref="F597:R597" si="1064">($B593*F$2+$C593*F$3+$D597*F$4)/$E597</f>
        <v>1.6348441436693266</v>
      </c>
      <c r="G597">
        <f t="shared" si="1064"/>
        <v>1.3400432871033749E-2</v>
      </c>
      <c r="H597" s="1179">
        <f t="shared" si="1064"/>
        <v>11.037260397838324</v>
      </c>
      <c r="I597" s="1179">
        <f t="shared" si="1064"/>
        <v>6.9594788589369339</v>
      </c>
      <c r="J597">
        <f t="shared" si="1064"/>
        <v>1.6478823682713426</v>
      </c>
      <c r="K597" s="1179">
        <f t="shared" si="1064"/>
        <v>69.123462277150608</v>
      </c>
      <c r="L597">
        <f t="shared" si="1064"/>
        <v>6.6044264069264065</v>
      </c>
      <c r="M597">
        <f t="shared" si="1064"/>
        <v>6.9143356911681747E-2</v>
      </c>
      <c r="N597" s="1179">
        <f t="shared" si="1064"/>
        <v>215.58519238884404</v>
      </c>
      <c r="O597">
        <f t="shared" si="1064"/>
        <v>11.246087683731464</v>
      </c>
      <c r="P597" s="1179">
        <f t="shared" si="1064"/>
        <v>0.13547936503593155</v>
      </c>
      <c r="Q597" s="1179">
        <f t="shared" si="1064"/>
        <v>24.486137772637136</v>
      </c>
      <c r="R597" s="1179">
        <f t="shared" si="1064"/>
        <v>12.373100036707079</v>
      </c>
    </row>
    <row r="598" spans="2:18" thickTop="1" thickBot="1" x14ac:dyDescent="0.35">
      <c r="D598">
        <v>13</v>
      </c>
      <c r="E598">
        <f t="shared" ref="E598" si="1065">B593+C593+D598</f>
        <v>113</v>
      </c>
      <c r="F598">
        <f t="shared" ref="F598:R598" si="1066">($B593*F$2+$C593*F$3+$D598*F$4)/$E598</f>
        <v>1.6986788750900479</v>
      </c>
      <c r="G598">
        <f t="shared" si="1066"/>
        <v>1.3678117718404726E-2</v>
      </c>
      <c r="H598" s="1179">
        <f t="shared" si="1066"/>
        <v>11.118251652979993</v>
      </c>
      <c r="I598" s="1179">
        <f t="shared" si="1066"/>
        <v>6.9222970892748767</v>
      </c>
      <c r="J598">
        <f t="shared" si="1066"/>
        <v>1.7150243380665737</v>
      </c>
      <c r="K598" s="1179">
        <f t="shared" si="1066"/>
        <v>68.385179946439095</v>
      </c>
      <c r="L598">
        <f t="shared" si="1066"/>
        <v>7.4526864728192166</v>
      </c>
      <c r="M598">
        <f t="shared" si="1066"/>
        <v>7.7743363129881629E-2</v>
      </c>
      <c r="N598" s="1179">
        <f t="shared" si="1066"/>
        <v>212.98652540983215</v>
      </c>
      <c r="O598">
        <f t="shared" si="1066"/>
        <v>11.206936136530416</v>
      </c>
      <c r="P598" s="1179">
        <f t="shared" si="1066"/>
        <v>0.13475591466434927</v>
      </c>
      <c r="Q598" s="1179">
        <f t="shared" si="1066"/>
        <v>24.671919893250106</v>
      </c>
      <c r="R598" s="1179">
        <f t="shared" si="1066"/>
        <v>12.537792530486922</v>
      </c>
    </row>
    <row r="599" spans="2:18" thickTop="1" thickBot="1" x14ac:dyDescent="0.35">
      <c r="D599">
        <v>15</v>
      </c>
      <c r="E599">
        <f t="shared" ref="E599" si="1067">B593+C593+D599</f>
        <v>115</v>
      </c>
      <c r="F599">
        <f t="shared" ref="F599:R599" si="1068">($B593*F$2+$C593*F$3+$D599*F$4)/$E599</f>
        <v>1.7393850806336963</v>
      </c>
      <c r="G599">
        <f t="shared" si="1068"/>
        <v>1.3855192113829696E-2</v>
      </c>
      <c r="H599" s="1179">
        <f t="shared" si="1068"/>
        <v>11.169898250461637</v>
      </c>
      <c r="I599" s="1179">
        <f t="shared" si="1068"/>
        <v>6.8985869752874782</v>
      </c>
      <c r="J599">
        <f t="shared" si="1068"/>
        <v>1.7578395072113586</v>
      </c>
      <c r="K599" s="1179">
        <f t="shared" si="1068"/>
        <v>67.91439121381147</v>
      </c>
      <c r="L599">
        <f t="shared" si="1068"/>
        <v>7.9936059351276745</v>
      </c>
      <c r="M599">
        <f t="shared" si="1068"/>
        <v>8.322742506612503E-2</v>
      </c>
      <c r="N599" s="1179">
        <f t="shared" si="1068"/>
        <v>211.3294044377086</v>
      </c>
      <c r="O599">
        <f t="shared" si="1068"/>
        <v>11.181969932518154</v>
      </c>
      <c r="P599" s="1179">
        <f t="shared" si="1068"/>
        <v>0.13429458399261565</v>
      </c>
      <c r="Q599" s="1179">
        <f t="shared" si="1068"/>
        <v>24.790389651322151</v>
      </c>
      <c r="R599" s="1179">
        <f t="shared" si="1068"/>
        <v>12.642813830868272</v>
      </c>
    </row>
    <row r="600" spans="2:18" thickTop="1" thickBot="1" x14ac:dyDescent="0.35">
      <c r="D600">
        <v>17</v>
      </c>
      <c r="E600">
        <f t="shared" ref="E600" si="1069">B593+C593+D600</f>
        <v>117</v>
      </c>
      <c r="F600">
        <f t="shared" ref="F600:R600" si="1070">($B593*F$2+$C593*F$3+$D600*F$4)/$E600</f>
        <v>1.7786996210305537</v>
      </c>
      <c r="G600">
        <f t="shared" si="1070"/>
        <v>1.4026212683770054E-2</v>
      </c>
      <c r="H600" s="1179">
        <f t="shared" si="1070"/>
        <v>11.219779152302882</v>
      </c>
      <c r="I600" s="1179">
        <f t="shared" si="1070"/>
        <v>6.875687463487683</v>
      </c>
      <c r="J600">
        <f t="shared" si="1070"/>
        <v>1.799190909889655</v>
      </c>
      <c r="K600" s="1179">
        <f t="shared" si="1070"/>
        <v>67.459697822470247</v>
      </c>
      <c r="L600">
        <f t="shared" si="1070"/>
        <v>8.5160324243657577</v>
      </c>
      <c r="M600">
        <f t="shared" si="1070"/>
        <v>8.8523997705402868E-2</v>
      </c>
      <c r="N600" s="1179">
        <f t="shared" si="1070"/>
        <v>209.72893717403375</v>
      </c>
      <c r="O600">
        <f t="shared" si="1070"/>
        <v>11.157857273942207</v>
      </c>
      <c r="P600" s="1179">
        <f t="shared" si="1070"/>
        <v>0.13384902530965925</v>
      </c>
      <c r="Q600" s="1179">
        <f t="shared" si="1070"/>
        <v>24.904809161254974</v>
      </c>
      <c r="R600" s="1179">
        <f t="shared" si="1070"/>
        <v>12.74424465944171</v>
      </c>
    </row>
    <row r="601" spans="2:18" thickTop="1" thickBot="1" x14ac:dyDescent="0.35">
      <c r="D601">
        <v>20</v>
      </c>
      <c r="E601">
        <f t="shared" ref="E601" si="1071">B593+C593+D601</f>
        <v>120</v>
      </c>
      <c r="F601">
        <f t="shared" ref="F601:R601" si="1072">($B593*F$2+$C593*F$3+$D601*F$4)/$E601</f>
        <v>1.8352142728510357</v>
      </c>
      <c r="G601">
        <f t="shared" si="1072"/>
        <v>1.4272054753059316E-2</v>
      </c>
      <c r="H601" s="1179">
        <f t="shared" si="1072"/>
        <v>11.291482948699672</v>
      </c>
      <c r="I601" s="1179">
        <f t="shared" si="1072"/>
        <v>6.8427694152754777</v>
      </c>
      <c r="J601">
        <f t="shared" si="1072"/>
        <v>1.8586335512397063</v>
      </c>
      <c r="K601" s="1179">
        <f t="shared" si="1072"/>
        <v>66.806076072417255</v>
      </c>
      <c r="L601">
        <f t="shared" si="1072"/>
        <v>9.2670205026455008</v>
      </c>
      <c r="M601">
        <f t="shared" si="1072"/>
        <v>9.6137820874364704E-2</v>
      </c>
      <c r="N601" s="1179">
        <f t="shared" si="1072"/>
        <v>207.42826548250113</v>
      </c>
      <c r="O601">
        <f t="shared" si="1072"/>
        <v>11.123195327239284</v>
      </c>
      <c r="P601" s="1179">
        <f t="shared" si="1072"/>
        <v>0.13320853470290944</v>
      </c>
      <c r="Q601" s="1179">
        <f t="shared" si="1072"/>
        <v>25.069287206783407</v>
      </c>
      <c r="R601" s="1179">
        <f t="shared" si="1072"/>
        <v>12.890051475516028</v>
      </c>
    </row>
    <row r="602" spans="2:18" thickTop="1" thickBot="1" x14ac:dyDescent="0.35">
      <c r="B602">
        <v>34</v>
      </c>
      <c r="C602">
        <v>66</v>
      </c>
      <c r="D602">
        <v>1</v>
      </c>
      <c r="E602">
        <f t="shared" ref="E602" si="1073">B602+C602+D602</f>
        <v>101</v>
      </c>
      <c r="F602">
        <f t="shared" ref="F602:R602" si="1074">($B602*F$2+$C602*F$3+$D602*F$4)/$E602</f>
        <v>1.381141431598043</v>
      </c>
      <c r="G602">
        <f t="shared" si="1074"/>
        <v>1.2118911124126549E-2</v>
      </c>
      <c r="H602" s="1179">
        <f t="shared" si="1074"/>
        <v>10.800339914310831</v>
      </c>
      <c r="I602" s="1179">
        <f t="shared" si="1074"/>
        <v>7.1047658830637204</v>
      </c>
      <c r="J602">
        <f t="shared" si="1074"/>
        <v>1.4203766243996077</v>
      </c>
      <c r="K602" s="1179">
        <f t="shared" si="1074"/>
        <v>70.894527582111735</v>
      </c>
      <c r="L602">
        <f t="shared" si="1074"/>
        <v>3.6656089894703756</v>
      </c>
      <c r="M602">
        <f t="shared" si="1074"/>
        <v>3.9238385541218432E-2</v>
      </c>
      <c r="N602" s="1179">
        <f t="shared" si="1074"/>
        <v>223.24724530195707</v>
      </c>
      <c r="O602">
        <f t="shared" si="1074"/>
        <v>11.068548639491141</v>
      </c>
      <c r="P602" s="1179">
        <f t="shared" si="1074"/>
        <v>0.13869589838031932</v>
      </c>
      <c r="Q602" s="1179">
        <f t="shared" si="1074"/>
        <v>23.632338960338078</v>
      </c>
      <c r="R602" s="1179">
        <f t="shared" si="1074"/>
        <v>11.709849579861377</v>
      </c>
    </row>
    <row r="603" spans="2:18" thickTop="1" thickBot="1" x14ac:dyDescent="0.35">
      <c r="D603">
        <v>3</v>
      </c>
      <c r="E603">
        <f t="shared" ref="E603" si="1075">B602+C602+D603</f>
        <v>103</v>
      </c>
      <c r="F603">
        <f t="shared" ref="F603:R603" si="1076">($B602*F$2+$C602*F$3+$D603*F$4)/$E603</f>
        <v>1.4327558832922525</v>
      </c>
      <c r="G603">
        <f t="shared" si="1076"/>
        <v>1.2346891402402548E-2</v>
      </c>
      <c r="H603" s="1179">
        <f t="shared" si="1076"/>
        <v>10.864176634580026</v>
      </c>
      <c r="I603" s="1179">
        <f t="shared" si="1076"/>
        <v>7.0747503423246085</v>
      </c>
      <c r="J603">
        <f t="shared" si="1076"/>
        <v>1.4739012834188716</v>
      </c>
      <c r="K603" s="1179">
        <f t="shared" si="1076"/>
        <v>70.32016447994161</v>
      </c>
      <c r="L603">
        <f t="shared" si="1076"/>
        <v>4.3430836800739714</v>
      </c>
      <c r="M603">
        <f t="shared" si="1076"/>
        <v>4.6109036782435109E-2</v>
      </c>
      <c r="N603" s="1179">
        <f t="shared" si="1076"/>
        <v>221.19782441284582</v>
      </c>
      <c r="O603">
        <f t="shared" si="1076"/>
        <v>11.043360887381125</v>
      </c>
      <c r="P603" s="1179">
        <f t="shared" si="1076"/>
        <v>0.13810431590768527</v>
      </c>
      <c r="Q603" s="1179">
        <f t="shared" si="1076"/>
        <v>23.784797057853698</v>
      </c>
      <c r="R603" s="1179">
        <f t="shared" si="1076"/>
        <v>11.84318293369736</v>
      </c>
    </row>
    <row r="604" spans="2:18" thickTop="1" thickBot="1" x14ac:dyDescent="0.35">
      <c r="D604">
        <v>5</v>
      </c>
      <c r="E604">
        <f t="shared" ref="E604" si="1077">B602+C602+D604</f>
        <v>105</v>
      </c>
      <c r="F604">
        <f t="shared" ref="F604:R604" si="1078">($B602*F$2+$C602*F$3+$D604*F$4)/$E604</f>
        <v>1.4824040701600159</v>
      </c>
      <c r="G604">
        <f t="shared" si="1078"/>
        <v>1.2566186717696605E-2</v>
      </c>
      <c r="H604" s="1179">
        <f t="shared" si="1078"/>
        <v>10.925581479791351</v>
      </c>
      <c r="I604" s="1179">
        <f t="shared" si="1078"/>
        <v>7.0458782507565099</v>
      </c>
      <c r="J604">
        <f t="shared" si="1078"/>
        <v>1.5253869078088305</v>
      </c>
      <c r="K604" s="1179">
        <f t="shared" si="1078"/>
        <v>69.767681876901776</v>
      </c>
      <c r="L604">
        <f t="shared" si="1078"/>
        <v>4.9947498110355246</v>
      </c>
      <c r="M604">
        <f t="shared" si="1078"/>
        <v>5.2717948928748294E-2</v>
      </c>
      <c r="N604" s="1179">
        <f t="shared" si="1078"/>
        <v>219.22647670046268</v>
      </c>
      <c r="O604">
        <f t="shared" si="1078"/>
        <v>11.019132668684824</v>
      </c>
      <c r="P604" s="1179">
        <f t="shared" si="1078"/>
        <v>0.13753526991019918</v>
      </c>
      <c r="Q604" s="1179">
        <f t="shared" si="1078"/>
        <v>23.93144722784491</v>
      </c>
      <c r="R604" s="1179">
        <f t="shared" si="1078"/>
        <v>11.971436921672924</v>
      </c>
    </row>
    <row r="605" spans="2:18" thickTop="1" thickBot="1" x14ac:dyDescent="0.35">
      <c r="D605">
        <v>7</v>
      </c>
      <c r="E605">
        <f t="shared" ref="E605" si="1079">B602+C602+D605</f>
        <v>107</v>
      </c>
      <c r="F605">
        <f t="shared" ref="F605:R605" si="1080">($B602*F$2+$C602*F$3+$D605*F$4)/$E605</f>
        <v>1.5301962500420687</v>
      </c>
      <c r="G605">
        <f t="shared" si="1080"/>
        <v>1.2777284077278735E-2</v>
      </c>
      <c r="H605" s="1179">
        <f t="shared" si="1080"/>
        <v>10.984690816770474</v>
      </c>
      <c r="I605" s="1179">
        <f t="shared" si="1080"/>
        <v>7.0180854897143226</v>
      </c>
      <c r="J605">
        <f t="shared" si="1080"/>
        <v>1.5749478359599123</v>
      </c>
      <c r="K605" s="1179">
        <f t="shared" si="1080"/>
        <v>69.235852829115771</v>
      </c>
      <c r="L605">
        <f t="shared" si="1080"/>
        <v>5.6220545913069282</v>
      </c>
      <c r="M605">
        <f t="shared" si="1080"/>
        <v>5.9079798938750705E-2</v>
      </c>
      <c r="N605" s="1179">
        <f t="shared" si="1080"/>
        <v>217.32882422966389</v>
      </c>
      <c r="O605">
        <f t="shared" si="1080"/>
        <v>10.995810177790254</v>
      </c>
      <c r="P605" s="1179">
        <f t="shared" si="1080"/>
        <v>0.13698749666028268</v>
      </c>
      <c r="Q605" s="1179">
        <f t="shared" si="1080"/>
        <v>24.072615148490659</v>
      </c>
      <c r="R605" s="1179">
        <f t="shared" si="1080"/>
        <v>12.094896368041924</v>
      </c>
    </row>
    <row r="606" spans="2:18" thickTop="1" thickBot="1" x14ac:dyDescent="0.35">
      <c r="D606">
        <v>10</v>
      </c>
      <c r="E606">
        <f t="shared" ref="E606" si="1081">B602+C602+D606</f>
        <v>110</v>
      </c>
      <c r="F606">
        <f t="shared" ref="F606:R606" si="1082">($B602*F$2+$C602*F$3+$D606*F$4)/$E606</f>
        <v>1.5986259621459169</v>
      </c>
      <c r="G606">
        <f t="shared" si="1082"/>
        <v>1.307953711486224E-2</v>
      </c>
      <c r="H606" s="1179">
        <f t="shared" si="1082"/>
        <v>11.069324640172402</v>
      </c>
      <c r="I606" s="1179">
        <f t="shared" si="1082"/>
        <v>6.9782913091311887</v>
      </c>
      <c r="J606">
        <f t="shared" si="1082"/>
        <v>1.6459100739944155</v>
      </c>
      <c r="K606" s="1179">
        <f t="shared" si="1082"/>
        <v>68.474370328876716</v>
      </c>
      <c r="L606">
        <f t="shared" si="1082"/>
        <v>6.5202409812409812</v>
      </c>
      <c r="M606">
        <f t="shared" si="1082"/>
        <v>6.8188811453072345E-2</v>
      </c>
      <c r="N606" s="1179">
        <f t="shared" si="1082"/>
        <v>214.61173091920202</v>
      </c>
      <c r="O606">
        <f t="shared" si="1082"/>
        <v>10.962416611282118</v>
      </c>
      <c r="P606" s="1179">
        <f t="shared" si="1082"/>
        <v>0.13620318496153858</v>
      </c>
      <c r="Q606" s="1179">
        <f t="shared" si="1082"/>
        <v>24.274741943960706</v>
      </c>
      <c r="R606" s="1179">
        <f t="shared" si="1082"/>
        <v>12.271667848070265</v>
      </c>
    </row>
    <row r="607" spans="2:18" thickTop="1" thickBot="1" x14ac:dyDescent="0.35">
      <c r="D607">
        <v>13</v>
      </c>
      <c r="E607">
        <f t="shared" ref="E607" si="1083">B602+C602+D607</f>
        <v>113</v>
      </c>
      <c r="F607">
        <f t="shared" ref="F607:R607" si="1084">($B602*F$2+$C602*F$3+$D607*F$4)/$E607</f>
        <v>1.6634222382088526</v>
      </c>
      <c r="G607">
        <f t="shared" si="1084"/>
        <v>1.3365741318591752E-2</v>
      </c>
      <c r="H607" s="1179">
        <f t="shared" si="1084"/>
        <v>11.149464632243253</v>
      </c>
      <c r="I607" s="1179">
        <f t="shared" si="1084"/>
        <v>6.9406100938887541</v>
      </c>
      <c r="J607">
        <f t="shared" si="1084"/>
        <v>1.7131044055846094</v>
      </c>
      <c r="K607" s="1179">
        <f t="shared" si="1084"/>
        <v>67.753320527765396</v>
      </c>
      <c r="L607">
        <f t="shared" si="1084"/>
        <v>7.370736058435174</v>
      </c>
      <c r="M607">
        <f t="shared" si="1084"/>
        <v>7.6814159586102562E-2</v>
      </c>
      <c r="N607" s="1179">
        <f t="shared" si="1084"/>
        <v>212.03890805000364</v>
      </c>
      <c r="O607">
        <f t="shared" si="1084"/>
        <v>10.930796154500079</v>
      </c>
      <c r="P607" s="1179">
        <f t="shared" si="1084"/>
        <v>0.13546051813175436</v>
      </c>
      <c r="Q607" s="1179">
        <f t="shared" si="1084"/>
        <v>24.466136343211105</v>
      </c>
      <c r="R607" s="1179">
        <f t="shared" si="1084"/>
        <v>12.439053231813917</v>
      </c>
    </row>
    <row r="608" spans="2:18" thickTop="1" thickBot="1" x14ac:dyDescent="0.35">
      <c r="D608">
        <v>15</v>
      </c>
      <c r="E608">
        <f t="shared" ref="E608" si="1085">B602+C602+D608</f>
        <v>115</v>
      </c>
      <c r="F608">
        <f t="shared" ref="F608:R608" si="1086">($B602*F$2+$C602*F$3+$D608*F$4)/$E608</f>
        <v>1.7047416026547828</v>
      </c>
      <c r="G608">
        <f t="shared" si="1086"/>
        <v>1.3548248347056948E-2</v>
      </c>
      <c r="H608" s="1179">
        <f t="shared" si="1086"/>
        <v>11.200568395302929</v>
      </c>
      <c r="I608" s="1179">
        <f t="shared" si="1086"/>
        <v>6.9165814928645926</v>
      </c>
      <c r="J608">
        <f t="shared" si="1086"/>
        <v>1.7559529648595154</v>
      </c>
      <c r="K608" s="1179">
        <f t="shared" si="1086"/>
        <v>67.293520654592953</v>
      </c>
      <c r="L608">
        <f t="shared" si="1086"/>
        <v>7.913080745341615</v>
      </c>
      <c r="M608">
        <f t="shared" si="1086"/>
        <v>8.2314381583976901E-2</v>
      </c>
      <c r="N608" s="1179">
        <f t="shared" si="1086"/>
        <v>210.39826737979016</v>
      </c>
      <c r="O608">
        <f t="shared" si="1086"/>
        <v>10.910632384957911</v>
      </c>
      <c r="P608" s="1179">
        <f t="shared" si="1086"/>
        <v>0.13498693348667457</v>
      </c>
      <c r="Q608" s="1179">
        <f t="shared" si="1086"/>
        <v>24.588184945631649</v>
      </c>
      <c r="R608" s="1179">
        <f t="shared" si="1086"/>
        <v>12.54579173738958</v>
      </c>
    </row>
    <row r="609" spans="2:18" thickTop="1" thickBot="1" x14ac:dyDescent="0.35">
      <c r="D609">
        <v>17</v>
      </c>
      <c r="E609">
        <f t="shared" ref="E609" si="1087">B602+C602+D609</f>
        <v>117</v>
      </c>
      <c r="F609">
        <f t="shared" ref="F609:R609" si="1088">($B602*F$2+$C602*F$3+$D609*F$4)/$E609</f>
        <v>1.7446483392564078</v>
      </c>
      <c r="G609">
        <f t="shared" si="1088"/>
        <v>1.3724515818993421E-2</v>
      </c>
      <c r="H609" s="1179">
        <f t="shared" si="1088"/>
        <v>11.24992502116398</v>
      </c>
      <c r="I609" s="1179">
        <f t="shared" si="1088"/>
        <v>6.8933743824737359</v>
      </c>
      <c r="J609">
        <f t="shared" si="1088"/>
        <v>1.7973366161250228</v>
      </c>
      <c r="K609" s="1179">
        <f t="shared" si="1088"/>
        <v>66.849440435204201</v>
      </c>
      <c r="L609">
        <f t="shared" si="1088"/>
        <v>8.4368837335504008</v>
      </c>
      <c r="M609">
        <f t="shared" si="1088"/>
        <v>8.7626561804146158E-2</v>
      </c>
      <c r="N609" s="1179">
        <f t="shared" si="1088"/>
        <v>208.81371698890021</v>
      </c>
      <c r="O609">
        <f t="shared" si="1088"/>
        <v>10.891157975058208</v>
      </c>
      <c r="P609" s="1179">
        <f t="shared" si="1088"/>
        <v>0.1345295397696317</v>
      </c>
      <c r="Q609" s="1179">
        <f t="shared" si="1088"/>
        <v>24.706060946260038</v>
      </c>
      <c r="R609" s="1179">
        <f t="shared" si="1088"/>
        <v>12.648881063287442</v>
      </c>
    </row>
    <row r="610" spans="2:18" thickTop="1" thickBot="1" x14ac:dyDescent="0.35">
      <c r="D610">
        <v>20</v>
      </c>
      <c r="E610">
        <f t="shared" ref="E610" si="1089">B602+C602+D610</f>
        <v>120</v>
      </c>
      <c r="F610">
        <f t="shared" ref="F610:R610" si="1090">($B602*F$2+$C602*F$3+$D610*F$4)/$E610</f>
        <v>1.8020142731212434</v>
      </c>
      <c r="G610">
        <f t="shared" si="1090"/>
        <v>1.3977900309902098E-2</v>
      </c>
      <c r="H610" s="1179">
        <f t="shared" si="1090"/>
        <v>11.320875170839242</v>
      </c>
      <c r="I610" s="1179">
        <f t="shared" si="1090"/>
        <v>6.8600141612868786</v>
      </c>
      <c r="J610">
        <f t="shared" si="1090"/>
        <v>1.85682561481919</v>
      </c>
      <c r="K610" s="1179">
        <f t="shared" si="1090"/>
        <v>66.211075119832856</v>
      </c>
      <c r="L610">
        <f t="shared" si="1090"/>
        <v>9.1898505291005304</v>
      </c>
      <c r="M610">
        <f t="shared" si="1090"/>
        <v>9.526282087063942E-2</v>
      </c>
      <c r="N610" s="1179">
        <f t="shared" si="1090"/>
        <v>206.53592580199594</v>
      </c>
      <c r="O610">
        <f t="shared" si="1090"/>
        <v>10.863163510827384</v>
      </c>
      <c r="P610" s="1179">
        <f t="shared" si="1090"/>
        <v>0.13387203630138256</v>
      </c>
      <c r="Q610" s="1179">
        <f t="shared" si="1090"/>
        <v>24.87550769716335</v>
      </c>
      <c r="R610" s="1179">
        <f t="shared" si="1090"/>
        <v>12.797071969265614</v>
      </c>
    </row>
    <row r="611" spans="2:18" thickTop="1" thickBot="1" x14ac:dyDescent="0.35">
      <c r="B611">
        <v>33</v>
      </c>
      <c r="C611">
        <v>67</v>
      </c>
      <c r="D611">
        <v>1</v>
      </c>
      <c r="E611">
        <f t="shared" ref="E611" si="1091">B611+C611+D611</f>
        <v>101</v>
      </c>
      <c r="F611">
        <f t="shared" ref="F611:R611" si="1092">($B611*F$2+$C611*F$3+$D611*F$4)/$E611</f>
        <v>1.3416958873646263</v>
      </c>
      <c r="G611">
        <f t="shared" si="1092"/>
        <v>1.1769420696613027E-2</v>
      </c>
      <c r="H611" s="1179">
        <f t="shared" si="1092"/>
        <v>10.835261366357845</v>
      </c>
      <c r="I611" s="1179">
        <f t="shared" si="1092"/>
        <v>7.1252546902059786</v>
      </c>
      <c r="J611">
        <f t="shared" si="1092"/>
        <v>1.4182285811277071</v>
      </c>
      <c r="K611" s="1179">
        <f t="shared" si="1092"/>
        <v>70.187595757258975</v>
      </c>
      <c r="L611">
        <f t="shared" si="1092"/>
        <v>3.5739218921892189</v>
      </c>
      <c r="M611">
        <f t="shared" si="1092"/>
        <v>3.8198781576396307E-2</v>
      </c>
      <c r="N611" s="1179">
        <f t="shared" si="1092"/>
        <v>222.18703974096081</v>
      </c>
      <c r="O611">
        <f t="shared" si="1092"/>
        <v>10.759599946724526</v>
      </c>
      <c r="P611" s="1179">
        <f t="shared" si="1092"/>
        <v>0.13948421711117842</v>
      </c>
      <c r="Q611" s="1179">
        <f t="shared" si="1092"/>
        <v>23.402105879601375</v>
      </c>
      <c r="R611" s="1179">
        <f t="shared" si="1092"/>
        <v>11.599378879365842</v>
      </c>
    </row>
    <row r="612" spans="2:18" thickTop="1" thickBot="1" x14ac:dyDescent="0.35">
      <c r="D612">
        <v>3</v>
      </c>
      <c r="E612">
        <f t="shared" ref="E612" si="1093">B611+C611+D612</f>
        <v>103</v>
      </c>
      <c r="F612">
        <f t="shared" ref="F612:R612" si="1094">($B611*F$2+$C611*F$3+$D612*F$4)/$E612</f>
        <v>1.3940762719565722</v>
      </c>
      <c r="G612">
        <f t="shared" si="1094"/>
        <v>1.2004187196782493E-2</v>
      </c>
      <c r="H612" s="1179">
        <f t="shared" si="1094"/>
        <v>10.898420000179527</v>
      </c>
      <c r="I612" s="1179">
        <f t="shared" si="1094"/>
        <v>7.0948413085514828</v>
      </c>
      <c r="J612">
        <f t="shared" si="1094"/>
        <v>1.4717949497250662</v>
      </c>
      <c r="K612" s="1179">
        <f t="shared" si="1094"/>
        <v>69.626959486639393</v>
      </c>
      <c r="L612">
        <f t="shared" si="1094"/>
        <v>4.253176914778857</v>
      </c>
      <c r="M612">
        <f t="shared" si="1094"/>
        <v>4.508961930236681E-2</v>
      </c>
      <c r="N612" s="1179">
        <f t="shared" si="1094"/>
        <v>220.15820536759708</v>
      </c>
      <c r="O612">
        <f t="shared" si="1094"/>
        <v>10.740411198357551</v>
      </c>
      <c r="P612" s="1179">
        <f t="shared" si="1094"/>
        <v>0.13887732747872189</v>
      </c>
      <c r="Q612" s="1179">
        <f t="shared" si="1094"/>
        <v>23.559034522374017</v>
      </c>
      <c r="R612" s="1179">
        <f t="shared" si="1094"/>
        <v>11.734857295347368</v>
      </c>
    </row>
    <row r="613" spans="2:18" thickTop="1" thickBot="1" x14ac:dyDescent="0.35">
      <c r="D613">
        <v>5</v>
      </c>
      <c r="E613">
        <f t="shared" ref="E613" si="1095">B611+C611+D613</f>
        <v>105</v>
      </c>
      <c r="F613">
        <f t="shared" ref="F613:R613" si="1096">($B611*F$2+$C611*F$3+$D613*F$4)/$E613</f>
        <v>1.4444612133259676</v>
      </c>
      <c r="G613">
        <f t="shared" si="1096"/>
        <v>1.2230010211231216E-2</v>
      </c>
      <c r="H613" s="1179">
        <f t="shared" si="1096"/>
        <v>10.959172590808004</v>
      </c>
      <c r="I613" s="1179">
        <f t="shared" si="1096"/>
        <v>7.0655865319123974</v>
      </c>
      <c r="J613">
        <f t="shared" si="1096"/>
        <v>1.5233206947568116</v>
      </c>
      <c r="K613" s="1179">
        <f t="shared" si="1096"/>
        <v>69.087680788233882</v>
      </c>
      <c r="L613">
        <f t="shared" si="1096"/>
        <v>4.9065555555555553</v>
      </c>
      <c r="M613">
        <f t="shared" si="1096"/>
        <v>5.1717948924490817E-2</v>
      </c>
      <c r="N613" s="1179">
        <f t="shared" si="1096"/>
        <v>218.20665992274246</v>
      </c>
      <c r="O613">
        <f t="shared" si="1096"/>
        <v>10.721953449928366</v>
      </c>
      <c r="P613" s="1179">
        <f t="shared" si="1096"/>
        <v>0.13829355745131131</v>
      </c>
      <c r="Q613" s="1179">
        <f t="shared" si="1096"/>
        <v>23.709984931136269</v>
      </c>
      <c r="R613" s="1179">
        <f t="shared" si="1096"/>
        <v>11.865174628815312</v>
      </c>
    </row>
    <row r="614" spans="2:18" thickTop="1" thickBot="1" x14ac:dyDescent="0.35">
      <c r="D614">
        <v>7</v>
      </c>
      <c r="E614">
        <f t="shared" ref="E614" si="1097">B611+C611+D614</f>
        <v>107</v>
      </c>
      <c r="F614">
        <f t="shared" ref="F614:R614" si="1098">($B611*F$2+$C611*F$3+$D614*F$4)/$E614</f>
        <v>1.4929626054852922</v>
      </c>
      <c r="G614">
        <f t="shared" si="1098"/>
        <v>1.2447391243831391E-2</v>
      </c>
      <c r="H614" s="1179">
        <f t="shared" si="1098"/>
        <v>11.017654056553171</v>
      </c>
      <c r="I614" s="1179">
        <f t="shared" si="1098"/>
        <v>7.0374253917831835</v>
      </c>
      <c r="J614">
        <f t="shared" si="1098"/>
        <v>1.5729202437126042</v>
      </c>
      <c r="K614" s="1179">
        <f t="shared" si="1098"/>
        <v>68.568562041170637</v>
      </c>
      <c r="L614">
        <f t="shared" si="1098"/>
        <v>5.5355088265835937</v>
      </c>
      <c r="M614">
        <f t="shared" si="1098"/>
        <v>5.8098490523357853E-2</v>
      </c>
      <c r="N614" s="1179">
        <f t="shared" si="1098"/>
        <v>216.32806944778892</v>
      </c>
      <c r="O614">
        <f t="shared" si="1098"/>
        <v>10.704185710786252</v>
      </c>
      <c r="P614" s="1179">
        <f t="shared" si="1098"/>
        <v>0.1377316106024955</v>
      </c>
      <c r="Q614" s="1179">
        <f t="shared" si="1098"/>
        <v>23.855292333963487</v>
      </c>
      <c r="R614" s="1179">
        <f t="shared" si="1098"/>
        <v>11.990620286265765</v>
      </c>
    </row>
    <row r="615" spans="2:18" thickTop="1" thickBot="1" x14ac:dyDescent="0.35">
      <c r="D615">
        <v>10</v>
      </c>
      <c r="E615">
        <f t="shared" ref="E615" si="1099">B611+C611+D615</f>
        <v>110</v>
      </c>
      <c r="F615">
        <f t="shared" ref="F615:R615" si="1100">($B611*F$2+$C611*F$3+$D615*F$4)/$E615</f>
        <v>1.5624077806225072</v>
      </c>
      <c r="G615">
        <f t="shared" si="1100"/>
        <v>1.2758641358690733E-2</v>
      </c>
      <c r="H615" s="1179">
        <f t="shared" si="1100"/>
        <v>11.101388882506479</v>
      </c>
      <c r="I615" s="1179">
        <f t="shared" si="1100"/>
        <v>6.9971037593254444</v>
      </c>
      <c r="J615">
        <f t="shared" si="1100"/>
        <v>1.6439377797174886</v>
      </c>
      <c r="K615" s="1179">
        <f t="shared" si="1100"/>
        <v>67.825278380602825</v>
      </c>
      <c r="L615">
        <f t="shared" si="1100"/>
        <v>6.4360555555555559</v>
      </c>
      <c r="M615">
        <f t="shared" si="1100"/>
        <v>6.723426599446293E-2</v>
      </c>
      <c r="N615" s="1179">
        <f t="shared" si="1100"/>
        <v>213.63826944956</v>
      </c>
      <c r="O615">
        <f t="shared" si="1100"/>
        <v>10.678745538832771</v>
      </c>
      <c r="P615" s="1179">
        <f t="shared" si="1100"/>
        <v>0.1369270048871456</v>
      </c>
      <c r="Q615" s="1179">
        <f t="shared" si="1100"/>
        <v>24.063346115284276</v>
      </c>
      <c r="R615" s="1179">
        <f t="shared" si="1100"/>
        <v>12.170235659433455</v>
      </c>
    </row>
    <row r="616" spans="2:18" thickTop="1" thickBot="1" x14ac:dyDescent="0.35">
      <c r="D616">
        <v>13</v>
      </c>
      <c r="E616">
        <f t="shared" ref="E616" si="1101">B611+C611+D616</f>
        <v>113</v>
      </c>
      <c r="F616">
        <f t="shared" ref="F616:R616" si="1102">($B611*F$2+$C611*F$3+$D616*F$4)/$E616</f>
        <v>1.6281656013276573</v>
      </c>
      <c r="G616">
        <f t="shared" si="1102"/>
        <v>1.305336491877878E-2</v>
      </c>
      <c r="H616" s="1179">
        <f t="shared" si="1102"/>
        <v>11.180677611506514</v>
      </c>
      <c r="I616" s="1179">
        <f t="shared" si="1102"/>
        <v>6.9589230985026314</v>
      </c>
      <c r="J616">
        <f t="shared" si="1102"/>
        <v>1.7111844731026451</v>
      </c>
      <c r="K616" s="1179">
        <f t="shared" si="1102"/>
        <v>67.121461109091697</v>
      </c>
      <c r="L616">
        <f t="shared" si="1102"/>
        <v>7.2887856440511314</v>
      </c>
      <c r="M616">
        <f t="shared" si="1102"/>
        <v>7.5884956042323495E-2</v>
      </c>
      <c r="N616" s="1179">
        <f t="shared" si="1102"/>
        <v>211.09129069017513</v>
      </c>
      <c r="O616">
        <f t="shared" si="1102"/>
        <v>10.654656172469743</v>
      </c>
      <c r="P616" s="1179">
        <f t="shared" si="1102"/>
        <v>0.13616512159915942</v>
      </c>
      <c r="Q616" s="1179">
        <f t="shared" si="1102"/>
        <v>24.260352793172103</v>
      </c>
      <c r="R616" s="1179">
        <f t="shared" si="1102"/>
        <v>12.340313933140916</v>
      </c>
    </row>
    <row r="617" spans="2:18" thickTop="1" thickBot="1" x14ac:dyDescent="0.35">
      <c r="D617">
        <v>15</v>
      </c>
      <c r="E617">
        <f t="shared" ref="E617" si="1103">B611+C611+D617</f>
        <v>115</v>
      </c>
      <c r="F617">
        <f t="shared" ref="F617:R617" si="1104">($B611*F$2+$C611*F$3+$D617*F$4)/$E617</f>
        <v>1.670098124675869</v>
      </c>
      <c r="G617">
        <f t="shared" si="1104"/>
        <v>1.3241304580284202E-2</v>
      </c>
      <c r="H617" s="1179">
        <f t="shared" si="1104"/>
        <v>11.23123854014422</v>
      </c>
      <c r="I617" s="1179">
        <f t="shared" si="1104"/>
        <v>6.9345760104417069</v>
      </c>
      <c r="J617">
        <f t="shared" si="1104"/>
        <v>1.7540664225076721</v>
      </c>
      <c r="K617" s="1179">
        <f t="shared" si="1104"/>
        <v>66.672650095374451</v>
      </c>
      <c r="L617">
        <f t="shared" si="1104"/>
        <v>7.8325555555555555</v>
      </c>
      <c r="M617">
        <f t="shared" si="1104"/>
        <v>8.1401338101828771E-2</v>
      </c>
      <c r="N617" s="1179">
        <f t="shared" si="1104"/>
        <v>209.46713032187171</v>
      </c>
      <c r="O617">
        <f t="shared" si="1104"/>
        <v>10.639294837397665</v>
      </c>
      <c r="P617" s="1179">
        <f t="shared" si="1104"/>
        <v>0.13567928298073345</v>
      </c>
      <c r="Q617" s="1179">
        <f t="shared" si="1104"/>
        <v>24.385980239941155</v>
      </c>
      <c r="R617" s="1179">
        <f t="shared" si="1104"/>
        <v>12.448769643910893</v>
      </c>
    </row>
    <row r="618" spans="2:18" thickTop="1" thickBot="1" x14ac:dyDescent="0.35">
      <c r="D618">
        <v>17</v>
      </c>
      <c r="E618">
        <f t="shared" ref="E618" si="1105">B611+C611+D618</f>
        <v>117</v>
      </c>
      <c r="F618">
        <f t="shared" ref="F618:R618" si="1106">($B611*F$2+$C611*F$3+$D618*F$4)/$E618</f>
        <v>1.7105970574822618</v>
      </c>
      <c r="G618">
        <f t="shared" si="1106"/>
        <v>1.3422818954216788E-2</v>
      </c>
      <c r="H618" s="1179">
        <f t="shared" si="1106"/>
        <v>11.280070890025078</v>
      </c>
      <c r="I618" s="1179">
        <f t="shared" si="1106"/>
        <v>6.9110613014597879</v>
      </c>
      <c r="J618">
        <f t="shared" si="1106"/>
        <v>1.7954823223603906</v>
      </c>
      <c r="K618" s="1179">
        <f t="shared" si="1106"/>
        <v>66.239183047938141</v>
      </c>
      <c r="L618">
        <f t="shared" si="1106"/>
        <v>8.3577350427350421</v>
      </c>
      <c r="M618">
        <f t="shared" si="1106"/>
        <v>8.6729125902889448E-2</v>
      </c>
      <c r="N618" s="1179">
        <f t="shared" si="1106"/>
        <v>207.8984968037667</v>
      </c>
      <c r="O618">
        <f t="shared" si="1106"/>
        <v>10.624458676174205</v>
      </c>
      <c r="P618" s="1179">
        <f t="shared" si="1106"/>
        <v>0.13521005422960408</v>
      </c>
      <c r="Q618" s="1179">
        <f t="shared" si="1106"/>
        <v>24.507312731265106</v>
      </c>
      <c r="R618" s="1179">
        <f t="shared" si="1106"/>
        <v>12.553517467133176</v>
      </c>
    </row>
    <row r="619" spans="2:18" thickTop="1" thickBot="1" x14ac:dyDescent="0.35">
      <c r="D619">
        <v>20</v>
      </c>
      <c r="E619">
        <f t="shared" ref="E619" si="1107">B611+C611+D619</f>
        <v>120</v>
      </c>
      <c r="F619">
        <f t="shared" ref="F619:R619" si="1108">($B611*F$2+$C611*F$3+$D619*F$4)/$E619</f>
        <v>1.7688142733914511</v>
      </c>
      <c r="G619">
        <f t="shared" si="1108"/>
        <v>1.3683745866744883E-2</v>
      </c>
      <c r="H619" s="1179">
        <f t="shared" si="1108"/>
        <v>11.350267392978814</v>
      </c>
      <c r="I619" s="1179">
        <f t="shared" si="1108"/>
        <v>6.8772589072982795</v>
      </c>
      <c r="J619">
        <f t="shared" si="1108"/>
        <v>1.8550176783986736</v>
      </c>
      <c r="K619" s="1179">
        <f t="shared" si="1108"/>
        <v>65.616074167248442</v>
      </c>
      <c r="L619">
        <f t="shared" si="1108"/>
        <v>9.1126805555555546</v>
      </c>
      <c r="M619">
        <f t="shared" si="1108"/>
        <v>9.4387820866914135E-2</v>
      </c>
      <c r="N619" s="1179">
        <f t="shared" si="1108"/>
        <v>205.64358612149078</v>
      </c>
      <c r="O619">
        <f t="shared" si="1108"/>
        <v>10.603131694415483</v>
      </c>
      <c r="P619" s="1179">
        <f t="shared" si="1108"/>
        <v>0.13453553789985567</v>
      </c>
      <c r="Q619" s="1179">
        <f t="shared" si="1108"/>
        <v>24.681728187543285</v>
      </c>
      <c r="R619" s="1179">
        <f t="shared" si="1108"/>
        <v>12.704092463015206</v>
      </c>
    </row>
    <row r="620" spans="2:18" thickTop="1" thickBot="1" x14ac:dyDescent="0.35">
      <c r="B620">
        <v>32</v>
      </c>
      <c r="C620">
        <v>68</v>
      </c>
      <c r="D620">
        <v>1</v>
      </c>
      <c r="E620">
        <f t="shared" ref="E620" si="1109">B620+C620+D620</f>
        <v>101</v>
      </c>
      <c r="F620">
        <f t="shared" ref="F620:R620" si="1110">($B620*F$2+$C620*F$3+$D620*F$4)/$E620</f>
        <v>1.3022503431312098</v>
      </c>
      <c r="G620">
        <f t="shared" si="1110"/>
        <v>1.1419930269099501E-2</v>
      </c>
      <c r="H620" s="1179">
        <f t="shared" si="1110"/>
        <v>10.87018281840486</v>
      </c>
      <c r="I620" s="1179">
        <f t="shared" si="1110"/>
        <v>7.1457434973482377</v>
      </c>
      <c r="J620">
        <f t="shared" si="1110"/>
        <v>1.4160805378558063</v>
      </c>
      <c r="K620" s="1179">
        <f t="shared" si="1110"/>
        <v>69.480663932406216</v>
      </c>
      <c r="L620">
        <f t="shared" si="1110"/>
        <v>3.4822347949080621</v>
      </c>
      <c r="M620">
        <f t="shared" si="1110"/>
        <v>3.7159177611574175E-2</v>
      </c>
      <c r="N620" s="1179">
        <f t="shared" si="1110"/>
        <v>221.12683417996459</v>
      </c>
      <c r="O620">
        <f t="shared" si="1110"/>
        <v>10.45065125395791</v>
      </c>
      <c r="P620" s="1179">
        <f t="shared" si="1110"/>
        <v>0.14027253584203758</v>
      </c>
      <c r="Q620" s="1179">
        <f t="shared" si="1110"/>
        <v>23.171872798864666</v>
      </c>
      <c r="R620" s="1179">
        <f t="shared" si="1110"/>
        <v>11.488908178870302</v>
      </c>
    </row>
    <row r="621" spans="2:18" thickTop="1" thickBot="1" x14ac:dyDescent="0.35">
      <c r="D621">
        <v>3</v>
      </c>
      <c r="E621">
        <f t="shared" ref="E621" si="1111">B620+C620+D621</f>
        <v>103</v>
      </c>
      <c r="F621">
        <f t="shared" ref="F621:R621" si="1112">($B620*F$2+$C620*F$3+$D621*F$4)/$E621</f>
        <v>1.3553966606208918</v>
      </c>
      <c r="G621">
        <f t="shared" si="1112"/>
        <v>1.1661482991162434E-2</v>
      </c>
      <c r="H621" s="1179">
        <f t="shared" si="1112"/>
        <v>10.932663365779026</v>
      </c>
      <c r="I621" s="1179">
        <f t="shared" si="1112"/>
        <v>7.1149322747783579</v>
      </c>
      <c r="J621">
        <f t="shared" si="1112"/>
        <v>1.4696886160312606</v>
      </c>
      <c r="K621" s="1179">
        <f t="shared" si="1112"/>
        <v>68.933754493337176</v>
      </c>
      <c r="L621">
        <f t="shared" si="1112"/>
        <v>4.1632701494837425</v>
      </c>
      <c r="M621">
        <f t="shared" si="1112"/>
        <v>4.407020182229851E-2</v>
      </c>
      <c r="N621" s="1179">
        <f t="shared" si="1112"/>
        <v>219.11858632234836</v>
      </c>
      <c r="O621">
        <f t="shared" si="1112"/>
        <v>10.437461509333977</v>
      </c>
      <c r="P621" s="1179">
        <f t="shared" si="1112"/>
        <v>0.13965033904975852</v>
      </c>
      <c r="Q621" s="1179">
        <f t="shared" si="1112"/>
        <v>23.333271986894328</v>
      </c>
      <c r="R621" s="1179">
        <f t="shared" si="1112"/>
        <v>11.626531656997374</v>
      </c>
    </row>
    <row r="622" spans="2:18" thickTop="1" thickBot="1" x14ac:dyDescent="0.35">
      <c r="D622">
        <v>5</v>
      </c>
      <c r="E622">
        <f t="shared" ref="E622" si="1113">B620+C620+D622</f>
        <v>105</v>
      </c>
      <c r="F622">
        <f t="shared" ref="F622:R622" si="1114">($B620*F$2+$C620*F$3+$D622*F$4)/$E622</f>
        <v>1.4065183564919193</v>
      </c>
      <c r="G622">
        <f t="shared" si="1114"/>
        <v>1.1893833704765825E-2</v>
      </c>
      <c r="H622" s="1179">
        <f t="shared" si="1114"/>
        <v>10.992763701824655</v>
      </c>
      <c r="I622" s="1179">
        <f t="shared" si="1114"/>
        <v>7.085294813068284</v>
      </c>
      <c r="J622">
        <f t="shared" si="1114"/>
        <v>1.5212544817047928</v>
      </c>
      <c r="K622" s="1179">
        <f t="shared" si="1114"/>
        <v>68.407679699565989</v>
      </c>
      <c r="L622">
        <f t="shared" si="1114"/>
        <v>4.8183613000755861</v>
      </c>
      <c r="M622">
        <f t="shared" si="1114"/>
        <v>5.0717948920233347E-2</v>
      </c>
      <c r="N622" s="1179">
        <f t="shared" si="1114"/>
        <v>217.18684314502229</v>
      </c>
      <c r="O622">
        <f t="shared" si="1114"/>
        <v>10.424774231171906</v>
      </c>
      <c r="P622" s="1179">
        <f t="shared" si="1114"/>
        <v>0.13905184499242343</v>
      </c>
      <c r="Q622" s="1179">
        <f t="shared" si="1114"/>
        <v>23.488522634427625</v>
      </c>
      <c r="R622" s="1179">
        <f t="shared" si="1114"/>
        <v>11.758912335957698</v>
      </c>
    </row>
    <row r="623" spans="2:18" thickTop="1" thickBot="1" x14ac:dyDescent="0.35">
      <c r="D623">
        <v>7</v>
      </c>
      <c r="E623">
        <f t="shared" ref="E623" si="1115">B620+C620+D623</f>
        <v>107</v>
      </c>
      <c r="F623">
        <f t="shared" ref="F623:R623" si="1116">($B620*F$2+$C620*F$3+$D623*F$4)/$E623</f>
        <v>1.4557289609285158</v>
      </c>
      <c r="G623">
        <f t="shared" si="1116"/>
        <v>1.2117498410384047E-2</v>
      </c>
      <c r="H623" s="1179">
        <f t="shared" si="1116"/>
        <v>11.050617296335867</v>
      </c>
      <c r="I623" s="1179">
        <f t="shared" si="1116"/>
        <v>7.0567652938520444</v>
      </c>
      <c r="J623">
        <f t="shared" si="1116"/>
        <v>1.5708926514652961</v>
      </c>
      <c r="K623" s="1179">
        <f t="shared" si="1116"/>
        <v>67.901271253225516</v>
      </c>
      <c r="L623">
        <f t="shared" si="1116"/>
        <v>5.4489630618602583</v>
      </c>
      <c r="M623">
        <f t="shared" si="1116"/>
        <v>5.7117182107965007E-2</v>
      </c>
      <c r="N623" s="1179">
        <f t="shared" si="1116"/>
        <v>215.327314665914</v>
      </c>
      <c r="O623">
        <f t="shared" si="1116"/>
        <v>10.41256124378225</v>
      </c>
      <c r="P623" s="1179">
        <f t="shared" si="1116"/>
        <v>0.13847572454470833</v>
      </c>
      <c r="Q623" s="1179">
        <f t="shared" si="1116"/>
        <v>23.637969519436311</v>
      </c>
      <c r="R623" s="1179">
        <f t="shared" si="1116"/>
        <v>11.886344204489601</v>
      </c>
    </row>
    <row r="624" spans="2:18" thickTop="1" thickBot="1" x14ac:dyDescent="0.35">
      <c r="D624">
        <v>10</v>
      </c>
      <c r="E624">
        <f t="shared" ref="E624" si="1117">B620+C620+D624</f>
        <v>110</v>
      </c>
      <c r="F624">
        <f t="shared" ref="F624:R624" si="1118">($B620*F$2+$C620*F$3+$D624*F$4)/$E624</f>
        <v>1.5261895990990975</v>
      </c>
      <c r="G624">
        <f t="shared" si="1118"/>
        <v>1.2437745602519224E-2</v>
      </c>
      <c r="H624" s="1179">
        <f t="shared" si="1118"/>
        <v>11.133453124840557</v>
      </c>
      <c r="I624" s="1179">
        <f t="shared" si="1118"/>
        <v>7.0159162095197001</v>
      </c>
      <c r="J624">
        <f t="shared" si="1118"/>
        <v>1.6419654854405616</v>
      </c>
      <c r="K624" s="1179">
        <f t="shared" si="1118"/>
        <v>67.176186432328919</v>
      </c>
      <c r="L624">
        <f t="shared" si="1118"/>
        <v>6.3518701298701297</v>
      </c>
      <c r="M624">
        <f t="shared" si="1118"/>
        <v>6.6279720535853529E-2</v>
      </c>
      <c r="N624" s="1179">
        <f t="shared" si="1118"/>
        <v>212.66480797991804</v>
      </c>
      <c r="O624">
        <f t="shared" si="1118"/>
        <v>10.395074466383424</v>
      </c>
      <c r="P624" s="1179">
        <f t="shared" si="1118"/>
        <v>0.13765082481275262</v>
      </c>
      <c r="Q624" s="1179">
        <f t="shared" si="1118"/>
        <v>23.851950286607842</v>
      </c>
      <c r="R624" s="1179">
        <f t="shared" si="1118"/>
        <v>12.068803470796642</v>
      </c>
    </row>
    <row r="625" spans="2:18" thickTop="1" thickBot="1" x14ac:dyDescent="0.35">
      <c r="D625">
        <v>13</v>
      </c>
      <c r="E625">
        <f t="shared" ref="E625" si="1119">B620+C620+D625</f>
        <v>113</v>
      </c>
      <c r="F625">
        <f t="shared" ref="F625:R625" si="1120">($B620*F$2+$C620*F$3+$D625*F$4)/$E625</f>
        <v>1.592908964446462</v>
      </c>
      <c r="G625">
        <f t="shared" si="1120"/>
        <v>1.2740988518965808E-2</v>
      </c>
      <c r="H625" s="1179">
        <f t="shared" si="1120"/>
        <v>11.211890590769777</v>
      </c>
      <c r="I625" s="1179">
        <f t="shared" si="1120"/>
        <v>6.9772361031165087</v>
      </c>
      <c r="J625">
        <f t="shared" si="1120"/>
        <v>1.7092645406206808</v>
      </c>
      <c r="K625" s="1179">
        <f t="shared" si="1120"/>
        <v>66.489601690417985</v>
      </c>
      <c r="L625">
        <f t="shared" si="1120"/>
        <v>7.2068352296670888</v>
      </c>
      <c r="M625">
        <f t="shared" si="1120"/>
        <v>7.4955752498544428E-2</v>
      </c>
      <c r="N625" s="1179">
        <f t="shared" si="1120"/>
        <v>210.14367333034664</v>
      </c>
      <c r="O625">
        <f t="shared" si="1120"/>
        <v>10.378516190439404</v>
      </c>
      <c r="P625" s="1179">
        <f t="shared" si="1120"/>
        <v>0.1368697250665645</v>
      </c>
      <c r="Q625" s="1179">
        <f t="shared" si="1120"/>
        <v>24.054569243133095</v>
      </c>
      <c r="R625" s="1179">
        <f t="shared" si="1120"/>
        <v>12.241574634467911</v>
      </c>
    </row>
    <row r="626" spans="2:18" thickTop="1" thickBot="1" x14ac:dyDescent="0.35">
      <c r="D626">
        <v>15</v>
      </c>
      <c r="E626">
        <f t="shared" ref="E626" si="1121">B620+C620+D626</f>
        <v>115</v>
      </c>
      <c r="F626">
        <f t="shared" ref="F626:R626" si="1122">($B620*F$2+$C620*F$3+$D626*F$4)/$E626</f>
        <v>1.6354546466969553</v>
      </c>
      <c r="G626">
        <f t="shared" si="1122"/>
        <v>1.2934360813511453E-2</v>
      </c>
      <c r="H626" s="1179">
        <f t="shared" si="1122"/>
        <v>11.261908684985512</v>
      </c>
      <c r="I626" s="1179">
        <f t="shared" si="1122"/>
        <v>6.9525705280188204</v>
      </c>
      <c r="J626">
        <f t="shared" si="1122"/>
        <v>1.752179880155829</v>
      </c>
      <c r="K626" s="1179">
        <f t="shared" si="1122"/>
        <v>66.051779536155934</v>
      </c>
      <c r="L626">
        <f t="shared" si="1122"/>
        <v>7.7520303657694969</v>
      </c>
      <c r="M626">
        <f t="shared" si="1122"/>
        <v>8.0488294619680642E-2</v>
      </c>
      <c r="N626" s="1179">
        <f t="shared" si="1122"/>
        <v>208.53599326395329</v>
      </c>
      <c r="O626">
        <f t="shared" si="1122"/>
        <v>10.36795728983742</v>
      </c>
      <c r="P626" s="1179">
        <f t="shared" si="1122"/>
        <v>0.13637163247479236</v>
      </c>
      <c r="Q626" s="1179">
        <f t="shared" si="1122"/>
        <v>24.183775534250653</v>
      </c>
      <c r="R626" s="1179">
        <f t="shared" si="1122"/>
        <v>12.351747550432201</v>
      </c>
    </row>
    <row r="627" spans="2:18" thickTop="1" thickBot="1" x14ac:dyDescent="0.35">
      <c r="D627">
        <v>17</v>
      </c>
      <c r="E627">
        <f t="shared" ref="E627" si="1123">B620+C620+D627</f>
        <v>117</v>
      </c>
      <c r="F627">
        <f t="shared" ref="F627:R627" si="1124">($B620*F$2+$C620*F$3+$D627*F$4)/$E627</f>
        <v>1.6765457757081159</v>
      </c>
      <c r="G627">
        <f t="shared" si="1124"/>
        <v>1.3121122089440156E-2</v>
      </c>
      <c r="H627" s="1179">
        <f t="shared" si="1124"/>
        <v>11.310216758886178</v>
      </c>
      <c r="I627" s="1179">
        <f t="shared" si="1124"/>
        <v>6.9287482204458399</v>
      </c>
      <c r="J627">
        <f t="shared" si="1124"/>
        <v>1.7936280285957584</v>
      </c>
      <c r="K627" s="1179">
        <f t="shared" si="1124"/>
        <v>65.628925660672081</v>
      </c>
      <c r="L627">
        <f t="shared" si="1124"/>
        <v>8.2785863519196852</v>
      </c>
      <c r="M627">
        <f t="shared" si="1124"/>
        <v>8.5831690001632738E-2</v>
      </c>
      <c r="N627" s="1179">
        <f t="shared" si="1124"/>
        <v>206.98327661863323</v>
      </c>
      <c r="O627">
        <f t="shared" si="1124"/>
        <v>10.357759377290204</v>
      </c>
      <c r="P627" s="1179">
        <f t="shared" si="1124"/>
        <v>0.13589056868957652</v>
      </c>
      <c r="Q627" s="1179">
        <f t="shared" si="1124"/>
        <v>24.30856451627017</v>
      </c>
      <c r="R627" s="1179">
        <f t="shared" si="1124"/>
        <v>12.458153870978906</v>
      </c>
    </row>
    <row r="628" spans="2:18" thickTop="1" thickBot="1" x14ac:dyDescent="0.35">
      <c r="D628">
        <v>20</v>
      </c>
      <c r="E628">
        <f t="shared" ref="E628" si="1125">B620+C620+D628</f>
        <v>120</v>
      </c>
      <c r="F628">
        <f t="shared" ref="F628:R628" si="1126">($B620*F$2+$C620*F$3+$D628*F$4)/$E628</f>
        <v>1.7356142736616589</v>
      </c>
      <c r="G628">
        <f t="shared" si="1126"/>
        <v>1.3389591423587666E-2</v>
      </c>
      <c r="H628" s="1179">
        <f t="shared" si="1126"/>
        <v>11.379659615118385</v>
      </c>
      <c r="I628" s="1179">
        <f t="shared" si="1126"/>
        <v>6.8945036533096804</v>
      </c>
      <c r="J628">
        <f t="shared" si="1126"/>
        <v>1.8532097419781572</v>
      </c>
      <c r="K628" s="1179">
        <f t="shared" si="1126"/>
        <v>65.021073214664042</v>
      </c>
      <c r="L628">
        <f t="shared" si="1126"/>
        <v>9.0355105820105823</v>
      </c>
      <c r="M628">
        <f t="shared" si="1126"/>
        <v>9.3512820863188836E-2</v>
      </c>
      <c r="N628" s="1179">
        <f t="shared" si="1126"/>
        <v>204.75124644098562</v>
      </c>
      <c r="O628">
        <f t="shared" si="1126"/>
        <v>10.343099878003581</v>
      </c>
      <c r="P628" s="1179">
        <f t="shared" si="1126"/>
        <v>0.13519903949832876</v>
      </c>
      <c r="Q628" s="1179">
        <f t="shared" si="1126"/>
        <v>24.487948677923221</v>
      </c>
      <c r="R628" s="1179">
        <f t="shared" si="1126"/>
        <v>12.611112956764794</v>
      </c>
    </row>
    <row r="629" spans="2:18" thickTop="1" thickBot="1" x14ac:dyDescent="0.35">
      <c r="B629">
        <v>31</v>
      </c>
      <c r="C629">
        <v>69</v>
      </c>
      <c r="D629">
        <v>1</v>
      </c>
      <c r="E629">
        <f t="shared" ref="E629" si="1127">B629+C629+D629</f>
        <v>101</v>
      </c>
      <c r="F629">
        <f t="shared" ref="F629:R629" si="1128">($B629*F$2+$C629*F$3+$D629*F$4)/$E629</f>
        <v>1.2628047988977931</v>
      </c>
      <c r="G629">
        <f t="shared" si="1128"/>
        <v>1.1070439841585978E-2</v>
      </c>
      <c r="H629" s="1179">
        <f t="shared" si="1128"/>
        <v>10.905104270451874</v>
      </c>
      <c r="I629" s="1179">
        <f t="shared" si="1128"/>
        <v>7.1662323044904959</v>
      </c>
      <c r="J629">
        <f t="shared" si="1128"/>
        <v>1.413932494583906</v>
      </c>
      <c r="K629" s="1179">
        <f t="shared" si="1128"/>
        <v>68.773732107553457</v>
      </c>
      <c r="L629">
        <f t="shared" si="1128"/>
        <v>3.3905476976269053</v>
      </c>
      <c r="M629">
        <f t="shared" si="1128"/>
        <v>3.611957364675205E-2</v>
      </c>
      <c r="N629" s="1179">
        <f t="shared" si="1128"/>
        <v>220.06662861896831</v>
      </c>
      <c r="O629">
        <f t="shared" si="1128"/>
        <v>10.141702561191295</v>
      </c>
      <c r="P629" s="1179">
        <f t="shared" si="1128"/>
        <v>0.14106085457289672</v>
      </c>
      <c r="Q629" s="1179">
        <f t="shared" si="1128"/>
        <v>22.941639718127963</v>
      </c>
      <c r="R629" s="1179">
        <f t="shared" si="1128"/>
        <v>11.378437478374762</v>
      </c>
    </row>
    <row r="630" spans="2:18" thickTop="1" thickBot="1" x14ac:dyDescent="0.35">
      <c r="D630">
        <v>3</v>
      </c>
      <c r="E630">
        <f t="shared" ref="E630" si="1129">B629+C629+D630</f>
        <v>103</v>
      </c>
      <c r="F630">
        <f t="shared" ref="F630:R630" si="1130">($B629*F$2+$C629*F$3+$D630*F$4)/$E630</f>
        <v>1.3167170492852116</v>
      </c>
      <c r="G630">
        <f t="shared" si="1130"/>
        <v>1.1318778785542376E-2</v>
      </c>
      <c r="H630" s="1179">
        <f t="shared" si="1130"/>
        <v>10.966906731378527</v>
      </c>
      <c r="I630" s="1179">
        <f t="shared" si="1130"/>
        <v>7.135023241005233</v>
      </c>
      <c r="J630">
        <f t="shared" si="1130"/>
        <v>1.4675822823374554</v>
      </c>
      <c r="K630" s="1179">
        <f t="shared" si="1130"/>
        <v>68.240549500034959</v>
      </c>
      <c r="L630">
        <f t="shared" si="1130"/>
        <v>4.0733633841886272</v>
      </c>
      <c r="M630">
        <f t="shared" si="1130"/>
        <v>4.3050784342230211E-2</v>
      </c>
      <c r="N630" s="1179">
        <f t="shared" si="1130"/>
        <v>218.07896727709957</v>
      </c>
      <c r="O630">
        <f t="shared" si="1130"/>
        <v>10.134511820310401</v>
      </c>
      <c r="P630" s="1179">
        <f t="shared" si="1130"/>
        <v>0.14042335062079514</v>
      </c>
      <c r="Q630" s="1179">
        <f t="shared" si="1130"/>
        <v>23.10750945141465</v>
      </c>
      <c r="R630" s="1179">
        <f t="shared" si="1130"/>
        <v>11.518206018647378</v>
      </c>
    </row>
    <row r="631" spans="2:18" thickTop="1" thickBot="1" x14ac:dyDescent="0.35">
      <c r="D631">
        <v>5</v>
      </c>
      <c r="E631">
        <f t="shared" ref="E631" si="1131">B629+C629+D631</f>
        <v>105</v>
      </c>
      <c r="F631">
        <f t="shared" ref="F631:R631" si="1132">($B629*F$2+$C629*F$3+$D631*F$4)/$E631</f>
        <v>1.368575499657871</v>
      </c>
      <c r="G631">
        <f t="shared" si="1132"/>
        <v>1.1557657198300436E-2</v>
      </c>
      <c r="H631" s="1179">
        <f t="shared" si="1132"/>
        <v>11.026354812841308</v>
      </c>
      <c r="I631" s="1179">
        <f t="shared" si="1132"/>
        <v>7.1050030942241706</v>
      </c>
      <c r="J631">
        <f t="shared" si="1132"/>
        <v>1.5191882686527745</v>
      </c>
      <c r="K631" s="1179">
        <f t="shared" si="1132"/>
        <v>67.72767861089811</v>
      </c>
      <c r="L631">
        <f t="shared" si="1132"/>
        <v>4.7301670445956159</v>
      </c>
      <c r="M631">
        <f t="shared" si="1132"/>
        <v>4.9717948915975869E-2</v>
      </c>
      <c r="N631" s="1179">
        <f t="shared" si="1132"/>
        <v>216.16702636730204</v>
      </c>
      <c r="O631">
        <f t="shared" si="1132"/>
        <v>10.127595012415448</v>
      </c>
      <c r="P631" s="1179">
        <f t="shared" si="1132"/>
        <v>0.13981013253353555</v>
      </c>
      <c r="Q631" s="1179">
        <f t="shared" si="1132"/>
        <v>23.267060337718988</v>
      </c>
      <c r="R631" s="1179">
        <f t="shared" si="1132"/>
        <v>11.652650043100085</v>
      </c>
    </row>
    <row r="632" spans="2:18" thickTop="1" thickBot="1" x14ac:dyDescent="0.35">
      <c r="D632">
        <v>7</v>
      </c>
      <c r="E632">
        <f t="shared" ref="E632" si="1133">B629+C629+D632</f>
        <v>107</v>
      </c>
      <c r="F632">
        <f t="shared" ref="F632:R632" si="1134">($B629*F$2+$C629*F$3+$D632*F$4)/$E632</f>
        <v>1.4184953163717395</v>
      </c>
      <c r="G632">
        <f t="shared" si="1134"/>
        <v>1.1787605576936701E-2</v>
      </c>
      <c r="H632" s="1179">
        <f t="shared" si="1134"/>
        <v>11.083580536118562</v>
      </c>
      <c r="I632" s="1179">
        <f t="shared" si="1134"/>
        <v>7.0761051959209054</v>
      </c>
      <c r="J632">
        <f t="shared" si="1134"/>
        <v>1.5688650592179882</v>
      </c>
      <c r="K632" s="1179">
        <f t="shared" si="1134"/>
        <v>67.233980465280382</v>
      </c>
      <c r="L632">
        <f t="shared" si="1134"/>
        <v>5.3624172971369228</v>
      </c>
      <c r="M632">
        <f t="shared" si="1134"/>
        <v>5.6135873692572155E-2</v>
      </c>
      <c r="N632" s="1179">
        <f t="shared" si="1134"/>
        <v>214.326559884039</v>
      </c>
      <c r="O632">
        <f t="shared" si="1134"/>
        <v>10.120936776778249</v>
      </c>
      <c r="P632" s="1179">
        <f t="shared" si="1134"/>
        <v>0.13921983848692115</v>
      </c>
      <c r="Q632" s="1179">
        <f t="shared" si="1134"/>
        <v>23.420646704909146</v>
      </c>
      <c r="R632" s="1179">
        <f t="shared" si="1134"/>
        <v>11.782068122713437</v>
      </c>
    </row>
    <row r="633" spans="2:18" thickTop="1" thickBot="1" x14ac:dyDescent="0.35">
      <c r="D633">
        <v>10</v>
      </c>
      <c r="E633">
        <f t="shared" ref="E633" si="1135">B629+C629+D633</f>
        <v>110</v>
      </c>
      <c r="F633">
        <f t="shared" ref="F633:R633" si="1136">($B629*F$2+$C629*F$3+$D633*F$4)/$E633</f>
        <v>1.4899714175756877</v>
      </c>
      <c r="G633">
        <f t="shared" si="1136"/>
        <v>1.2116849846347715E-2</v>
      </c>
      <c r="H633" s="1179">
        <f t="shared" si="1136"/>
        <v>11.165517367174633</v>
      </c>
      <c r="I633" s="1179">
        <f t="shared" si="1136"/>
        <v>7.0347286597139558</v>
      </c>
      <c r="J633">
        <f t="shared" si="1136"/>
        <v>1.6399931911636352</v>
      </c>
      <c r="K633" s="1179">
        <f t="shared" si="1136"/>
        <v>66.527094484055027</v>
      </c>
      <c r="L633">
        <f t="shared" si="1136"/>
        <v>6.2676847041847044</v>
      </c>
      <c r="M633">
        <f t="shared" si="1136"/>
        <v>6.5325175077244113E-2</v>
      </c>
      <c r="N633" s="1179">
        <f t="shared" si="1136"/>
        <v>211.69134651027599</v>
      </c>
      <c r="O633">
        <f t="shared" si="1136"/>
        <v>10.111403393934076</v>
      </c>
      <c r="P633" s="1179">
        <f t="shared" si="1136"/>
        <v>0.13837464473835964</v>
      </c>
      <c r="Q633" s="1179">
        <f t="shared" si="1136"/>
        <v>23.640554457931415</v>
      </c>
      <c r="R633" s="1179">
        <f t="shared" si="1136"/>
        <v>11.967371282159828</v>
      </c>
    </row>
    <row r="634" spans="2:18" thickTop="1" thickBot="1" x14ac:dyDescent="0.35">
      <c r="D634">
        <v>13</v>
      </c>
      <c r="E634">
        <f t="shared" ref="E634" si="1137">B629+C629+D634</f>
        <v>113</v>
      </c>
      <c r="F634">
        <f t="shared" ref="F634:R634" si="1138">($B629*F$2+$C629*F$3+$D634*F$4)/$E634</f>
        <v>1.5576523275652665</v>
      </c>
      <c r="G634">
        <f t="shared" si="1138"/>
        <v>1.2428612119152834E-2</v>
      </c>
      <c r="H634" s="1179">
        <f t="shared" si="1138"/>
        <v>11.243103570033037</v>
      </c>
      <c r="I634" s="1179">
        <f t="shared" si="1138"/>
        <v>6.995549107730386</v>
      </c>
      <c r="J634">
        <f t="shared" si="1138"/>
        <v>1.7073446081387165</v>
      </c>
      <c r="K634" s="1179">
        <f t="shared" si="1138"/>
        <v>65.857742271744286</v>
      </c>
      <c r="L634">
        <f t="shared" si="1138"/>
        <v>7.1248848152830453</v>
      </c>
      <c r="M634">
        <f t="shared" si="1138"/>
        <v>7.4026548954765348E-2</v>
      </c>
      <c r="N634" s="1179">
        <f t="shared" si="1138"/>
        <v>209.1960559705181</v>
      </c>
      <c r="O634">
        <f t="shared" si="1138"/>
        <v>10.102376208409066</v>
      </c>
      <c r="P634" s="1179">
        <f t="shared" si="1138"/>
        <v>0.13757432853396956</v>
      </c>
      <c r="Q634" s="1179">
        <f t="shared" si="1138"/>
        <v>23.848785693094097</v>
      </c>
      <c r="R634" s="1179">
        <f t="shared" si="1138"/>
        <v>12.142835335794906</v>
      </c>
    </row>
    <row r="635" spans="2:18" thickTop="1" thickBot="1" x14ac:dyDescent="0.35">
      <c r="D635">
        <v>15</v>
      </c>
      <c r="E635">
        <f t="shared" ref="E635" si="1139">B629+C629+D635</f>
        <v>115</v>
      </c>
      <c r="F635">
        <f t="shared" ref="F635:R635" si="1140">($B629*F$2+$C629*F$3+$D635*F$4)/$E635</f>
        <v>1.6008111687180417</v>
      </c>
      <c r="G635">
        <f t="shared" si="1140"/>
        <v>1.2627417046738707E-2</v>
      </c>
      <c r="H635" s="1179">
        <f t="shared" si="1140"/>
        <v>11.292578829826803</v>
      </c>
      <c r="I635" s="1179">
        <f t="shared" si="1140"/>
        <v>6.9705650455959347</v>
      </c>
      <c r="J635">
        <f t="shared" si="1140"/>
        <v>1.750293337803986</v>
      </c>
      <c r="K635" s="1179">
        <f t="shared" si="1140"/>
        <v>65.430908976937431</v>
      </c>
      <c r="L635">
        <f t="shared" si="1140"/>
        <v>7.6715051759834374</v>
      </c>
      <c r="M635">
        <f t="shared" si="1140"/>
        <v>7.9575251137532513E-2</v>
      </c>
      <c r="N635" s="1179">
        <f t="shared" si="1140"/>
        <v>207.60485620603481</v>
      </c>
      <c r="O635">
        <f t="shared" si="1140"/>
        <v>10.096619742277175</v>
      </c>
      <c r="P635" s="1179">
        <f t="shared" si="1140"/>
        <v>0.13706398196885125</v>
      </c>
      <c r="Q635" s="1179">
        <f t="shared" si="1140"/>
        <v>23.981570828560159</v>
      </c>
      <c r="R635" s="1179">
        <f t="shared" si="1140"/>
        <v>12.25472545695351</v>
      </c>
    </row>
    <row r="636" spans="2:18" thickTop="1" thickBot="1" x14ac:dyDescent="0.35">
      <c r="D636">
        <v>17</v>
      </c>
      <c r="E636">
        <f t="shared" ref="E636" si="1141">B629+C629+D636</f>
        <v>117</v>
      </c>
      <c r="F636">
        <f t="shared" ref="F636:R636" si="1142">($B629*F$2+$C629*F$3+$D636*F$4)/$E636</f>
        <v>1.6424944939339701</v>
      </c>
      <c r="G636">
        <f t="shared" si="1142"/>
        <v>1.2819425224663523E-2</v>
      </c>
      <c r="H636" s="1179">
        <f t="shared" si="1142"/>
        <v>11.340362627747275</v>
      </c>
      <c r="I636" s="1179">
        <f t="shared" si="1142"/>
        <v>6.9464351394318928</v>
      </c>
      <c r="J636">
        <f t="shared" si="1142"/>
        <v>1.7917737348311265</v>
      </c>
      <c r="K636" s="1179">
        <f t="shared" si="1142"/>
        <v>65.018668273406021</v>
      </c>
      <c r="L636">
        <f t="shared" si="1142"/>
        <v>8.1994376611043283</v>
      </c>
      <c r="M636">
        <f t="shared" si="1142"/>
        <v>8.4934254100376028E-2</v>
      </c>
      <c r="N636" s="1179">
        <f t="shared" si="1142"/>
        <v>206.06805643349966</v>
      </c>
      <c r="O636">
        <f t="shared" si="1142"/>
        <v>10.091060078406203</v>
      </c>
      <c r="P636" s="1179">
        <f t="shared" si="1142"/>
        <v>0.13657108314954894</v>
      </c>
      <c r="Q636" s="1179">
        <f t="shared" si="1142"/>
        <v>24.109816301275242</v>
      </c>
      <c r="R636" s="1179">
        <f t="shared" si="1142"/>
        <v>12.362790274824638</v>
      </c>
    </row>
    <row r="637" spans="2:18" thickTop="1" thickBot="1" x14ac:dyDescent="0.35">
      <c r="D637">
        <v>20</v>
      </c>
      <c r="E637">
        <f t="shared" ref="E637" si="1143">B629+C629+D637</f>
        <v>120</v>
      </c>
      <c r="F637">
        <f t="shared" ref="F637:R637" si="1144">($B629*F$2+$C629*F$3+$D637*F$4)/$E637</f>
        <v>1.7024142739318664</v>
      </c>
      <c r="G637">
        <f t="shared" si="1144"/>
        <v>1.3095436980430449E-2</v>
      </c>
      <c r="H637" s="1179">
        <f t="shared" si="1144"/>
        <v>11.409051837257955</v>
      </c>
      <c r="I637" s="1179">
        <f t="shared" si="1144"/>
        <v>6.9117483993210813</v>
      </c>
      <c r="J637">
        <f t="shared" si="1144"/>
        <v>1.8514018055576409</v>
      </c>
      <c r="K637" s="1179">
        <f t="shared" si="1144"/>
        <v>64.426072262079643</v>
      </c>
      <c r="L637">
        <f t="shared" si="1144"/>
        <v>8.9583406084656083</v>
      </c>
      <c r="M637">
        <f t="shared" si="1144"/>
        <v>9.2637820859463552E-2</v>
      </c>
      <c r="N637" s="1179">
        <f t="shared" si="1144"/>
        <v>203.85890676048041</v>
      </c>
      <c r="O637">
        <f t="shared" si="1144"/>
        <v>10.08306806159168</v>
      </c>
      <c r="P637" s="1179">
        <f t="shared" si="1144"/>
        <v>0.13586254109680188</v>
      </c>
      <c r="Q637" s="1179">
        <f t="shared" si="1144"/>
        <v>24.294169168303164</v>
      </c>
      <c r="R637" s="1179">
        <f t="shared" si="1144"/>
        <v>12.51813345051438</v>
      </c>
    </row>
    <row r="638" spans="2:18" thickTop="1" thickBot="1" x14ac:dyDescent="0.35">
      <c r="B638">
        <v>30</v>
      </c>
      <c r="C638">
        <v>70</v>
      </c>
      <c r="D638">
        <v>1</v>
      </c>
      <c r="E638">
        <f t="shared" ref="E638" si="1145">B638+C638+D638</f>
        <v>101</v>
      </c>
      <c r="F638">
        <f t="shared" ref="F638:R638" si="1146">($B638*F$2+$C638*F$3+$D638*F$4)/$E638</f>
        <v>1.2233592546643766</v>
      </c>
      <c r="G638">
        <f t="shared" si="1146"/>
        <v>1.0720949414072454E-2</v>
      </c>
      <c r="H638" s="1179">
        <f t="shared" si="1146"/>
        <v>10.940025722498888</v>
      </c>
      <c r="I638" s="1179">
        <f t="shared" si="1146"/>
        <v>7.1867211116327541</v>
      </c>
      <c r="J638">
        <f t="shared" si="1146"/>
        <v>1.411784451312005</v>
      </c>
      <c r="K638" s="1179">
        <f t="shared" si="1146"/>
        <v>68.066800282700726</v>
      </c>
      <c r="L638">
        <f t="shared" si="1146"/>
        <v>3.298860600345749</v>
      </c>
      <c r="M638">
        <f t="shared" si="1146"/>
        <v>3.5079969681929925E-2</v>
      </c>
      <c r="N638" s="1179">
        <f t="shared" si="1146"/>
        <v>219.00642305797209</v>
      </c>
      <c r="O638">
        <f t="shared" si="1146"/>
        <v>9.83275386842468</v>
      </c>
      <c r="P638" s="1179">
        <f t="shared" si="1146"/>
        <v>0.14184917330375588</v>
      </c>
      <c r="Q638" s="1179">
        <f t="shared" si="1146"/>
        <v>22.711406637391253</v>
      </c>
      <c r="R638" s="1179">
        <f t="shared" si="1146"/>
        <v>11.267966777879222</v>
      </c>
    </row>
    <row r="639" spans="2:18" thickTop="1" thickBot="1" x14ac:dyDescent="0.35">
      <c r="D639">
        <v>3</v>
      </c>
      <c r="E639">
        <f t="shared" ref="E639" si="1147">B638+C638+D639</f>
        <v>103</v>
      </c>
      <c r="F639">
        <f t="shared" ref="F639:R639" si="1148">($B638*F$2+$C638*F$3+$D639*F$4)/$E639</f>
        <v>1.2780374379495312</v>
      </c>
      <c r="G639">
        <f t="shared" si="1148"/>
        <v>1.0976074579922319E-2</v>
      </c>
      <c r="H639" s="1179">
        <f t="shared" si="1148"/>
        <v>11.001150096978025</v>
      </c>
      <c r="I639" s="1179">
        <f t="shared" si="1148"/>
        <v>7.1551142072321081</v>
      </c>
      <c r="J639">
        <f t="shared" si="1148"/>
        <v>1.4654759486436497</v>
      </c>
      <c r="K639" s="1179">
        <f t="shared" si="1148"/>
        <v>67.547344506732756</v>
      </c>
      <c r="L639">
        <f t="shared" si="1148"/>
        <v>3.9834566188935128</v>
      </c>
      <c r="M639">
        <f t="shared" si="1148"/>
        <v>4.2031366862161912E-2</v>
      </c>
      <c r="N639" s="1179">
        <f t="shared" si="1148"/>
        <v>217.03934823185085</v>
      </c>
      <c r="O639">
        <f t="shared" si="1148"/>
        <v>9.8315621312868267</v>
      </c>
      <c r="P639" s="1179">
        <f t="shared" si="1148"/>
        <v>0.14119636219183179</v>
      </c>
      <c r="Q639" s="1179">
        <f t="shared" si="1148"/>
        <v>22.881746915934965</v>
      </c>
      <c r="R639" s="1179">
        <f t="shared" si="1148"/>
        <v>11.409880380297382</v>
      </c>
    </row>
    <row r="640" spans="2:18" thickTop="1" thickBot="1" x14ac:dyDescent="0.35">
      <c r="D640">
        <v>5</v>
      </c>
      <c r="E640">
        <f t="shared" ref="E640" si="1149">B638+C638+D640</f>
        <v>105</v>
      </c>
      <c r="F640">
        <f t="shared" ref="F640:R640" si="1150">($B638*F$2+$C638*F$3+$D640*F$4)/$E640</f>
        <v>1.3306326428238227</v>
      </c>
      <c r="G640">
        <f t="shared" si="1150"/>
        <v>1.1221480691835047E-2</v>
      </c>
      <c r="H640" s="1179">
        <f t="shared" si="1150"/>
        <v>11.059945923857958</v>
      </c>
      <c r="I640" s="1179">
        <f t="shared" si="1150"/>
        <v>7.1247113753800573</v>
      </c>
      <c r="J640">
        <f t="shared" si="1150"/>
        <v>1.5171220556007554</v>
      </c>
      <c r="K640" s="1179">
        <f t="shared" si="1150"/>
        <v>67.047677522230231</v>
      </c>
      <c r="L640">
        <f t="shared" si="1150"/>
        <v>4.6419727891156466</v>
      </c>
      <c r="M640">
        <f t="shared" si="1150"/>
        <v>4.8717948911718399E-2</v>
      </c>
      <c r="N640" s="1179">
        <f t="shared" si="1150"/>
        <v>215.14720958958188</v>
      </c>
      <c r="O640">
        <f t="shared" si="1150"/>
        <v>9.8304157936589878</v>
      </c>
      <c r="P640" s="1179">
        <f t="shared" si="1150"/>
        <v>0.14056842007464768</v>
      </c>
      <c r="Q640" s="1179">
        <f t="shared" si="1150"/>
        <v>23.045598041010344</v>
      </c>
      <c r="R640" s="1179">
        <f t="shared" si="1150"/>
        <v>11.54638775024247</v>
      </c>
    </row>
    <row r="641" spans="2:18" thickTop="1" thickBot="1" x14ac:dyDescent="0.35">
      <c r="D641">
        <v>7</v>
      </c>
      <c r="E641">
        <f t="shared" ref="E641" si="1151">B638+C638+D641</f>
        <v>107</v>
      </c>
      <c r="F641">
        <f t="shared" ref="F641:R641" si="1152">($B638*F$2+$C638*F$3+$D641*F$4)/$E641</f>
        <v>1.3812616718149631</v>
      </c>
      <c r="G641">
        <f t="shared" si="1152"/>
        <v>1.1457712743489357E-2</v>
      </c>
      <c r="H641" s="1179">
        <f t="shared" si="1152"/>
        <v>11.116543775901258</v>
      </c>
      <c r="I641" s="1179">
        <f t="shared" si="1152"/>
        <v>7.0954450979897663</v>
      </c>
      <c r="J641">
        <f t="shared" si="1152"/>
        <v>1.5668374669706799</v>
      </c>
      <c r="K641" s="1179">
        <f t="shared" si="1152"/>
        <v>66.566689677335276</v>
      </c>
      <c r="L641">
        <f t="shared" si="1152"/>
        <v>5.2758715324135892</v>
      </c>
      <c r="M641">
        <f t="shared" si="1152"/>
        <v>5.515456527717931E-2</v>
      </c>
      <c r="N641" s="1179">
        <f t="shared" si="1152"/>
        <v>213.32580510216405</v>
      </c>
      <c r="O641">
        <f t="shared" si="1152"/>
        <v>9.829312309774247</v>
      </c>
      <c r="P641" s="1179">
        <f t="shared" si="1152"/>
        <v>0.13996395242913401</v>
      </c>
      <c r="Q641" s="1179">
        <f t="shared" si="1152"/>
        <v>23.20332389038197</v>
      </c>
      <c r="R641" s="1179">
        <f t="shared" si="1152"/>
        <v>11.677792040937273</v>
      </c>
    </row>
    <row r="642" spans="2:18" thickTop="1" thickBot="1" x14ac:dyDescent="0.35">
      <c r="D642">
        <v>10</v>
      </c>
      <c r="E642">
        <f t="shared" ref="E642" si="1153">B638+C638+D642</f>
        <v>110</v>
      </c>
      <c r="F642">
        <f t="shared" ref="F642:R642" si="1154">($B638*F$2+$C638*F$3+$D642*F$4)/$E642</f>
        <v>1.4537532360522778</v>
      </c>
      <c r="G642">
        <f t="shared" si="1154"/>
        <v>1.1795954090176208E-2</v>
      </c>
      <c r="H642" s="1179">
        <f t="shared" si="1154"/>
        <v>11.19758160950871</v>
      </c>
      <c r="I642" s="1179">
        <f t="shared" si="1154"/>
        <v>7.0535411099082115</v>
      </c>
      <c r="J642">
        <f t="shared" si="1154"/>
        <v>1.6380208968867076</v>
      </c>
      <c r="K642" s="1179">
        <f t="shared" si="1154"/>
        <v>65.87800253578115</v>
      </c>
      <c r="L642">
        <f t="shared" si="1154"/>
        <v>6.1834992784992791</v>
      </c>
      <c r="M642">
        <f t="shared" si="1154"/>
        <v>6.4370629618634712E-2</v>
      </c>
      <c r="N642" s="1179">
        <f t="shared" si="1154"/>
        <v>210.717885040634</v>
      </c>
      <c r="O642">
        <f t="shared" si="1154"/>
        <v>9.8277323214847296</v>
      </c>
      <c r="P642" s="1179">
        <f t="shared" si="1154"/>
        <v>0.13909846466396672</v>
      </c>
      <c r="Q642" s="1179">
        <f t="shared" si="1154"/>
        <v>23.429158629254982</v>
      </c>
      <c r="R642" s="1179">
        <f t="shared" si="1154"/>
        <v>11.865939093523014</v>
      </c>
    </row>
    <row r="643" spans="2:18" thickTop="1" thickBot="1" x14ac:dyDescent="0.35">
      <c r="D643">
        <v>13</v>
      </c>
      <c r="E643">
        <f t="shared" ref="E643" si="1155">B638+C638+D643</f>
        <v>113</v>
      </c>
      <c r="F643">
        <f t="shared" ref="F643:R643" si="1156">($B638*F$2+$C638*F$3+$D643*F$4)/$E643</f>
        <v>1.5223956906840712</v>
      </c>
      <c r="G643">
        <f t="shared" si="1156"/>
        <v>1.2116235719339861E-2</v>
      </c>
      <c r="H643" s="1179">
        <f t="shared" si="1156"/>
        <v>11.274316549296298</v>
      </c>
      <c r="I643" s="1179">
        <f t="shared" si="1156"/>
        <v>7.0138621123442633</v>
      </c>
      <c r="J643">
        <f t="shared" si="1156"/>
        <v>1.7054246756567522</v>
      </c>
      <c r="K643" s="1179">
        <f t="shared" si="1156"/>
        <v>65.225882853070601</v>
      </c>
      <c r="L643">
        <f t="shared" si="1156"/>
        <v>7.0429344008990036</v>
      </c>
      <c r="M643">
        <f t="shared" si="1156"/>
        <v>7.3097345410986281E-2</v>
      </c>
      <c r="N643" s="1179">
        <f t="shared" si="1156"/>
        <v>208.24843861068965</v>
      </c>
      <c r="O643">
        <f t="shared" si="1156"/>
        <v>9.8262362263787271</v>
      </c>
      <c r="P643" s="1179">
        <f t="shared" si="1156"/>
        <v>0.13827893200137464</v>
      </c>
      <c r="Q643" s="1179">
        <f t="shared" si="1156"/>
        <v>23.643002143055092</v>
      </c>
      <c r="R643" s="1179">
        <f t="shared" si="1156"/>
        <v>12.044096037121902</v>
      </c>
    </row>
    <row r="644" spans="2:18" thickTop="1" thickBot="1" x14ac:dyDescent="0.35">
      <c r="D644">
        <v>15</v>
      </c>
      <c r="E644">
        <f t="shared" ref="E644" si="1157">B638+C638+D644</f>
        <v>115</v>
      </c>
      <c r="F644">
        <f t="shared" ref="F644:R644" si="1158">($B638*F$2+$C638*F$3+$D644*F$4)/$E644</f>
        <v>1.566167690739128</v>
      </c>
      <c r="G644">
        <f t="shared" si="1158"/>
        <v>1.232047327996596E-2</v>
      </c>
      <c r="H644" s="1179">
        <f t="shared" si="1158"/>
        <v>11.323248974668092</v>
      </c>
      <c r="I644" s="1179">
        <f t="shared" si="1158"/>
        <v>6.988559563173049</v>
      </c>
      <c r="J644">
        <f t="shared" si="1158"/>
        <v>1.7484067954521425</v>
      </c>
      <c r="K644" s="1179">
        <f t="shared" si="1158"/>
        <v>64.810038417718943</v>
      </c>
      <c r="L644">
        <f t="shared" si="1158"/>
        <v>7.5909799861973779</v>
      </c>
      <c r="M644">
        <f t="shared" si="1158"/>
        <v>7.8662207655384384E-2</v>
      </c>
      <c r="N644" s="1179">
        <f t="shared" si="1158"/>
        <v>206.67371914811639</v>
      </c>
      <c r="O644">
        <f t="shared" si="1158"/>
        <v>9.8252821947169302</v>
      </c>
      <c r="P644" s="1179">
        <f t="shared" si="1158"/>
        <v>0.13775633146291016</v>
      </c>
      <c r="Q644" s="1179">
        <f t="shared" si="1158"/>
        <v>23.779366122869657</v>
      </c>
      <c r="R644" s="1179">
        <f t="shared" si="1158"/>
        <v>12.157703363474818</v>
      </c>
    </row>
    <row r="645" spans="2:18" thickTop="1" thickBot="1" x14ac:dyDescent="0.35">
      <c r="D645">
        <v>17</v>
      </c>
      <c r="E645">
        <f t="shared" ref="E645" si="1159">B638+C638+D645</f>
        <v>117</v>
      </c>
      <c r="F645">
        <f t="shared" ref="F645:R645" si="1160">($B638*F$2+$C638*F$3+$D645*F$4)/$E645</f>
        <v>1.608443212159824</v>
      </c>
      <c r="G645">
        <f t="shared" si="1160"/>
        <v>1.2517728359886895E-2</v>
      </c>
      <c r="H645" s="1179">
        <f t="shared" si="1160"/>
        <v>11.370508496608371</v>
      </c>
      <c r="I645" s="1179">
        <f t="shared" si="1160"/>
        <v>6.9641220584179448</v>
      </c>
      <c r="J645">
        <f t="shared" si="1160"/>
        <v>1.789919441066494</v>
      </c>
      <c r="K645" s="1179">
        <f t="shared" si="1160"/>
        <v>64.40841088613999</v>
      </c>
      <c r="L645">
        <f t="shared" si="1160"/>
        <v>8.1202889702889713</v>
      </c>
      <c r="M645">
        <f t="shared" si="1160"/>
        <v>8.4036818199119317E-2</v>
      </c>
      <c r="N645" s="1179">
        <f t="shared" si="1160"/>
        <v>205.15283624836619</v>
      </c>
      <c r="O645">
        <f t="shared" si="1160"/>
        <v>9.8243607795222001</v>
      </c>
      <c r="P645" s="1179">
        <f t="shared" si="1160"/>
        <v>0.13725159760952138</v>
      </c>
      <c r="Q645" s="1179">
        <f t="shared" si="1160"/>
        <v>23.911068086280302</v>
      </c>
      <c r="R645" s="1179">
        <f t="shared" si="1160"/>
        <v>12.267426678670368</v>
      </c>
    </row>
    <row r="646" spans="2:18" thickTop="1" thickBot="1" x14ac:dyDescent="0.35">
      <c r="D646">
        <v>20</v>
      </c>
      <c r="E646">
        <f t="shared" ref="E646" si="1161">B638+C638+D646</f>
        <v>120</v>
      </c>
      <c r="F646">
        <f t="shared" ref="F646:R646" si="1162">($B638*F$2+$C638*F$3+$D646*F$4)/$E646</f>
        <v>1.6692142742020741</v>
      </c>
      <c r="G646">
        <f t="shared" si="1162"/>
        <v>1.2801282537273235E-2</v>
      </c>
      <c r="H646" s="1179">
        <f t="shared" si="1162"/>
        <v>11.438444059397527</v>
      </c>
      <c r="I646" s="1179">
        <f t="shared" si="1162"/>
        <v>6.9289931453324822</v>
      </c>
      <c r="J646">
        <f t="shared" si="1162"/>
        <v>1.8495938691371243</v>
      </c>
      <c r="K646" s="1179">
        <f t="shared" si="1162"/>
        <v>63.831071309495243</v>
      </c>
      <c r="L646">
        <f t="shared" si="1162"/>
        <v>8.8811706349206361</v>
      </c>
      <c r="M646">
        <f t="shared" si="1162"/>
        <v>9.1762820855738253E-2</v>
      </c>
      <c r="N646" s="1179">
        <f t="shared" si="1162"/>
        <v>202.96656707997528</v>
      </c>
      <c r="O646">
        <f t="shared" si="1162"/>
        <v>9.823036245179777</v>
      </c>
      <c r="P646" s="1179">
        <f t="shared" si="1162"/>
        <v>0.13652604269527496</v>
      </c>
      <c r="Q646" s="1179">
        <f t="shared" si="1162"/>
        <v>24.100389658683103</v>
      </c>
      <c r="R646" s="1179">
        <f t="shared" si="1162"/>
        <v>12.425153944263968</v>
      </c>
    </row>
    <row r="647" spans="2:18" thickTop="1" thickBot="1" x14ac:dyDescent="0.35">
      <c r="B647">
        <v>29</v>
      </c>
      <c r="C647">
        <v>71</v>
      </c>
      <c r="D647">
        <v>1</v>
      </c>
      <c r="E647">
        <f t="shared" ref="E647" si="1163">B647+C647+D647</f>
        <v>101</v>
      </c>
      <c r="F647">
        <f t="shared" ref="F647:R647" si="1164">($B647*F$2+$C647*F$3+$D647*F$4)/$E647</f>
        <v>1.1839137104309601</v>
      </c>
      <c r="G647">
        <f t="shared" si="1164"/>
        <v>1.037145898655893E-2</v>
      </c>
      <c r="H647" s="1179">
        <f t="shared" si="1164"/>
        <v>10.974947174545902</v>
      </c>
      <c r="I647" s="1179">
        <f t="shared" si="1164"/>
        <v>7.2072099187750132</v>
      </c>
      <c r="J647">
        <f t="shared" si="1164"/>
        <v>1.4096364080401047</v>
      </c>
      <c r="K647" s="1179">
        <f t="shared" si="1164"/>
        <v>67.359868457847966</v>
      </c>
      <c r="L647">
        <f t="shared" si="1164"/>
        <v>3.2071735030645923</v>
      </c>
      <c r="M647">
        <f t="shared" si="1164"/>
        <v>3.40403657171078E-2</v>
      </c>
      <c r="N647" s="1179">
        <f t="shared" si="1164"/>
        <v>217.94621749697578</v>
      </c>
      <c r="O647">
        <f t="shared" si="1164"/>
        <v>9.5238051756580653</v>
      </c>
      <c r="P647" s="1179">
        <f t="shared" si="1164"/>
        <v>0.14263749203461498</v>
      </c>
      <c r="Q647" s="1179">
        <f t="shared" si="1164"/>
        <v>22.48117355665455</v>
      </c>
      <c r="R647" s="1179">
        <f t="shared" si="1164"/>
        <v>11.157496077383685</v>
      </c>
    </row>
    <row r="648" spans="2:18" thickTop="1" thickBot="1" x14ac:dyDescent="0.35">
      <c r="D648">
        <v>3</v>
      </c>
      <c r="E648">
        <f t="shared" ref="E648" si="1165">B647+C647+D648</f>
        <v>103</v>
      </c>
      <c r="F648">
        <f t="shared" ref="F648:R648" si="1166">($B647*F$2+$C647*F$3+$D648*F$4)/$E648</f>
        <v>1.2393578266138507</v>
      </c>
      <c r="G648">
        <f t="shared" si="1166"/>
        <v>1.0633370374302261E-2</v>
      </c>
      <c r="H648" s="1179">
        <f t="shared" si="1166"/>
        <v>11.035393462577524</v>
      </c>
      <c r="I648" s="1179">
        <f t="shared" si="1166"/>
        <v>7.1752051734589832</v>
      </c>
      <c r="J648">
        <f t="shared" si="1166"/>
        <v>1.4633696149498443</v>
      </c>
      <c r="K648" s="1179">
        <f t="shared" si="1166"/>
        <v>66.854139513430539</v>
      </c>
      <c r="L648">
        <f t="shared" si="1166"/>
        <v>3.8935498535983974</v>
      </c>
      <c r="M648">
        <f t="shared" si="1166"/>
        <v>4.1011949382093613E-2</v>
      </c>
      <c r="N648" s="1179">
        <f t="shared" si="1166"/>
        <v>215.99972918660205</v>
      </c>
      <c r="O648">
        <f t="shared" si="1166"/>
        <v>9.5286124422632543</v>
      </c>
      <c r="P648" s="1179">
        <f t="shared" si="1166"/>
        <v>0.14196937376286842</v>
      </c>
      <c r="Q648" s="1179">
        <f t="shared" si="1166"/>
        <v>22.655984380455283</v>
      </c>
      <c r="R648" s="1179">
        <f t="shared" si="1166"/>
        <v>11.30155474194739</v>
      </c>
    </row>
    <row r="649" spans="2:18" thickTop="1" thickBot="1" x14ac:dyDescent="0.35">
      <c r="D649">
        <v>5</v>
      </c>
      <c r="E649">
        <f t="shared" ref="E649" si="1167">B647+C647+D649</f>
        <v>105</v>
      </c>
      <c r="F649">
        <f t="shared" ref="F649:R649" si="1168">($B647*F$2+$C647*F$3+$D649*F$4)/$E649</f>
        <v>1.2926897859897744</v>
      </c>
      <c r="G649">
        <f t="shared" si="1168"/>
        <v>1.0885304185369657E-2</v>
      </c>
      <c r="H649" s="1179">
        <f t="shared" si="1168"/>
        <v>11.093537034874611</v>
      </c>
      <c r="I649" s="1179">
        <f t="shared" si="1168"/>
        <v>7.1444196565359439</v>
      </c>
      <c r="J649">
        <f t="shared" si="1168"/>
        <v>1.5150558425487368</v>
      </c>
      <c r="K649" s="1179">
        <f t="shared" si="1168"/>
        <v>66.367676433562337</v>
      </c>
      <c r="L649">
        <f t="shared" si="1168"/>
        <v>4.5537785336356764</v>
      </c>
      <c r="M649">
        <f t="shared" si="1168"/>
        <v>4.7717948907460922E-2</v>
      </c>
      <c r="N649" s="1179">
        <f t="shared" si="1168"/>
        <v>214.12739281186163</v>
      </c>
      <c r="O649">
        <f t="shared" si="1168"/>
        <v>9.5332365749025296</v>
      </c>
      <c r="P649" s="1179">
        <f t="shared" si="1168"/>
        <v>0.1413267076157598</v>
      </c>
      <c r="Q649" s="1179">
        <f t="shared" si="1168"/>
        <v>22.824135744301703</v>
      </c>
      <c r="R649" s="1179">
        <f t="shared" si="1168"/>
        <v>11.440125457384857</v>
      </c>
    </row>
    <row r="650" spans="2:18" thickTop="1" thickBot="1" x14ac:dyDescent="0.35">
      <c r="D650">
        <v>7</v>
      </c>
      <c r="E650">
        <f t="shared" ref="E650" si="1169">B647+C647+D650</f>
        <v>107</v>
      </c>
      <c r="F650">
        <f t="shared" ref="F650:R650" si="1170">($B647*F$2+$C647*F$3+$D650*F$4)/$E650</f>
        <v>1.3440280272581866</v>
      </c>
      <c r="G650">
        <f t="shared" si="1170"/>
        <v>1.1127819910042011E-2</v>
      </c>
      <c r="H650" s="1179">
        <f t="shared" si="1170"/>
        <v>11.149507015683954</v>
      </c>
      <c r="I650" s="1179">
        <f t="shared" si="1170"/>
        <v>7.1147850000586264</v>
      </c>
      <c r="J650">
        <f t="shared" si="1170"/>
        <v>1.5648098747233721</v>
      </c>
      <c r="K650" s="1179">
        <f t="shared" si="1170"/>
        <v>65.899398889390156</v>
      </c>
      <c r="L650">
        <f t="shared" si="1170"/>
        <v>5.1893257676902538</v>
      </c>
      <c r="M650">
        <f t="shared" si="1170"/>
        <v>5.4173256861786458E-2</v>
      </c>
      <c r="N650" s="1179">
        <f t="shared" si="1170"/>
        <v>212.32505032028905</v>
      </c>
      <c r="O650">
        <f t="shared" si="1170"/>
        <v>9.5376878427702465</v>
      </c>
      <c r="P650" s="1179">
        <f t="shared" si="1170"/>
        <v>0.14070806637134681</v>
      </c>
      <c r="Q650" s="1179">
        <f t="shared" si="1170"/>
        <v>22.986001075854801</v>
      </c>
      <c r="R650" s="1179">
        <f t="shared" si="1170"/>
        <v>11.573515959161112</v>
      </c>
    </row>
    <row r="651" spans="2:18" thickTop="1" thickBot="1" x14ac:dyDescent="0.35">
      <c r="D651">
        <v>10</v>
      </c>
      <c r="E651">
        <f t="shared" ref="E651" si="1171">B647+C647+D651</f>
        <v>110</v>
      </c>
      <c r="F651">
        <f t="shared" ref="F651:R651" si="1172">($B647*F$2+$C647*F$3+$D651*F$4)/$E651</f>
        <v>1.4175350545288681</v>
      </c>
      <c r="G651">
        <f t="shared" si="1172"/>
        <v>1.1475058334004699E-2</v>
      </c>
      <c r="H651" s="1179">
        <f t="shared" si="1172"/>
        <v>11.229645851842786</v>
      </c>
      <c r="I651" s="1179">
        <f t="shared" si="1172"/>
        <v>7.0723535601024672</v>
      </c>
      <c r="J651">
        <f t="shared" si="1172"/>
        <v>1.6360486026097811</v>
      </c>
      <c r="K651" s="1179">
        <f t="shared" si="1172"/>
        <v>65.228910587507244</v>
      </c>
      <c r="L651">
        <f t="shared" si="1172"/>
        <v>6.0993138528138529</v>
      </c>
      <c r="M651">
        <f t="shared" si="1172"/>
        <v>6.3416084160025296E-2</v>
      </c>
      <c r="N651" s="1179">
        <f t="shared" si="1172"/>
        <v>209.74442357099196</v>
      </c>
      <c r="O651">
        <f t="shared" si="1172"/>
        <v>9.5440612490353836</v>
      </c>
      <c r="P651" s="1179">
        <f t="shared" si="1172"/>
        <v>0.13982228458957371</v>
      </c>
      <c r="Q651" s="1179">
        <f t="shared" si="1172"/>
        <v>23.217762800578555</v>
      </c>
      <c r="R651" s="1179">
        <f t="shared" si="1172"/>
        <v>11.764506904886202</v>
      </c>
    </row>
    <row r="652" spans="2:18" thickTop="1" thickBot="1" x14ac:dyDescent="0.35">
      <c r="D652">
        <v>13</v>
      </c>
      <c r="E652">
        <f t="shared" ref="E652" si="1173">B647+C647+D652</f>
        <v>113</v>
      </c>
      <c r="F652">
        <f t="shared" ref="F652:R652" si="1174">($B647*F$2+$C647*F$3+$D652*F$4)/$E652</f>
        <v>1.4871390538028759</v>
      </c>
      <c r="G652">
        <f t="shared" si="1174"/>
        <v>1.1803859319526889E-2</v>
      </c>
      <c r="H652" s="1179">
        <f t="shared" si="1174"/>
        <v>11.305529528559559</v>
      </c>
      <c r="I652" s="1179">
        <f t="shared" si="1174"/>
        <v>7.0321751169581397</v>
      </c>
      <c r="J652">
        <f t="shared" si="1174"/>
        <v>1.7035047431747878</v>
      </c>
      <c r="K652" s="1179">
        <f t="shared" si="1174"/>
        <v>64.594023434396888</v>
      </c>
      <c r="L652">
        <f t="shared" si="1174"/>
        <v>6.9609839865149601</v>
      </c>
      <c r="M652">
        <f t="shared" si="1174"/>
        <v>7.2168141867207214E-2</v>
      </c>
      <c r="N652" s="1179">
        <f t="shared" si="1174"/>
        <v>207.30082125086111</v>
      </c>
      <c r="O652">
        <f t="shared" si="1174"/>
        <v>9.5500962443483903</v>
      </c>
      <c r="P652" s="1179">
        <f t="shared" si="1174"/>
        <v>0.1389835354687797</v>
      </c>
      <c r="Q652" s="1179">
        <f t="shared" si="1174"/>
        <v>23.437218593016091</v>
      </c>
      <c r="R652" s="1179">
        <f t="shared" si="1174"/>
        <v>11.945356738448901</v>
      </c>
    </row>
    <row r="653" spans="2:18" thickTop="1" thickBot="1" x14ac:dyDescent="0.35">
      <c r="D653">
        <v>15</v>
      </c>
      <c r="E653">
        <f t="shared" ref="E653" si="1175">B647+C647+D653</f>
        <v>115</v>
      </c>
      <c r="F653">
        <f t="shared" ref="F653:R653" si="1176">($B647*F$2+$C647*F$3+$D653*F$4)/$E653</f>
        <v>1.5315242127602144</v>
      </c>
      <c r="G653">
        <f t="shared" si="1176"/>
        <v>1.2013529513193212E-2</v>
      </c>
      <c r="H653" s="1179">
        <f t="shared" si="1176"/>
        <v>11.353919119509383</v>
      </c>
      <c r="I653" s="1179">
        <f t="shared" si="1176"/>
        <v>7.0065540807501625</v>
      </c>
      <c r="J653">
        <f t="shared" si="1176"/>
        <v>1.7465202531002997</v>
      </c>
      <c r="K653" s="1179">
        <f t="shared" si="1176"/>
        <v>64.189167858500426</v>
      </c>
      <c r="L653">
        <f t="shared" si="1176"/>
        <v>7.5104547964113193</v>
      </c>
      <c r="M653">
        <f t="shared" si="1176"/>
        <v>7.7749164173236254E-2</v>
      </c>
      <c r="N653" s="1179">
        <f t="shared" si="1176"/>
        <v>205.74258209019791</v>
      </c>
      <c r="O653">
        <f t="shared" si="1176"/>
        <v>9.5539446471566833</v>
      </c>
      <c r="P653" s="1179">
        <f t="shared" si="1176"/>
        <v>0.13844868095696902</v>
      </c>
      <c r="Q653" s="1179">
        <f t="shared" si="1176"/>
        <v>23.577161417179155</v>
      </c>
      <c r="R653" s="1179">
        <f t="shared" si="1176"/>
        <v>12.060681269996127</v>
      </c>
    </row>
    <row r="654" spans="2:18" thickTop="1" thickBot="1" x14ac:dyDescent="0.35">
      <c r="D654">
        <v>17</v>
      </c>
      <c r="E654">
        <f t="shared" ref="E654" si="1177">B647+C647+D654</f>
        <v>117</v>
      </c>
      <c r="F654">
        <f t="shared" ref="F654:R654" si="1178">($B647*F$2+$C647*F$3+$D654*F$4)/$E654</f>
        <v>1.5743919303856782</v>
      </c>
      <c r="G654">
        <f t="shared" si="1178"/>
        <v>1.2216031495110262E-2</v>
      </c>
      <c r="H654" s="1179">
        <f t="shared" si="1178"/>
        <v>11.400654365469469</v>
      </c>
      <c r="I654" s="1179">
        <f t="shared" si="1178"/>
        <v>6.9818089774039969</v>
      </c>
      <c r="J654">
        <f t="shared" si="1178"/>
        <v>1.7880651473018621</v>
      </c>
      <c r="K654" s="1179">
        <f t="shared" si="1178"/>
        <v>63.79815349887393</v>
      </c>
      <c r="L654">
        <f t="shared" si="1178"/>
        <v>8.0411402794736127</v>
      </c>
      <c r="M654">
        <f t="shared" si="1178"/>
        <v>8.3139382297862621E-2</v>
      </c>
      <c r="N654" s="1179">
        <f t="shared" si="1178"/>
        <v>204.23761606323262</v>
      </c>
      <c r="O654">
        <f t="shared" si="1178"/>
        <v>9.557661480638199</v>
      </c>
      <c r="P654" s="1179">
        <f t="shared" si="1178"/>
        <v>0.13793211206949377</v>
      </c>
      <c r="Q654" s="1179">
        <f t="shared" si="1178"/>
        <v>23.712319871285366</v>
      </c>
      <c r="R654" s="1179">
        <f t="shared" si="1178"/>
        <v>12.172063082516098</v>
      </c>
    </row>
    <row r="655" spans="2:18" thickTop="1" thickBot="1" x14ac:dyDescent="0.35">
      <c r="D655">
        <v>20</v>
      </c>
      <c r="E655">
        <f t="shared" ref="E655" si="1179">B647+C647+D655</f>
        <v>120</v>
      </c>
      <c r="F655">
        <f t="shared" ref="F655:R655" si="1180">($B647*F$2+$C647*F$3+$D655*F$4)/$E655</f>
        <v>1.6360142744722819</v>
      </c>
      <c r="G655">
        <f t="shared" si="1180"/>
        <v>1.250712809411602E-2</v>
      </c>
      <c r="H655" s="1179">
        <f t="shared" si="1180"/>
        <v>11.467836281537098</v>
      </c>
      <c r="I655" s="1179">
        <f t="shared" si="1180"/>
        <v>6.9462378913438831</v>
      </c>
      <c r="J655">
        <f t="shared" si="1180"/>
        <v>1.8477859327166082</v>
      </c>
      <c r="K655" s="1179">
        <f t="shared" si="1180"/>
        <v>63.236070356910844</v>
      </c>
      <c r="L655">
        <f t="shared" si="1180"/>
        <v>8.8040006613756603</v>
      </c>
      <c r="M655">
        <f t="shared" si="1180"/>
        <v>9.0887820852012968E-2</v>
      </c>
      <c r="N655" s="1179">
        <f t="shared" si="1180"/>
        <v>202.07422739947006</v>
      </c>
      <c r="O655">
        <f t="shared" si="1180"/>
        <v>9.5630044287678757</v>
      </c>
      <c r="P655" s="1179">
        <f t="shared" si="1180"/>
        <v>0.13718954429374808</v>
      </c>
      <c r="Q655" s="1179">
        <f t="shared" si="1180"/>
        <v>23.906610149063045</v>
      </c>
      <c r="R655" s="1179">
        <f t="shared" si="1180"/>
        <v>12.33217443801356</v>
      </c>
    </row>
    <row r="656" spans="2:18" thickTop="1" thickBot="1" x14ac:dyDescent="0.35">
      <c r="B656">
        <v>28</v>
      </c>
      <c r="C656">
        <v>72</v>
      </c>
      <c r="D656">
        <v>1</v>
      </c>
      <c r="E656">
        <f t="shared" ref="E656" si="1181">B656+C656+D656</f>
        <v>101</v>
      </c>
      <c r="F656">
        <f t="shared" ref="F656:R656" si="1182">($B656*F$2+$C656*F$3+$D656*F$4)/$E656</f>
        <v>1.1444681661975433</v>
      </c>
      <c r="G656">
        <f t="shared" si="1182"/>
        <v>1.0021968559045405E-2</v>
      </c>
      <c r="H656" s="1179">
        <f t="shared" si="1182"/>
        <v>11.009868626592917</v>
      </c>
      <c r="I656" s="1179">
        <f t="shared" si="1182"/>
        <v>7.2276987259172714</v>
      </c>
      <c r="J656">
        <f t="shared" si="1182"/>
        <v>1.4074883647682039</v>
      </c>
      <c r="K656" s="1179">
        <f t="shared" si="1182"/>
        <v>66.652936632995207</v>
      </c>
      <c r="L656">
        <f t="shared" si="1182"/>
        <v>3.1154864057834355</v>
      </c>
      <c r="M656">
        <f t="shared" si="1182"/>
        <v>3.3000761752285668E-2</v>
      </c>
      <c r="N656" s="1179">
        <f t="shared" si="1182"/>
        <v>216.88601193597958</v>
      </c>
      <c r="O656">
        <f t="shared" si="1182"/>
        <v>9.214856482891447</v>
      </c>
      <c r="P656" s="1179">
        <f t="shared" si="1182"/>
        <v>0.14342581076547414</v>
      </c>
      <c r="Q656" s="1179">
        <f t="shared" si="1182"/>
        <v>22.250940475917844</v>
      </c>
      <c r="R656" s="1179">
        <f t="shared" si="1182"/>
        <v>11.047025376888147</v>
      </c>
    </row>
    <row r="657" spans="2:18" thickTop="1" thickBot="1" x14ac:dyDescent="0.35">
      <c r="D657">
        <v>3</v>
      </c>
      <c r="E657">
        <f t="shared" ref="E657" si="1183">B656+C656+D657</f>
        <v>103</v>
      </c>
      <c r="F657">
        <f t="shared" ref="F657:R657" si="1184">($B656*F$2+$C656*F$3+$D657*F$4)/$E657</f>
        <v>1.2006782152781703</v>
      </c>
      <c r="G657">
        <f t="shared" si="1184"/>
        <v>1.0290666168682202E-2</v>
      </c>
      <c r="H657" s="1179">
        <f t="shared" si="1184"/>
        <v>11.069636828177025</v>
      </c>
      <c r="I657" s="1179">
        <f t="shared" si="1184"/>
        <v>7.1952961396858575</v>
      </c>
      <c r="J657">
        <f t="shared" si="1184"/>
        <v>1.4612632812560389</v>
      </c>
      <c r="K657" s="1179">
        <f t="shared" si="1184"/>
        <v>66.160934520128308</v>
      </c>
      <c r="L657">
        <f t="shared" si="1184"/>
        <v>3.803643088303283</v>
      </c>
      <c r="M657">
        <f t="shared" si="1184"/>
        <v>3.9992531902025313E-2</v>
      </c>
      <c r="N657" s="1179">
        <f t="shared" si="1184"/>
        <v>214.96011014135334</v>
      </c>
      <c r="O657">
        <f t="shared" si="1184"/>
        <v>9.2256627532396784</v>
      </c>
      <c r="P657" s="1179">
        <f t="shared" si="1184"/>
        <v>0.14274238533390504</v>
      </c>
      <c r="Q657" s="1179">
        <f t="shared" si="1184"/>
        <v>22.430221844975602</v>
      </c>
      <c r="R657" s="1179">
        <f t="shared" si="1184"/>
        <v>11.193229103597396</v>
      </c>
    </row>
    <row r="658" spans="2:18" thickTop="1" thickBot="1" x14ac:dyDescent="0.35">
      <c r="D658">
        <v>5</v>
      </c>
      <c r="E658">
        <f t="shared" ref="E658" si="1185">B656+C656+D658</f>
        <v>105</v>
      </c>
      <c r="F658">
        <f t="shared" ref="F658:R658" si="1186">($B656*F$2+$C656*F$3+$D658*F$4)/$E658</f>
        <v>1.2547469291557261</v>
      </c>
      <c r="G658">
        <f t="shared" si="1186"/>
        <v>1.0549127678904268E-2</v>
      </c>
      <c r="H658" s="1179">
        <f t="shared" si="1186"/>
        <v>11.127128145891263</v>
      </c>
      <c r="I658" s="1179">
        <f t="shared" si="1186"/>
        <v>7.1641279376918314</v>
      </c>
      <c r="J658">
        <f t="shared" si="1186"/>
        <v>1.5129896294967182</v>
      </c>
      <c r="K658" s="1179">
        <f t="shared" si="1186"/>
        <v>65.687675344894444</v>
      </c>
      <c r="L658">
        <f t="shared" si="1186"/>
        <v>4.4655842781557071</v>
      </c>
      <c r="M658">
        <f t="shared" si="1186"/>
        <v>4.6717948903203445E-2</v>
      </c>
      <c r="N658" s="1179">
        <f t="shared" si="1186"/>
        <v>213.10757603414146</v>
      </c>
      <c r="O658">
        <f t="shared" si="1186"/>
        <v>9.2360573561460697</v>
      </c>
      <c r="P658" s="1179">
        <f t="shared" si="1186"/>
        <v>0.14208499515687192</v>
      </c>
      <c r="Q658" s="1179">
        <f t="shared" si="1186"/>
        <v>22.602673447593062</v>
      </c>
      <c r="R658" s="1179">
        <f t="shared" si="1186"/>
        <v>11.333863164527244</v>
      </c>
    </row>
    <row r="659" spans="2:18" thickTop="1" thickBot="1" x14ac:dyDescent="0.35">
      <c r="D659">
        <v>7</v>
      </c>
      <c r="E659">
        <f t="shared" ref="E659" si="1187">B656+C656+D659</f>
        <v>107</v>
      </c>
      <c r="F659">
        <f t="shared" ref="F659:R659" si="1188">($B656*F$2+$C656*F$3+$D659*F$4)/$E659</f>
        <v>1.3067943827014104</v>
      </c>
      <c r="G659">
        <f t="shared" si="1188"/>
        <v>1.0797927076594665E-2</v>
      </c>
      <c r="H659" s="1179">
        <f t="shared" si="1188"/>
        <v>11.182470255466649</v>
      </c>
      <c r="I659" s="1179">
        <f t="shared" si="1188"/>
        <v>7.1341249021274873</v>
      </c>
      <c r="J659">
        <f t="shared" si="1188"/>
        <v>1.562782282476064</v>
      </c>
      <c r="K659" s="1179">
        <f t="shared" si="1188"/>
        <v>65.232108101445021</v>
      </c>
      <c r="L659">
        <f t="shared" si="1188"/>
        <v>5.1027800029669184</v>
      </c>
      <c r="M659">
        <f t="shared" si="1188"/>
        <v>5.3191948446393612E-2</v>
      </c>
      <c r="N659" s="1179">
        <f t="shared" si="1188"/>
        <v>211.32429553841413</v>
      </c>
      <c r="O659">
        <f t="shared" si="1188"/>
        <v>9.2460633757662425</v>
      </c>
      <c r="P659" s="1179">
        <f t="shared" si="1188"/>
        <v>0.14145218031355966</v>
      </c>
      <c r="Q659" s="1179">
        <f t="shared" si="1188"/>
        <v>22.768678261327633</v>
      </c>
      <c r="R659" s="1179">
        <f t="shared" si="1188"/>
        <v>11.46923987738495</v>
      </c>
    </row>
    <row r="660" spans="2:18" thickTop="1" thickBot="1" x14ac:dyDescent="0.35">
      <c r="D660">
        <v>10</v>
      </c>
      <c r="E660">
        <f t="shared" ref="E660" si="1189">B656+C656+D660</f>
        <v>110</v>
      </c>
      <c r="F660">
        <f t="shared" ref="F660:R660" si="1190">($B656*F$2+$C656*F$3+$D660*F$4)/$E660</f>
        <v>1.3813168730054584</v>
      </c>
      <c r="G660">
        <f t="shared" si="1190"/>
        <v>1.115416257783319E-2</v>
      </c>
      <c r="H660" s="1179">
        <f t="shared" si="1190"/>
        <v>11.261710094176864</v>
      </c>
      <c r="I660" s="1179">
        <f t="shared" si="1190"/>
        <v>7.0911660102967229</v>
      </c>
      <c r="J660">
        <f t="shared" si="1190"/>
        <v>1.6340763083328542</v>
      </c>
      <c r="K660" s="1179">
        <f t="shared" si="1190"/>
        <v>64.579818639233352</v>
      </c>
      <c r="L660">
        <f t="shared" si="1190"/>
        <v>6.0151284271284275</v>
      </c>
      <c r="M660">
        <f t="shared" si="1190"/>
        <v>6.2461538701415895E-2</v>
      </c>
      <c r="N660" s="1179">
        <f t="shared" si="1190"/>
        <v>208.77096210134997</v>
      </c>
      <c r="O660">
        <f t="shared" si="1190"/>
        <v>9.2603901765860357</v>
      </c>
      <c r="P660" s="1179">
        <f t="shared" si="1190"/>
        <v>0.14054610451518076</v>
      </c>
      <c r="Q660" s="1179">
        <f t="shared" si="1190"/>
        <v>23.006366971902125</v>
      </c>
      <c r="R660" s="1179">
        <f t="shared" si="1190"/>
        <v>11.66307471624939</v>
      </c>
    </row>
    <row r="661" spans="2:18" thickTop="1" thickBot="1" x14ac:dyDescent="0.35">
      <c r="D661">
        <v>13</v>
      </c>
      <c r="E661">
        <f t="shared" ref="E661" si="1191">B656+C656+D661</f>
        <v>113</v>
      </c>
      <c r="F661">
        <f t="shared" ref="F661:R661" si="1192">($B656*F$2+$C656*F$3+$D661*F$4)/$E661</f>
        <v>1.4518824169216806</v>
      </c>
      <c r="G661">
        <f t="shared" si="1192"/>
        <v>1.1491482919713915E-2</v>
      </c>
      <c r="H661" s="1179">
        <f t="shared" si="1192"/>
        <v>11.336742507822819</v>
      </c>
      <c r="I661" s="1179">
        <f t="shared" si="1192"/>
        <v>7.050488121572017</v>
      </c>
      <c r="J661">
        <f t="shared" si="1192"/>
        <v>1.7015848106928235</v>
      </c>
      <c r="K661" s="1179">
        <f t="shared" si="1192"/>
        <v>63.962164015723182</v>
      </c>
      <c r="L661">
        <f t="shared" si="1192"/>
        <v>6.8790335721309175</v>
      </c>
      <c r="M661">
        <f t="shared" si="1192"/>
        <v>7.1238938323428147E-2</v>
      </c>
      <c r="N661" s="1179">
        <f t="shared" si="1192"/>
        <v>206.35320389103262</v>
      </c>
      <c r="O661">
        <f t="shared" si="1192"/>
        <v>9.2739562623180518</v>
      </c>
      <c r="P661" s="1179">
        <f t="shared" si="1192"/>
        <v>0.13968813893618479</v>
      </c>
      <c r="Q661" s="1179">
        <f t="shared" si="1192"/>
        <v>23.231435042977086</v>
      </c>
      <c r="R661" s="1179">
        <f t="shared" si="1192"/>
        <v>11.846617439775898</v>
      </c>
    </row>
    <row r="662" spans="2:18" thickTop="1" thickBot="1" x14ac:dyDescent="0.35">
      <c r="D662">
        <v>15</v>
      </c>
      <c r="E662">
        <f t="shared" ref="E662" si="1193">B656+C656+D662</f>
        <v>115</v>
      </c>
      <c r="F662">
        <f t="shared" ref="F662:R662" si="1194">($B656*F$2+$C656*F$3+$D662*F$4)/$E662</f>
        <v>1.4968807347813007</v>
      </c>
      <c r="G662">
        <f t="shared" si="1194"/>
        <v>1.1706585746420466E-2</v>
      </c>
      <c r="H662" s="1179">
        <f t="shared" si="1194"/>
        <v>11.384589264350675</v>
      </c>
      <c r="I662" s="1179">
        <f t="shared" si="1194"/>
        <v>7.0245485983272768</v>
      </c>
      <c r="J662">
        <f t="shared" si="1194"/>
        <v>1.7446337107484564</v>
      </c>
      <c r="K662" s="1179">
        <f t="shared" si="1194"/>
        <v>63.568297299281916</v>
      </c>
      <c r="L662">
        <f t="shared" si="1194"/>
        <v>7.4299296066252598</v>
      </c>
      <c r="M662">
        <f t="shared" si="1194"/>
        <v>7.6836120691088125E-2</v>
      </c>
      <c r="N662" s="1179">
        <f t="shared" si="1194"/>
        <v>204.81144503227949</v>
      </c>
      <c r="O662">
        <f t="shared" si="1194"/>
        <v>9.2826070995964383</v>
      </c>
      <c r="P662" s="1179">
        <f t="shared" si="1194"/>
        <v>0.13914103045102794</v>
      </c>
      <c r="Q662" s="1179">
        <f t="shared" si="1194"/>
        <v>23.374956711488661</v>
      </c>
      <c r="R662" s="1179">
        <f t="shared" si="1194"/>
        <v>11.963659176517439</v>
      </c>
    </row>
    <row r="663" spans="2:18" thickTop="1" thickBot="1" x14ac:dyDescent="0.35">
      <c r="D663">
        <v>17</v>
      </c>
      <c r="E663">
        <f t="shared" ref="E663" si="1195">B656+C656+D663</f>
        <v>117</v>
      </c>
      <c r="F663">
        <f t="shared" ref="F663:R663" si="1196">($B656*F$2+$C656*F$3+$D663*F$4)/$E663</f>
        <v>1.5403406486115323</v>
      </c>
      <c r="G663">
        <f t="shared" si="1196"/>
        <v>1.1914334630333629E-2</v>
      </c>
      <c r="H663" s="1179">
        <f t="shared" si="1196"/>
        <v>11.430800234330569</v>
      </c>
      <c r="I663" s="1179">
        <f t="shared" si="1196"/>
        <v>6.9994958963900489</v>
      </c>
      <c r="J663">
        <f t="shared" si="1196"/>
        <v>1.7862108535372299</v>
      </c>
      <c r="K663" s="1179">
        <f t="shared" si="1196"/>
        <v>63.18789611160787</v>
      </c>
      <c r="L663">
        <f t="shared" si="1196"/>
        <v>7.9619915886582557</v>
      </c>
      <c r="M663">
        <f t="shared" si="1196"/>
        <v>8.2241946396605911E-2</v>
      </c>
      <c r="N663" s="1179">
        <f t="shared" si="1196"/>
        <v>203.32239587809914</v>
      </c>
      <c r="O663">
        <f t="shared" si="1196"/>
        <v>9.2909621817541979</v>
      </c>
      <c r="P663" s="1179">
        <f t="shared" si="1196"/>
        <v>0.13861262652946621</v>
      </c>
      <c r="Q663" s="1179">
        <f t="shared" si="1196"/>
        <v>23.513571656290434</v>
      </c>
      <c r="R663" s="1179">
        <f t="shared" si="1196"/>
        <v>12.076699486361832</v>
      </c>
    </row>
    <row r="664" spans="2:18" thickTop="1" thickBot="1" x14ac:dyDescent="0.35">
      <c r="D664">
        <v>20</v>
      </c>
      <c r="E664">
        <f t="shared" ref="E664" si="1197">B656+C656+D664</f>
        <v>120</v>
      </c>
      <c r="F664">
        <f t="shared" ref="F664:R664" si="1198">($B656*F$2+$C656*F$3+$D664*F$4)/$E664</f>
        <v>1.6028142747424896</v>
      </c>
      <c r="G664">
        <f t="shared" si="1198"/>
        <v>1.2212973650958803E-2</v>
      </c>
      <c r="H664" s="1179">
        <f t="shared" si="1198"/>
        <v>11.497228503676668</v>
      </c>
      <c r="I664" s="1179">
        <f t="shared" si="1198"/>
        <v>6.9634826373552841</v>
      </c>
      <c r="J664">
        <f t="shared" si="1198"/>
        <v>1.8459779962960918</v>
      </c>
      <c r="K664" s="1179">
        <f t="shared" si="1198"/>
        <v>62.641069404326437</v>
      </c>
      <c r="L664">
        <f t="shared" si="1198"/>
        <v>8.726830687830688</v>
      </c>
      <c r="M664">
        <f t="shared" si="1198"/>
        <v>9.0012820848287683E-2</v>
      </c>
      <c r="N664" s="1179">
        <f t="shared" si="1198"/>
        <v>201.1818877189649</v>
      </c>
      <c r="O664">
        <f t="shared" si="1198"/>
        <v>9.3029726123559744</v>
      </c>
      <c r="P664" s="1179">
        <f t="shared" si="1198"/>
        <v>0.13785304589222119</v>
      </c>
      <c r="Q664" s="1179">
        <f t="shared" si="1198"/>
        <v>23.712830639442981</v>
      </c>
      <c r="R664" s="1179">
        <f t="shared" si="1198"/>
        <v>12.239194931763146</v>
      </c>
    </row>
    <row r="665" spans="2:18" thickTop="1" thickBot="1" x14ac:dyDescent="0.35">
      <c r="B665">
        <v>27</v>
      </c>
      <c r="C665">
        <v>73</v>
      </c>
      <c r="D665">
        <v>1</v>
      </c>
      <c r="E665">
        <f t="shared" ref="E665" si="1199">B665+C665+D665</f>
        <v>101</v>
      </c>
      <c r="F665">
        <f t="shared" ref="F665:R665" si="1200">($B665*F$2+$C665*F$3+$D665*F$4)/$E665</f>
        <v>1.1050226219641268</v>
      </c>
      <c r="G665">
        <f t="shared" si="1200"/>
        <v>9.6724781315318809E-3</v>
      </c>
      <c r="H665" s="1179">
        <f t="shared" si="1200"/>
        <v>11.044790078639931</v>
      </c>
      <c r="I665" s="1179">
        <f t="shared" si="1200"/>
        <v>7.2481875330595305</v>
      </c>
      <c r="J665">
        <f t="shared" si="1200"/>
        <v>1.4053403214963034</v>
      </c>
      <c r="K665" s="1179">
        <f t="shared" si="1200"/>
        <v>65.946004808142447</v>
      </c>
      <c r="L665">
        <f t="shared" si="1200"/>
        <v>3.0237993085022792</v>
      </c>
      <c r="M665">
        <f t="shared" si="1200"/>
        <v>3.1961157787463543E-2</v>
      </c>
      <c r="N665" s="1179">
        <f t="shared" si="1200"/>
        <v>215.8258063749833</v>
      </c>
      <c r="O665">
        <f t="shared" si="1200"/>
        <v>8.9059077901248322</v>
      </c>
      <c r="P665" s="1179">
        <f t="shared" si="1200"/>
        <v>0.14421412949633328</v>
      </c>
      <c r="Q665" s="1179">
        <f t="shared" si="1200"/>
        <v>22.020707395181137</v>
      </c>
      <c r="R665" s="1179">
        <f t="shared" si="1200"/>
        <v>10.936554676392607</v>
      </c>
    </row>
    <row r="666" spans="2:18" thickTop="1" thickBot="1" x14ac:dyDescent="0.35">
      <c r="D666">
        <v>3</v>
      </c>
      <c r="E666">
        <f t="shared" ref="E666" si="1201">B665+C665+D666</f>
        <v>103</v>
      </c>
      <c r="F666">
        <f t="shared" ref="F666:R666" si="1202">($B665*F$2+$C665*F$3+$D666*F$4)/$E666</f>
        <v>1.1619986039424901</v>
      </c>
      <c r="G666">
        <f t="shared" si="1202"/>
        <v>9.9479619630621473E-3</v>
      </c>
      <c r="H666" s="1179">
        <f t="shared" si="1202"/>
        <v>11.103880193776524</v>
      </c>
      <c r="I666" s="1179">
        <f t="shared" si="1202"/>
        <v>7.2153871059127326</v>
      </c>
      <c r="J666">
        <f t="shared" si="1202"/>
        <v>1.4591569475622335</v>
      </c>
      <c r="K666" s="1179">
        <f t="shared" si="1202"/>
        <v>65.467729526826091</v>
      </c>
      <c r="L666">
        <f t="shared" si="1202"/>
        <v>3.7137363230081681</v>
      </c>
      <c r="M666">
        <f t="shared" si="1202"/>
        <v>3.8973114421957014E-2</v>
      </c>
      <c r="N666" s="1179">
        <f t="shared" si="1202"/>
        <v>213.92049109610457</v>
      </c>
      <c r="O666">
        <f t="shared" si="1202"/>
        <v>8.9227130642161026</v>
      </c>
      <c r="P666" s="1179">
        <f t="shared" si="1202"/>
        <v>0.14351539690494167</v>
      </c>
      <c r="Q666" s="1179">
        <f t="shared" si="1202"/>
        <v>22.20445930949592</v>
      </c>
      <c r="R666" s="1179">
        <f t="shared" si="1202"/>
        <v>11.0849034652474</v>
      </c>
    </row>
    <row r="667" spans="2:18" thickTop="1" thickBot="1" x14ac:dyDescent="0.35">
      <c r="D667">
        <v>5</v>
      </c>
      <c r="E667">
        <f t="shared" ref="E667" si="1203">B665+C665+D667</f>
        <v>105</v>
      </c>
      <c r="F667">
        <f t="shared" ref="F667:R667" si="1204">($B665*F$2+$C665*F$3+$D667*F$4)/$E667</f>
        <v>1.2168040723216778</v>
      </c>
      <c r="G667">
        <f t="shared" si="1204"/>
        <v>1.0212951172438877E-2</v>
      </c>
      <c r="H667" s="1179">
        <f t="shared" si="1204"/>
        <v>11.160719256907916</v>
      </c>
      <c r="I667" s="1179">
        <f t="shared" si="1204"/>
        <v>7.1838362188477181</v>
      </c>
      <c r="J667">
        <f t="shared" si="1204"/>
        <v>1.5109234164446994</v>
      </c>
      <c r="K667" s="1179">
        <f t="shared" si="1204"/>
        <v>65.007674256226551</v>
      </c>
      <c r="L667">
        <f t="shared" si="1204"/>
        <v>4.377390022675737</v>
      </c>
      <c r="M667">
        <f t="shared" si="1204"/>
        <v>4.5717948898945975E-2</v>
      </c>
      <c r="N667" s="1179">
        <f t="shared" si="1204"/>
        <v>212.08775925642126</v>
      </c>
      <c r="O667">
        <f t="shared" si="1204"/>
        <v>8.9388781373896116</v>
      </c>
      <c r="P667" s="1179">
        <f t="shared" si="1204"/>
        <v>0.14284328269798405</v>
      </c>
      <c r="Q667" s="1179">
        <f t="shared" si="1204"/>
        <v>22.381211150884425</v>
      </c>
      <c r="R667" s="1179">
        <f t="shared" si="1204"/>
        <v>11.22760087166963</v>
      </c>
    </row>
    <row r="668" spans="2:18" thickTop="1" thickBot="1" x14ac:dyDescent="0.35">
      <c r="D668">
        <v>7</v>
      </c>
      <c r="E668">
        <f t="shared" ref="E668" si="1205">B665+C665+D668</f>
        <v>107</v>
      </c>
      <c r="F668">
        <f t="shared" ref="F668:R668" si="1206">($B665*F$2+$C665*F$3+$D668*F$4)/$E668</f>
        <v>1.2695607381446339</v>
      </c>
      <c r="G668">
        <f t="shared" si="1206"/>
        <v>1.0468034243147321E-2</v>
      </c>
      <c r="H668" s="1179">
        <f t="shared" si="1206"/>
        <v>11.215433495249346</v>
      </c>
      <c r="I668" s="1179">
        <f t="shared" si="1206"/>
        <v>7.1534648041963482</v>
      </c>
      <c r="J668">
        <f t="shared" si="1206"/>
        <v>1.5607546902287559</v>
      </c>
      <c r="K668" s="1179">
        <f t="shared" si="1206"/>
        <v>64.564817313499901</v>
      </c>
      <c r="L668">
        <f t="shared" si="1206"/>
        <v>5.0162342382435838</v>
      </c>
      <c r="M668">
        <f t="shared" si="1206"/>
        <v>5.221064003100076E-2</v>
      </c>
      <c r="N668" s="1179">
        <f t="shared" si="1206"/>
        <v>210.32354075653916</v>
      </c>
      <c r="O668">
        <f t="shared" si="1206"/>
        <v>8.9544389087622402</v>
      </c>
      <c r="P668" s="1179">
        <f t="shared" si="1206"/>
        <v>0.14219629425577249</v>
      </c>
      <c r="Q668" s="1179">
        <f t="shared" si="1206"/>
        <v>22.551355446800461</v>
      </c>
      <c r="R668" s="1179">
        <f t="shared" si="1206"/>
        <v>11.364963795608785</v>
      </c>
    </row>
    <row r="669" spans="2:18" thickTop="1" thickBot="1" x14ac:dyDescent="0.35">
      <c r="D669">
        <v>10</v>
      </c>
      <c r="E669">
        <f t="shared" ref="E669" si="1207">B665+C665+D669</f>
        <v>110</v>
      </c>
      <c r="F669">
        <f t="shared" ref="F669:R669" si="1208">($B665*F$2+$C665*F$3+$D669*F$4)/$E669</f>
        <v>1.3450986914820486</v>
      </c>
      <c r="G669">
        <f t="shared" si="1208"/>
        <v>1.0833266821661683E-2</v>
      </c>
      <c r="H669" s="1179">
        <f t="shared" si="1208"/>
        <v>11.293774336510941</v>
      </c>
      <c r="I669" s="1179">
        <f t="shared" si="1208"/>
        <v>7.1099784604909786</v>
      </c>
      <c r="J669">
        <f t="shared" si="1208"/>
        <v>1.6321040140559273</v>
      </c>
      <c r="K669" s="1179">
        <f t="shared" si="1208"/>
        <v>63.930726690959453</v>
      </c>
      <c r="L669">
        <f t="shared" si="1208"/>
        <v>5.9309430014430022</v>
      </c>
      <c r="M669">
        <f t="shared" si="1208"/>
        <v>6.1506993242806486E-2</v>
      </c>
      <c r="N669" s="1179">
        <f t="shared" si="1208"/>
        <v>207.79750063170795</v>
      </c>
      <c r="O669">
        <f t="shared" si="1208"/>
        <v>8.9767191041366878</v>
      </c>
      <c r="P669" s="1179">
        <f t="shared" si="1208"/>
        <v>0.14126992444078779</v>
      </c>
      <c r="Q669" s="1179">
        <f t="shared" si="1208"/>
        <v>22.794971143225695</v>
      </c>
      <c r="R669" s="1179">
        <f t="shared" si="1208"/>
        <v>11.561642527612577</v>
      </c>
    </row>
    <row r="670" spans="2:18" thickTop="1" thickBot="1" x14ac:dyDescent="0.35">
      <c r="D670">
        <v>13</v>
      </c>
      <c r="E670">
        <f t="shared" ref="E670" si="1209">B665+C665+D670</f>
        <v>113</v>
      </c>
      <c r="F670">
        <f t="shared" ref="F670:R670" si="1210">($B665*F$2+$C665*F$3+$D670*F$4)/$E670</f>
        <v>1.4166257800404853</v>
      </c>
      <c r="G670">
        <f t="shared" si="1210"/>
        <v>1.1179106519900945E-2</v>
      </c>
      <c r="H670" s="1179">
        <f t="shared" si="1210"/>
        <v>11.367955487086082</v>
      </c>
      <c r="I670" s="1179">
        <f t="shared" si="1210"/>
        <v>7.0688011261858943</v>
      </c>
      <c r="J670">
        <f t="shared" si="1210"/>
        <v>1.6996648782108592</v>
      </c>
      <c r="K670" s="1179">
        <f t="shared" si="1210"/>
        <v>63.330304597049484</v>
      </c>
      <c r="L670">
        <f t="shared" si="1210"/>
        <v>6.7970831577468749</v>
      </c>
      <c r="M670">
        <f t="shared" si="1210"/>
        <v>7.030973477964908E-2</v>
      </c>
      <c r="N670" s="1179">
        <f t="shared" si="1210"/>
        <v>205.40558653120411</v>
      </c>
      <c r="O670">
        <f t="shared" si="1210"/>
        <v>8.9978162802877133</v>
      </c>
      <c r="P670" s="1179">
        <f t="shared" si="1210"/>
        <v>0.14039274240358984</v>
      </c>
      <c r="Q670" s="1179">
        <f t="shared" si="1210"/>
        <v>23.025651492938085</v>
      </c>
      <c r="R670" s="1179">
        <f t="shared" si="1210"/>
        <v>11.747878141102893</v>
      </c>
    </row>
    <row r="671" spans="2:18" thickTop="1" thickBot="1" x14ac:dyDescent="0.35">
      <c r="D671">
        <v>15</v>
      </c>
      <c r="E671">
        <f t="shared" ref="E671" si="1211">B665+C665+D671</f>
        <v>115</v>
      </c>
      <c r="F671">
        <f t="shared" ref="F671:R671" si="1212">($B665*F$2+$C665*F$3+$D671*F$4)/$E671</f>
        <v>1.4622372568023869</v>
      </c>
      <c r="G671">
        <f t="shared" si="1212"/>
        <v>1.1399641979647719E-2</v>
      </c>
      <c r="H671" s="1179">
        <f t="shared" si="1212"/>
        <v>11.415259409191966</v>
      </c>
      <c r="I671" s="1179">
        <f t="shared" si="1212"/>
        <v>7.0425431159043912</v>
      </c>
      <c r="J671">
        <f t="shared" si="1212"/>
        <v>1.7427471683966131</v>
      </c>
      <c r="K671" s="1179">
        <f t="shared" si="1212"/>
        <v>62.947426740063406</v>
      </c>
      <c r="L671">
        <f t="shared" si="1212"/>
        <v>7.3494044168392003</v>
      </c>
      <c r="M671">
        <f t="shared" si="1212"/>
        <v>7.5923077208939996E-2</v>
      </c>
      <c r="N671" s="1179">
        <f t="shared" si="1212"/>
        <v>203.88030797436105</v>
      </c>
      <c r="O671">
        <f t="shared" si="1212"/>
        <v>9.0112695520361932</v>
      </c>
      <c r="P671" s="1179">
        <f t="shared" si="1212"/>
        <v>0.13983337994508682</v>
      </c>
      <c r="Q671" s="1179">
        <f t="shared" si="1212"/>
        <v>23.172752005798159</v>
      </c>
      <c r="R671" s="1179">
        <f t="shared" si="1212"/>
        <v>11.866637083038748</v>
      </c>
    </row>
    <row r="672" spans="2:18" thickTop="1" thickBot="1" x14ac:dyDescent="0.35">
      <c r="D672">
        <v>17</v>
      </c>
      <c r="E672">
        <f t="shared" ref="E672" si="1213">B665+C665+D672</f>
        <v>117</v>
      </c>
      <c r="F672">
        <f t="shared" ref="F672:R672" si="1214">($B665*F$2+$C665*F$3+$D672*F$4)/$E672</f>
        <v>1.5062893668373862</v>
      </c>
      <c r="G672">
        <f t="shared" si="1214"/>
        <v>1.1612637765556997E-2</v>
      </c>
      <c r="H672" s="1179">
        <f t="shared" si="1214"/>
        <v>11.460946103191667</v>
      </c>
      <c r="I672" s="1179">
        <f t="shared" si="1214"/>
        <v>7.0171828153761018</v>
      </c>
      <c r="J672">
        <f t="shared" si="1214"/>
        <v>1.7843565597725977</v>
      </c>
      <c r="K672" s="1179">
        <f t="shared" si="1214"/>
        <v>62.577638724341817</v>
      </c>
      <c r="L672">
        <f t="shared" si="1214"/>
        <v>7.8828428978428988</v>
      </c>
      <c r="M672">
        <f t="shared" si="1214"/>
        <v>8.1344510495349201E-2</v>
      </c>
      <c r="N672" s="1179">
        <f t="shared" si="1214"/>
        <v>202.40717569296561</v>
      </c>
      <c r="O672">
        <f t="shared" si="1214"/>
        <v>9.024262882870195</v>
      </c>
      <c r="P672" s="1179">
        <f t="shared" si="1214"/>
        <v>0.13929314098943862</v>
      </c>
      <c r="Q672" s="1179">
        <f t="shared" si="1214"/>
        <v>23.314823441295498</v>
      </c>
      <c r="R672" s="1179">
        <f t="shared" si="1214"/>
        <v>11.981335890207564</v>
      </c>
    </row>
    <row r="673" spans="2:18" thickTop="1" thickBot="1" x14ac:dyDescent="0.35">
      <c r="D673">
        <v>20</v>
      </c>
      <c r="E673">
        <f t="shared" ref="E673" si="1215">B665+C665+D673</f>
        <v>120</v>
      </c>
      <c r="F673">
        <f t="shared" ref="F673:R673" si="1216">($B665*F$2+$C665*F$3+$D673*F$4)/$E673</f>
        <v>1.5696142750126973</v>
      </c>
      <c r="G673">
        <f t="shared" si="1216"/>
        <v>1.1918819207801586E-2</v>
      </c>
      <c r="H673" s="1179">
        <f t="shared" si="1216"/>
        <v>11.526620725816239</v>
      </c>
      <c r="I673" s="1179">
        <f t="shared" si="1216"/>
        <v>6.980727383366685</v>
      </c>
      <c r="J673">
        <f t="shared" si="1216"/>
        <v>1.8441700598755755</v>
      </c>
      <c r="K673" s="1179">
        <f t="shared" si="1216"/>
        <v>62.04606845174203</v>
      </c>
      <c r="L673">
        <f t="shared" si="1216"/>
        <v>8.649660714285714</v>
      </c>
      <c r="M673">
        <f t="shared" si="1216"/>
        <v>8.9137820844562385E-2</v>
      </c>
      <c r="N673" s="1179">
        <f t="shared" si="1216"/>
        <v>200.28954803845971</v>
      </c>
      <c r="O673">
        <f t="shared" si="1216"/>
        <v>9.0429407959440731</v>
      </c>
      <c r="P673" s="1179">
        <f t="shared" si="1216"/>
        <v>0.13851654749069428</v>
      </c>
      <c r="Q673" s="1179">
        <f t="shared" si="1216"/>
        <v>23.519051129822923</v>
      </c>
      <c r="R673" s="1179">
        <f t="shared" si="1216"/>
        <v>12.146215425512734</v>
      </c>
    </row>
    <row r="674" spans="2:18" thickTop="1" thickBot="1" x14ac:dyDescent="0.35">
      <c r="B674">
        <v>26</v>
      </c>
      <c r="C674">
        <v>74</v>
      </c>
      <c r="D674">
        <v>1</v>
      </c>
      <c r="E674">
        <f t="shared" ref="E674" si="1217">B674+C674+D674</f>
        <v>101</v>
      </c>
      <c r="F674">
        <f t="shared" ref="F674:R674" si="1218">($B674*F$2+$C674*F$3+$D674*F$4)/$E674</f>
        <v>1.0655770777307103</v>
      </c>
      <c r="G674">
        <f t="shared" si="1218"/>
        <v>9.3229877040183571E-3</v>
      </c>
      <c r="H674" s="1179">
        <f t="shared" si="1218"/>
        <v>11.079711530686945</v>
      </c>
      <c r="I674" s="1179">
        <f t="shared" si="1218"/>
        <v>7.2686763402017887</v>
      </c>
      <c r="J674">
        <f t="shared" si="1218"/>
        <v>1.4031922782244026</v>
      </c>
      <c r="K674" s="1179">
        <f t="shared" si="1218"/>
        <v>65.239072983289688</v>
      </c>
      <c r="L674">
        <f t="shared" si="1218"/>
        <v>2.932112211221122</v>
      </c>
      <c r="M674">
        <f t="shared" si="1218"/>
        <v>3.0921553822641414E-2</v>
      </c>
      <c r="N674" s="1179">
        <f t="shared" si="1218"/>
        <v>214.76560081398705</v>
      </c>
      <c r="O674">
        <f t="shared" si="1218"/>
        <v>8.5969590973582175</v>
      </c>
      <c r="P674" s="1179">
        <f t="shared" si="1218"/>
        <v>0.14500244822719241</v>
      </c>
      <c r="Q674" s="1179">
        <f t="shared" si="1218"/>
        <v>21.790474314444431</v>
      </c>
      <c r="R674" s="1179">
        <f t="shared" si="1218"/>
        <v>10.826083975897069</v>
      </c>
    </row>
    <row r="675" spans="2:18" thickTop="1" thickBot="1" x14ac:dyDescent="0.35">
      <c r="D675">
        <v>3</v>
      </c>
      <c r="E675">
        <f t="shared" ref="E675" si="1219">B674+C674+D675</f>
        <v>103</v>
      </c>
      <c r="F675">
        <f t="shared" ref="F675:R675" si="1220">($B674*F$2+$C674*F$3+$D675*F$4)/$E675</f>
        <v>1.1233189926068097</v>
      </c>
      <c r="G675">
        <f t="shared" si="1220"/>
        <v>9.6052577574420907E-3</v>
      </c>
      <c r="H675" s="1179">
        <f t="shared" si="1220"/>
        <v>11.138123559376023</v>
      </c>
      <c r="I675" s="1179">
        <f t="shared" si="1220"/>
        <v>7.2354780721396077</v>
      </c>
      <c r="J675">
        <f t="shared" si="1220"/>
        <v>1.4570506138684278</v>
      </c>
      <c r="K675" s="1179">
        <f t="shared" si="1220"/>
        <v>64.774524533523874</v>
      </c>
      <c r="L675">
        <f t="shared" si="1220"/>
        <v>3.6238295577130528</v>
      </c>
      <c r="M675">
        <f t="shared" si="1220"/>
        <v>3.7953696941888715E-2</v>
      </c>
      <c r="N675" s="1179">
        <f t="shared" si="1220"/>
        <v>212.88087205085583</v>
      </c>
      <c r="O675">
        <f t="shared" si="1220"/>
        <v>8.6197633751925302</v>
      </c>
      <c r="P675" s="1179">
        <f t="shared" si="1220"/>
        <v>0.14428840847597829</v>
      </c>
      <c r="Q675" s="1179">
        <f t="shared" si="1220"/>
        <v>21.978696774016239</v>
      </c>
      <c r="R675" s="1179">
        <f t="shared" si="1220"/>
        <v>10.976577826897406</v>
      </c>
    </row>
    <row r="676" spans="2:18" thickTop="1" thickBot="1" x14ac:dyDescent="0.35">
      <c r="D676">
        <v>5</v>
      </c>
      <c r="E676">
        <f t="shared" ref="E676" si="1221">B674+C674+D676</f>
        <v>105</v>
      </c>
      <c r="F676">
        <f t="shared" ref="F676:R676" si="1222">($B674*F$2+$C674*F$3+$D676*F$4)/$E676</f>
        <v>1.1788612154876295</v>
      </c>
      <c r="G676">
        <f t="shared" si="1222"/>
        <v>9.8767746659734895E-3</v>
      </c>
      <c r="H676" s="1179">
        <f t="shared" si="1222"/>
        <v>11.194310367924565</v>
      </c>
      <c r="I676" s="1179">
        <f t="shared" si="1222"/>
        <v>7.2035445000036047</v>
      </c>
      <c r="J676">
        <f t="shared" si="1222"/>
        <v>1.5088572033926806</v>
      </c>
      <c r="K676" s="1179">
        <f t="shared" si="1222"/>
        <v>64.327673167558657</v>
      </c>
      <c r="L676">
        <f t="shared" si="1222"/>
        <v>4.2891957671957668</v>
      </c>
      <c r="M676">
        <f t="shared" si="1222"/>
        <v>4.4717948894688497E-2</v>
      </c>
      <c r="N676" s="1179">
        <f t="shared" si="1222"/>
        <v>211.06794247870104</v>
      </c>
      <c r="O676">
        <f t="shared" si="1222"/>
        <v>8.6416989186331534</v>
      </c>
      <c r="P676" s="1179">
        <f t="shared" si="1222"/>
        <v>0.14360157023909617</v>
      </c>
      <c r="Q676" s="1179">
        <f t="shared" si="1222"/>
        <v>22.159748854175785</v>
      </c>
      <c r="R676" s="1179">
        <f t="shared" si="1222"/>
        <v>11.121338578812017</v>
      </c>
    </row>
    <row r="677" spans="2:18" thickTop="1" thickBot="1" x14ac:dyDescent="0.35">
      <c r="D677">
        <v>7</v>
      </c>
      <c r="E677">
        <f t="shared" ref="E677" si="1223">B674+C674+D677</f>
        <v>107</v>
      </c>
      <c r="F677">
        <f t="shared" ref="F677:R677" si="1224">($B674*F$2+$C674*F$3+$D677*F$4)/$E677</f>
        <v>1.2323270935878576</v>
      </c>
      <c r="G677">
        <f t="shared" si="1224"/>
        <v>1.0138141409699975E-2</v>
      </c>
      <c r="H677" s="1179">
        <f t="shared" si="1224"/>
        <v>11.24839673503204</v>
      </c>
      <c r="I677" s="1179">
        <f t="shared" si="1224"/>
        <v>7.1728047062652092</v>
      </c>
      <c r="J677">
        <f t="shared" si="1224"/>
        <v>1.5587270979814478</v>
      </c>
      <c r="K677" s="1179">
        <f t="shared" si="1224"/>
        <v>63.897526525554767</v>
      </c>
      <c r="L677">
        <f t="shared" si="1224"/>
        <v>4.9296884735202493</v>
      </c>
      <c r="M677">
        <f t="shared" si="1224"/>
        <v>5.1229331615607915E-2</v>
      </c>
      <c r="N677" s="1179">
        <f t="shared" si="1224"/>
        <v>209.32278597466419</v>
      </c>
      <c r="O677">
        <f t="shared" si="1224"/>
        <v>8.6628144417582398</v>
      </c>
      <c r="P677" s="1179">
        <f t="shared" si="1224"/>
        <v>0.14294040819798531</v>
      </c>
      <c r="Q677" s="1179">
        <f t="shared" si="1224"/>
        <v>22.334032632273292</v>
      </c>
      <c r="R677" s="1179">
        <f t="shared" si="1224"/>
        <v>11.260687713832622</v>
      </c>
    </row>
    <row r="678" spans="2:18" thickTop="1" thickBot="1" x14ac:dyDescent="0.35">
      <c r="D678">
        <v>10</v>
      </c>
      <c r="E678">
        <f t="shared" ref="E678" si="1225">B674+C674+D678</f>
        <v>110</v>
      </c>
      <c r="F678">
        <f t="shared" ref="F678:R678" si="1226">($B674*F$2+$C674*F$3+$D678*F$4)/$E678</f>
        <v>1.3088805099586389</v>
      </c>
      <c r="G678">
        <f t="shared" si="1226"/>
        <v>1.0512371065490174E-2</v>
      </c>
      <c r="H678" s="1179">
        <f t="shared" si="1226"/>
        <v>11.325838578845016</v>
      </c>
      <c r="I678" s="1179">
        <f t="shared" si="1226"/>
        <v>7.1287909106852343</v>
      </c>
      <c r="J678">
        <f t="shared" si="1226"/>
        <v>1.6301317197790002</v>
      </c>
      <c r="K678" s="1179">
        <f t="shared" si="1226"/>
        <v>63.281634742685561</v>
      </c>
      <c r="L678">
        <f t="shared" si="1226"/>
        <v>5.846757575757576</v>
      </c>
      <c r="M678">
        <f t="shared" si="1226"/>
        <v>6.0552447784197078E-2</v>
      </c>
      <c r="N678" s="1179">
        <f t="shared" si="1226"/>
        <v>206.82403916206593</v>
      </c>
      <c r="O678">
        <f t="shared" si="1226"/>
        <v>8.6930480316873417</v>
      </c>
      <c r="P678" s="1179">
        <f t="shared" si="1226"/>
        <v>0.14199374436639481</v>
      </c>
      <c r="Q678" s="1179">
        <f t="shared" si="1226"/>
        <v>22.583575314549265</v>
      </c>
      <c r="R678" s="1179">
        <f t="shared" si="1226"/>
        <v>11.460210338975763</v>
      </c>
    </row>
    <row r="679" spans="2:18" thickTop="1" thickBot="1" x14ac:dyDescent="0.35">
      <c r="D679">
        <v>13</v>
      </c>
      <c r="E679">
        <f t="shared" ref="E679" si="1227">B674+C674+D679</f>
        <v>113</v>
      </c>
      <c r="F679">
        <f t="shared" ref="F679:R679" si="1228">($B674*F$2+$C674*F$3+$D679*F$4)/$E679</f>
        <v>1.3813691431592898</v>
      </c>
      <c r="G679">
        <f t="shared" si="1228"/>
        <v>1.0866730120087971E-2</v>
      </c>
      <c r="H679" s="1179">
        <f t="shared" si="1228"/>
        <v>11.399168466349339</v>
      </c>
      <c r="I679" s="1179">
        <f t="shared" si="1228"/>
        <v>7.0871141307997716</v>
      </c>
      <c r="J679">
        <f t="shared" si="1228"/>
        <v>1.6977449457288949</v>
      </c>
      <c r="K679" s="1179">
        <f t="shared" si="1228"/>
        <v>62.698445178375778</v>
      </c>
      <c r="L679">
        <f t="shared" si="1228"/>
        <v>6.7151327433628314</v>
      </c>
      <c r="M679">
        <f t="shared" si="1228"/>
        <v>6.9380531235870013E-2</v>
      </c>
      <c r="N679" s="1179">
        <f t="shared" si="1228"/>
        <v>204.45796917137559</v>
      </c>
      <c r="O679">
        <f t="shared" si="1228"/>
        <v>8.7216762982573766</v>
      </c>
      <c r="P679" s="1179">
        <f t="shared" si="1228"/>
        <v>0.14109734587099493</v>
      </c>
      <c r="Q679" s="1179">
        <f t="shared" si="1228"/>
        <v>22.819867942899084</v>
      </c>
      <c r="R679" s="1179">
        <f t="shared" si="1228"/>
        <v>11.649138842429888</v>
      </c>
    </row>
    <row r="680" spans="2:18" thickTop="1" thickBot="1" x14ac:dyDescent="0.35">
      <c r="D680">
        <v>15</v>
      </c>
      <c r="E680">
        <f t="shared" ref="E680" si="1229">B674+C674+D680</f>
        <v>115</v>
      </c>
      <c r="F680">
        <f t="shared" ref="F680:R680" si="1230">($B674*F$2+$C674*F$3+$D680*F$4)/$E680</f>
        <v>1.4275937788234734</v>
      </c>
      <c r="G680">
        <f t="shared" si="1230"/>
        <v>1.1092698212874973E-2</v>
      </c>
      <c r="H680" s="1179">
        <f t="shared" si="1230"/>
        <v>11.445929554033256</v>
      </c>
      <c r="I680" s="1179">
        <f t="shared" si="1230"/>
        <v>7.0605376334815046</v>
      </c>
      <c r="J680">
        <f t="shared" si="1230"/>
        <v>1.7408606260447701</v>
      </c>
      <c r="K680" s="1179">
        <f t="shared" si="1230"/>
        <v>62.326556180844896</v>
      </c>
      <c r="L680">
        <f t="shared" si="1230"/>
        <v>7.2688792270531408</v>
      </c>
      <c r="M680">
        <f t="shared" si="1230"/>
        <v>7.5010033726791867E-2</v>
      </c>
      <c r="N680" s="1179">
        <f t="shared" si="1230"/>
        <v>202.9491709164426</v>
      </c>
      <c r="O680">
        <f t="shared" si="1230"/>
        <v>8.7399320044759481</v>
      </c>
      <c r="P680" s="1179">
        <f t="shared" si="1230"/>
        <v>0.14052572943914571</v>
      </c>
      <c r="Q680" s="1179">
        <f t="shared" si="1230"/>
        <v>22.970547300107668</v>
      </c>
      <c r="R680" s="1179">
        <f t="shared" si="1230"/>
        <v>11.769614989560056</v>
      </c>
    </row>
    <row r="681" spans="2:18" thickTop="1" thickBot="1" x14ac:dyDescent="0.35">
      <c r="D681">
        <v>17</v>
      </c>
      <c r="E681">
        <f t="shared" ref="E681" si="1231">B674+C674+D681</f>
        <v>117</v>
      </c>
      <c r="F681">
        <f t="shared" ref="F681:R681" si="1232">($B674*F$2+$C674*F$3+$D681*F$4)/$E681</f>
        <v>1.4722380850632404</v>
      </c>
      <c r="G681">
        <f t="shared" si="1232"/>
        <v>1.1310940900780367E-2</v>
      </c>
      <c r="H681" s="1179">
        <f t="shared" si="1232"/>
        <v>11.491091972052763</v>
      </c>
      <c r="I681" s="1179">
        <f t="shared" si="1232"/>
        <v>7.0348697343621538</v>
      </c>
      <c r="J681">
        <f t="shared" si="1232"/>
        <v>1.7825022660079655</v>
      </c>
      <c r="K681" s="1179">
        <f t="shared" si="1232"/>
        <v>61.967381337075757</v>
      </c>
      <c r="L681">
        <f t="shared" si="1232"/>
        <v>7.8036942070275401</v>
      </c>
      <c r="M681">
        <f t="shared" si="1232"/>
        <v>8.0447074594092491E-2</v>
      </c>
      <c r="N681" s="1179">
        <f t="shared" si="1232"/>
        <v>201.4919555078321</v>
      </c>
      <c r="O681">
        <f t="shared" si="1232"/>
        <v>8.7575635839861938</v>
      </c>
      <c r="P681" s="1179">
        <f t="shared" si="1232"/>
        <v>0.13997365544941104</v>
      </c>
      <c r="Q681" s="1179">
        <f t="shared" si="1232"/>
        <v>23.11607522630057</v>
      </c>
      <c r="R681" s="1179">
        <f t="shared" si="1232"/>
        <v>11.885972294053294</v>
      </c>
    </row>
    <row r="682" spans="2:18" thickTop="1" thickBot="1" x14ac:dyDescent="0.35">
      <c r="D682">
        <v>20</v>
      </c>
      <c r="E682">
        <f t="shared" ref="E682" si="1233">B674+C674+D682</f>
        <v>120</v>
      </c>
      <c r="F682">
        <f t="shared" ref="F682:R682" si="1234">($B674*F$2+$C674*F$3+$D682*F$4)/$E682</f>
        <v>1.5364142752829051</v>
      </c>
      <c r="G682">
        <f t="shared" si="1234"/>
        <v>1.1624664764644372E-2</v>
      </c>
      <c r="H682" s="1179">
        <f t="shared" si="1234"/>
        <v>11.556012947955805</v>
      </c>
      <c r="I682" s="1179">
        <f t="shared" si="1234"/>
        <v>6.9979721293780859</v>
      </c>
      <c r="J682">
        <f t="shared" si="1234"/>
        <v>1.8423621234550589</v>
      </c>
      <c r="K682" s="1179">
        <f t="shared" si="1234"/>
        <v>61.451067499157624</v>
      </c>
      <c r="L682">
        <f t="shared" si="1234"/>
        <v>8.57249074074074</v>
      </c>
      <c r="M682">
        <f t="shared" si="1234"/>
        <v>8.82628208408371E-2</v>
      </c>
      <c r="N682" s="1179">
        <f t="shared" si="1234"/>
        <v>199.39720835795455</v>
      </c>
      <c r="O682">
        <f t="shared" si="1234"/>
        <v>8.7829089795321718</v>
      </c>
      <c r="P682" s="1179">
        <f t="shared" si="1234"/>
        <v>0.1391800490891674</v>
      </c>
      <c r="Q682" s="1179">
        <f t="shared" si="1234"/>
        <v>23.325271620202859</v>
      </c>
      <c r="R682" s="1179">
        <f t="shared" si="1234"/>
        <v>12.053235919262322</v>
      </c>
    </row>
    <row r="683" spans="2:18" thickTop="1" thickBot="1" x14ac:dyDescent="0.35">
      <c r="B683">
        <v>25</v>
      </c>
      <c r="C683">
        <v>75</v>
      </c>
      <c r="D683">
        <v>1</v>
      </c>
      <c r="E683">
        <f t="shared" ref="E683" si="1235">B683+C683+D683</f>
        <v>101</v>
      </c>
      <c r="F683">
        <f t="shared" ref="F683:R683" si="1236">($B683*F$2+$C683*F$3+$D683*F$4)/$E683</f>
        <v>1.0261315334972938</v>
      </c>
      <c r="G683">
        <f t="shared" si="1236"/>
        <v>8.9734972765048333E-3</v>
      </c>
      <c r="H683" s="1179">
        <f t="shared" si="1236"/>
        <v>11.114632982733958</v>
      </c>
      <c r="I683" s="1179">
        <f t="shared" si="1236"/>
        <v>7.2891651473440477</v>
      </c>
      <c r="J683">
        <f t="shared" si="1236"/>
        <v>1.4010442349525023</v>
      </c>
      <c r="K683" s="1179">
        <f t="shared" si="1236"/>
        <v>64.532141158436943</v>
      </c>
      <c r="L683">
        <f t="shared" si="1236"/>
        <v>2.8404251139399652</v>
      </c>
      <c r="M683">
        <f t="shared" si="1236"/>
        <v>2.9881949857819289E-2</v>
      </c>
      <c r="N683" s="1179">
        <f t="shared" si="1236"/>
        <v>213.7053952529908</v>
      </c>
      <c r="O683">
        <f t="shared" si="1236"/>
        <v>8.288010404591601</v>
      </c>
      <c r="P683" s="1179">
        <f t="shared" si="1236"/>
        <v>0.14579076695805154</v>
      </c>
      <c r="Q683" s="1179">
        <f t="shared" si="1236"/>
        <v>21.560241233707721</v>
      </c>
      <c r="R683" s="1179">
        <f t="shared" si="1236"/>
        <v>10.71561327540153</v>
      </c>
    </row>
    <row r="684" spans="2:18" thickTop="1" thickBot="1" x14ac:dyDescent="0.35">
      <c r="D684">
        <v>3</v>
      </c>
      <c r="E684">
        <f t="shared" ref="E684" si="1237">B683+C683+D684</f>
        <v>103</v>
      </c>
      <c r="F684">
        <f t="shared" ref="F684:R684" si="1238">($B683*F$2+$C683*F$3+$D684*F$4)/$E684</f>
        <v>1.0846393812711295</v>
      </c>
      <c r="G684">
        <f t="shared" si="1238"/>
        <v>9.2625535518220323E-3</v>
      </c>
      <c r="H684" s="1179">
        <f t="shared" si="1238"/>
        <v>11.172366924975522</v>
      </c>
      <c r="I684" s="1179">
        <f t="shared" si="1238"/>
        <v>7.2555690383664828</v>
      </c>
      <c r="J684">
        <f t="shared" si="1238"/>
        <v>1.4549442801746226</v>
      </c>
      <c r="K684" s="1179">
        <f t="shared" si="1238"/>
        <v>64.081319540221656</v>
      </c>
      <c r="L684">
        <f t="shared" si="1238"/>
        <v>3.5339227924179384</v>
      </c>
      <c r="M684">
        <f t="shared" si="1238"/>
        <v>3.6934279461820416E-2</v>
      </c>
      <c r="N684" s="1179">
        <f t="shared" si="1238"/>
        <v>211.84125300560709</v>
      </c>
      <c r="O684">
        <f t="shared" si="1238"/>
        <v>8.3168136861689543</v>
      </c>
      <c r="P684" s="1179">
        <f t="shared" si="1238"/>
        <v>0.14506142004701492</v>
      </c>
      <c r="Q684" s="1179">
        <f t="shared" si="1238"/>
        <v>21.75293423853655</v>
      </c>
      <c r="R684" s="1179">
        <f t="shared" si="1238"/>
        <v>10.868252188547412</v>
      </c>
    </row>
    <row r="685" spans="2:18" thickTop="1" thickBot="1" x14ac:dyDescent="0.35">
      <c r="D685">
        <v>5</v>
      </c>
      <c r="E685">
        <f t="shared" ref="E685" si="1239">B683+C683+D685</f>
        <v>105</v>
      </c>
      <c r="F685">
        <f t="shared" ref="F685:R685" si="1240">($B683*F$2+$C683*F$3+$D685*F$4)/$E685</f>
        <v>1.1409183586535812</v>
      </c>
      <c r="G685">
        <f t="shared" si="1240"/>
        <v>9.5405981595080985E-3</v>
      </c>
      <c r="H685" s="1179">
        <f t="shared" si="1240"/>
        <v>11.227901478941218</v>
      </c>
      <c r="I685" s="1179">
        <f t="shared" si="1240"/>
        <v>7.2232527811594913</v>
      </c>
      <c r="J685">
        <f t="shared" si="1240"/>
        <v>1.5067909903406622</v>
      </c>
      <c r="K685" s="1179">
        <f t="shared" si="1240"/>
        <v>63.647672078890778</v>
      </c>
      <c r="L685">
        <f t="shared" si="1240"/>
        <v>4.2010015117157975</v>
      </c>
      <c r="M685">
        <f t="shared" si="1240"/>
        <v>4.371794889043102E-2</v>
      </c>
      <c r="N685" s="1179">
        <f t="shared" si="1240"/>
        <v>210.04812570098085</v>
      </c>
      <c r="O685">
        <f t="shared" si="1240"/>
        <v>8.3445196998766935</v>
      </c>
      <c r="P685" s="1179">
        <f t="shared" si="1240"/>
        <v>0.14435985778020827</v>
      </c>
      <c r="Q685" s="1179">
        <f t="shared" si="1240"/>
        <v>21.938286557467141</v>
      </c>
      <c r="R685" s="1179">
        <f t="shared" si="1240"/>
        <v>11.015076285954404</v>
      </c>
    </row>
    <row r="686" spans="2:18" thickTop="1" thickBot="1" x14ac:dyDescent="0.35">
      <c r="D686">
        <v>7</v>
      </c>
      <c r="E686">
        <f t="shared" ref="E686" si="1241">B683+C683+D686</f>
        <v>107</v>
      </c>
      <c r="F686">
        <f t="shared" ref="F686:R686" si="1242">($B683*F$2+$C683*F$3+$D686*F$4)/$E686</f>
        <v>1.1950934490310812</v>
      </c>
      <c r="G686">
        <f t="shared" si="1242"/>
        <v>9.8082485762526327E-3</v>
      </c>
      <c r="H686" s="1179">
        <f t="shared" si="1242"/>
        <v>11.281359974814736</v>
      </c>
      <c r="I686" s="1179">
        <f t="shared" si="1242"/>
        <v>7.1921446083340701</v>
      </c>
      <c r="J686">
        <f t="shared" si="1242"/>
        <v>1.55669950573414</v>
      </c>
      <c r="K686" s="1179">
        <f t="shared" si="1242"/>
        <v>63.230235737609647</v>
      </c>
      <c r="L686">
        <f t="shared" si="1242"/>
        <v>4.8431427087969148</v>
      </c>
      <c r="M686">
        <f t="shared" si="1242"/>
        <v>5.0248023200215063E-2</v>
      </c>
      <c r="N686" s="1179">
        <f t="shared" si="1242"/>
        <v>208.32203119278921</v>
      </c>
      <c r="O686">
        <f t="shared" si="1242"/>
        <v>8.3711899747542375</v>
      </c>
      <c r="P686" s="1179">
        <f t="shared" si="1242"/>
        <v>0.14368452214019814</v>
      </c>
      <c r="Q686" s="1179">
        <f t="shared" si="1242"/>
        <v>22.116709817746116</v>
      </c>
      <c r="R686" s="1179">
        <f t="shared" si="1242"/>
        <v>11.156411632056461</v>
      </c>
    </row>
    <row r="687" spans="2:18" thickTop="1" thickBot="1" x14ac:dyDescent="0.35">
      <c r="D687">
        <v>10</v>
      </c>
      <c r="E687">
        <f t="shared" ref="E687" si="1243">B683+C683+D687</f>
        <v>110</v>
      </c>
      <c r="F687">
        <f t="shared" ref="F687:R687" si="1244">($B683*F$2+$C683*F$3+$D687*F$4)/$E687</f>
        <v>1.2726623284352292</v>
      </c>
      <c r="G687">
        <f t="shared" si="1244"/>
        <v>1.0191475309318666E-2</v>
      </c>
      <c r="H687" s="1179">
        <f t="shared" si="1244"/>
        <v>11.357902821179094</v>
      </c>
      <c r="I687" s="1179">
        <f t="shared" si="1244"/>
        <v>7.1476033608794891</v>
      </c>
      <c r="J687">
        <f t="shared" si="1244"/>
        <v>1.6281594255020733</v>
      </c>
      <c r="K687" s="1179">
        <f t="shared" si="1244"/>
        <v>62.63254279441167</v>
      </c>
      <c r="L687">
        <f t="shared" si="1244"/>
        <v>5.7625721500721498</v>
      </c>
      <c r="M687">
        <f t="shared" si="1244"/>
        <v>5.9597902325587669E-2</v>
      </c>
      <c r="N687" s="1179">
        <f t="shared" si="1244"/>
        <v>205.85057769242391</v>
      </c>
      <c r="O687">
        <f t="shared" si="1244"/>
        <v>8.4093769592379939</v>
      </c>
      <c r="P687" s="1179">
        <f t="shared" si="1244"/>
        <v>0.14271756429200183</v>
      </c>
      <c r="Q687" s="1179">
        <f t="shared" si="1244"/>
        <v>22.372179485872831</v>
      </c>
      <c r="R687" s="1179">
        <f t="shared" si="1244"/>
        <v>11.358778150338951</v>
      </c>
    </row>
    <row r="688" spans="2:18" thickTop="1" thickBot="1" x14ac:dyDescent="0.35">
      <c r="D688">
        <v>13</v>
      </c>
      <c r="E688">
        <f t="shared" ref="E688" si="1245">B683+C683+D688</f>
        <v>113</v>
      </c>
      <c r="F688">
        <f t="shared" ref="F688:R688" si="1246">($B683*F$2+$C683*F$3+$D688*F$4)/$E688</f>
        <v>1.3461125062780945</v>
      </c>
      <c r="G688">
        <f t="shared" si="1246"/>
        <v>1.0554353720274998E-2</v>
      </c>
      <c r="H688" s="1179">
        <f t="shared" si="1246"/>
        <v>11.4303814456126</v>
      </c>
      <c r="I688" s="1179">
        <f t="shared" si="1246"/>
        <v>7.1054271354136489</v>
      </c>
      <c r="J688">
        <f t="shared" si="1246"/>
        <v>1.695825013246931</v>
      </c>
      <c r="K688" s="1179">
        <f t="shared" si="1246"/>
        <v>62.066585759702079</v>
      </c>
      <c r="L688">
        <f t="shared" si="1246"/>
        <v>6.6331823289787888</v>
      </c>
      <c r="M688">
        <f t="shared" si="1246"/>
        <v>6.8451327692090932E-2</v>
      </c>
      <c r="N688" s="1179">
        <f t="shared" si="1246"/>
        <v>203.51035181154708</v>
      </c>
      <c r="O688">
        <f t="shared" si="1246"/>
        <v>8.445536316227038</v>
      </c>
      <c r="P688" s="1179">
        <f t="shared" si="1246"/>
        <v>0.14180194933839999</v>
      </c>
      <c r="Q688" s="1179">
        <f t="shared" si="1246"/>
        <v>22.614084392860079</v>
      </c>
      <c r="R688" s="1179">
        <f t="shared" si="1246"/>
        <v>11.550399543756885</v>
      </c>
    </row>
    <row r="689" spans="2:18" thickTop="1" thickBot="1" x14ac:dyDescent="0.35">
      <c r="D689">
        <v>15</v>
      </c>
      <c r="E689">
        <f t="shared" ref="E689" si="1247">B683+C683+D689</f>
        <v>115</v>
      </c>
      <c r="F689">
        <f t="shared" ref="F689:R689" si="1248">($B683*F$2+$C683*F$3+$D689*F$4)/$E689</f>
        <v>1.3929503008445596</v>
      </c>
      <c r="G689">
        <f t="shared" si="1248"/>
        <v>1.0785754446102224E-2</v>
      </c>
      <c r="H689" s="1179">
        <f t="shared" si="1248"/>
        <v>11.476599698874546</v>
      </c>
      <c r="I689" s="1179">
        <f t="shared" si="1248"/>
        <v>7.078532151058619</v>
      </c>
      <c r="J689">
        <f t="shared" si="1248"/>
        <v>1.7389740836929271</v>
      </c>
      <c r="K689" s="1179">
        <f t="shared" si="1248"/>
        <v>61.705685621626394</v>
      </c>
      <c r="L689">
        <f t="shared" si="1248"/>
        <v>7.1883540372670813</v>
      </c>
      <c r="M689">
        <f t="shared" si="1248"/>
        <v>7.4096990244643737E-2</v>
      </c>
      <c r="N689" s="1179">
        <f t="shared" si="1248"/>
        <v>202.01803385852415</v>
      </c>
      <c r="O689">
        <f t="shared" si="1248"/>
        <v>8.468594456915703</v>
      </c>
      <c r="P689" s="1179">
        <f t="shared" si="1248"/>
        <v>0.14121807893320462</v>
      </c>
      <c r="Q689" s="1179">
        <f t="shared" si="1248"/>
        <v>22.768342594417167</v>
      </c>
      <c r="R689" s="1179">
        <f t="shared" si="1248"/>
        <v>11.672592896081365</v>
      </c>
    </row>
    <row r="690" spans="2:18" thickTop="1" thickBot="1" x14ac:dyDescent="0.35">
      <c r="D690">
        <v>17</v>
      </c>
      <c r="E690">
        <f t="shared" ref="E690" si="1249">B683+C683+D690</f>
        <v>117</v>
      </c>
      <c r="F690">
        <f t="shared" ref="F690:R690" si="1250">($B683*F$2+$C683*F$3+$D690*F$4)/$E690</f>
        <v>1.4381868032890945</v>
      </c>
      <c r="G690">
        <f t="shared" si="1250"/>
        <v>1.1009244036003736E-2</v>
      </c>
      <c r="H690" s="1179">
        <f t="shared" si="1250"/>
        <v>11.52123784091386</v>
      </c>
      <c r="I690" s="1179">
        <f t="shared" si="1250"/>
        <v>7.0525566533482058</v>
      </c>
      <c r="J690">
        <f t="shared" si="1250"/>
        <v>1.7806479722433335</v>
      </c>
      <c r="K690" s="1179">
        <f t="shared" si="1250"/>
        <v>61.357123949809719</v>
      </c>
      <c r="L690">
        <f t="shared" si="1250"/>
        <v>7.7245455162121832</v>
      </c>
      <c r="M690">
        <f t="shared" si="1250"/>
        <v>7.9549638692835781E-2</v>
      </c>
      <c r="N690" s="1179">
        <f t="shared" si="1250"/>
        <v>200.5767353226986</v>
      </c>
      <c r="O690">
        <f t="shared" si="1250"/>
        <v>8.4908642851021927</v>
      </c>
      <c r="P690" s="1179">
        <f t="shared" si="1250"/>
        <v>0.14065416990938345</v>
      </c>
      <c r="Q690" s="1179">
        <f t="shared" si="1250"/>
        <v>22.91732701130563</v>
      </c>
      <c r="R690" s="1179">
        <f t="shared" si="1250"/>
        <v>11.790608697899025</v>
      </c>
    </row>
    <row r="691" spans="2:18" thickTop="1" thickBot="1" x14ac:dyDescent="0.35">
      <c r="D691">
        <v>20</v>
      </c>
      <c r="E691">
        <f t="shared" ref="E691" si="1251">B683+C683+D691</f>
        <v>120</v>
      </c>
      <c r="F691">
        <f t="shared" ref="F691:R691" si="1252">($B683*F$2+$C683*F$3+$D691*F$4)/$E691</f>
        <v>1.5032142755531128</v>
      </c>
      <c r="G691">
        <f t="shared" si="1252"/>
        <v>1.1330510321487157E-2</v>
      </c>
      <c r="H691" s="1179">
        <f t="shared" si="1252"/>
        <v>11.585405170095378</v>
      </c>
      <c r="I691" s="1179">
        <f t="shared" si="1252"/>
        <v>7.0152168753894868</v>
      </c>
      <c r="J691">
        <f t="shared" si="1252"/>
        <v>1.8405541870345428</v>
      </c>
      <c r="K691" s="1179">
        <f t="shared" si="1252"/>
        <v>60.856066546573224</v>
      </c>
      <c r="L691">
        <f t="shared" si="1252"/>
        <v>8.4953207671957678</v>
      </c>
      <c r="M691">
        <f t="shared" si="1252"/>
        <v>8.7387820837111801E-2</v>
      </c>
      <c r="N691" s="1179">
        <f t="shared" si="1252"/>
        <v>198.50486867744937</v>
      </c>
      <c r="O691">
        <f t="shared" si="1252"/>
        <v>8.5228771631202704</v>
      </c>
      <c r="P691" s="1179">
        <f t="shared" si="1252"/>
        <v>0.13984355068764048</v>
      </c>
      <c r="Q691" s="1179">
        <f t="shared" si="1252"/>
        <v>23.131492110582794</v>
      </c>
      <c r="R691" s="1179">
        <f t="shared" si="1252"/>
        <v>11.960256413011912</v>
      </c>
    </row>
    <row r="692" spans="2:18" thickTop="1" thickBot="1" x14ac:dyDescent="0.35">
      <c r="B692">
        <v>24</v>
      </c>
      <c r="C692">
        <v>76</v>
      </c>
      <c r="D692">
        <v>1</v>
      </c>
      <c r="E692">
        <f t="shared" ref="E692" si="1253">B692+C692+D692</f>
        <v>101</v>
      </c>
      <c r="F692">
        <f t="shared" ref="F692:R692" si="1254">($B692*F$2+$C692*F$3+$D692*F$4)/$E692</f>
        <v>0.98668598926387718</v>
      </c>
      <c r="G692">
        <f t="shared" si="1254"/>
        <v>8.6240068489913096E-3</v>
      </c>
      <c r="H692" s="1179">
        <f t="shared" si="1254"/>
        <v>11.149554434780974</v>
      </c>
      <c r="I692" s="1179">
        <f t="shared" si="1254"/>
        <v>7.3096539544863059</v>
      </c>
      <c r="J692">
        <f t="shared" si="1254"/>
        <v>1.3988961916806015</v>
      </c>
      <c r="K692" s="1179">
        <f t="shared" si="1254"/>
        <v>63.825209333584176</v>
      </c>
      <c r="L692">
        <f t="shared" si="1254"/>
        <v>2.7487380166588089</v>
      </c>
      <c r="M692">
        <f t="shared" si="1254"/>
        <v>2.8842345892997161E-2</v>
      </c>
      <c r="N692" s="1179">
        <f t="shared" si="1254"/>
        <v>212.64518969199455</v>
      </c>
      <c r="O692">
        <f t="shared" si="1254"/>
        <v>7.9790617118249862</v>
      </c>
      <c r="P692" s="1179">
        <f t="shared" si="1254"/>
        <v>0.14657908568891068</v>
      </c>
      <c r="Q692" s="1179">
        <f t="shared" si="1254"/>
        <v>21.330008152971018</v>
      </c>
      <c r="R692" s="1179">
        <f t="shared" si="1254"/>
        <v>10.605142574905992</v>
      </c>
    </row>
    <row r="693" spans="2:18" thickTop="1" thickBot="1" x14ac:dyDescent="0.35">
      <c r="D693">
        <v>3</v>
      </c>
      <c r="E693">
        <f t="shared" ref="E693" si="1255">B692+C692+D693</f>
        <v>103</v>
      </c>
      <c r="F693">
        <f t="shared" ref="F693:R693" si="1256">($B692*F$2+$C692*F$3+$D693*F$4)/$E693</f>
        <v>1.045959769935449</v>
      </c>
      <c r="G693">
        <f t="shared" si="1256"/>
        <v>8.9198493462019739E-3</v>
      </c>
      <c r="H693" s="1179">
        <f t="shared" si="1256"/>
        <v>11.206610290575023</v>
      </c>
      <c r="I693" s="1179">
        <f t="shared" si="1256"/>
        <v>7.275660004593357</v>
      </c>
      <c r="J693">
        <f t="shared" si="1256"/>
        <v>1.4528379464808172</v>
      </c>
      <c r="K693" s="1179">
        <f t="shared" si="1256"/>
        <v>63.388114546919446</v>
      </c>
      <c r="L693">
        <f t="shared" si="1256"/>
        <v>3.4440160271228231</v>
      </c>
      <c r="M693">
        <f t="shared" si="1256"/>
        <v>3.5914861981752116E-2</v>
      </c>
      <c r="N693" s="1179">
        <f t="shared" si="1256"/>
        <v>210.80163396035832</v>
      </c>
      <c r="O693">
        <f t="shared" si="1256"/>
        <v>8.0138639971453802</v>
      </c>
      <c r="P693" s="1179">
        <f t="shared" si="1256"/>
        <v>0.14583443161805154</v>
      </c>
      <c r="Q693" s="1179">
        <f t="shared" si="1256"/>
        <v>21.527171703056869</v>
      </c>
      <c r="R693" s="1179">
        <f t="shared" si="1256"/>
        <v>10.759926550197418</v>
      </c>
    </row>
    <row r="694" spans="2:18" thickTop="1" thickBot="1" x14ac:dyDescent="0.35">
      <c r="D694">
        <v>5</v>
      </c>
      <c r="E694">
        <f t="shared" ref="E694" si="1257">B692+C692+D694</f>
        <v>105</v>
      </c>
      <c r="F694">
        <f t="shared" ref="F694:R694" si="1258">($B692*F$2+$C692*F$3+$D694*F$4)/$E694</f>
        <v>1.1029755018195329</v>
      </c>
      <c r="G694">
        <f t="shared" si="1258"/>
        <v>9.2044216530427093E-3</v>
      </c>
      <c r="H694" s="1179">
        <f t="shared" si="1258"/>
        <v>11.261492589957872</v>
      </c>
      <c r="I694" s="1179">
        <f t="shared" si="1258"/>
        <v>7.242961062315378</v>
      </c>
      <c r="J694">
        <f t="shared" si="1258"/>
        <v>1.5047247772886434</v>
      </c>
      <c r="K694" s="1179">
        <f t="shared" si="1258"/>
        <v>62.967670990222885</v>
      </c>
      <c r="L694">
        <f t="shared" si="1258"/>
        <v>4.1128072562358273</v>
      </c>
      <c r="M694">
        <f t="shared" si="1258"/>
        <v>4.271794888617355E-2</v>
      </c>
      <c r="N694" s="1179">
        <f t="shared" si="1258"/>
        <v>209.02830892326065</v>
      </c>
      <c r="O694">
        <f t="shared" si="1258"/>
        <v>8.0473404811202354</v>
      </c>
      <c r="P694" s="1179">
        <f t="shared" si="1258"/>
        <v>0.14511814532132039</v>
      </c>
      <c r="Q694" s="1179">
        <f t="shared" si="1258"/>
        <v>21.7168242607585</v>
      </c>
      <c r="R694" s="1179">
        <f t="shared" si="1258"/>
        <v>10.908813993096791</v>
      </c>
    </row>
    <row r="695" spans="2:18" thickTop="1" thickBot="1" x14ac:dyDescent="0.35">
      <c r="D695">
        <v>7</v>
      </c>
      <c r="E695">
        <f t="shared" ref="E695" si="1259">B692+C692+D695</f>
        <v>107</v>
      </c>
      <c r="F695">
        <f t="shared" ref="F695:R695" si="1260">($B692*F$2+$C692*F$3+$D695*F$4)/$E695</f>
        <v>1.1578598044743047</v>
      </c>
      <c r="G695">
        <f t="shared" si="1260"/>
        <v>9.4783557428052868E-3</v>
      </c>
      <c r="H695" s="1179">
        <f t="shared" si="1260"/>
        <v>11.314323214597433</v>
      </c>
      <c r="I695" s="1179">
        <f t="shared" si="1260"/>
        <v>7.211484510402931</v>
      </c>
      <c r="J695">
        <f t="shared" si="1260"/>
        <v>1.5546719134868319</v>
      </c>
      <c r="K695" s="1179">
        <f t="shared" si="1260"/>
        <v>62.562944949664519</v>
      </c>
      <c r="L695">
        <f t="shared" si="1260"/>
        <v>4.7565969440735802</v>
      </c>
      <c r="M695">
        <f t="shared" si="1260"/>
        <v>4.9266714784822217E-2</v>
      </c>
      <c r="N695" s="1179">
        <f t="shared" si="1260"/>
        <v>207.32127641091424</v>
      </c>
      <c r="O695">
        <f t="shared" si="1260"/>
        <v>8.0795655077502371</v>
      </c>
      <c r="P695" s="1179">
        <f t="shared" si="1260"/>
        <v>0.14442863608241097</v>
      </c>
      <c r="Q695" s="1179">
        <f t="shared" si="1260"/>
        <v>21.899387003218944</v>
      </c>
      <c r="R695" s="1179">
        <f t="shared" si="1260"/>
        <v>11.052135550280299</v>
      </c>
    </row>
    <row r="696" spans="2:18" thickTop="1" thickBot="1" x14ac:dyDescent="0.35">
      <c r="D696">
        <v>10</v>
      </c>
      <c r="E696">
        <f t="shared" ref="E696" si="1261">B692+C692+D696</f>
        <v>110</v>
      </c>
      <c r="F696">
        <f t="shared" ref="F696:R696" si="1262">($B692*F$2+$C692*F$3+$D696*F$4)/$E696</f>
        <v>1.2364441469118193</v>
      </c>
      <c r="G696">
        <f t="shared" si="1262"/>
        <v>9.8705795531471574E-3</v>
      </c>
      <c r="H696" s="1179">
        <f t="shared" si="1262"/>
        <v>11.38996706351317</v>
      </c>
      <c r="I696" s="1179">
        <f t="shared" si="1262"/>
        <v>7.1664158110737448</v>
      </c>
      <c r="J696">
        <f t="shared" si="1262"/>
        <v>1.6261871312251464</v>
      </c>
      <c r="K696" s="1179">
        <f t="shared" si="1262"/>
        <v>61.983450846137771</v>
      </c>
      <c r="L696">
        <f t="shared" si="1262"/>
        <v>5.6783867243867245</v>
      </c>
      <c r="M696">
        <f t="shared" si="1262"/>
        <v>5.8643356866978261E-2</v>
      </c>
      <c r="N696" s="1179">
        <f t="shared" si="1262"/>
        <v>204.87711622278192</v>
      </c>
      <c r="O696">
        <f t="shared" si="1262"/>
        <v>8.1257058867886478</v>
      </c>
      <c r="P696" s="1179">
        <f t="shared" si="1262"/>
        <v>0.14344138421760885</v>
      </c>
      <c r="Q696" s="1179">
        <f t="shared" si="1262"/>
        <v>22.160783657196404</v>
      </c>
      <c r="R696" s="1179">
        <f t="shared" si="1262"/>
        <v>11.257345961702139</v>
      </c>
    </row>
    <row r="697" spans="2:18" thickTop="1" thickBot="1" x14ac:dyDescent="0.35">
      <c r="D697">
        <v>13</v>
      </c>
      <c r="E697">
        <f t="shared" ref="E697" si="1263">B692+C692+D697</f>
        <v>113</v>
      </c>
      <c r="F697">
        <f t="shared" ref="F697:R697" si="1264">($B692*F$2+$C692*F$3+$D697*F$4)/$E697</f>
        <v>1.3108558693968992</v>
      </c>
      <c r="G697">
        <f t="shared" si="1264"/>
        <v>1.0241977320462026E-2</v>
      </c>
      <c r="H697" s="1179">
        <f t="shared" si="1264"/>
        <v>11.461594424875861</v>
      </c>
      <c r="I697" s="1179">
        <f t="shared" si="1264"/>
        <v>7.1237401400275253</v>
      </c>
      <c r="J697">
        <f t="shared" si="1264"/>
        <v>1.6939050807649667</v>
      </c>
      <c r="K697" s="1179">
        <f t="shared" si="1264"/>
        <v>61.434726341028373</v>
      </c>
      <c r="L697">
        <f t="shared" si="1264"/>
        <v>6.5512319145947462</v>
      </c>
      <c r="M697">
        <f t="shared" si="1264"/>
        <v>6.7522124148311866E-2</v>
      </c>
      <c r="N697" s="1179">
        <f t="shared" si="1264"/>
        <v>202.56273445171857</v>
      </c>
      <c r="O697">
        <f t="shared" si="1264"/>
        <v>8.1693963341967013</v>
      </c>
      <c r="P697" s="1179">
        <f t="shared" si="1264"/>
        <v>0.14250655280580507</v>
      </c>
      <c r="Q697" s="1179">
        <f t="shared" si="1264"/>
        <v>22.408300842821074</v>
      </c>
      <c r="R697" s="1179">
        <f t="shared" si="1264"/>
        <v>11.451660245083882</v>
      </c>
    </row>
    <row r="698" spans="2:18" thickTop="1" thickBot="1" x14ac:dyDescent="0.35">
      <c r="D698">
        <v>15</v>
      </c>
      <c r="E698">
        <f t="shared" ref="E698" si="1265">B692+C692+D698</f>
        <v>115</v>
      </c>
      <c r="F698">
        <f t="shared" ref="F698:R698" si="1266">($B692*F$2+$C692*F$3+$D698*F$4)/$E698</f>
        <v>1.3583068228656459</v>
      </c>
      <c r="G698">
        <f t="shared" si="1266"/>
        <v>1.0478810679329478E-2</v>
      </c>
      <c r="H698" s="1179">
        <f t="shared" si="1266"/>
        <v>11.507269843715838</v>
      </c>
      <c r="I698" s="1179">
        <f t="shared" si="1266"/>
        <v>7.0965266686357333</v>
      </c>
      <c r="J698">
        <f t="shared" si="1266"/>
        <v>1.7370875413410838</v>
      </c>
      <c r="K698" s="1179">
        <f t="shared" si="1266"/>
        <v>61.084815062407884</v>
      </c>
      <c r="L698">
        <f t="shared" si="1266"/>
        <v>7.1078288474810218</v>
      </c>
      <c r="M698">
        <f t="shared" si="1266"/>
        <v>7.3183946762495608E-2</v>
      </c>
      <c r="N698" s="1179">
        <f t="shared" si="1266"/>
        <v>201.0868968006057</v>
      </c>
      <c r="O698">
        <f t="shared" si="1266"/>
        <v>8.1972569093554597</v>
      </c>
      <c r="P698" s="1179">
        <f t="shared" si="1266"/>
        <v>0.14191042842726351</v>
      </c>
      <c r="Q698" s="1179">
        <f t="shared" si="1266"/>
        <v>22.566137888726665</v>
      </c>
      <c r="R698" s="1179">
        <f t="shared" si="1266"/>
        <v>11.575570802602677</v>
      </c>
    </row>
    <row r="699" spans="2:18" thickTop="1" thickBot="1" x14ac:dyDescent="0.35">
      <c r="D699">
        <v>17</v>
      </c>
      <c r="E699">
        <f t="shared" ref="E699" si="1267">B692+C692+D699</f>
        <v>117</v>
      </c>
      <c r="F699">
        <f t="shared" ref="F699:R699" si="1268">($B692*F$2+$C692*F$3+$D699*F$4)/$E699</f>
        <v>1.4041355215149485</v>
      </c>
      <c r="G699">
        <f t="shared" si="1268"/>
        <v>1.0707547171227103E-2</v>
      </c>
      <c r="H699" s="1179">
        <f t="shared" si="1268"/>
        <v>11.55138370977496</v>
      </c>
      <c r="I699" s="1179">
        <f t="shared" si="1268"/>
        <v>7.0702435723342587</v>
      </c>
      <c r="J699">
        <f t="shared" si="1268"/>
        <v>1.7787936784787013</v>
      </c>
      <c r="K699" s="1179">
        <f t="shared" si="1268"/>
        <v>60.746866562543659</v>
      </c>
      <c r="L699">
        <f t="shared" si="1268"/>
        <v>7.6453968253968254</v>
      </c>
      <c r="M699">
        <f t="shared" si="1268"/>
        <v>7.8652202791579071E-2</v>
      </c>
      <c r="N699" s="1179">
        <f t="shared" si="1268"/>
        <v>199.66151513756506</v>
      </c>
      <c r="O699">
        <f t="shared" si="1268"/>
        <v>8.2241649862181916</v>
      </c>
      <c r="P699" s="1179">
        <f t="shared" si="1268"/>
        <v>0.14133468436935587</v>
      </c>
      <c r="Q699" s="1179">
        <f t="shared" si="1268"/>
        <v>22.718578796310695</v>
      </c>
      <c r="R699" s="1179">
        <f t="shared" si="1268"/>
        <v>11.69524510174476</v>
      </c>
    </row>
    <row r="700" spans="2:18" thickTop="1" thickBot="1" x14ac:dyDescent="0.35">
      <c r="D700">
        <v>20</v>
      </c>
      <c r="E700">
        <f t="shared" ref="E700" si="1269">B692+C692+D700</f>
        <v>120</v>
      </c>
      <c r="F700">
        <f t="shared" ref="F700:R700" si="1270">($B692*F$2+$C692*F$3+$D700*F$4)/$E700</f>
        <v>1.4700142758233206</v>
      </c>
      <c r="G700">
        <f t="shared" si="1270"/>
        <v>1.1036355878329939E-2</v>
      </c>
      <c r="H700" s="1179">
        <f t="shared" si="1270"/>
        <v>11.614797392234948</v>
      </c>
      <c r="I700" s="1179">
        <f t="shared" si="1270"/>
        <v>7.0324616214008877</v>
      </c>
      <c r="J700">
        <f t="shared" si="1270"/>
        <v>1.8387462506140264</v>
      </c>
      <c r="K700" s="1179">
        <f t="shared" si="1270"/>
        <v>60.261065593988825</v>
      </c>
      <c r="L700">
        <f t="shared" si="1270"/>
        <v>8.4181507936507938</v>
      </c>
      <c r="M700">
        <f t="shared" si="1270"/>
        <v>8.6512820833386517E-2</v>
      </c>
      <c r="N700" s="1179">
        <f t="shared" si="1270"/>
        <v>197.61252899694418</v>
      </c>
      <c r="O700">
        <f t="shared" si="1270"/>
        <v>8.2628453467083691</v>
      </c>
      <c r="P700" s="1179">
        <f t="shared" si="1270"/>
        <v>0.1405070522861136</v>
      </c>
      <c r="Q700" s="1179">
        <f t="shared" si="1270"/>
        <v>22.93771260096274</v>
      </c>
      <c r="R700" s="1179">
        <f t="shared" si="1270"/>
        <v>11.8672769067615</v>
      </c>
    </row>
    <row r="701" spans="2:18" thickTop="1" thickBot="1" x14ac:dyDescent="0.35">
      <c r="B701">
        <v>23</v>
      </c>
      <c r="C701">
        <v>77</v>
      </c>
      <c r="D701">
        <v>1</v>
      </c>
      <c r="E701">
        <f t="shared" ref="E701" si="1271">B701+C701+D701</f>
        <v>101</v>
      </c>
      <c r="F701">
        <f t="shared" ref="F701:R701" si="1272">($B701*F$2+$C701*F$3+$D701*F$4)/$E701</f>
        <v>0.94724044503046056</v>
      </c>
      <c r="G701">
        <f t="shared" si="1272"/>
        <v>8.2745164214777858E-3</v>
      </c>
      <c r="H701" s="1179">
        <f t="shared" si="1272"/>
        <v>11.18447588682799</v>
      </c>
      <c r="I701" s="1179">
        <f t="shared" si="1272"/>
        <v>7.3301427616285642</v>
      </c>
      <c r="J701">
        <f t="shared" si="1272"/>
        <v>1.396748148408701</v>
      </c>
      <c r="K701" s="1179">
        <f t="shared" si="1272"/>
        <v>63.118277508731424</v>
      </c>
      <c r="L701">
        <f t="shared" si="1272"/>
        <v>2.6570509193776521</v>
      </c>
      <c r="M701">
        <f t="shared" si="1272"/>
        <v>2.7802741928175036E-2</v>
      </c>
      <c r="N701" s="1179">
        <f t="shared" si="1272"/>
        <v>211.58498413099829</v>
      </c>
      <c r="O701">
        <f t="shared" si="1272"/>
        <v>7.6701130190583706</v>
      </c>
      <c r="P701" s="1179">
        <f t="shared" si="1272"/>
        <v>0.14736740441976981</v>
      </c>
      <c r="Q701" s="1179">
        <f t="shared" si="1272"/>
        <v>21.099775072234312</v>
      </c>
      <c r="R701" s="1179">
        <f t="shared" si="1272"/>
        <v>10.494671874410454</v>
      </c>
    </row>
    <row r="702" spans="2:18" thickTop="1" thickBot="1" x14ac:dyDescent="0.35">
      <c r="D702">
        <v>3</v>
      </c>
      <c r="E702">
        <f t="shared" ref="E702" si="1273">B701+C701+D702</f>
        <v>103</v>
      </c>
      <c r="F702">
        <f t="shared" ref="F702:R702" si="1274">($B701*F$2+$C701*F$3+$D702*F$4)/$E702</f>
        <v>1.0072801585997688</v>
      </c>
      <c r="G702">
        <f t="shared" si="1274"/>
        <v>8.5771451405819172E-3</v>
      </c>
      <c r="H702" s="1179">
        <f t="shared" si="1274"/>
        <v>11.240853656174522</v>
      </c>
      <c r="I702" s="1179">
        <f t="shared" si="1274"/>
        <v>7.2957509708202322</v>
      </c>
      <c r="J702">
        <f t="shared" si="1274"/>
        <v>1.4507316127870116</v>
      </c>
      <c r="K702" s="1179">
        <f t="shared" si="1274"/>
        <v>62.694909553617222</v>
      </c>
      <c r="L702">
        <f t="shared" si="1274"/>
        <v>3.3541092618277086</v>
      </c>
      <c r="M702">
        <f t="shared" si="1274"/>
        <v>3.4895444501683817E-2</v>
      </c>
      <c r="N702" s="1179">
        <f t="shared" si="1274"/>
        <v>209.76201491510957</v>
      </c>
      <c r="O702">
        <f t="shared" si="1274"/>
        <v>7.7109143081218061</v>
      </c>
      <c r="P702" s="1179">
        <f t="shared" si="1274"/>
        <v>0.14660744318908817</v>
      </c>
      <c r="Q702" s="1179">
        <f t="shared" si="1274"/>
        <v>21.301409167577187</v>
      </c>
      <c r="R702" s="1179">
        <f t="shared" si="1274"/>
        <v>10.651600911847424</v>
      </c>
    </row>
    <row r="703" spans="2:18" thickTop="1" thickBot="1" x14ac:dyDescent="0.35">
      <c r="D703">
        <v>5</v>
      </c>
      <c r="E703">
        <f t="shared" ref="E703" si="1275">B701+C701+D703</f>
        <v>105</v>
      </c>
      <c r="F703">
        <f t="shared" ref="F703:R703" si="1276">($B701*F$2+$C701*F$3+$D703*F$4)/$E703</f>
        <v>1.0650326449854846</v>
      </c>
      <c r="G703">
        <f t="shared" si="1276"/>
        <v>8.86824514657732E-3</v>
      </c>
      <c r="H703" s="1179">
        <f t="shared" si="1276"/>
        <v>11.295083700974523</v>
      </c>
      <c r="I703" s="1179">
        <f t="shared" si="1276"/>
        <v>7.2626693434712655</v>
      </c>
      <c r="J703">
        <f t="shared" si="1276"/>
        <v>1.5026585642366248</v>
      </c>
      <c r="K703" s="1179">
        <f t="shared" si="1276"/>
        <v>62.287669901554999</v>
      </c>
      <c r="L703">
        <f t="shared" si="1276"/>
        <v>4.024613000755858</v>
      </c>
      <c r="M703">
        <f t="shared" si="1276"/>
        <v>4.1717948881916073E-2</v>
      </c>
      <c r="N703" s="1179">
        <f t="shared" si="1276"/>
        <v>208.00849214554043</v>
      </c>
      <c r="O703">
        <f t="shared" si="1276"/>
        <v>7.7501612623637772</v>
      </c>
      <c r="P703" s="1179">
        <f t="shared" si="1276"/>
        <v>0.14587643286243251</v>
      </c>
      <c r="Q703" s="1179">
        <f t="shared" si="1276"/>
        <v>21.495361964049859</v>
      </c>
      <c r="R703" s="1179">
        <f t="shared" si="1276"/>
        <v>10.802551700239176</v>
      </c>
    </row>
    <row r="704" spans="2:18" thickTop="1" thickBot="1" x14ac:dyDescent="0.35">
      <c r="D704">
        <v>7</v>
      </c>
      <c r="E704">
        <f t="shared" ref="E704" si="1277">B701+C701+D704</f>
        <v>107</v>
      </c>
      <c r="F704">
        <f t="shared" ref="F704:R704" si="1278">($B701*F$2+$C701*F$3+$D704*F$4)/$E704</f>
        <v>1.1206261599175285</v>
      </c>
      <c r="G704">
        <f t="shared" si="1278"/>
        <v>9.1484629093579409E-3</v>
      </c>
      <c r="H704" s="1179">
        <f t="shared" si="1278"/>
        <v>11.347286454380129</v>
      </c>
      <c r="I704" s="1179">
        <f t="shared" si="1278"/>
        <v>7.230824412471792</v>
      </c>
      <c r="J704">
        <f t="shared" si="1278"/>
        <v>1.5526443212395236</v>
      </c>
      <c r="K704" s="1179">
        <f t="shared" si="1278"/>
        <v>61.895654161719392</v>
      </c>
      <c r="L704">
        <f t="shared" si="1278"/>
        <v>4.6700511793502457</v>
      </c>
      <c r="M704">
        <f t="shared" si="1278"/>
        <v>4.8285406369429365E-2</v>
      </c>
      <c r="N704" s="1179">
        <f t="shared" si="1278"/>
        <v>206.32052162903929</v>
      </c>
      <c r="O704">
        <f t="shared" si="1278"/>
        <v>7.7879410407462357</v>
      </c>
      <c r="P704" s="1179">
        <f t="shared" si="1278"/>
        <v>0.14517275002462379</v>
      </c>
      <c r="Q704" s="1179">
        <f t="shared" si="1278"/>
        <v>21.682064188691776</v>
      </c>
      <c r="R704" s="1179">
        <f t="shared" si="1278"/>
        <v>10.947859468504136</v>
      </c>
    </row>
    <row r="705" spans="2:18" thickTop="1" thickBot="1" x14ac:dyDescent="0.35">
      <c r="D705">
        <v>10</v>
      </c>
      <c r="E705">
        <f t="shared" ref="E705" si="1279">B701+C701+D705</f>
        <v>110</v>
      </c>
      <c r="F705">
        <f t="shared" ref="F705:R705" si="1280">($B701*F$2+$C701*F$3+$D705*F$4)/$E705</f>
        <v>1.2002259653884095</v>
      </c>
      <c r="G705">
        <f t="shared" si="1280"/>
        <v>9.5496837969756485E-3</v>
      </c>
      <c r="H705" s="1179">
        <f t="shared" si="1280"/>
        <v>11.422031305847248</v>
      </c>
      <c r="I705" s="1179">
        <f t="shared" si="1280"/>
        <v>7.1852282612680005</v>
      </c>
      <c r="J705">
        <f t="shared" si="1280"/>
        <v>1.6242148369482192</v>
      </c>
      <c r="K705" s="1179">
        <f t="shared" si="1280"/>
        <v>61.334358897863879</v>
      </c>
      <c r="L705">
        <f t="shared" si="1280"/>
        <v>5.5942012987012992</v>
      </c>
      <c r="M705">
        <f t="shared" si="1280"/>
        <v>5.7688811408368859E-2</v>
      </c>
      <c r="N705" s="1179">
        <f t="shared" si="1280"/>
        <v>203.9036547531399</v>
      </c>
      <c r="O705">
        <f t="shared" si="1280"/>
        <v>7.8420348143393008</v>
      </c>
      <c r="P705" s="1179">
        <f t="shared" si="1280"/>
        <v>0.14416520414321587</v>
      </c>
      <c r="Q705" s="1179">
        <f t="shared" si="1280"/>
        <v>21.949387828519974</v>
      </c>
      <c r="R705" s="1179">
        <f t="shared" si="1280"/>
        <v>11.155913773065326</v>
      </c>
    </row>
    <row r="706" spans="2:18" thickTop="1" thickBot="1" x14ac:dyDescent="0.35">
      <c r="D706">
        <v>13</v>
      </c>
      <c r="E706">
        <f t="shared" ref="E706" si="1281">B701+C701+D706</f>
        <v>113</v>
      </c>
      <c r="F706">
        <f t="shared" ref="F706:R706" si="1282">($B701*F$2+$C701*F$3+$D706*F$4)/$E706</f>
        <v>1.275599232515704</v>
      </c>
      <c r="G706">
        <f t="shared" si="1282"/>
        <v>9.929600920649052E-3</v>
      </c>
      <c r="H706" s="1179">
        <f t="shared" si="1282"/>
        <v>11.492807404139121</v>
      </c>
      <c r="I706" s="1179">
        <f t="shared" si="1282"/>
        <v>7.1420531446414026</v>
      </c>
      <c r="J706">
        <f t="shared" si="1282"/>
        <v>1.6919851482830024</v>
      </c>
      <c r="K706" s="1179">
        <f t="shared" si="1282"/>
        <v>60.802866922354667</v>
      </c>
      <c r="L706">
        <f t="shared" si="1282"/>
        <v>6.4692815002107036</v>
      </c>
      <c r="M706">
        <f t="shared" si="1282"/>
        <v>6.6592920604532799E-2</v>
      </c>
      <c r="N706" s="1179">
        <f t="shared" si="1282"/>
        <v>201.61511709189006</v>
      </c>
      <c r="O706">
        <f t="shared" si="1282"/>
        <v>7.8932563521663637</v>
      </c>
      <c r="P706" s="1179">
        <f t="shared" si="1282"/>
        <v>0.14321115627321013</v>
      </c>
      <c r="Q706" s="1179">
        <f t="shared" si="1282"/>
        <v>22.202517292782073</v>
      </c>
      <c r="R706" s="1179">
        <f t="shared" si="1282"/>
        <v>11.352920946410878</v>
      </c>
    </row>
    <row r="707" spans="2:18" thickTop="1" thickBot="1" x14ac:dyDescent="0.35">
      <c r="D707">
        <v>15</v>
      </c>
      <c r="E707">
        <f t="shared" ref="E707" si="1283">B701+C701+D707</f>
        <v>115</v>
      </c>
      <c r="F707">
        <f t="shared" ref="F707:R707" si="1284">($B701*F$2+$C701*F$3+$D707*F$4)/$E707</f>
        <v>1.3236633448867323</v>
      </c>
      <c r="G707">
        <f t="shared" si="1284"/>
        <v>1.017186691255673E-2</v>
      </c>
      <c r="H707" s="1179">
        <f t="shared" si="1284"/>
        <v>11.537939988557129</v>
      </c>
      <c r="I707" s="1179">
        <f t="shared" si="1284"/>
        <v>7.1145211862128477</v>
      </c>
      <c r="J707">
        <f t="shared" si="1284"/>
        <v>1.7352009989892407</v>
      </c>
      <c r="K707" s="1179">
        <f t="shared" si="1284"/>
        <v>60.463944503189374</v>
      </c>
      <c r="L707">
        <f t="shared" si="1284"/>
        <v>7.0273036576949623</v>
      </c>
      <c r="M707">
        <f t="shared" si="1284"/>
        <v>7.2270903280347479E-2</v>
      </c>
      <c r="N707" s="1179">
        <f t="shared" si="1284"/>
        <v>200.15575974268725</v>
      </c>
      <c r="O707">
        <f t="shared" si="1284"/>
        <v>7.9259193617952137</v>
      </c>
      <c r="P707" s="1179">
        <f t="shared" si="1284"/>
        <v>0.14260277792132239</v>
      </c>
      <c r="Q707" s="1179">
        <f t="shared" si="1284"/>
        <v>22.363933183036171</v>
      </c>
      <c r="R707" s="1179">
        <f t="shared" si="1284"/>
        <v>11.478548709123986</v>
      </c>
    </row>
    <row r="708" spans="2:18" thickTop="1" thickBot="1" x14ac:dyDescent="0.35">
      <c r="D708">
        <v>17</v>
      </c>
      <c r="E708">
        <f t="shared" ref="E708" si="1285">B701+C701+D708</f>
        <v>117</v>
      </c>
      <c r="F708">
        <f t="shared" ref="F708:R708" si="1286">($B701*F$2+$C701*F$3+$D708*F$4)/$E708</f>
        <v>1.3700842397408026</v>
      </c>
      <c r="G708">
        <f t="shared" si="1286"/>
        <v>1.0405850306450472E-2</v>
      </c>
      <c r="H708" s="1179">
        <f t="shared" si="1286"/>
        <v>11.581529578636058</v>
      </c>
      <c r="I708" s="1179">
        <f t="shared" si="1286"/>
        <v>7.0879304913203107</v>
      </c>
      <c r="J708">
        <f t="shared" si="1286"/>
        <v>1.7769393847140691</v>
      </c>
      <c r="K708" s="1179">
        <f t="shared" si="1286"/>
        <v>60.136609175277606</v>
      </c>
      <c r="L708">
        <f t="shared" si="1286"/>
        <v>7.5662481345814685</v>
      </c>
      <c r="M708">
        <f t="shared" si="1286"/>
        <v>7.775476689032236E-2</v>
      </c>
      <c r="N708" s="1179">
        <f t="shared" si="1286"/>
        <v>198.74629495243155</v>
      </c>
      <c r="O708">
        <f t="shared" si="1286"/>
        <v>7.9574656873341896</v>
      </c>
      <c r="P708" s="1179">
        <f t="shared" si="1286"/>
        <v>0.14201519882932828</v>
      </c>
      <c r="Q708" s="1179">
        <f t="shared" si="1286"/>
        <v>22.519830581315762</v>
      </c>
      <c r="R708" s="1179">
        <f t="shared" si="1286"/>
        <v>11.59988150559049</v>
      </c>
    </row>
    <row r="709" spans="2:18" thickTop="1" thickBot="1" x14ac:dyDescent="0.35">
      <c r="D709">
        <v>20</v>
      </c>
      <c r="E709">
        <f t="shared" ref="E709" si="1287">B701+C701+D709</f>
        <v>120</v>
      </c>
      <c r="F709">
        <f t="shared" ref="F709:R709" si="1288">($B701*F$2+$C701*F$3+$D709*F$4)/$E709</f>
        <v>1.4368142760935283</v>
      </c>
      <c r="G709">
        <f t="shared" si="1288"/>
        <v>1.0742201435172722E-2</v>
      </c>
      <c r="H709" s="1179">
        <f t="shared" si="1288"/>
        <v>11.644189614374518</v>
      </c>
      <c r="I709" s="1179">
        <f t="shared" si="1288"/>
        <v>7.0497063674122886</v>
      </c>
      <c r="J709">
        <f t="shared" si="1288"/>
        <v>1.8369383141935101</v>
      </c>
      <c r="K709" s="1179">
        <f t="shared" si="1288"/>
        <v>59.666064641404418</v>
      </c>
      <c r="L709">
        <f t="shared" si="1288"/>
        <v>8.3409808201058198</v>
      </c>
      <c r="M709">
        <f t="shared" si="1288"/>
        <v>8.5637820829661232E-2</v>
      </c>
      <c r="N709" s="1179">
        <f t="shared" si="1288"/>
        <v>196.72018931643899</v>
      </c>
      <c r="O709">
        <f t="shared" si="1288"/>
        <v>8.0028135302964678</v>
      </c>
      <c r="P709" s="1179">
        <f t="shared" si="1288"/>
        <v>0.14117055388458671</v>
      </c>
      <c r="Q709" s="1179">
        <f t="shared" si="1288"/>
        <v>22.743933091342676</v>
      </c>
      <c r="R709" s="1179">
        <f t="shared" si="1288"/>
        <v>11.774297400511086</v>
      </c>
    </row>
    <row r="710" spans="2:18" thickTop="1" thickBot="1" x14ac:dyDescent="0.35">
      <c r="B710">
        <v>22</v>
      </c>
      <c r="C710">
        <v>78</v>
      </c>
      <c r="D710">
        <v>1</v>
      </c>
      <c r="E710">
        <f t="shared" ref="E710" si="1289">B710+C710+D710</f>
        <v>101</v>
      </c>
      <c r="F710">
        <f t="shared" ref="F710:R710" si="1290">($B710*F$2+$C710*F$3+$D710*F$4)/$E710</f>
        <v>0.90779490079704406</v>
      </c>
      <c r="G710">
        <f t="shared" si="1290"/>
        <v>7.9250259939642621E-3</v>
      </c>
      <c r="H710" s="1179">
        <f t="shared" si="1290"/>
        <v>11.219397338875002</v>
      </c>
      <c r="I710" s="1179">
        <f t="shared" si="1290"/>
        <v>7.3506315687708232</v>
      </c>
      <c r="J710">
        <f t="shared" si="1290"/>
        <v>1.3946001051368002</v>
      </c>
      <c r="K710" s="1179">
        <f t="shared" si="1290"/>
        <v>62.411345683878672</v>
      </c>
      <c r="L710">
        <f t="shared" si="1290"/>
        <v>2.5653638220964958</v>
      </c>
      <c r="M710">
        <f t="shared" si="1290"/>
        <v>2.6763137963352907E-2</v>
      </c>
      <c r="N710" s="1179">
        <f t="shared" si="1290"/>
        <v>210.52477857000204</v>
      </c>
      <c r="O710">
        <f t="shared" si="1290"/>
        <v>7.361164326291755</v>
      </c>
      <c r="P710" s="1179">
        <f t="shared" si="1290"/>
        <v>0.14815572315062894</v>
      </c>
      <c r="Q710" s="1179">
        <f t="shared" si="1290"/>
        <v>20.869541991497606</v>
      </c>
      <c r="R710" s="1179">
        <f t="shared" si="1290"/>
        <v>10.384201173914914</v>
      </c>
    </row>
    <row r="711" spans="2:18" thickTop="1" thickBot="1" x14ac:dyDescent="0.35">
      <c r="D711">
        <v>3</v>
      </c>
      <c r="E711">
        <f t="shared" ref="E711" si="1291">B710+C710+D711</f>
        <v>103</v>
      </c>
      <c r="F711">
        <f t="shared" ref="F711:R711" si="1292">($B710*F$2+$C710*F$3+$D711*F$4)/$E711</f>
        <v>0.96860054726408851</v>
      </c>
      <c r="G711">
        <f t="shared" si="1292"/>
        <v>8.2344409349618605E-3</v>
      </c>
      <c r="H711" s="1179">
        <f t="shared" si="1292"/>
        <v>11.27509702177402</v>
      </c>
      <c r="I711" s="1179">
        <f t="shared" si="1292"/>
        <v>7.3158419370471073</v>
      </c>
      <c r="J711">
        <f t="shared" si="1292"/>
        <v>1.4486252790932062</v>
      </c>
      <c r="K711" s="1179">
        <f t="shared" si="1292"/>
        <v>62.001704560315012</v>
      </c>
      <c r="L711">
        <f t="shared" si="1292"/>
        <v>3.2642024965325938</v>
      </c>
      <c r="M711">
        <f t="shared" si="1292"/>
        <v>3.3876027021615518E-2</v>
      </c>
      <c r="N711" s="1179">
        <f t="shared" si="1292"/>
        <v>208.7223958698608</v>
      </c>
      <c r="O711">
        <f t="shared" si="1292"/>
        <v>7.4079646190982311</v>
      </c>
      <c r="P711" s="1179">
        <f t="shared" si="1292"/>
        <v>0.14738045476012479</v>
      </c>
      <c r="Q711" s="1179">
        <f t="shared" si="1292"/>
        <v>21.075646632097506</v>
      </c>
      <c r="R711" s="1179">
        <f t="shared" si="1292"/>
        <v>10.543275273497429</v>
      </c>
    </row>
    <row r="712" spans="2:18" thickTop="1" thickBot="1" x14ac:dyDescent="0.35">
      <c r="D712">
        <v>5</v>
      </c>
      <c r="E712">
        <f t="shared" ref="E712" si="1293">B710+C710+D712</f>
        <v>105</v>
      </c>
      <c r="F712">
        <f t="shared" ref="F712:R712" si="1294">($B710*F$2+$C710*F$3+$D712*F$4)/$E712</f>
        <v>1.0270897881514363</v>
      </c>
      <c r="G712">
        <f t="shared" si="1294"/>
        <v>8.5320686401119308E-3</v>
      </c>
      <c r="H712" s="1179">
        <f t="shared" si="1294"/>
        <v>11.328674811991172</v>
      </c>
      <c r="I712" s="1179">
        <f t="shared" si="1294"/>
        <v>7.2823776246271521</v>
      </c>
      <c r="J712">
        <f t="shared" si="1294"/>
        <v>1.500592351184606</v>
      </c>
      <c r="K712" s="1179">
        <f t="shared" si="1294"/>
        <v>61.607668812887113</v>
      </c>
      <c r="L712">
        <f t="shared" si="1294"/>
        <v>3.9364187452758879</v>
      </c>
      <c r="M712">
        <f t="shared" si="1294"/>
        <v>4.0717948877658595E-2</v>
      </c>
      <c r="N712" s="1179">
        <f t="shared" si="1294"/>
        <v>206.98867536782024</v>
      </c>
      <c r="O712">
        <f t="shared" si="1294"/>
        <v>7.4529820436073173</v>
      </c>
      <c r="P712" s="1179">
        <f t="shared" si="1294"/>
        <v>0.14663472040354464</v>
      </c>
      <c r="Q712" s="1179">
        <f t="shared" si="1294"/>
        <v>21.273899667341219</v>
      </c>
      <c r="R712" s="1179">
        <f t="shared" si="1294"/>
        <v>10.696289407381563</v>
      </c>
    </row>
    <row r="713" spans="2:18" thickTop="1" thickBot="1" x14ac:dyDescent="0.35">
      <c r="D713">
        <v>7</v>
      </c>
      <c r="E713">
        <f t="shared" ref="E713" si="1295">B710+C710+D713</f>
        <v>107</v>
      </c>
      <c r="F713">
        <f t="shared" ref="F713:R713" si="1296">($B710*F$2+$C710*F$3+$D713*F$4)/$E713</f>
        <v>1.083392515360752</v>
      </c>
      <c r="G713">
        <f t="shared" si="1296"/>
        <v>8.8185700759105968E-3</v>
      </c>
      <c r="H713" s="1179">
        <f t="shared" si="1296"/>
        <v>11.380249694162824</v>
      </c>
      <c r="I713" s="1179">
        <f t="shared" si="1296"/>
        <v>7.2501643145406529</v>
      </c>
      <c r="J713">
        <f t="shared" si="1296"/>
        <v>1.5506167289922155</v>
      </c>
      <c r="K713" s="1179">
        <f t="shared" si="1296"/>
        <v>61.228363373774272</v>
      </c>
      <c r="L713">
        <f t="shared" si="1296"/>
        <v>4.5835054146269103</v>
      </c>
      <c r="M713">
        <f t="shared" si="1296"/>
        <v>4.730409795403652E-2</v>
      </c>
      <c r="N713" s="1179">
        <f t="shared" si="1296"/>
        <v>205.31976684716432</v>
      </c>
      <c r="O713">
        <f t="shared" si="1296"/>
        <v>7.4963165737422335</v>
      </c>
      <c r="P713" s="1179">
        <f t="shared" si="1296"/>
        <v>0.14591686396683662</v>
      </c>
      <c r="Q713" s="1179">
        <f t="shared" si="1296"/>
        <v>21.464741374164603</v>
      </c>
      <c r="R713" s="1179">
        <f t="shared" si="1296"/>
        <v>10.843583386727971</v>
      </c>
    </row>
    <row r="714" spans="2:18" thickTop="1" thickBot="1" x14ac:dyDescent="0.35">
      <c r="D714">
        <v>10</v>
      </c>
      <c r="E714">
        <f t="shared" ref="E714" si="1297">B710+C710+D714</f>
        <v>110</v>
      </c>
      <c r="F714">
        <f t="shared" ref="F714:R714" si="1298">($B710*F$2+$C710*F$3+$D714*F$4)/$E714</f>
        <v>1.1640077838649998</v>
      </c>
      <c r="G714">
        <f t="shared" si="1298"/>
        <v>9.2287880408041412E-3</v>
      </c>
      <c r="H714" s="1179">
        <f t="shared" si="1298"/>
        <v>11.454095548181323</v>
      </c>
      <c r="I714" s="1179">
        <f t="shared" si="1298"/>
        <v>7.2040407114622562</v>
      </c>
      <c r="J714">
        <f t="shared" si="1298"/>
        <v>1.6222425426712923</v>
      </c>
      <c r="K714" s="1179">
        <f t="shared" si="1298"/>
        <v>60.685266949589987</v>
      </c>
      <c r="L714">
        <f t="shared" si="1298"/>
        <v>5.510015873015873</v>
      </c>
      <c r="M714">
        <f t="shared" si="1298"/>
        <v>5.6734265949759451E-2</v>
      </c>
      <c r="N714" s="1179">
        <f t="shared" si="1298"/>
        <v>202.93019328349789</v>
      </c>
      <c r="O714">
        <f t="shared" si="1298"/>
        <v>7.5583637418899539</v>
      </c>
      <c r="P714" s="1179">
        <f t="shared" si="1298"/>
        <v>0.1448890240688229</v>
      </c>
      <c r="Q714" s="1179">
        <f t="shared" si="1298"/>
        <v>21.737991999843544</v>
      </c>
      <c r="R714" s="1179">
        <f t="shared" si="1298"/>
        <v>11.054481584428512</v>
      </c>
    </row>
    <row r="715" spans="2:18" thickTop="1" thickBot="1" x14ac:dyDescent="0.35">
      <c r="D715">
        <v>13</v>
      </c>
      <c r="E715">
        <f t="shared" ref="E715" si="1299">B710+C710+D715</f>
        <v>113</v>
      </c>
      <c r="F715">
        <f t="shared" ref="F715:R715" si="1300">($B710*F$2+$C710*F$3+$D715*F$4)/$E715</f>
        <v>1.2403425956345087</v>
      </c>
      <c r="G715">
        <f t="shared" si="1300"/>
        <v>9.6172245208360815E-3</v>
      </c>
      <c r="H715" s="1179">
        <f t="shared" si="1300"/>
        <v>11.524020383402382</v>
      </c>
      <c r="I715" s="1179">
        <f t="shared" si="1300"/>
        <v>7.1603661492552799</v>
      </c>
      <c r="J715">
        <f t="shared" si="1300"/>
        <v>1.6900652158010381</v>
      </c>
      <c r="K715" s="1179">
        <f t="shared" si="1300"/>
        <v>60.171007503680976</v>
      </c>
      <c r="L715">
        <f t="shared" si="1300"/>
        <v>6.387331085826661</v>
      </c>
      <c r="M715">
        <f t="shared" si="1300"/>
        <v>6.5663717060753732E-2</v>
      </c>
      <c r="N715" s="1179">
        <f t="shared" si="1300"/>
        <v>200.66749973206154</v>
      </c>
      <c r="O715">
        <f t="shared" si="1300"/>
        <v>7.6171163701360252</v>
      </c>
      <c r="P715" s="1179">
        <f t="shared" si="1300"/>
        <v>0.14391575974061518</v>
      </c>
      <c r="Q715" s="1179">
        <f t="shared" si="1300"/>
        <v>21.996733742743071</v>
      </c>
      <c r="R715" s="1179">
        <f t="shared" si="1300"/>
        <v>11.254181647737873</v>
      </c>
    </row>
    <row r="716" spans="2:18" thickTop="1" thickBot="1" x14ac:dyDescent="0.35">
      <c r="D716">
        <v>15</v>
      </c>
      <c r="E716">
        <f t="shared" ref="E716" si="1301">B710+C710+D716</f>
        <v>115</v>
      </c>
      <c r="F716">
        <f t="shared" ref="F716:R716" si="1302">($B710*F$2+$C710*F$3+$D716*F$4)/$E716</f>
        <v>1.2890198669078186</v>
      </c>
      <c r="G716">
        <f t="shared" si="1302"/>
        <v>9.8649231457839832E-3</v>
      </c>
      <c r="H716" s="1179">
        <f t="shared" si="1302"/>
        <v>11.568610133398419</v>
      </c>
      <c r="I716" s="1179">
        <f t="shared" si="1302"/>
        <v>7.1325157037899611</v>
      </c>
      <c r="J716">
        <f t="shared" si="1302"/>
        <v>1.7333144566373975</v>
      </c>
      <c r="K716" s="1179">
        <f t="shared" si="1302"/>
        <v>59.843073943970872</v>
      </c>
      <c r="L716">
        <f t="shared" si="1302"/>
        <v>6.9467784679089037</v>
      </c>
      <c r="M716">
        <f t="shared" si="1302"/>
        <v>7.135785979819935E-2</v>
      </c>
      <c r="N716" s="1179">
        <f t="shared" si="1302"/>
        <v>199.2246226847688</v>
      </c>
      <c r="O716">
        <f t="shared" si="1302"/>
        <v>7.6545818142349686</v>
      </c>
      <c r="P716" s="1179">
        <f t="shared" si="1302"/>
        <v>0.14329512741538128</v>
      </c>
      <c r="Q716" s="1179">
        <f t="shared" si="1302"/>
        <v>22.161728477345669</v>
      </c>
      <c r="R716" s="1179">
        <f t="shared" si="1302"/>
        <v>11.381526615645294</v>
      </c>
    </row>
    <row r="717" spans="2:18" thickTop="1" thickBot="1" x14ac:dyDescent="0.35">
      <c r="D717">
        <v>17</v>
      </c>
      <c r="E717">
        <f t="shared" ref="E717" si="1303">B710+C710+D717</f>
        <v>117</v>
      </c>
      <c r="F717">
        <f t="shared" ref="F717:R717" si="1304">($B710*F$2+$C710*F$3+$D717*F$4)/$E717</f>
        <v>1.3360329579666568</v>
      </c>
      <c r="G717">
        <f t="shared" si="1304"/>
        <v>1.0104153441673839E-2</v>
      </c>
      <c r="H717" s="1179">
        <f t="shared" si="1304"/>
        <v>11.611675447497154</v>
      </c>
      <c r="I717" s="1179">
        <f t="shared" si="1304"/>
        <v>7.1056174103063627</v>
      </c>
      <c r="J717">
        <f t="shared" si="1304"/>
        <v>1.7750850909494369</v>
      </c>
      <c r="K717" s="1179">
        <f t="shared" si="1304"/>
        <v>59.526351788011546</v>
      </c>
      <c r="L717">
        <f t="shared" si="1304"/>
        <v>7.4870994437661107</v>
      </c>
      <c r="M717">
        <f t="shared" si="1304"/>
        <v>7.6857330989065664E-2</v>
      </c>
      <c r="N717" s="1179">
        <f t="shared" si="1304"/>
        <v>197.83107476729802</v>
      </c>
      <c r="O717">
        <f t="shared" si="1304"/>
        <v>7.6907663884501885</v>
      </c>
      <c r="P717" s="1179">
        <f t="shared" si="1304"/>
        <v>0.1426957132893007</v>
      </c>
      <c r="Q717" s="1179">
        <f t="shared" si="1304"/>
        <v>22.321082366320827</v>
      </c>
      <c r="R717" s="1179">
        <f t="shared" si="1304"/>
        <v>11.50451790943622</v>
      </c>
    </row>
    <row r="718" spans="2:18" thickTop="1" thickBot="1" x14ac:dyDescent="0.35">
      <c r="D718">
        <v>20</v>
      </c>
      <c r="E718">
        <f t="shared" ref="E718" si="1305">B710+C710+D718</f>
        <v>120</v>
      </c>
      <c r="F718">
        <f t="shared" ref="F718:R718" si="1306">($B710*F$2+$C710*F$3+$D718*F$4)/$E718</f>
        <v>1.403614276363736</v>
      </c>
      <c r="G718">
        <f t="shared" si="1306"/>
        <v>1.0448046992015507E-2</v>
      </c>
      <c r="H718" s="1179">
        <f t="shared" si="1306"/>
        <v>11.67358183651409</v>
      </c>
      <c r="I718" s="1179">
        <f t="shared" si="1306"/>
        <v>7.0669511134236895</v>
      </c>
      <c r="J718">
        <f t="shared" si="1306"/>
        <v>1.8351303777729937</v>
      </c>
      <c r="K718" s="1179">
        <f t="shared" si="1306"/>
        <v>59.071063688820018</v>
      </c>
      <c r="L718">
        <f t="shared" si="1306"/>
        <v>8.2638108465608475</v>
      </c>
      <c r="M718">
        <f t="shared" si="1306"/>
        <v>8.4762820825935933E-2</v>
      </c>
      <c r="N718" s="1179">
        <f t="shared" si="1306"/>
        <v>195.82784963593383</v>
      </c>
      <c r="O718">
        <f t="shared" si="1306"/>
        <v>7.7427817138845665</v>
      </c>
      <c r="P718" s="1179">
        <f t="shared" si="1306"/>
        <v>0.1418340554830598</v>
      </c>
      <c r="Q718" s="1179">
        <f t="shared" si="1306"/>
        <v>22.550153581722618</v>
      </c>
      <c r="R718" s="1179">
        <f t="shared" si="1306"/>
        <v>11.681317894260674</v>
      </c>
    </row>
    <row r="719" spans="2:18" thickTop="1" thickBot="1" x14ac:dyDescent="0.35">
      <c r="B719">
        <v>21</v>
      </c>
      <c r="C719">
        <v>79</v>
      </c>
      <c r="D719">
        <v>1</v>
      </c>
      <c r="E719">
        <f t="shared" ref="E719" si="1307">B719+C719+D719</f>
        <v>101</v>
      </c>
      <c r="F719">
        <f t="shared" ref="F719:R719" si="1308">($B719*F$2+$C719*F$3+$D719*F$4)/$E719</f>
        <v>0.86834935656362744</v>
      </c>
      <c r="G719">
        <f t="shared" si="1308"/>
        <v>7.5755355664507383E-3</v>
      </c>
      <c r="H719" s="1179">
        <f t="shared" si="1308"/>
        <v>11.254318790922017</v>
      </c>
      <c r="I719" s="1179">
        <f t="shared" si="1308"/>
        <v>7.3711203759130814</v>
      </c>
      <c r="J719">
        <f t="shared" si="1308"/>
        <v>1.3924520618648994</v>
      </c>
      <c r="K719" s="1179">
        <f t="shared" si="1308"/>
        <v>61.704413859025912</v>
      </c>
      <c r="L719">
        <f t="shared" si="1308"/>
        <v>2.4736767248153386</v>
      </c>
      <c r="M719">
        <f t="shared" si="1308"/>
        <v>2.5723533998530779E-2</v>
      </c>
      <c r="N719" s="1179">
        <f t="shared" si="1308"/>
        <v>209.46457300900582</v>
      </c>
      <c r="O719">
        <f t="shared" si="1308"/>
        <v>7.0522156335251385</v>
      </c>
      <c r="P719" s="1179">
        <f t="shared" si="1308"/>
        <v>0.14894404188148808</v>
      </c>
      <c r="Q719" s="1179">
        <f t="shared" si="1308"/>
        <v>20.639308910760896</v>
      </c>
      <c r="R719" s="1179">
        <f t="shared" si="1308"/>
        <v>10.273730473419375</v>
      </c>
    </row>
    <row r="720" spans="2:18" thickTop="1" thickBot="1" x14ac:dyDescent="0.35">
      <c r="D720">
        <v>3</v>
      </c>
      <c r="E720">
        <f t="shared" ref="E720" si="1309">B719+C719+D720</f>
        <v>103</v>
      </c>
      <c r="F720">
        <f t="shared" ref="F720:R720" si="1310">($B719*F$2+$C719*F$3+$D720*F$4)/$E720</f>
        <v>0.92992093592840819</v>
      </c>
      <c r="G720">
        <f t="shared" si="1310"/>
        <v>7.8917367293418039E-3</v>
      </c>
      <c r="H720" s="1179">
        <f t="shared" si="1310"/>
        <v>11.309340387373521</v>
      </c>
      <c r="I720" s="1179">
        <f t="shared" si="1310"/>
        <v>7.3359329032739824</v>
      </c>
      <c r="J720">
        <f t="shared" si="1310"/>
        <v>1.4465189453994005</v>
      </c>
      <c r="K720" s="1179">
        <f t="shared" si="1310"/>
        <v>61.308499567012795</v>
      </c>
      <c r="L720">
        <f t="shared" si="1310"/>
        <v>3.1742957312374793</v>
      </c>
      <c r="M720">
        <f t="shared" si="1310"/>
        <v>3.2856609541547219E-2</v>
      </c>
      <c r="N720" s="1179">
        <f t="shared" si="1310"/>
        <v>207.68277682461209</v>
      </c>
      <c r="O720">
        <f t="shared" si="1310"/>
        <v>7.105014930074657</v>
      </c>
      <c r="P720" s="1179">
        <f t="shared" si="1310"/>
        <v>0.14815346633116144</v>
      </c>
      <c r="Q720" s="1179">
        <f t="shared" si="1310"/>
        <v>20.849884096617821</v>
      </c>
      <c r="R720" s="1179">
        <f t="shared" si="1310"/>
        <v>10.434949635147435</v>
      </c>
    </row>
    <row r="721" spans="2:18" thickTop="1" thickBot="1" x14ac:dyDescent="0.35">
      <c r="D721">
        <v>5</v>
      </c>
      <c r="E721">
        <f t="shared" ref="E721" si="1311">B719+C719+D721</f>
        <v>105</v>
      </c>
      <c r="F721">
        <f t="shared" ref="F721:R721" si="1312">($B719*F$2+$C719*F$3+$D721*F$4)/$E721</f>
        <v>0.98914693131738785</v>
      </c>
      <c r="G721">
        <f t="shared" si="1312"/>
        <v>8.1958921336465415E-3</v>
      </c>
      <c r="H721" s="1179">
        <f t="shared" si="1312"/>
        <v>11.362265923007826</v>
      </c>
      <c r="I721" s="1179">
        <f t="shared" si="1312"/>
        <v>7.3020859057830387</v>
      </c>
      <c r="J721">
        <f t="shared" si="1312"/>
        <v>1.4985261381325872</v>
      </c>
      <c r="K721" s="1179">
        <f t="shared" si="1312"/>
        <v>60.927667724219219</v>
      </c>
      <c r="L721">
        <f t="shared" si="1312"/>
        <v>3.8482244897959186</v>
      </c>
      <c r="M721">
        <f t="shared" si="1312"/>
        <v>3.9717948873401125E-2</v>
      </c>
      <c r="N721" s="1179">
        <f t="shared" si="1312"/>
        <v>205.96885859010007</v>
      </c>
      <c r="O721">
        <f t="shared" si="1312"/>
        <v>7.1558028248508583</v>
      </c>
      <c r="P721" s="1179">
        <f t="shared" si="1312"/>
        <v>0.14739300794465676</v>
      </c>
      <c r="Q721" s="1179">
        <f t="shared" si="1312"/>
        <v>21.052437370632575</v>
      </c>
      <c r="R721" s="1179">
        <f t="shared" si="1312"/>
        <v>10.59002711452395</v>
      </c>
    </row>
    <row r="722" spans="2:18" thickTop="1" thickBot="1" x14ac:dyDescent="0.35">
      <c r="D722">
        <v>7</v>
      </c>
      <c r="E722">
        <f t="shared" ref="E722" si="1313">B719+C719+D722</f>
        <v>107</v>
      </c>
      <c r="F722">
        <f t="shared" ref="F722:R722" si="1314">($B719*F$2+$C719*F$3+$D722*F$4)/$E722</f>
        <v>1.0461588708039755</v>
      </c>
      <c r="G722">
        <f t="shared" si="1314"/>
        <v>8.4886772424632509E-3</v>
      </c>
      <c r="H722" s="1179">
        <f t="shared" si="1314"/>
        <v>11.41321293394552</v>
      </c>
      <c r="I722" s="1179">
        <f t="shared" si="1314"/>
        <v>7.2695042166095138</v>
      </c>
      <c r="J722">
        <f t="shared" si="1314"/>
        <v>1.5485891367449074</v>
      </c>
      <c r="K722" s="1179">
        <f t="shared" si="1314"/>
        <v>60.561072585829145</v>
      </c>
      <c r="L722">
        <f t="shared" si="1314"/>
        <v>4.4969596499035758</v>
      </c>
      <c r="M722">
        <f t="shared" si="1314"/>
        <v>4.6322789538643667E-2</v>
      </c>
      <c r="N722" s="1179">
        <f t="shared" si="1314"/>
        <v>204.31901206528937</v>
      </c>
      <c r="O722">
        <f t="shared" si="1314"/>
        <v>7.2046921067382321</v>
      </c>
      <c r="P722" s="1179">
        <f t="shared" si="1314"/>
        <v>0.14666097790904947</v>
      </c>
      <c r="Q722" s="1179">
        <f t="shared" si="1314"/>
        <v>21.247418559637431</v>
      </c>
      <c r="R722" s="1179">
        <f t="shared" si="1314"/>
        <v>10.73930730495181</v>
      </c>
    </row>
    <row r="723" spans="2:18" thickTop="1" thickBot="1" x14ac:dyDescent="0.35">
      <c r="D723">
        <v>10</v>
      </c>
      <c r="E723">
        <f t="shared" ref="E723" si="1315">B719+C719+D723</f>
        <v>110</v>
      </c>
      <c r="F723">
        <f t="shared" ref="F723:R723" si="1316">($B719*F$2+$C719*F$3+$D723*F$4)/$E723</f>
        <v>1.1277896023415899</v>
      </c>
      <c r="G723">
        <f t="shared" si="1316"/>
        <v>8.9078922846326323E-3</v>
      </c>
      <c r="H723" s="1179">
        <f t="shared" si="1316"/>
        <v>11.486159790515401</v>
      </c>
      <c r="I723" s="1179">
        <f t="shared" si="1316"/>
        <v>7.2228531616565119</v>
      </c>
      <c r="J723">
        <f t="shared" si="1316"/>
        <v>1.6202702483943654</v>
      </c>
      <c r="K723" s="1179">
        <f t="shared" si="1316"/>
        <v>60.036175001316089</v>
      </c>
      <c r="L723">
        <f t="shared" si="1316"/>
        <v>5.4258304473304468</v>
      </c>
      <c r="M723">
        <f t="shared" si="1316"/>
        <v>5.5779720491150042E-2</v>
      </c>
      <c r="N723" s="1179">
        <f t="shared" si="1316"/>
        <v>201.9567318138559</v>
      </c>
      <c r="O723">
        <f t="shared" si="1316"/>
        <v>7.2746926694406069</v>
      </c>
      <c r="P723" s="1179">
        <f t="shared" si="1316"/>
        <v>0.14561284399442992</v>
      </c>
      <c r="Q723" s="1179">
        <f t="shared" si="1316"/>
        <v>21.52659617116711</v>
      </c>
      <c r="R723" s="1179">
        <f t="shared" si="1316"/>
        <v>10.9530493957917</v>
      </c>
    </row>
    <row r="724" spans="2:18" thickTop="1" thickBot="1" x14ac:dyDescent="0.35">
      <c r="D724">
        <v>13</v>
      </c>
      <c r="E724">
        <f t="shared" ref="E724" si="1317">B719+C719+D724</f>
        <v>113</v>
      </c>
      <c r="F724">
        <f t="shared" ref="F724:R724" si="1318">($B719*F$2+$C719*F$3+$D724*F$4)/$E724</f>
        <v>1.2050859587533131</v>
      </c>
      <c r="G724">
        <f t="shared" si="1318"/>
        <v>9.3048481210231074E-3</v>
      </c>
      <c r="H724" s="1179">
        <f t="shared" si="1318"/>
        <v>11.555233362665644</v>
      </c>
      <c r="I724" s="1179">
        <f t="shared" si="1318"/>
        <v>7.1786791538691572</v>
      </c>
      <c r="J724">
        <f t="shared" si="1318"/>
        <v>1.6881452833190738</v>
      </c>
      <c r="K724" s="1179">
        <f t="shared" si="1318"/>
        <v>59.53914808500727</v>
      </c>
      <c r="L724">
        <f t="shared" si="1318"/>
        <v>6.3053806714426184</v>
      </c>
      <c r="M724">
        <f t="shared" si="1318"/>
        <v>6.4734513516974665E-2</v>
      </c>
      <c r="N724" s="1179">
        <f t="shared" si="1318"/>
        <v>199.71988237223309</v>
      </c>
      <c r="O724">
        <f t="shared" si="1318"/>
        <v>7.3409763881056875</v>
      </c>
      <c r="P724" s="1179">
        <f t="shared" si="1318"/>
        <v>0.14462036320802027</v>
      </c>
      <c r="Q724" s="1179">
        <f t="shared" si="1318"/>
        <v>21.790950192704067</v>
      </c>
      <c r="R724" s="1179">
        <f t="shared" si="1318"/>
        <v>11.15544234906487</v>
      </c>
    </row>
    <row r="725" spans="2:18" thickTop="1" thickBot="1" x14ac:dyDescent="0.35">
      <c r="D725">
        <v>15</v>
      </c>
      <c r="E725">
        <f t="shared" ref="E725" si="1319">B719+C719+D725</f>
        <v>115</v>
      </c>
      <c r="F725">
        <f t="shared" ref="F725:R725" si="1320">($B719*F$2+$C719*F$3+$D725*F$4)/$E725</f>
        <v>1.2543763889289048</v>
      </c>
      <c r="G725">
        <f t="shared" si="1320"/>
        <v>9.5579793790112385E-3</v>
      </c>
      <c r="H725" s="1179">
        <f t="shared" si="1320"/>
        <v>11.599280278239711</v>
      </c>
      <c r="I725" s="1179">
        <f t="shared" si="1320"/>
        <v>7.1505102213670755</v>
      </c>
      <c r="J725">
        <f t="shared" si="1320"/>
        <v>1.7314279142855542</v>
      </c>
      <c r="K725" s="1179">
        <f t="shared" si="1320"/>
        <v>59.222203384752362</v>
      </c>
      <c r="L725">
        <f t="shared" si="1320"/>
        <v>6.8662532781228434</v>
      </c>
      <c r="M725">
        <f t="shared" si="1320"/>
        <v>7.044481631605122E-2</v>
      </c>
      <c r="N725" s="1179">
        <f t="shared" si="1320"/>
        <v>198.29348562685038</v>
      </c>
      <c r="O725">
        <f t="shared" si="1320"/>
        <v>7.3832442666747236</v>
      </c>
      <c r="P725" s="1179">
        <f t="shared" si="1320"/>
        <v>0.14398747690944019</v>
      </c>
      <c r="Q725" s="1179">
        <f t="shared" si="1320"/>
        <v>21.959523771655167</v>
      </c>
      <c r="R725" s="1179">
        <f t="shared" si="1320"/>
        <v>11.284504522166603</v>
      </c>
    </row>
    <row r="726" spans="2:18" thickTop="1" thickBot="1" x14ac:dyDescent="0.35">
      <c r="D726">
        <v>17</v>
      </c>
      <c r="E726">
        <f t="shared" ref="E726" si="1321">B719+C719+D726</f>
        <v>117</v>
      </c>
      <c r="F726">
        <f t="shared" ref="F726:R726" si="1322">($B719*F$2+$C719*F$3+$D726*F$4)/$E726</f>
        <v>1.3019816761925107</v>
      </c>
      <c r="G726">
        <f t="shared" si="1322"/>
        <v>9.8024565768972081E-3</v>
      </c>
      <c r="H726" s="1179">
        <f t="shared" si="1322"/>
        <v>11.641821316358252</v>
      </c>
      <c r="I726" s="1179">
        <f t="shared" si="1322"/>
        <v>7.1233043292924156</v>
      </c>
      <c r="J726">
        <f t="shared" si="1322"/>
        <v>1.7732307971848047</v>
      </c>
      <c r="K726" s="1179">
        <f t="shared" si="1322"/>
        <v>58.916094400745493</v>
      </c>
      <c r="L726">
        <f t="shared" si="1322"/>
        <v>7.4079507529507529</v>
      </c>
      <c r="M726">
        <f t="shared" si="1322"/>
        <v>7.5959895087808954E-2</v>
      </c>
      <c r="N726" s="1179">
        <f t="shared" si="1322"/>
        <v>196.91585458216454</v>
      </c>
      <c r="O726">
        <f t="shared" si="1322"/>
        <v>7.4240670895661864</v>
      </c>
      <c r="P726" s="1179">
        <f t="shared" si="1322"/>
        <v>0.14337622774927311</v>
      </c>
      <c r="Q726" s="1179">
        <f t="shared" si="1322"/>
        <v>22.122334151325887</v>
      </c>
      <c r="R726" s="1179">
        <f t="shared" si="1322"/>
        <v>11.409154313281951</v>
      </c>
    </row>
    <row r="727" spans="2:18" thickTop="1" thickBot="1" x14ac:dyDescent="0.35">
      <c r="D727">
        <v>20</v>
      </c>
      <c r="E727">
        <f t="shared" ref="E727" si="1323">B719+C719+D727</f>
        <v>120</v>
      </c>
      <c r="F727">
        <f t="shared" ref="F727:R727" si="1324">($B719*F$2+$C719*F$3+$D727*F$4)/$E727</f>
        <v>1.3704142766339438</v>
      </c>
      <c r="G727">
        <f t="shared" si="1324"/>
        <v>1.0153892548858292E-2</v>
      </c>
      <c r="H727" s="1179">
        <f t="shared" si="1324"/>
        <v>11.702974058653661</v>
      </c>
      <c r="I727" s="1179">
        <f t="shared" si="1324"/>
        <v>7.0841958594350904</v>
      </c>
      <c r="J727">
        <f t="shared" si="1324"/>
        <v>1.8333224413524773</v>
      </c>
      <c r="K727" s="1179">
        <f t="shared" si="1324"/>
        <v>58.476062736235612</v>
      </c>
      <c r="L727">
        <f t="shared" si="1324"/>
        <v>8.1866408730158735</v>
      </c>
      <c r="M727">
        <f t="shared" si="1324"/>
        <v>8.3887820822210649E-2</v>
      </c>
      <c r="N727" s="1179">
        <f t="shared" si="1324"/>
        <v>194.93550995542867</v>
      </c>
      <c r="O727">
        <f t="shared" si="1324"/>
        <v>7.4827498974726643</v>
      </c>
      <c r="P727" s="1179">
        <f t="shared" si="1324"/>
        <v>0.14249755708153294</v>
      </c>
      <c r="Q727" s="1179">
        <f t="shared" si="1324"/>
        <v>22.356374072102554</v>
      </c>
      <c r="R727" s="1179">
        <f t="shared" si="1324"/>
        <v>11.588338388010266</v>
      </c>
    </row>
    <row r="728" spans="2:18" thickTop="1" thickBot="1" x14ac:dyDescent="0.35">
      <c r="B728">
        <v>20</v>
      </c>
      <c r="C728">
        <v>80</v>
      </c>
      <c r="D728">
        <v>1</v>
      </c>
      <c r="E728">
        <f t="shared" ref="E728" si="1325">B728+C728+D728</f>
        <v>101</v>
      </c>
      <c r="F728">
        <f t="shared" ref="F728:R728" si="1326">($B728*F$2+$C728*F$3+$D728*F$4)/$E728</f>
        <v>0.82890381233021093</v>
      </c>
      <c r="G728">
        <f t="shared" si="1326"/>
        <v>7.2260451389372145E-3</v>
      </c>
      <c r="H728" s="1179">
        <f t="shared" si="1326"/>
        <v>11.289240242969031</v>
      </c>
      <c r="I728" s="1179">
        <f t="shared" si="1326"/>
        <v>7.3916091830553405</v>
      </c>
      <c r="J728">
        <f t="shared" si="1326"/>
        <v>1.3903040185929989</v>
      </c>
      <c r="K728" s="1179">
        <f t="shared" si="1326"/>
        <v>60.997482034173153</v>
      </c>
      <c r="L728">
        <f t="shared" si="1326"/>
        <v>2.3819896275341823</v>
      </c>
      <c r="M728">
        <f t="shared" si="1326"/>
        <v>2.4683930033708654E-2</v>
      </c>
      <c r="N728" s="1179">
        <f t="shared" si="1326"/>
        <v>208.40436744800957</v>
      </c>
      <c r="O728">
        <f t="shared" si="1326"/>
        <v>6.7432669407585237</v>
      </c>
      <c r="P728" s="1179">
        <f t="shared" si="1326"/>
        <v>0.14973236061234721</v>
      </c>
      <c r="Q728" s="1179">
        <f t="shared" si="1326"/>
        <v>20.409075830024197</v>
      </c>
      <c r="R728" s="1179">
        <f t="shared" si="1326"/>
        <v>10.163259772923835</v>
      </c>
    </row>
    <row r="729" spans="2:18" thickTop="1" thickBot="1" x14ac:dyDescent="0.35">
      <c r="D729">
        <v>3</v>
      </c>
      <c r="E729">
        <f t="shared" ref="E729" si="1327">B728+C728+D729</f>
        <v>103</v>
      </c>
      <c r="F729">
        <f t="shared" ref="F729:R729" si="1328">($B728*F$2+$C728*F$3+$D729*F$4)/$E729</f>
        <v>0.89124132459272787</v>
      </c>
      <c r="G729">
        <f t="shared" si="1328"/>
        <v>7.5490325237217454E-3</v>
      </c>
      <c r="H729" s="1179">
        <f t="shared" si="1328"/>
        <v>11.34358375297302</v>
      </c>
      <c r="I729" s="1179">
        <f t="shared" si="1328"/>
        <v>7.3560238695008575</v>
      </c>
      <c r="J729">
        <f t="shared" si="1328"/>
        <v>1.4444126117055951</v>
      </c>
      <c r="K729" s="1179">
        <f t="shared" si="1328"/>
        <v>60.615294573710571</v>
      </c>
      <c r="L729">
        <f t="shared" si="1328"/>
        <v>3.0843889659423644</v>
      </c>
      <c r="M729">
        <f t="shared" si="1328"/>
        <v>3.1837192061478919E-2</v>
      </c>
      <c r="N729" s="1179">
        <f t="shared" si="1328"/>
        <v>206.64315777936335</v>
      </c>
      <c r="O729">
        <f t="shared" si="1328"/>
        <v>6.8020652410510829</v>
      </c>
      <c r="P729" s="1179">
        <f t="shared" si="1328"/>
        <v>0.14892647790219807</v>
      </c>
      <c r="Q729" s="1179">
        <f t="shared" si="1328"/>
        <v>20.624121561138143</v>
      </c>
      <c r="R729" s="1179">
        <f t="shared" si="1328"/>
        <v>10.326623996797441</v>
      </c>
    </row>
    <row r="730" spans="2:18" thickTop="1" thickBot="1" x14ac:dyDescent="0.35">
      <c r="D730">
        <v>5</v>
      </c>
      <c r="E730">
        <f t="shared" ref="E730" si="1329">B728+C728+D730</f>
        <v>105</v>
      </c>
      <c r="F730">
        <f t="shared" ref="F730:R730" si="1330">($B728*F$2+$C728*F$3+$D730*F$4)/$E730</f>
        <v>0.95120407448333955</v>
      </c>
      <c r="G730">
        <f t="shared" si="1330"/>
        <v>7.8597156271811523E-3</v>
      </c>
      <c r="H730" s="1179">
        <f t="shared" si="1330"/>
        <v>11.395857034024479</v>
      </c>
      <c r="I730" s="1179">
        <f t="shared" si="1330"/>
        <v>7.3217941869389254</v>
      </c>
      <c r="J730">
        <f t="shared" si="1330"/>
        <v>1.4964599250805686</v>
      </c>
      <c r="K730" s="1179">
        <f t="shared" si="1330"/>
        <v>60.247666635551326</v>
      </c>
      <c r="L730">
        <f t="shared" si="1330"/>
        <v>3.7600302343159488</v>
      </c>
      <c r="M730">
        <f t="shared" si="1330"/>
        <v>3.8717948869143648E-2</v>
      </c>
      <c r="N730" s="1179">
        <f t="shared" si="1330"/>
        <v>204.94904181237985</v>
      </c>
      <c r="O730">
        <f t="shared" si="1330"/>
        <v>6.858623606094401</v>
      </c>
      <c r="P730" s="1179">
        <f t="shared" si="1330"/>
        <v>0.14815129548576889</v>
      </c>
      <c r="Q730" s="1179">
        <f t="shared" si="1330"/>
        <v>20.830975073923938</v>
      </c>
      <c r="R730" s="1179">
        <f t="shared" si="1330"/>
        <v>10.483764821666336</v>
      </c>
    </row>
    <row r="731" spans="2:18" thickTop="1" thickBot="1" x14ac:dyDescent="0.35">
      <c r="D731">
        <v>7</v>
      </c>
      <c r="E731">
        <f t="shared" ref="E731" si="1331">B728+C728+D731</f>
        <v>107</v>
      </c>
      <c r="F731">
        <f t="shared" ref="F731:R731" si="1332">($B728*F$2+$C728*F$3+$D731*F$4)/$E731</f>
        <v>1.0089252262471993</v>
      </c>
      <c r="G731">
        <f t="shared" si="1332"/>
        <v>8.1587844090159067E-3</v>
      </c>
      <c r="H731" s="1179">
        <f t="shared" si="1332"/>
        <v>11.446176173728215</v>
      </c>
      <c r="I731" s="1179">
        <f t="shared" si="1332"/>
        <v>7.2888441186783748</v>
      </c>
      <c r="J731">
        <f t="shared" si="1332"/>
        <v>1.5465615444975993</v>
      </c>
      <c r="K731" s="1179">
        <f t="shared" si="1332"/>
        <v>59.893781797884017</v>
      </c>
      <c r="L731">
        <f t="shared" si="1332"/>
        <v>4.4104138851802412</v>
      </c>
      <c r="M731">
        <f t="shared" si="1332"/>
        <v>4.5341481123250822E-2</v>
      </c>
      <c r="N731" s="1179">
        <f t="shared" si="1332"/>
        <v>203.3182572834144</v>
      </c>
      <c r="O731">
        <f t="shared" si="1332"/>
        <v>6.9130676397342308</v>
      </c>
      <c r="P731" s="1179">
        <f t="shared" si="1332"/>
        <v>0.14740509185126227</v>
      </c>
      <c r="Q731" s="1179">
        <f t="shared" si="1332"/>
        <v>21.030095745110263</v>
      </c>
      <c r="R731" s="1179">
        <f t="shared" si="1332"/>
        <v>10.635031223175647</v>
      </c>
    </row>
    <row r="732" spans="2:18" thickTop="1" thickBot="1" x14ac:dyDescent="0.35">
      <c r="D732">
        <v>10</v>
      </c>
      <c r="E732">
        <f t="shared" ref="E732" si="1333">B728+C728+D732</f>
        <v>110</v>
      </c>
      <c r="F732">
        <f t="shared" ref="F732:R732" si="1334">($B728*F$2+$C728*F$3+$D732*F$4)/$E732</f>
        <v>1.0915714208181801</v>
      </c>
      <c r="G732">
        <f t="shared" si="1334"/>
        <v>8.5869965284611251E-3</v>
      </c>
      <c r="H732" s="1179">
        <f t="shared" si="1334"/>
        <v>11.518224032849478</v>
      </c>
      <c r="I732" s="1179">
        <f t="shared" si="1334"/>
        <v>7.2416656118507676</v>
      </c>
      <c r="J732">
        <f t="shared" si="1334"/>
        <v>1.6182979541174383</v>
      </c>
      <c r="K732" s="1179">
        <f t="shared" si="1334"/>
        <v>59.387083053042197</v>
      </c>
      <c r="L732">
        <f t="shared" si="1334"/>
        <v>5.3416450216450215</v>
      </c>
      <c r="M732">
        <f t="shared" si="1334"/>
        <v>5.4825175032540634E-2</v>
      </c>
      <c r="N732" s="1179">
        <f t="shared" si="1334"/>
        <v>200.98327034421388</v>
      </c>
      <c r="O732">
        <f t="shared" si="1334"/>
        <v>6.9910215969912608</v>
      </c>
      <c r="P732" s="1179">
        <f t="shared" si="1334"/>
        <v>0.14633666392003694</v>
      </c>
      <c r="Q732" s="1179">
        <f t="shared" si="1334"/>
        <v>21.315200342490687</v>
      </c>
      <c r="R732" s="1179">
        <f t="shared" si="1334"/>
        <v>10.851617207154886</v>
      </c>
    </row>
    <row r="733" spans="2:18" thickTop="1" thickBot="1" x14ac:dyDescent="0.35">
      <c r="D733">
        <v>13</v>
      </c>
      <c r="E733">
        <f t="shared" ref="E733" si="1335">B728+C728+D733</f>
        <v>113</v>
      </c>
      <c r="F733">
        <f t="shared" ref="F733:R733" si="1336">($B728*F$2+$C728*F$3+$D733*F$4)/$E733</f>
        <v>1.1698293218721179</v>
      </c>
      <c r="G733">
        <f t="shared" si="1336"/>
        <v>8.9924717212101352E-3</v>
      </c>
      <c r="H733" s="1179">
        <f t="shared" si="1336"/>
        <v>11.586446341928905</v>
      </c>
      <c r="I733" s="1179">
        <f t="shared" si="1336"/>
        <v>7.1969921584830345</v>
      </c>
      <c r="J733">
        <f t="shared" si="1336"/>
        <v>1.6862253508371094</v>
      </c>
      <c r="K733" s="1179">
        <f t="shared" si="1336"/>
        <v>58.907288666333564</v>
      </c>
      <c r="L733">
        <f t="shared" si="1336"/>
        <v>6.2234302570585758</v>
      </c>
      <c r="M733">
        <f t="shared" si="1336"/>
        <v>6.3805309973195584E-2</v>
      </c>
      <c r="N733" s="1179">
        <f t="shared" si="1336"/>
        <v>198.77226501240457</v>
      </c>
      <c r="O733">
        <f t="shared" si="1336"/>
        <v>7.0648364060753508</v>
      </c>
      <c r="P733" s="1179">
        <f t="shared" si="1336"/>
        <v>0.14532496667542533</v>
      </c>
      <c r="Q733" s="1179">
        <f t="shared" si="1336"/>
        <v>21.585166642665069</v>
      </c>
      <c r="R733" s="1179">
        <f t="shared" si="1336"/>
        <v>11.056703050391867</v>
      </c>
    </row>
    <row r="734" spans="2:18" thickTop="1" thickBot="1" x14ac:dyDescent="0.35">
      <c r="D734">
        <v>15</v>
      </c>
      <c r="E734">
        <f t="shared" ref="E734" si="1337">B728+C728+D734</f>
        <v>115</v>
      </c>
      <c r="F734">
        <f t="shared" ref="F734:R734" si="1338">($B728*F$2+$C728*F$3+$D734*F$4)/$E734</f>
        <v>1.2197329109499913</v>
      </c>
      <c r="G734">
        <f t="shared" si="1338"/>
        <v>9.2510356122384903E-3</v>
      </c>
      <c r="H734" s="1179">
        <f t="shared" si="1338"/>
        <v>11.629950423081002</v>
      </c>
      <c r="I734" s="1179">
        <f t="shared" si="1338"/>
        <v>7.1685047389441898</v>
      </c>
      <c r="J734">
        <f t="shared" si="1338"/>
        <v>1.7295413719337112</v>
      </c>
      <c r="K734" s="1179">
        <f t="shared" si="1338"/>
        <v>58.601332825533852</v>
      </c>
      <c r="L734">
        <f t="shared" si="1338"/>
        <v>6.7857280883367839</v>
      </c>
      <c r="M734">
        <f t="shared" si="1338"/>
        <v>6.9531772833903091E-2</v>
      </c>
      <c r="N734" s="1179">
        <f t="shared" si="1338"/>
        <v>197.36234856893194</v>
      </c>
      <c r="O734">
        <f t="shared" si="1338"/>
        <v>7.1119067191144794</v>
      </c>
      <c r="P734" s="1179">
        <f t="shared" si="1338"/>
        <v>0.14467982640349905</v>
      </c>
      <c r="Q734" s="1179">
        <f t="shared" si="1338"/>
        <v>21.757319065964673</v>
      </c>
      <c r="R734" s="1179">
        <f t="shared" si="1338"/>
        <v>11.187482428687911</v>
      </c>
    </row>
    <row r="735" spans="2:18" thickTop="1" thickBot="1" x14ac:dyDescent="0.35">
      <c r="D735">
        <v>17</v>
      </c>
      <c r="E735">
        <f t="shared" ref="E735" si="1339">B728+C728+D735</f>
        <v>117</v>
      </c>
      <c r="F735">
        <f t="shared" ref="F735:R735" si="1340">($B728*F$2+$C728*F$3+$D735*F$4)/$E735</f>
        <v>1.2679303944183649</v>
      </c>
      <c r="G735">
        <f t="shared" si="1340"/>
        <v>9.500759712120577E-3</v>
      </c>
      <c r="H735" s="1179">
        <f t="shared" si="1340"/>
        <v>11.671967185219351</v>
      </c>
      <c r="I735" s="1179">
        <f t="shared" si="1340"/>
        <v>7.1409912482784677</v>
      </c>
      <c r="J735">
        <f t="shared" si="1340"/>
        <v>1.7713765034201725</v>
      </c>
      <c r="K735" s="1179">
        <f t="shared" si="1340"/>
        <v>58.305837013479433</v>
      </c>
      <c r="L735">
        <f t="shared" si="1340"/>
        <v>7.3288020621353951</v>
      </c>
      <c r="M735">
        <f t="shared" si="1340"/>
        <v>7.5062459186552244E-2</v>
      </c>
      <c r="N735" s="1179">
        <f t="shared" si="1340"/>
        <v>196.00063439703104</v>
      </c>
      <c r="O735">
        <f t="shared" si="1340"/>
        <v>7.1573677906821853</v>
      </c>
      <c r="P735" s="1179">
        <f t="shared" si="1340"/>
        <v>0.14405674220924553</v>
      </c>
      <c r="Q735" s="1179">
        <f t="shared" si="1340"/>
        <v>21.923585936330959</v>
      </c>
      <c r="R735" s="1179">
        <f t="shared" si="1340"/>
        <v>11.313790717127681</v>
      </c>
    </row>
    <row r="736" spans="2:18" thickTop="1" thickBot="1" x14ac:dyDescent="0.35">
      <c r="D736">
        <v>20</v>
      </c>
      <c r="E736">
        <f t="shared" ref="E736" si="1341">B728+C728+D736</f>
        <v>120</v>
      </c>
      <c r="F736">
        <f t="shared" ref="F736:R736" si="1342">($B728*F$2+$C728*F$3+$D736*F$4)/$E736</f>
        <v>1.3372142769041515</v>
      </c>
      <c r="G736">
        <f t="shared" si="1342"/>
        <v>9.8597381057010762E-3</v>
      </c>
      <c r="H736" s="1179">
        <f t="shared" si="1342"/>
        <v>11.732366280793231</v>
      </c>
      <c r="I736" s="1179">
        <f t="shared" si="1342"/>
        <v>7.1014406054464922</v>
      </c>
      <c r="J736">
        <f t="shared" si="1342"/>
        <v>1.8315145049319608</v>
      </c>
      <c r="K736" s="1179">
        <f t="shared" si="1342"/>
        <v>57.881061783651212</v>
      </c>
      <c r="L736">
        <f t="shared" si="1342"/>
        <v>8.1094708994708995</v>
      </c>
      <c r="M736">
        <f t="shared" si="1342"/>
        <v>8.301282081848535E-2</v>
      </c>
      <c r="N736" s="1179">
        <f t="shared" si="1342"/>
        <v>194.04317027492348</v>
      </c>
      <c r="O736">
        <f t="shared" si="1342"/>
        <v>7.2227180810607639</v>
      </c>
      <c r="P736" s="1179">
        <f t="shared" si="1342"/>
        <v>0.143161058680006</v>
      </c>
      <c r="Q736" s="1179">
        <f t="shared" si="1342"/>
        <v>22.162594562482493</v>
      </c>
      <c r="R736" s="1179">
        <f t="shared" si="1342"/>
        <v>11.495358881759852</v>
      </c>
    </row>
    <row r="737" spans="2:18" thickTop="1" thickBot="1" x14ac:dyDescent="0.35">
      <c r="B737">
        <v>19</v>
      </c>
      <c r="C737">
        <v>81</v>
      </c>
      <c r="D737">
        <v>1</v>
      </c>
      <c r="E737">
        <f t="shared" ref="E737" si="1343">B737+C737+D737</f>
        <v>101</v>
      </c>
      <c r="F737">
        <f t="shared" ref="F737:R737" si="1344">($B737*F$2+$C737*F$3+$D737*F$4)/$E737</f>
        <v>0.78945826809679431</v>
      </c>
      <c r="G737">
        <f t="shared" si="1344"/>
        <v>6.8765547114236908E-3</v>
      </c>
      <c r="H737" s="1179">
        <f t="shared" si="1344"/>
        <v>11.324161695016045</v>
      </c>
      <c r="I737" s="1179">
        <f t="shared" si="1344"/>
        <v>7.4120979901975979</v>
      </c>
      <c r="J737">
        <f t="shared" si="1344"/>
        <v>1.3881559753210981</v>
      </c>
      <c r="K737" s="1179">
        <f t="shared" si="1344"/>
        <v>60.290550209320394</v>
      </c>
      <c r="L737">
        <f t="shared" si="1344"/>
        <v>2.2903025302530251</v>
      </c>
      <c r="M737">
        <f t="shared" si="1344"/>
        <v>2.3644326068886525E-2</v>
      </c>
      <c r="N737" s="1179">
        <f t="shared" si="1344"/>
        <v>207.34416188701331</v>
      </c>
      <c r="O737">
        <f t="shared" si="1344"/>
        <v>6.4343182479919081</v>
      </c>
      <c r="P737" s="1179">
        <f t="shared" si="1344"/>
        <v>0.15052067934320634</v>
      </c>
      <c r="Q737" s="1179">
        <f t="shared" si="1344"/>
        <v>20.178842749287487</v>
      </c>
      <c r="R737" s="1179">
        <f t="shared" si="1344"/>
        <v>10.052789072428297</v>
      </c>
    </row>
    <row r="738" spans="2:18" thickTop="1" thickBot="1" x14ac:dyDescent="0.35">
      <c r="D738">
        <v>3</v>
      </c>
      <c r="E738">
        <f t="shared" ref="E738" si="1345">B737+C737+D738</f>
        <v>103</v>
      </c>
      <c r="F738">
        <f t="shared" ref="F738:R738" si="1346">($B737*F$2+$C737*F$3+$D738*F$4)/$E738</f>
        <v>0.85256171325704755</v>
      </c>
      <c r="G738">
        <f t="shared" si="1346"/>
        <v>7.2063283181016888E-3</v>
      </c>
      <c r="H738" s="1179">
        <f t="shared" si="1346"/>
        <v>11.377827118572517</v>
      </c>
      <c r="I738" s="1179">
        <f t="shared" si="1346"/>
        <v>7.3761148357277309</v>
      </c>
      <c r="J738">
        <f t="shared" si="1346"/>
        <v>1.4423062780117895</v>
      </c>
      <c r="K738" s="1179">
        <f t="shared" si="1346"/>
        <v>59.922089580408354</v>
      </c>
      <c r="L738">
        <f t="shared" si="1346"/>
        <v>2.9944822006472491</v>
      </c>
      <c r="M738">
        <f t="shared" si="1346"/>
        <v>3.081777458141062E-2</v>
      </c>
      <c r="N738" s="1179">
        <f t="shared" si="1346"/>
        <v>205.60353873411458</v>
      </c>
      <c r="O738">
        <f t="shared" si="1346"/>
        <v>6.4991155520275088</v>
      </c>
      <c r="P738" s="1179">
        <f t="shared" si="1346"/>
        <v>0.14969948947323469</v>
      </c>
      <c r="Q738" s="1179">
        <f t="shared" si="1346"/>
        <v>20.398359025658458</v>
      </c>
      <c r="R738" s="1179">
        <f t="shared" si="1346"/>
        <v>10.218298358447447</v>
      </c>
    </row>
    <row r="739" spans="2:18" thickTop="1" thickBot="1" x14ac:dyDescent="0.35">
      <c r="D739">
        <v>5</v>
      </c>
      <c r="E739">
        <f t="shared" ref="E739" si="1347">B737+C737+D739</f>
        <v>105</v>
      </c>
      <c r="F739">
        <f t="shared" ref="F739:R739" si="1348">($B737*F$2+$C737*F$3+$D739*F$4)/$E739</f>
        <v>0.91326121764929125</v>
      </c>
      <c r="G739">
        <f t="shared" si="1348"/>
        <v>7.5235391207157621E-3</v>
      </c>
      <c r="H739" s="1179">
        <f t="shared" si="1348"/>
        <v>11.429448145041128</v>
      </c>
      <c r="I739" s="1179">
        <f t="shared" si="1348"/>
        <v>7.3415024680948111</v>
      </c>
      <c r="J739">
        <f t="shared" si="1348"/>
        <v>1.4943937120285498</v>
      </c>
      <c r="K739" s="1179">
        <f t="shared" si="1348"/>
        <v>59.56766554688344</v>
      </c>
      <c r="L739">
        <f t="shared" si="1348"/>
        <v>3.6718359788359787</v>
      </c>
      <c r="M739">
        <f t="shared" si="1348"/>
        <v>3.7717948864886178E-2</v>
      </c>
      <c r="N739" s="1179">
        <f t="shared" si="1348"/>
        <v>203.92922503465965</v>
      </c>
      <c r="O739">
        <f t="shared" si="1348"/>
        <v>6.561444387337942</v>
      </c>
      <c r="P739" s="1179">
        <f t="shared" si="1348"/>
        <v>0.14890958302688101</v>
      </c>
      <c r="Q739" s="1179">
        <f t="shared" si="1348"/>
        <v>20.609512777215294</v>
      </c>
      <c r="R739" s="1179">
        <f t="shared" si="1348"/>
        <v>10.377502528808723</v>
      </c>
    </row>
    <row r="740" spans="2:18" thickTop="1" thickBot="1" x14ac:dyDescent="0.35">
      <c r="D740">
        <v>7</v>
      </c>
      <c r="E740">
        <f t="shared" ref="E740" si="1349">B737+C737+D740</f>
        <v>107</v>
      </c>
      <c r="F740">
        <f t="shared" ref="F740:R740" si="1350">($B737*F$2+$C737*F$3+$D740*F$4)/$E740</f>
        <v>0.9716915816904228</v>
      </c>
      <c r="G740">
        <f t="shared" si="1350"/>
        <v>7.8288915755685608E-3</v>
      </c>
      <c r="H740" s="1179">
        <f t="shared" si="1350"/>
        <v>11.479139413510911</v>
      </c>
      <c r="I740" s="1179">
        <f t="shared" si="1350"/>
        <v>7.3081840207472348</v>
      </c>
      <c r="J740">
        <f t="shared" si="1350"/>
        <v>1.5445339522502912</v>
      </c>
      <c r="K740" s="1179">
        <f t="shared" si="1350"/>
        <v>59.22649100993889</v>
      </c>
      <c r="L740">
        <f t="shared" si="1350"/>
        <v>4.3238681204569058</v>
      </c>
      <c r="M740">
        <f t="shared" si="1350"/>
        <v>4.436017270785797E-2</v>
      </c>
      <c r="N740" s="1179">
        <f t="shared" si="1350"/>
        <v>202.31750250153945</v>
      </c>
      <c r="O740">
        <f t="shared" si="1350"/>
        <v>6.6214431727302294</v>
      </c>
      <c r="P740" s="1179">
        <f t="shared" si="1350"/>
        <v>0.14814920579347512</v>
      </c>
      <c r="Q740" s="1179">
        <f t="shared" si="1350"/>
        <v>20.81277293058309</v>
      </c>
      <c r="R740" s="1179">
        <f t="shared" si="1350"/>
        <v>10.530755141399485</v>
      </c>
    </row>
    <row r="741" spans="2:18" thickTop="1" thickBot="1" x14ac:dyDescent="0.35">
      <c r="D741">
        <v>10</v>
      </c>
      <c r="E741">
        <f t="shared" ref="E741" si="1351">B737+C737+D741</f>
        <v>110</v>
      </c>
      <c r="F741">
        <f t="shared" ref="F741:R741" si="1352">($B737*F$2+$C737*F$3+$D741*F$4)/$E741</f>
        <v>1.0553532392947704</v>
      </c>
      <c r="G741">
        <f t="shared" si="1352"/>
        <v>8.2661007722896161E-3</v>
      </c>
      <c r="H741" s="1179">
        <f t="shared" si="1352"/>
        <v>11.550288275183552</v>
      </c>
      <c r="I741" s="1179">
        <f t="shared" si="1352"/>
        <v>7.2604780620450224</v>
      </c>
      <c r="J741">
        <f t="shared" si="1352"/>
        <v>1.6163256598405114</v>
      </c>
      <c r="K741" s="1179">
        <f t="shared" si="1352"/>
        <v>58.737991104768298</v>
      </c>
      <c r="L741">
        <f t="shared" si="1352"/>
        <v>5.2574595959595953</v>
      </c>
      <c r="M741">
        <f t="shared" si="1352"/>
        <v>5.3870629573931225E-2</v>
      </c>
      <c r="N741" s="1179">
        <f t="shared" si="1352"/>
        <v>200.00980887457186</v>
      </c>
      <c r="O741">
        <f t="shared" si="1352"/>
        <v>6.7073505245419129</v>
      </c>
      <c r="P741" s="1179">
        <f t="shared" si="1352"/>
        <v>0.14706048384564396</v>
      </c>
      <c r="Q741" s="1179">
        <f t="shared" si="1352"/>
        <v>21.103804513814254</v>
      </c>
      <c r="R741" s="1179">
        <f t="shared" si="1352"/>
        <v>10.750185018518074</v>
      </c>
    </row>
    <row r="742" spans="2:18" thickTop="1" thickBot="1" x14ac:dyDescent="0.35">
      <c r="D742">
        <v>13</v>
      </c>
      <c r="E742">
        <f t="shared" ref="E742" si="1353">B737+C737+D742</f>
        <v>113</v>
      </c>
      <c r="F742">
        <f t="shared" ref="F742:R742" si="1354">($B737*F$2+$C737*F$3+$D742*F$4)/$E742</f>
        <v>1.1345726849909226</v>
      </c>
      <c r="G742">
        <f t="shared" si="1354"/>
        <v>8.6800953213971629E-3</v>
      </c>
      <c r="H742" s="1179">
        <f t="shared" si="1354"/>
        <v>11.617659321192162</v>
      </c>
      <c r="I742" s="1179">
        <f t="shared" si="1354"/>
        <v>7.2153051630969101</v>
      </c>
      <c r="J742">
        <f t="shared" si="1354"/>
        <v>1.6843054183551451</v>
      </c>
      <c r="K742" s="1179">
        <f t="shared" si="1354"/>
        <v>58.275429247659858</v>
      </c>
      <c r="L742">
        <f t="shared" si="1354"/>
        <v>6.1414798426745332</v>
      </c>
      <c r="M742">
        <f t="shared" si="1354"/>
        <v>6.2876106429416517E-2</v>
      </c>
      <c r="N742" s="1179">
        <f t="shared" si="1354"/>
        <v>197.82464765257606</v>
      </c>
      <c r="O742">
        <f t="shared" si="1354"/>
        <v>6.7886964240450123</v>
      </c>
      <c r="P742" s="1179">
        <f t="shared" si="1354"/>
        <v>0.14602957014283038</v>
      </c>
      <c r="Q742" s="1179">
        <f t="shared" si="1354"/>
        <v>21.37938309262606</v>
      </c>
      <c r="R742" s="1179">
        <f t="shared" si="1354"/>
        <v>10.957963751718864</v>
      </c>
    </row>
    <row r="743" spans="2:18" thickTop="1" thickBot="1" x14ac:dyDescent="0.35">
      <c r="D743">
        <v>15</v>
      </c>
      <c r="E743">
        <f t="shared" ref="E743" si="1355">B737+C737+D743</f>
        <v>115</v>
      </c>
      <c r="F743">
        <f t="shared" ref="F743:R743" si="1356">($B737*F$2+$C737*F$3+$D743*F$4)/$E743</f>
        <v>1.1850894329710775</v>
      </c>
      <c r="G743">
        <f t="shared" si="1356"/>
        <v>8.9440918454657421E-3</v>
      </c>
      <c r="H743" s="1179">
        <f t="shared" si="1356"/>
        <v>11.66062056792229</v>
      </c>
      <c r="I743" s="1179">
        <f t="shared" si="1356"/>
        <v>7.1864992565213024</v>
      </c>
      <c r="J743">
        <f t="shared" si="1356"/>
        <v>1.7276548295818679</v>
      </c>
      <c r="K743" s="1179">
        <f t="shared" si="1356"/>
        <v>57.980462266315342</v>
      </c>
      <c r="L743">
        <f t="shared" si="1356"/>
        <v>6.7052028985507253</v>
      </c>
      <c r="M743">
        <f t="shared" si="1356"/>
        <v>6.8618729351754962E-2</v>
      </c>
      <c r="N743" s="1179">
        <f t="shared" si="1356"/>
        <v>196.43121151101349</v>
      </c>
      <c r="O743">
        <f t="shared" si="1356"/>
        <v>6.8405691715542343</v>
      </c>
      <c r="P743" s="1179">
        <f t="shared" si="1356"/>
        <v>0.14537217589755799</v>
      </c>
      <c r="Q743" s="1179">
        <f t="shared" si="1356"/>
        <v>21.555114360274171</v>
      </c>
      <c r="R743" s="1179">
        <f t="shared" si="1356"/>
        <v>11.090460335209222</v>
      </c>
    </row>
    <row r="744" spans="2:18" thickTop="1" thickBot="1" x14ac:dyDescent="0.35">
      <c r="D744">
        <v>17</v>
      </c>
      <c r="E744">
        <f t="shared" ref="E744" si="1357">B737+C737+D744</f>
        <v>117</v>
      </c>
      <c r="F744">
        <f t="shared" ref="F744:R744" si="1358">($B737*F$2+$C737*F$3+$D744*F$4)/$E744</f>
        <v>1.233879112644219</v>
      </c>
      <c r="G744">
        <f t="shared" si="1358"/>
        <v>9.1990628473439459E-3</v>
      </c>
      <c r="H744" s="1179">
        <f t="shared" si="1358"/>
        <v>11.702113054080447</v>
      </c>
      <c r="I744" s="1179">
        <f t="shared" si="1358"/>
        <v>7.1586781672645188</v>
      </c>
      <c r="J744">
        <f t="shared" si="1358"/>
        <v>1.7695222096555403</v>
      </c>
      <c r="K744" s="1179">
        <f t="shared" si="1358"/>
        <v>57.69557962621338</v>
      </c>
      <c r="L744">
        <f t="shared" si="1358"/>
        <v>7.2496533713200382</v>
      </c>
      <c r="M744">
        <f t="shared" si="1358"/>
        <v>7.4165023285295534E-2</v>
      </c>
      <c r="N744" s="1179">
        <f t="shared" si="1358"/>
        <v>195.0854142118975</v>
      </c>
      <c r="O744">
        <f t="shared" si="1358"/>
        <v>6.8906684917981842</v>
      </c>
      <c r="P744" s="1179">
        <f t="shared" si="1358"/>
        <v>0.14473725666921794</v>
      </c>
      <c r="Q744" s="1179">
        <f t="shared" si="1358"/>
        <v>21.724837721336023</v>
      </c>
      <c r="R744" s="1179">
        <f t="shared" si="1358"/>
        <v>11.218427120973415</v>
      </c>
    </row>
    <row r="745" spans="2:18" thickTop="1" thickBot="1" x14ac:dyDescent="0.35">
      <c r="D745">
        <v>20</v>
      </c>
      <c r="E745">
        <f t="shared" ref="E745" si="1359">B737+C737+D745</f>
        <v>120</v>
      </c>
      <c r="F745">
        <f t="shared" ref="F745:R745" si="1360">($B737*F$2+$C737*F$3+$D745*F$4)/$E745</f>
        <v>1.3040142771743592</v>
      </c>
      <c r="G745">
        <f t="shared" si="1360"/>
        <v>9.5655836625438608E-3</v>
      </c>
      <c r="H745" s="1179">
        <f t="shared" si="1360"/>
        <v>11.761758502932798</v>
      </c>
      <c r="I745" s="1179">
        <f t="shared" si="1360"/>
        <v>7.1186853514578923</v>
      </c>
      <c r="J745">
        <f t="shared" si="1360"/>
        <v>1.8297065685114444</v>
      </c>
      <c r="K745" s="1179">
        <f t="shared" si="1360"/>
        <v>57.286060831066806</v>
      </c>
      <c r="L745">
        <f t="shared" si="1360"/>
        <v>8.0323009259259255</v>
      </c>
      <c r="M745">
        <f t="shared" si="1360"/>
        <v>8.2137820814760065E-2</v>
      </c>
      <c r="N745" s="1179">
        <f t="shared" si="1360"/>
        <v>193.15083059441832</v>
      </c>
      <c r="O745">
        <f t="shared" si="1360"/>
        <v>6.9626862646488625</v>
      </c>
      <c r="P745" s="1179">
        <f t="shared" si="1360"/>
        <v>0.14382456027847915</v>
      </c>
      <c r="Q745" s="1179">
        <f t="shared" si="1360"/>
        <v>21.968815052862436</v>
      </c>
      <c r="R745" s="1179">
        <f t="shared" si="1360"/>
        <v>11.40237937550944</v>
      </c>
    </row>
    <row r="746" spans="2:18" thickTop="1" thickBot="1" x14ac:dyDescent="0.35">
      <c r="B746">
        <v>18</v>
      </c>
      <c r="C746">
        <v>82</v>
      </c>
      <c r="D746">
        <v>1</v>
      </c>
      <c r="E746">
        <f t="shared" ref="E746" si="1361">B746+C746+D746</f>
        <v>101</v>
      </c>
      <c r="F746">
        <f t="shared" ref="F746:R746" si="1362">($B746*F$2+$C746*F$3+$D746*F$4)/$E746</f>
        <v>0.75001272386337769</v>
      </c>
      <c r="G746">
        <f t="shared" si="1362"/>
        <v>6.5270642839101662E-3</v>
      </c>
      <c r="H746" s="1179">
        <f t="shared" si="1362"/>
        <v>11.359083147063059</v>
      </c>
      <c r="I746" s="1179">
        <f t="shared" si="1362"/>
        <v>7.4325867973398569</v>
      </c>
      <c r="J746">
        <f t="shared" si="1362"/>
        <v>1.3860079320491978</v>
      </c>
      <c r="K746" s="1179">
        <f t="shared" si="1362"/>
        <v>59.583618384467634</v>
      </c>
      <c r="L746">
        <f t="shared" si="1362"/>
        <v>2.1986154329718683</v>
      </c>
      <c r="M746">
        <f t="shared" si="1362"/>
        <v>2.26047221040644E-2</v>
      </c>
      <c r="N746" s="1179">
        <f t="shared" si="1362"/>
        <v>206.28395632601706</v>
      </c>
      <c r="O746">
        <f t="shared" si="1362"/>
        <v>6.1253695552252934</v>
      </c>
      <c r="P746" s="1179">
        <f t="shared" si="1362"/>
        <v>0.15130899807406548</v>
      </c>
      <c r="Q746" s="1179">
        <f t="shared" si="1362"/>
        <v>19.94860966855078</v>
      </c>
      <c r="R746" s="1179">
        <f t="shared" si="1362"/>
        <v>9.9423183719327586</v>
      </c>
    </row>
    <row r="747" spans="2:18" thickTop="1" thickBot="1" x14ac:dyDescent="0.35">
      <c r="D747">
        <v>3</v>
      </c>
      <c r="E747">
        <f t="shared" ref="E747" si="1363">B746+C746+D747</f>
        <v>103</v>
      </c>
      <c r="F747">
        <f t="shared" ref="F747:R747" si="1364">($B746*F$2+$C746*F$3+$D747*F$4)/$E747</f>
        <v>0.81388210192136723</v>
      </c>
      <c r="G747">
        <f t="shared" si="1364"/>
        <v>6.8636241124816304E-3</v>
      </c>
      <c r="H747" s="1179">
        <f t="shared" si="1364"/>
        <v>11.412070484172018</v>
      </c>
      <c r="I747" s="1179">
        <f t="shared" si="1364"/>
        <v>7.3962058019546069</v>
      </c>
      <c r="J747">
        <f t="shared" si="1364"/>
        <v>1.4401999443179843</v>
      </c>
      <c r="K747" s="1179">
        <f t="shared" si="1364"/>
        <v>59.228884587106137</v>
      </c>
      <c r="L747">
        <f t="shared" si="1364"/>
        <v>2.9045754353521347</v>
      </c>
      <c r="M747">
        <f t="shared" si="1364"/>
        <v>2.9798357101342321E-2</v>
      </c>
      <c r="N747" s="1179">
        <f t="shared" si="1364"/>
        <v>204.56391968886584</v>
      </c>
      <c r="O747">
        <f t="shared" si="1364"/>
        <v>6.1961658630039347</v>
      </c>
      <c r="P747" s="1179">
        <f t="shared" si="1364"/>
        <v>0.15047250104427132</v>
      </c>
      <c r="Q747" s="1179">
        <f t="shared" si="1364"/>
        <v>20.172596490178773</v>
      </c>
      <c r="R747" s="1179">
        <f t="shared" si="1364"/>
        <v>10.109972720097451</v>
      </c>
    </row>
    <row r="748" spans="2:18" thickTop="1" thickBot="1" x14ac:dyDescent="0.35">
      <c r="D748">
        <v>5</v>
      </c>
      <c r="E748">
        <f t="shared" ref="E748" si="1365">B746+C746+D748</f>
        <v>105</v>
      </c>
      <c r="F748">
        <f t="shared" ref="F748:R748" si="1366">($B746*F$2+$C746*F$3+$D748*F$4)/$E748</f>
        <v>0.87531836081524284</v>
      </c>
      <c r="G748">
        <f t="shared" si="1366"/>
        <v>7.187362614250372E-3</v>
      </c>
      <c r="H748" s="1179">
        <f t="shared" si="1366"/>
        <v>11.463039256057781</v>
      </c>
      <c r="I748" s="1179">
        <f t="shared" si="1366"/>
        <v>7.3612107492506995</v>
      </c>
      <c r="J748">
        <f t="shared" si="1366"/>
        <v>1.4923274989765314</v>
      </c>
      <c r="K748" s="1179">
        <f t="shared" si="1366"/>
        <v>58.887664458215546</v>
      </c>
      <c r="L748">
        <f t="shared" si="1366"/>
        <v>3.5836417233560089</v>
      </c>
      <c r="M748">
        <f t="shared" si="1366"/>
        <v>3.6717948860628701E-2</v>
      </c>
      <c r="N748" s="1179">
        <f t="shared" si="1366"/>
        <v>202.90940825693943</v>
      </c>
      <c r="O748">
        <f t="shared" si="1366"/>
        <v>6.2642651685814839</v>
      </c>
      <c r="P748" s="1179">
        <f t="shared" si="1366"/>
        <v>0.14966787056799313</v>
      </c>
      <c r="Q748" s="1179">
        <f t="shared" si="1366"/>
        <v>20.388050480506653</v>
      </c>
      <c r="R748" s="1179">
        <f t="shared" si="1366"/>
        <v>10.271240235951108</v>
      </c>
    </row>
    <row r="749" spans="2:18" thickTop="1" thickBot="1" x14ac:dyDescent="0.35">
      <c r="D749">
        <v>7</v>
      </c>
      <c r="E749">
        <f t="shared" ref="E749" si="1367">B746+C746+D749</f>
        <v>107</v>
      </c>
      <c r="F749">
        <f t="shared" ref="F749:R749" si="1368">($B746*F$2+$C746*F$3+$D749*F$4)/$E749</f>
        <v>0.93445793713364644</v>
      </c>
      <c r="G749">
        <f t="shared" si="1368"/>
        <v>7.4989987421212158E-3</v>
      </c>
      <c r="H749" s="1179">
        <f t="shared" si="1368"/>
        <v>11.512102653293606</v>
      </c>
      <c r="I749" s="1179">
        <f t="shared" si="1368"/>
        <v>7.3275239228160967</v>
      </c>
      <c r="J749">
        <f t="shared" si="1368"/>
        <v>1.5425063600029834</v>
      </c>
      <c r="K749" s="1179">
        <f t="shared" si="1368"/>
        <v>58.559200221993763</v>
      </c>
      <c r="L749">
        <f t="shared" si="1368"/>
        <v>4.2373223557335713</v>
      </c>
      <c r="M749">
        <f t="shared" si="1368"/>
        <v>4.3378864292465118E-2</v>
      </c>
      <c r="N749" s="1179">
        <f t="shared" si="1368"/>
        <v>201.31674771966448</v>
      </c>
      <c r="O749">
        <f t="shared" si="1368"/>
        <v>6.3298187057262281</v>
      </c>
      <c r="P749" s="1179">
        <f t="shared" si="1368"/>
        <v>0.14889331973568795</v>
      </c>
      <c r="Q749" s="1179">
        <f t="shared" si="1368"/>
        <v>20.595450116055918</v>
      </c>
      <c r="R749" s="1179">
        <f t="shared" si="1368"/>
        <v>10.42647905962332</v>
      </c>
    </row>
    <row r="750" spans="2:18" thickTop="1" thickBot="1" x14ac:dyDescent="0.35">
      <c r="D750">
        <v>10</v>
      </c>
      <c r="E750">
        <f t="shared" ref="E750" si="1369">B746+C746+D750</f>
        <v>110</v>
      </c>
      <c r="F750">
        <f t="shared" ref="F750:R750" si="1370">($B746*F$2+$C746*F$3+$D750*F$4)/$E750</f>
        <v>1.0191350577713607</v>
      </c>
      <c r="G750">
        <f t="shared" si="1370"/>
        <v>7.9452050161181072E-3</v>
      </c>
      <c r="H750" s="1179">
        <f t="shared" si="1370"/>
        <v>11.582352517517631</v>
      </c>
      <c r="I750" s="1179">
        <f t="shared" si="1370"/>
        <v>7.279290512239279</v>
      </c>
      <c r="J750">
        <f t="shared" si="1370"/>
        <v>1.6143533655635849</v>
      </c>
      <c r="K750" s="1179">
        <f t="shared" si="1370"/>
        <v>58.088899156494399</v>
      </c>
      <c r="L750">
        <f t="shared" si="1370"/>
        <v>5.17327417027417</v>
      </c>
      <c r="M750">
        <f t="shared" si="1370"/>
        <v>5.2916084115321817E-2</v>
      </c>
      <c r="N750" s="1179">
        <f t="shared" si="1370"/>
        <v>199.03634740492984</v>
      </c>
      <c r="O750">
        <f t="shared" si="1370"/>
        <v>6.4236794520925669</v>
      </c>
      <c r="P750" s="1179">
        <f t="shared" si="1370"/>
        <v>0.14778430377125099</v>
      </c>
      <c r="Q750" s="1179">
        <f t="shared" si="1370"/>
        <v>20.892408685137823</v>
      </c>
      <c r="R750" s="1179">
        <f t="shared" si="1370"/>
        <v>10.648752829881261</v>
      </c>
    </row>
    <row r="751" spans="2:18" thickTop="1" thickBot="1" x14ac:dyDescent="0.35">
      <c r="D751">
        <v>13</v>
      </c>
      <c r="E751">
        <f t="shared" ref="E751" si="1371">B746+C746+D751</f>
        <v>113</v>
      </c>
      <c r="F751">
        <f t="shared" ref="F751:R751" si="1372">($B746*F$2+$C746*F$3+$D751*F$4)/$E751</f>
        <v>1.0993160481097273</v>
      </c>
      <c r="G751">
        <f t="shared" si="1372"/>
        <v>8.3677189215841889E-3</v>
      </c>
      <c r="H751" s="1179">
        <f t="shared" si="1372"/>
        <v>11.648872300455423</v>
      </c>
      <c r="I751" s="1179">
        <f t="shared" si="1372"/>
        <v>7.2336181677107882</v>
      </c>
      <c r="J751">
        <f t="shared" si="1372"/>
        <v>1.6823854858731808</v>
      </c>
      <c r="K751" s="1179">
        <f t="shared" si="1372"/>
        <v>57.643569828986152</v>
      </c>
      <c r="L751">
        <f t="shared" si="1372"/>
        <v>6.0595294282904906</v>
      </c>
      <c r="M751">
        <f t="shared" si="1372"/>
        <v>6.194690288563745E-2</v>
      </c>
      <c r="N751" s="1179">
        <f t="shared" si="1372"/>
        <v>196.87703029274755</v>
      </c>
      <c r="O751">
        <f t="shared" si="1372"/>
        <v>6.5125564420146755</v>
      </c>
      <c r="P751" s="1179">
        <f t="shared" si="1372"/>
        <v>0.14673417361023547</v>
      </c>
      <c r="Q751" s="1179">
        <f t="shared" si="1372"/>
        <v>21.173599542587059</v>
      </c>
      <c r="R751" s="1179">
        <f t="shared" si="1372"/>
        <v>10.85922445304586</v>
      </c>
    </row>
    <row r="752" spans="2:18" thickTop="1" thickBot="1" x14ac:dyDescent="0.35">
      <c r="D752">
        <v>15</v>
      </c>
      <c r="E752">
        <f t="shared" ref="E752" si="1373">B746+C746+D752</f>
        <v>115</v>
      </c>
      <c r="F752">
        <f t="shared" ref="F752:R752" si="1374">($B746*F$2+$C746*F$3+$D752*F$4)/$E752</f>
        <v>1.150445954992164</v>
      </c>
      <c r="G752">
        <f t="shared" si="1374"/>
        <v>8.6371480786929956E-3</v>
      </c>
      <c r="H752" s="1179">
        <f t="shared" si="1374"/>
        <v>11.691290712763582</v>
      </c>
      <c r="I752" s="1179">
        <f t="shared" si="1374"/>
        <v>7.2044937740984176</v>
      </c>
      <c r="J752">
        <f t="shared" si="1374"/>
        <v>1.7257682872300248</v>
      </c>
      <c r="K752" s="1179">
        <f t="shared" si="1374"/>
        <v>57.359591707096833</v>
      </c>
      <c r="L752">
        <f t="shared" si="1374"/>
        <v>6.6246777087646658</v>
      </c>
      <c r="M752">
        <f t="shared" si="1374"/>
        <v>6.7705685869606833E-2</v>
      </c>
      <c r="N752" s="1179">
        <f t="shared" si="1374"/>
        <v>195.50007445309504</v>
      </c>
      <c r="O752">
        <f t="shared" si="1374"/>
        <v>6.5692316239939901</v>
      </c>
      <c r="P752" s="1179">
        <f t="shared" si="1374"/>
        <v>0.14606452539161688</v>
      </c>
      <c r="Q752" s="1179">
        <f t="shared" si="1374"/>
        <v>21.352909654583677</v>
      </c>
      <c r="R752" s="1179">
        <f t="shared" si="1374"/>
        <v>10.993438241730532</v>
      </c>
    </row>
    <row r="753" spans="2:18" thickTop="1" thickBot="1" x14ac:dyDescent="0.35">
      <c r="D753">
        <v>17</v>
      </c>
      <c r="E753">
        <f t="shared" ref="E753" si="1375">B746+C746+D753</f>
        <v>117</v>
      </c>
      <c r="F753">
        <f t="shared" ref="F753:R753" si="1376">($B746*F$2+$C746*F$3+$D753*F$4)/$E753</f>
        <v>1.1998278308700729</v>
      </c>
      <c r="G753">
        <f t="shared" si="1376"/>
        <v>8.8973659825673131E-3</v>
      </c>
      <c r="H753" s="1179">
        <f t="shared" si="1376"/>
        <v>11.732258922941545</v>
      </c>
      <c r="I753" s="1179">
        <f t="shared" si="1376"/>
        <v>7.1763650862505717</v>
      </c>
      <c r="J753">
        <f t="shared" si="1376"/>
        <v>1.7676679158909083</v>
      </c>
      <c r="K753" s="1179">
        <f t="shared" si="1376"/>
        <v>57.08532223894732</v>
      </c>
      <c r="L753">
        <f t="shared" si="1376"/>
        <v>7.1705046805046804</v>
      </c>
      <c r="M753">
        <f t="shared" si="1376"/>
        <v>7.3267587384038824E-2</v>
      </c>
      <c r="N753" s="1179">
        <f t="shared" si="1376"/>
        <v>194.17019402676399</v>
      </c>
      <c r="O753">
        <f t="shared" si="1376"/>
        <v>6.6239691929141831</v>
      </c>
      <c r="P753" s="1179">
        <f t="shared" si="1376"/>
        <v>0.14541777112919035</v>
      </c>
      <c r="Q753" s="1179">
        <f t="shared" si="1376"/>
        <v>21.526089506341091</v>
      </c>
      <c r="R753" s="1179">
        <f t="shared" si="1376"/>
        <v>11.123063524819147</v>
      </c>
    </row>
    <row r="754" spans="2:18" thickTop="1" thickBot="1" x14ac:dyDescent="0.35">
      <c r="D754">
        <v>20</v>
      </c>
      <c r="E754">
        <f t="shared" ref="E754" si="1377">B746+C746+D754</f>
        <v>120</v>
      </c>
      <c r="F754">
        <f t="shared" ref="F754:R754" si="1378">($B746*F$2+$C746*F$3+$D754*F$4)/$E754</f>
        <v>1.270814277444567</v>
      </c>
      <c r="G754">
        <f t="shared" si="1378"/>
        <v>9.2714292193866437E-3</v>
      </c>
      <c r="H754" s="1179">
        <f t="shared" si="1378"/>
        <v>11.791150725072368</v>
      </c>
      <c r="I754" s="1179">
        <f t="shared" si="1378"/>
        <v>7.1359300974692941</v>
      </c>
      <c r="J754">
        <f t="shared" si="1378"/>
        <v>1.8278986320909283</v>
      </c>
      <c r="K754" s="1179">
        <f t="shared" si="1378"/>
        <v>56.691059878482399</v>
      </c>
      <c r="L754">
        <f t="shared" si="1378"/>
        <v>7.9551309523809524</v>
      </c>
      <c r="M754">
        <f t="shared" si="1378"/>
        <v>8.126282081103478E-2</v>
      </c>
      <c r="N754" s="1179">
        <f t="shared" si="1378"/>
        <v>192.25849091391314</v>
      </c>
      <c r="O754">
        <f t="shared" si="1378"/>
        <v>6.7026544482369612</v>
      </c>
      <c r="P754" s="1179">
        <f t="shared" si="1378"/>
        <v>0.14448806187695226</v>
      </c>
      <c r="Q754" s="1179">
        <f t="shared" si="1378"/>
        <v>21.775035543242371</v>
      </c>
      <c r="R754" s="1179">
        <f t="shared" si="1378"/>
        <v>11.309399869259028</v>
      </c>
    </row>
    <row r="755" spans="2:18" thickTop="1" thickBot="1" x14ac:dyDescent="0.35">
      <c r="B755">
        <v>17</v>
      </c>
      <c r="C755">
        <v>83</v>
      </c>
      <c r="D755">
        <v>1</v>
      </c>
      <c r="E755">
        <f t="shared" ref="E755" si="1379">B755+C755+D755</f>
        <v>101</v>
      </c>
      <c r="F755">
        <f t="shared" ref="F755:R755" si="1380">($B755*F$2+$C755*F$3+$D755*F$4)/$E755</f>
        <v>0.71056717962996119</v>
      </c>
      <c r="G755">
        <f t="shared" si="1380"/>
        <v>6.1775738563966424E-3</v>
      </c>
      <c r="H755" s="1179">
        <f t="shared" si="1380"/>
        <v>11.394004599110074</v>
      </c>
      <c r="I755" s="1179">
        <f t="shared" si="1380"/>
        <v>7.453075604482116</v>
      </c>
      <c r="J755">
        <f t="shared" si="1380"/>
        <v>1.3838598887772968</v>
      </c>
      <c r="K755" s="1179">
        <f t="shared" si="1380"/>
        <v>58.876686559614889</v>
      </c>
      <c r="L755">
        <f t="shared" si="1380"/>
        <v>2.106928335690712</v>
      </c>
      <c r="M755">
        <f t="shared" si="1380"/>
        <v>2.1565118139242272E-2</v>
      </c>
      <c r="N755" s="1179">
        <f t="shared" si="1380"/>
        <v>205.22375076502081</v>
      </c>
      <c r="O755">
        <f t="shared" si="1380"/>
        <v>5.8164208624586777</v>
      </c>
      <c r="P755" s="1179">
        <f t="shared" si="1380"/>
        <v>0.15209731680492464</v>
      </c>
      <c r="Q755" s="1179">
        <f t="shared" si="1380"/>
        <v>19.718376587814078</v>
      </c>
      <c r="R755" s="1179">
        <f t="shared" si="1380"/>
        <v>9.8318476714372203</v>
      </c>
    </row>
    <row r="756" spans="2:18" thickTop="1" thickBot="1" x14ac:dyDescent="0.35">
      <c r="D756">
        <v>3</v>
      </c>
      <c r="E756">
        <f t="shared" ref="E756" si="1381">B755+C755+D756</f>
        <v>103</v>
      </c>
      <c r="F756">
        <f t="shared" ref="F756:R756" si="1382">($B755*F$2+$C755*F$3+$D756*F$4)/$E756</f>
        <v>0.77520249058568691</v>
      </c>
      <c r="G756">
        <f t="shared" si="1382"/>
        <v>6.5209199068615737E-3</v>
      </c>
      <c r="H756" s="1179">
        <f t="shared" si="1382"/>
        <v>11.446313849771517</v>
      </c>
      <c r="I756" s="1179">
        <f t="shared" si="1382"/>
        <v>7.416296768181482</v>
      </c>
      <c r="J756">
        <f t="shared" si="1382"/>
        <v>1.4380936106241786</v>
      </c>
      <c r="K756" s="1179">
        <f t="shared" si="1382"/>
        <v>58.53567959380392</v>
      </c>
      <c r="L756">
        <f t="shared" si="1382"/>
        <v>2.8146686700570194</v>
      </c>
      <c r="M756">
        <f t="shared" si="1382"/>
        <v>2.8778939621274022E-2</v>
      </c>
      <c r="N756" s="1179">
        <f t="shared" si="1382"/>
        <v>203.52430064361707</v>
      </c>
      <c r="O756">
        <f t="shared" si="1382"/>
        <v>5.8932161739803597</v>
      </c>
      <c r="P756" s="1179">
        <f t="shared" si="1382"/>
        <v>0.15124551261530797</v>
      </c>
      <c r="Q756" s="1179">
        <f t="shared" si="1382"/>
        <v>19.946833954699091</v>
      </c>
      <c r="R756" s="1179">
        <f t="shared" si="1382"/>
        <v>10.001647081747459</v>
      </c>
    </row>
    <row r="757" spans="2:18" thickTop="1" thickBot="1" x14ac:dyDescent="0.35">
      <c r="D757">
        <v>5</v>
      </c>
      <c r="E757">
        <f t="shared" ref="E757" si="1383">B755+C755+D757</f>
        <v>105</v>
      </c>
      <c r="F757">
        <f t="shared" ref="F757:R757" si="1384">($B755*F$2+$C755*F$3+$D757*F$4)/$E757</f>
        <v>0.83737550398119454</v>
      </c>
      <c r="G757">
        <f t="shared" si="1384"/>
        <v>6.8511861077849828E-3</v>
      </c>
      <c r="H757" s="1179">
        <f t="shared" si="1384"/>
        <v>11.496630367074433</v>
      </c>
      <c r="I757" s="1179">
        <f t="shared" si="1384"/>
        <v>7.3809190304065861</v>
      </c>
      <c r="J757">
        <f t="shared" si="1384"/>
        <v>1.4902612859245123</v>
      </c>
      <c r="K757" s="1179">
        <f t="shared" si="1384"/>
        <v>58.20766336954766</v>
      </c>
      <c r="L757">
        <f t="shared" si="1384"/>
        <v>3.4954474678760388</v>
      </c>
      <c r="M757">
        <f t="shared" si="1384"/>
        <v>3.5717948856371223E-2</v>
      </c>
      <c r="N757" s="1179">
        <f t="shared" si="1384"/>
        <v>201.88959147921923</v>
      </c>
      <c r="O757">
        <f t="shared" si="1384"/>
        <v>5.9670859498250248</v>
      </c>
      <c r="P757" s="1179">
        <f t="shared" si="1384"/>
        <v>0.15042615810910526</v>
      </c>
      <c r="Q757" s="1179">
        <f t="shared" si="1384"/>
        <v>20.166588183798012</v>
      </c>
      <c r="R757" s="1179">
        <f t="shared" si="1384"/>
        <v>10.164977943093497</v>
      </c>
    </row>
    <row r="758" spans="2:18" thickTop="1" thickBot="1" x14ac:dyDescent="0.35">
      <c r="D758">
        <v>7</v>
      </c>
      <c r="E758">
        <f t="shared" ref="E758" si="1385">B755+C755+D758</f>
        <v>107</v>
      </c>
      <c r="F758">
        <f t="shared" ref="F758:R758" si="1386">($B755*F$2+$C755*F$3+$D758*F$4)/$E758</f>
        <v>0.89722429257687009</v>
      </c>
      <c r="G758">
        <f t="shared" si="1386"/>
        <v>7.1691059086738717E-3</v>
      </c>
      <c r="H758" s="1179">
        <f t="shared" si="1386"/>
        <v>11.545065893076302</v>
      </c>
      <c r="I758" s="1179">
        <f t="shared" si="1386"/>
        <v>7.3468638248849576</v>
      </c>
      <c r="J758">
        <f t="shared" si="1386"/>
        <v>1.540478767755675</v>
      </c>
      <c r="K758" s="1179">
        <f t="shared" si="1386"/>
        <v>57.89190943404865</v>
      </c>
      <c r="L758">
        <f t="shared" si="1386"/>
        <v>4.1507765910102359</v>
      </c>
      <c r="M758">
        <f t="shared" si="1386"/>
        <v>4.2397555877072272E-2</v>
      </c>
      <c r="N758" s="1179">
        <f t="shared" si="1386"/>
        <v>200.3159929377895</v>
      </c>
      <c r="O758">
        <f t="shared" si="1386"/>
        <v>6.0381942387222267</v>
      </c>
      <c r="P758" s="1179">
        <f t="shared" si="1386"/>
        <v>0.14963743367790081</v>
      </c>
      <c r="Q758" s="1179">
        <f t="shared" si="1386"/>
        <v>20.37812730152875</v>
      </c>
      <c r="R758" s="1179">
        <f t="shared" si="1386"/>
        <v>10.322202977847159</v>
      </c>
    </row>
    <row r="759" spans="2:18" thickTop="1" thickBot="1" x14ac:dyDescent="0.35">
      <c r="D759">
        <v>10</v>
      </c>
      <c r="E759">
        <f t="shared" ref="E759" si="1387">B755+C755+D759</f>
        <v>110</v>
      </c>
      <c r="F759">
        <f t="shared" ref="F759:R759" si="1388">($B755*F$2+$C755*F$3+$D759*F$4)/$E759</f>
        <v>0.98291687624795088</v>
      </c>
      <c r="G759">
        <f t="shared" si="1388"/>
        <v>7.6243092599465991E-3</v>
      </c>
      <c r="H759" s="1179">
        <f t="shared" si="1388"/>
        <v>11.614416759851707</v>
      </c>
      <c r="I759" s="1179">
        <f t="shared" si="1388"/>
        <v>7.2981029624335347</v>
      </c>
      <c r="J759">
        <f t="shared" si="1388"/>
        <v>1.6123810712866575</v>
      </c>
      <c r="K759" s="1179">
        <f t="shared" si="1388"/>
        <v>57.439807208220515</v>
      </c>
      <c r="L759">
        <f t="shared" si="1388"/>
        <v>5.0890887445887447</v>
      </c>
      <c r="M759">
        <f t="shared" si="1388"/>
        <v>5.1961538656712408E-2</v>
      </c>
      <c r="N759" s="1179">
        <f t="shared" si="1388"/>
        <v>198.06288593528782</v>
      </c>
      <c r="O759">
        <f t="shared" si="1388"/>
        <v>6.1400083796432199</v>
      </c>
      <c r="P759" s="1179">
        <f t="shared" si="1388"/>
        <v>0.14850812369685804</v>
      </c>
      <c r="Q759" s="1179">
        <f t="shared" si="1388"/>
        <v>20.681012856461393</v>
      </c>
      <c r="R759" s="1179">
        <f t="shared" si="1388"/>
        <v>10.547320641244449</v>
      </c>
    </row>
    <row r="760" spans="2:18" thickTop="1" thickBot="1" x14ac:dyDescent="0.35">
      <c r="D760">
        <v>13</v>
      </c>
      <c r="E760">
        <f t="shared" ref="E760" si="1389">B755+C755+D760</f>
        <v>113</v>
      </c>
      <c r="F760">
        <f t="shared" ref="F760:R760" si="1390">($B755*F$2+$C755*F$3+$D760*F$4)/$E760</f>
        <v>1.064059411228532</v>
      </c>
      <c r="G760">
        <f t="shared" si="1390"/>
        <v>8.0553425217712166E-3</v>
      </c>
      <c r="H760" s="1179">
        <f t="shared" si="1390"/>
        <v>11.680085279718684</v>
      </c>
      <c r="I760" s="1179">
        <f t="shared" si="1390"/>
        <v>7.2519311723246656</v>
      </c>
      <c r="J760">
        <f t="shared" si="1390"/>
        <v>1.6804655533912165</v>
      </c>
      <c r="K760" s="1179">
        <f t="shared" si="1390"/>
        <v>57.01171041031246</v>
      </c>
      <c r="L760">
        <f t="shared" si="1390"/>
        <v>5.9775790139064471</v>
      </c>
      <c r="M760">
        <f t="shared" si="1390"/>
        <v>6.1017699341858384E-2</v>
      </c>
      <c r="N760" s="1179">
        <f t="shared" si="1390"/>
        <v>195.92941293291904</v>
      </c>
      <c r="O760">
        <f t="shared" si="1390"/>
        <v>6.236416459984337</v>
      </c>
      <c r="P760" s="1179">
        <f t="shared" si="1390"/>
        <v>0.14743877707764055</v>
      </c>
      <c r="Q760" s="1179">
        <f t="shared" si="1390"/>
        <v>20.967815992548058</v>
      </c>
      <c r="R760" s="1179">
        <f t="shared" si="1390"/>
        <v>10.760485154372857</v>
      </c>
    </row>
    <row r="761" spans="2:18" thickTop="1" thickBot="1" x14ac:dyDescent="0.35">
      <c r="D761">
        <v>15</v>
      </c>
      <c r="E761">
        <f t="shared" ref="E761" si="1391">B755+C755+D761</f>
        <v>115</v>
      </c>
      <c r="F761">
        <f t="shared" ref="F761:R761" si="1392">($B755*F$2+$C755*F$3+$D761*F$4)/$E761</f>
        <v>1.1158024770132502</v>
      </c>
      <c r="G761">
        <f t="shared" si="1392"/>
        <v>8.3302043119202491E-3</v>
      </c>
      <c r="H761" s="1179">
        <f t="shared" si="1392"/>
        <v>11.721960857604873</v>
      </c>
      <c r="I761" s="1179">
        <f t="shared" si="1392"/>
        <v>7.222488291675532</v>
      </c>
      <c r="J761">
        <f t="shared" si="1392"/>
        <v>1.7238817448781816</v>
      </c>
      <c r="K761" s="1179">
        <f t="shared" si="1392"/>
        <v>56.73872114787833</v>
      </c>
      <c r="L761">
        <f t="shared" si="1392"/>
        <v>6.5441525189786063</v>
      </c>
      <c r="M761">
        <f t="shared" si="1392"/>
        <v>6.6792642387458703E-2</v>
      </c>
      <c r="N761" s="1179">
        <f t="shared" si="1392"/>
        <v>194.56893739517659</v>
      </c>
      <c r="O761">
        <f t="shared" si="1392"/>
        <v>6.2978940764337441</v>
      </c>
      <c r="P761" s="1179">
        <f t="shared" si="1392"/>
        <v>0.14675687488567576</v>
      </c>
      <c r="Q761" s="1179">
        <f t="shared" si="1392"/>
        <v>21.150704948893175</v>
      </c>
      <c r="R761" s="1179">
        <f t="shared" si="1392"/>
        <v>10.896416148251841</v>
      </c>
    </row>
    <row r="762" spans="2:18" thickTop="1" thickBot="1" x14ac:dyDescent="0.35">
      <c r="D762">
        <v>17</v>
      </c>
      <c r="E762">
        <f t="shared" ref="E762" si="1393">B755+C755+D762</f>
        <v>117</v>
      </c>
      <c r="F762">
        <f t="shared" ref="F762:R762" si="1394">($B755*F$2+$C755*F$3+$D762*F$4)/$E762</f>
        <v>1.1657765490959271</v>
      </c>
      <c r="G762">
        <f t="shared" si="1394"/>
        <v>8.5956691177906802E-3</v>
      </c>
      <c r="H762" s="1179">
        <f t="shared" si="1394"/>
        <v>11.762404791802643</v>
      </c>
      <c r="I762" s="1179">
        <f t="shared" si="1394"/>
        <v>7.1940520052366246</v>
      </c>
      <c r="J762">
        <f t="shared" si="1394"/>
        <v>1.7658136221262759</v>
      </c>
      <c r="K762" s="1179">
        <f t="shared" si="1394"/>
        <v>56.475064851681282</v>
      </c>
      <c r="L762">
        <f t="shared" si="1394"/>
        <v>7.0913559896893235</v>
      </c>
      <c r="M762">
        <f t="shared" si="1394"/>
        <v>7.2370151482782114E-2</v>
      </c>
      <c r="N762" s="1179">
        <f t="shared" si="1394"/>
        <v>193.25497384163046</v>
      </c>
      <c r="O762">
        <f t="shared" si="1394"/>
        <v>6.3572698940301819</v>
      </c>
      <c r="P762" s="1179">
        <f t="shared" si="1394"/>
        <v>0.1460982855891628</v>
      </c>
      <c r="Q762" s="1179">
        <f t="shared" si="1394"/>
        <v>21.327341291346155</v>
      </c>
      <c r="R762" s="1179">
        <f t="shared" si="1394"/>
        <v>11.027699928664877</v>
      </c>
    </row>
    <row r="763" spans="2:18" thickTop="1" thickBot="1" x14ac:dyDescent="0.35">
      <c r="D763">
        <v>20</v>
      </c>
      <c r="E763">
        <f t="shared" ref="E763" si="1395">B755+C755+D763</f>
        <v>120</v>
      </c>
      <c r="F763">
        <f t="shared" ref="F763:R763" si="1396">($B755*F$2+$C755*F$3+$D763*F$4)/$E763</f>
        <v>1.2376142777147747</v>
      </c>
      <c r="G763">
        <f t="shared" si="1396"/>
        <v>8.9772747762294266E-3</v>
      </c>
      <c r="H763" s="1179">
        <f t="shared" si="1396"/>
        <v>11.820542947211941</v>
      </c>
      <c r="I763" s="1179">
        <f t="shared" si="1396"/>
        <v>7.153174843480695</v>
      </c>
      <c r="J763">
        <f t="shared" si="1396"/>
        <v>1.8260906956704117</v>
      </c>
      <c r="K763" s="1179">
        <f t="shared" si="1396"/>
        <v>56.096058925897999</v>
      </c>
      <c r="L763">
        <f t="shared" si="1396"/>
        <v>7.8779609788359783</v>
      </c>
      <c r="M763">
        <f t="shared" si="1396"/>
        <v>8.0387820807309482E-2</v>
      </c>
      <c r="N763" s="1179">
        <f t="shared" si="1396"/>
        <v>191.36615123340795</v>
      </c>
      <c r="O763">
        <f t="shared" si="1396"/>
        <v>6.4426226318250599</v>
      </c>
      <c r="P763" s="1179">
        <f t="shared" si="1396"/>
        <v>0.14515156347542538</v>
      </c>
      <c r="Q763" s="1179">
        <f t="shared" si="1396"/>
        <v>21.581256033622314</v>
      </c>
      <c r="R763" s="1179">
        <f t="shared" si="1396"/>
        <v>11.216420363008618</v>
      </c>
    </row>
    <row r="764" spans="2:18" thickTop="1" thickBot="1" x14ac:dyDescent="0.35">
      <c r="B764">
        <v>16</v>
      </c>
      <c r="C764">
        <v>84</v>
      </c>
      <c r="D764">
        <v>1</v>
      </c>
      <c r="E764">
        <f t="shared" ref="E764" si="1397">B764+C764+D764</f>
        <v>101</v>
      </c>
      <c r="F764">
        <f t="shared" ref="F764:R764" si="1398">($B764*F$2+$C764*F$3+$D764*F$4)/$E764</f>
        <v>0.67112163539654457</v>
      </c>
      <c r="G764">
        <f t="shared" si="1398"/>
        <v>5.8280834288831195E-3</v>
      </c>
      <c r="H764" s="1179">
        <f t="shared" si="1398"/>
        <v>11.428926051157088</v>
      </c>
      <c r="I764" s="1179">
        <f t="shared" si="1398"/>
        <v>7.4735644116243742</v>
      </c>
      <c r="J764">
        <f t="shared" si="1398"/>
        <v>1.3817118455053965</v>
      </c>
      <c r="K764" s="1179">
        <f t="shared" si="1398"/>
        <v>58.169754734762137</v>
      </c>
      <c r="L764">
        <f t="shared" si="1398"/>
        <v>2.0152412384095553</v>
      </c>
      <c r="M764">
        <f t="shared" si="1398"/>
        <v>2.0525514174420143E-2</v>
      </c>
      <c r="N764" s="1179">
        <f t="shared" si="1398"/>
        <v>204.16354520402456</v>
      </c>
      <c r="O764">
        <f t="shared" si="1398"/>
        <v>5.5074721696920621</v>
      </c>
      <c r="P764" s="1179">
        <f t="shared" si="1398"/>
        <v>0.15288563553578377</v>
      </c>
      <c r="Q764" s="1179">
        <f t="shared" si="1398"/>
        <v>19.488143507077368</v>
      </c>
      <c r="R764" s="1179">
        <f t="shared" si="1398"/>
        <v>9.7213769709416802</v>
      </c>
    </row>
    <row r="765" spans="2:18" thickTop="1" thickBot="1" x14ac:dyDescent="0.35">
      <c r="D765">
        <v>3</v>
      </c>
      <c r="E765">
        <f t="shared" ref="E765" si="1399">B764+C764+D765</f>
        <v>103</v>
      </c>
      <c r="F765">
        <f t="shared" ref="F765:R765" si="1400">($B764*F$2+$C764*F$3+$D765*F$4)/$E765</f>
        <v>0.73652287925000659</v>
      </c>
      <c r="G765">
        <f t="shared" si="1400"/>
        <v>6.1782157012415162E-3</v>
      </c>
      <c r="H765" s="1179">
        <f t="shared" si="1400"/>
        <v>11.480557215371018</v>
      </c>
      <c r="I765" s="1179">
        <f t="shared" si="1400"/>
        <v>7.4363877344083571</v>
      </c>
      <c r="J765">
        <f t="shared" si="1400"/>
        <v>1.4359872769303732</v>
      </c>
      <c r="K765" s="1179">
        <f t="shared" si="1400"/>
        <v>57.84247460050171</v>
      </c>
      <c r="L765">
        <f t="shared" si="1400"/>
        <v>2.7247619047619045</v>
      </c>
      <c r="M765">
        <f t="shared" si="1400"/>
        <v>2.7759522141205722E-2</v>
      </c>
      <c r="N765" s="1179">
        <f t="shared" si="1400"/>
        <v>202.48468159836833</v>
      </c>
      <c r="O765">
        <f t="shared" si="1400"/>
        <v>5.5902664849567856</v>
      </c>
      <c r="P765" s="1179">
        <f t="shared" si="1400"/>
        <v>0.15201852418634457</v>
      </c>
      <c r="Q765" s="1179">
        <f t="shared" si="1400"/>
        <v>19.721071419219406</v>
      </c>
      <c r="R765" s="1179">
        <f t="shared" si="1400"/>
        <v>9.893321443397463</v>
      </c>
    </row>
    <row r="766" spans="2:18" thickTop="1" thickBot="1" x14ac:dyDescent="0.35">
      <c r="D766">
        <v>5</v>
      </c>
      <c r="E766">
        <f t="shared" ref="E766" si="1401">B764+C764+D766</f>
        <v>105</v>
      </c>
      <c r="F766">
        <f t="shared" ref="F766:R766" si="1402">($B764*F$2+$C764*F$3+$D766*F$4)/$E766</f>
        <v>0.79943264714714624</v>
      </c>
      <c r="G766">
        <f t="shared" si="1402"/>
        <v>6.5150096013195935E-3</v>
      </c>
      <c r="H766" s="1179">
        <f t="shared" si="1402"/>
        <v>11.530221478091086</v>
      </c>
      <c r="I766" s="1179">
        <f t="shared" si="1402"/>
        <v>7.4006273115624728</v>
      </c>
      <c r="J766">
        <f t="shared" si="1402"/>
        <v>1.4881950728724938</v>
      </c>
      <c r="K766" s="1179">
        <f t="shared" si="1402"/>
        <v>57.527662280879781</v>
      </c>
      <c r="L766">
        <f t="shared" si="1402"/>
        <v>3.407253212396069</v>
      </c>
      <c r="M766">
        <f t="shared" si="1402"/>
        <v>3.4717948852113753E-2</v>
      </c>
      <c r="N766" s="1179">
        <f t="shared" si="1402"/>
        <v>200.86977470149904</v>
      </c>
      <c r="O766">
        <f t="shared" si="1402"/>
        <v>5.6699067310685658</v>
      </c>
      <c r="P766" s="1179">
        <f t="shared" si="1402"/>
        <v>0.15118444565021738</v>
      </c>
      <c r="Q766" s="1179">
        <f t="shared" si="1402"/>
        <v>19.945125887089368</v>
      </c>
      <c r="R766" s="1179">
        <f t="shared" si="1402"/>
        <v>10.058715650235882</v>
      </c>
    </row>
    <row r="767" spans="2:18" thickTop="1" thickBot="1" x14ac:dyDescent="0.35">
      <c r="D767">
        <v>7</v>
      </c>
      <c r="E767">
        <f t="shared" ref="E767" si="1403">B764+C764+D767</f>
        <v>107</v>
      </c>
      <c r="F767">
        <f t="shared" ref="F767:R767" si="1404">($B764*F$2+$C764*F$3+$D767*F$4)/$E767</f>
        <v>0.85999064802009373</v>
      </c>
      <c r="G767">
        <f t="shared" si="1404"/>
        <v>6.8392130752265266E-3</v>
      </c>
      <c r="H767" s="1179">
        <f t="shared" si="1404"/>
        <v>11.578029132858999</v>
      </c>
      <c r="I767" s="1179">
        <f t="shared" si="1404"/>
        <v>7.3662037269538185</v>
      </c>
      <c r="J767">
        <f t="shared" si="1404"/>
        <v>1.5384511755083672</v>
      </c>
      <c r="K767" s="1179">
        <f t="shared" si="1404"/>
        <v>57.224618646103529</v>
      </c>
      <c r="L767">
        <f t="shared" si="1404"/>
        <v>4.0642308262869014</v>
      </c>
      <c r="M767">
        <f t="shared" si="1404"/>
        <v>4.141624746167942E-2</v>
      </c>
      <c r="N767" s="1179">
        <f t="shared" si="1404"/>
        <v>199.31523815591453</v>
      </c>
      <c r="O767">
        <f t="shared" si="1404"/>
        <v>5.7465697717182245</v>
      </c>
      <c r="P767" s="1179">
        <f t="shared" si="1404"/>
        <v>0.15038154762011358</v>
      </c>
      <c r="Q767" s="1179">
        <f t="shared" si="1404"/>
        <v>20.160804487001574</v>
      </c>
      <c r="R767" s="1179">
        <f t="shared" si="1404"/>
        <v>10.217926896070995</v>
      </c>
    </row>
    <row r="768" spans="2:18" thickTop="1" thickBot="1" x14ac:dyDescent="0.35">
      <c r="D768">
        <v>10</v>
      </c>
      <c r="E768">
        <f t="shared" ref="E768" si="1405">B764+C764+D768</f>
        <v>110</v>
      </c>
      <c r="F768">
        <f t="shared" ref="F768:R768" si="1406">($B764*F$2+$C764*F$3+$D768*F$4)/$E768</f>
        <v>0.94669869472454116</v>
      </c>
      <c r="G768">
        <f t="shared" si="1406"/>
        <v>7.3034135037750901E-3</v>
      </c>
      <c r="H768" s="1179">
        <f t="shared" si="1406"/>
        <v>11.646481002185785</v>
      </c>
      <c r="I768" s="1179">
        <f t="shared" si="1406"/>
        <v>7.3169154126277904</v>
      </c>
      <c r="J768">
        <f t="shared" si="1406"/>
        <v>1.6104087770097311</v>
      </c>
      <c r="K768" s="1179">
        <f t="shared" si="1406"/>
        <v>56.790715259946623</v>
      </c>
      <c r="L768">
        <f t="shared" si="1406"/>
        <v>5.0049033189033194</v>
      </c>
      <c r="M768">
        <f t="shared" si="1406"/>
        <v>5.1006993198103E-2</v>
      </c>
      <c r="N768" s="1179">
        <f t="shared" si="1406"/>
        <v>197.08942446564583</v>
      </c>
      <c r="O768">
        <f t="shared" si="1406"/>
        <v>5.856337307193872</v>
      </c>
      <c r="P768" s="1179">
        <f t="shared" si="1406"/>
        <v>0.14923194362246503</v>
      </c>
      <c r="Q768" s="1179">
        <f t="shared" si="1406"/>
        <v>20.46961702778496</v>
      </c>
      <c r="R768" s="1179">
        <f t="shared" si="1406"/>
        <v>10.445888452607635</v>
      </c>
    </row>
    <row r="769" spans="2:18" thickTop="1" thickBot="1" x14ac:dyDescent="0.35">
      <c r="D769">
        <v>13</v>
      </c>
      <c r="E769">
        <f t="shared" ref="E769" si="1407">B764+C764+D769</f>
        <v>113</v>
      </c>
      <c r="F769">
        <f t="shared" ref="F769:R769" si="1408">($B764*F$2+$C764*F$3+$D769*F$4)/$E769</f>
        <v>1.0288027743473365</v>
      </c>
      <c r="G769">
        <f t="shared" si="1408"/>
        <v>7.7429661219582443E-3</v>
      </c>
      <c r="H769" s="1179">
        <f t="shared" si="1408"/>
        <v>11.711298258981945</v>
      </c>
      <c r="I769" s="1179">
        <f t="shared" si="1408"/>
        <v>7.2702441769385429</v>
      </c>
      <c r="J769">
        <f t="shared" si="1408"/>
        <v>1.6785456209092522</v>
      </c>
      <c r="K769" s="1179">
        <f t="shared" si="1408"/>
        <v>56.379850991638762</v>
      </c>
      <c r="L769">
        <f t="shared" si="1408"/>
        <v>5.8956285995224045</v>
      </c>
      <c r="M769">
        <f t="shared" si="1408"/>
        <v>6.0088495798079317E-2</v>
      </c>
      <c r="N769" s="1179">
        <f t="shared" si="1408"/>
        <v>194.98179557309052</v>
      </c>
      <c r="O769">
        <f t="shared" si="1408"/>
        <v>5.9602764779539994</v>
      </c>
      <c r="P769" s="1179">
        <f t="shared" si="1408"/>
        <v>0.14814338054504558</v>
      </c>
      <c r="Q769" s="1179">
        <f t="shared" si="1408"/>
        <v>20.762032442509049</v>
      </c>
      <c r="R769" s="1179">
        <f t="shared" si="1408"/>
        <v>10.661745855699852</v>
      </c>
    </row>
    <row r="770" spans="2:18" thickTop="1" thickBot="1" x14ac:dyDescent="0.35">
      <c r="D770">
        <v>15</v>
      </c>
      <c r="E770">
        <f t="shared" ref="E770" si="1409">B764+C764+D770</f>
        <v>115</v>
      </c>
      <c r="F770">
        <f t="shared" ref="F770:R770" si="1410">($B764*F$2+$C764*F$3+$D770*F$4)/$E770</f>
        <v>1.0811589990343367</v>
      </c>
      <c r="G770">
        <f t="shared" si="1410"/>
        <v>8.0232605451475009E-3</v>
      </c>
      <c r="H770" s="1179">
        <f t="shared" si="1410"/>
        <v>11.752631002446165</v>
      </c>
      <c r="I770" s="1179">
        <f t="shared" si="1410"/>
        <v>7.2404828092526454</v>
      </c>
      <c r="J770">
        <f t="shared" si="1410"/>
        <v>1.7219952025263385</v>
      </c>
      <c r="K770" s="1179">
        <f t="shared" si="1410"/>
        <v>56.117850588659827</v>
      </c>
      <c r="L770">
        <f t="shared" si="1410"/>
        <v>6.4636273291925468</v>
      </c>
      <c r="M770">
        <f t="shared" si="1410"/>
        <v>6.5879598905310588E-2</v>
      </c>
      <c r="N770" s="1179">
        <f t="shared" si="1410"/>
        <v>193.63780033725814</v>
      </c>
      <c r="O770">
        <f t="shared" si="1410"/>
        <v>6.026556528873499</v>
      </c>
      <c r="P770" s="1179">
        <f t="shared" si="1410"/>
        <v>0.14744922437973465</v>
      </c>
      <c r="Q770" s="1179">
        <f t="shared" si="1410"/>
        <v>20.948500243202673</v>
      </c>
      <c r="R770" s="1179">
        <f t="shared" si="1410"/>
        <v>10.799394054773149</v>
      </c>
    </row>
    <row r="771" spans="2:18" thickTop="1" thickBot="1" x14ac:dyDescent="0.35">
      <c r="D771">
        <v>17</v>
      </c>
      <c r="E771">
        <f t="shared" ref="E771" si="1411">B764+C764+D771</f>
        <v>117</v>
      </c>
      <c r="F771">
        <f t="shared" ref="F771:R771" si="1412">($B764*F$2+$C764*F$3+$D771*F$4)/$E771</f>
        <v>1.1317252673217812</v>
      </c>
      <c r="G771">
        <f t="shared" si="1412"/>
        <v>8.2939722530140491E-3</v>
      </c>
      <c r="H771" s="1179">
        <f t="shared" si="1412"/>
        <v>11.792550660663743</v>
      </c>
      <c r="I771" s="1179">
        <f t="shared" si="1412"/>
        <v>7.2117389242226766</v>
      </c>
      <c r="J771">
        <f t="shared" si="1412"/>
        <v>1.7639593283616439</v>
      </c>
      <c r="K771" s="1179">
        <f t="shared" si="1412"/>
        <v>55.864807464415222</v>
      </c>
      <c r="L771">
        <f t="shared" si="1412"/>
        <v>7.0122072988739657</v>
      </c>
      <c r="M771">
        <f t="shared" si="1412"/>
        <v>7.1472715581525417E-2</v>
      </c>
      <c r="N771" s="1179">
        <f t="shared" si="1412"/>
        <v>192.33975365649695</v>
      </c>
      <c r="O771">
        <f t="shared" si="1412"/>
        <v>6.0905705951461799</v>
      </c>
      <c r="P771" s="1179">
        <f t="shared" si="1412"/>
        <v>0.14677880004913518</v>
      </c>
      <c r="Q771" s="1179">
        <f t="shared" si="1412"/>
        <v>21.128593076351216</v>
      </c>
      <c r="R771" s="1179">
        <f t="shared" si="1412"/>
        <v>10.932336332510609</v>
      </c>
    </row>
    <row r="772" spans="2:18" thickTop="1" thickBot="1" x14ac:dyDescent="0.35">
      <c r="D772">
        <v>20</v>
      </c>
      <c r="E772">
        <f t="shared" ref="E772" si="1413">B764+C764+D772</f>
        <v>120</v>
      </c>
      <c r="F772">
        <f t="shared" ref="F772:R772" si="1414">($B764*F$2+$C764*F$3+$D772*F$4)/$E772</f>
        <v>1.2044142779849822</v>
      </c>
      <c r="G772">
        <f t="shared" si="1414"/>
        <v>8.6831203330722129E-3</v>
      </c>
      <c r="H772" s="1179">
        <f t="shared" si="1414"/>
        <v>11.849935169351511</v>
      </c>
      <c r="I772" s="1179">
        <f t="shared" si="1414"/>
        <v>7.1704195894920959</v>
      </c>
      <c r="J772">
        <f t="shared" si="1414"/>
        <v>1.8242827592498956</v>
      </c>
      <c r="K772" s="1179">
        <f t="shared" si="1414"/>
        <v>55.5010579733136</v>
      </c>
      <c r="L772">
        <f t="shared" si="1414"/>
        <v>7.8007910052910052</v>
      </c>
      <c r="M772">
        <f t="shared" si="1414"/>
        <v>7.9512820803584197E-2</v>
      </c>
      <c r="N772" s="1179">
        <f t="shared" si="1414"/>
        <v>190.47381155290276</v>
      </c>
      <c r="O772">
        <f t="shared" si="1414"/>
        <v>6.1825908154131586</v>
      </c>
      <c r="P772" s="1179">
        <f t="shared" si="1414"/>
        <v>0.14581506507389846</v>
      </c>
      <c r="Q772" s="1179">
        <f t="shared" si="1414"/>
        <v>21.387476524002249</v>
      </c>
      <c r="R772" s="1179">
        <f t="shared" si="1414"/>
        <v>11.123440856758206</v>
      </c>
    </row>
    <row r="773" spans="2:18" thickTop="1" thickBot="1" x14ac:dyDescent="0.35">
      <c r="B773">
        <v>15</v>
      </c>
      <c r="C773">
        <v>85</v>
      </c>
      <c r="D773">
        <v>1</v>
      </c>
      <c r="E773">
        <f t="shared" ref="E773" si="1415">B773+C773+D773</f>
        <v>101</v>
      </c>
      <c r="F773">
        <f t="shared" ref="F773:R773" si="1416">($B773*F$2+$C773*F$3+$D773*F$4)/$E773</f>
        <v>0.63167609116312806</v>
      </c>
      <c r="G773">
        <f t="shared" si="1416"/>
        <v>5.4785930013695958E-3</v>
      </c>
      <c r="H773" s="1179">
        <f t="shared" si="1416"/>
        <v>11.463847503204104</v>
      </c>
      <c r="I773" s="1179">
        <f t="shared" si="1416"/>
        <v>7.4940532187666333</v>
      </c>
      <c r="J773">
        <f t="shared" si="1416"/>
        <v>1.3795638022334957</v>
      </c>
      <c r="K773" s="1179">
        <f t="shared" si="1416"/>
        <v>57.462822909909377</v>
      </c>
      <c r="L773">
        <f t="shared" si="1416"/>
        <v>1.923554141128399</v>
      </c>
      <c r="M773">
        <f t="shared" si="1416"/>
        <v>1.9485910209598018E-2</v>
      </c>
      <c r="N773" s="1179">
        <f t="shared" si="1416"/>
        <v>203.10333964302831</v>
      </c>
      <c r="O773">
        <f t="shared" si="1416"/>
        <v>5.1985234769254456</v>
      </c>
      <c r="P773" s="1179">
        <f t="shared" si="1416"/>
        <v>0.1536739542666429</v>
      </c>
      <c r="Q773" s="1179">
        <f t="shared" si="1416"/>
        <v>19.257910426340661</v>
      </c>
      <c r="R773" s="1179">
        <f t="shared" si="1416"/>
        <v>9.6109062704461419</v>
      </c>
    </row>
    <row r="774" spans="2:18" thickTop="1" thickBot="1" x14ac:dyDescent="0.35">
      <c r="D774">
        <v>3</v>
      </c>
      <c r="E774">
        <f t="shared" ref="E774" si="1417">B773+C773+D774</f>
        <v>103</v>
      </c>
      <c r="F774">
        <f t="shared" ref="F774:R774" si="1418">($B773*F$2+$C773*F$3+$D774*F$4)/$E774</f>
        <v>0.69784326791432627</v>
      </c>
      <c r="G774">
        <f t="shared" si="1418"/>
        <v>5.8355114956214586E-3</v>
      </c>
      <c r="H774" s="1179">
        <f t="shared" si="1418"/>
        <v>11.514800580970517</v>
      </c>
      <c r="I774" s="1179">
        <f t="shared" si="1418"/>
        <v>7.4564787006352313</v>
      </c>
      <c r="J774">
        <f t="shared" si="1418"/>
        <v>1.4338809432365678</v>
      </c>
      <c r="K774" s="1179">
        <f t="shared" si="1418"/>
        <v>57.149269607199493</v>
      </c>
      <c r="L774">
        <f t="shared" si="1418"/>
        <v>2.6348551394667901</v>
      </c>
      <c r="M774">
        <f t="shared" si="1418"/>
        <v>2.6740104661137423E-2</v>
      </c>
      <c r="N774" s="1179">
        <f t="shared" si="1418"/>
        <v>201.44506255311958</v>
      </c>
      <c r="O774">
        <f t="shared" si="1418"/>
        <v>5.2873167959332106</v>
      </c>
      <c r="P774" s="1179">
        <f t="shared" si="1418"/>
        <v>0.15279153575738122</v>
      </c>
      <c r="Q774" s="1179">
        <f t="shared" si="1418"/>
        <v>19.495308883739725</v>
      </c>
      <c r="R774" s="1179">
        <f t="shared" si="1418"/>
        <v>9.784995805047469</v>
      </c>
    </row>
    <row r="775" spans="2:18" thickTop="1" thickBot="1" x14ac:dyDescent="0.35">
      <c r="D775">
        <v>5</v>
      </c>
      <c r="E775">
        <f t="shared" ref="E775" si="1419">B773+C773+D775</f>
        <v>105</v>
      </c>
      <c r="F775">
        <f t="shared" ref="F775:R775" si="1420">($B773*F$2+$C773*F$3+$D775*F$4)/$E775</f>
        <v>0.76148979031309794</v>
      </c>
      <c r="G775">
        <f t="shared" si="1420"/>
        <v>6.1788330948542042E-3</v>
      </c>
      <c r="H775" s="1179">
        <f t="shared" si="1420"/>
        <v>11.563812589107737</v>
      </c>
      <c r="I775" s="1179">
        <f t="shared" si="1420"/>
        <v>7.4203355927183594</v>
      </c>
      <c r="J775">
        <f t="shared" si="1420"/>
        <v>1.4861288598204752</v>
      </c>
      <c r="K775" s="1179">
        <f t="shared" si="1420"/>
        <v>56.847661192211888</v>
      </c>
      <c r="L775">
        <f t="shared" si="1420"/>
        <v>3.3190589569160998</v>
      </c>
      <c r="M775">
        <f t="shared" si="1420"/>
        <v>3.3717948847856276E-2</v>
      </c>
      <c r="N775" s="1179">
        <f t="shared" si="1420"/>
        <v>199.84995792377882</v>
      </c>
      <c r="O775">
        <f t="shared" si="1420"/>
        <v>5.3727275123121068</v>
      </c>
      <c r="P775" s="1179">
        <f t="shared" si="1420"/>
        <v>0.1519427331913295</v>
      </c>
      <c r="Q775" s="1179">
        <f t="shared" si="1420"/>
        <v>19.723663590380728</v>
      </c>
      <c r="R775" s="1179">
        <f t="shared" si="1420"/>
        <v>9.9524533573782694</v>
      </c>
    </row>
    <row r="776" spans="2:18" thickTop="1" thickBot="1" x14ac:dyDescent="0.35">
      <c r="D776">
        <v>7</v>
      </c>
      <c r="E776">
        <f t="shared" ref="E776" si="1421">B773+C773+D776</f>
        <v>107</v>
      </c>
      <c r="F776">
        <f t="shared" ref="F776:R776" si="1422">($B773*F$2+$C773*F$3+$D776*F$4)/$E776</f>
        <v>0.82275700346331726</v>
      </c>
      <c r="G776">
        <f t="shared" si="1422"/>
        <v>6.5093202417791825E-3</v>
      </c>
      <c r="H776" s="1179">
        <f t="shared" si="1422"/>
        <v>11.610992372641695</v>
      </c>
      <c r="I776" s="1179">
        <f t="shared" si="1422"/>
        <v>7.3855436290226795</v>
      </c>
      <c r="J776">
        <f t="shared" si="1422"/>
        <v>1.5364235832610591</v>
      </c>
      <c r="K776" s="1179">
        <f t="shared" si="1422"/>
        <v>56.557327858158402</v>
      </c>
      <c r="L776">
        <f t="shared" si="1422"/>
        <v>3.9776850615635668</v>
      </c>
      <c r="M776">
        <f t="shared" si="1422"/>
        <v>4.0434939046286575E-2</v>
      </c>
      <c r="N776" s="1179">
        <f t="shared" si="1422"/>
        <v>198.31448337403955</v>
      </c>
      <c r="O776">
        <f t="shared" si="1422"/>
        <v>5.4549453047142222</v>
      </c>
      <c r="P776" s="1179">
        <f t="shared" si="1422"/>
        <v>0.15112566156232646</v>
      </c>
      <c r="Q776" s="1179">
        <f t="shared" si="1422"/>
        <v>19.943481672474402</v>
      </c>
      <c r="R776" s="1179">
        <f t="shared" si="1422"/>
        <v>10.113650814294834</v>
      </c>
    </row>
    <row r="777" spans="2:18" thickTop="1" thickBot="1" x14ac:dyDescent="0.35">
      <c r="D777">
        <v>10</v>
      </c>
      <c r="E777">
        <f t="shared" ref="E777" si="1423">B773+C773+D777</f>
        <v>110</v>
      </c>
      <c r="F777">
        <f t="shared" ref="F777:R777" si="1424">($B773*F$2+$C773*F$3+$D777*F$4)/$E777</f>
        <v>0.91048051320113144</v>
      </c>
      <c r="G777">
        <f t="shared" si="1424"/>
        <v>6.9825177476035829E-3</v>
      </c>
      <c r="H777" s="1179">
        <f t="shared" si="1424"/>
        <v>11.678545244519862</v>
      </c>
      <c r="I777" s="1179">
        <f t="shared" si="1424"/>
        <v>7.3357278628220453</v>
      </c>
      <c r="J777">
        <f t="shared" si="1424"/>
        <v>1.6084364827328039</v>
      </c>
      <c r="K777" s="1179">
        <f t="shared" si="1424"/>
        <v>56.141623311672731</v>
      </c>
      <c r="L777">
        <f t="shared" si="1424"/>
        <v>4.9207178932178932</v>
      </c>
      <c r="M777">
        <f t="shared" si="1424"/>
        <v>5.0052447739493598E-2</v>
      </c>
      <c r="N777" s="1179">
        <f t="shared" si="1424"/>
        <v>196.11596299600382</v>
      </c>
      <c r="O777">
        <f t="shared" si="1424"/>
        <v>5.572666234744525</v>
      </c>
      <c r="P777" s="1179">
        <f t="shared" si="1424"/>
        <v>0.14995576354807208</v>
      </c>
      <c r="Q777" s="1179">
        <f t="shared" si="1424"/>
        <v>20.258221199108529</v>
      </c>
      <c r="R777" s="1179">
        <f t="shared" si="1424"/>
        <v>10.344456263970823</v>
      </c>
    </row>
    <row r="778" spans="2:18" thickTop="1" thickBot="1" x14ac:dyDescent="0.35">
      <c r="D778">
        <v>13</v>
      </c>
      <c r="E778">
        <f t="shared" ref="E778" si="1425">B773+C773+D778</f>
        <v>113</v>
      </c>
      <c r="F778">
        <f t="shared" ref="F778:R778" si="1426">($B773*F$2+$C773*F$3+$D778*F$4)/$E778</f>
        <v>0.99354613746614118</v>
      </c>
      <c r="G778">
        <f t="shared" si="1426"/>
        <v>7.4305897221452729E-3</v>
      </c>
      <c r="H778" s="1179">
        <f t="shared" si="1426"/>
        <v>11.742511238245207</v>
      </c>
      <c r="I778" s="1179">
        <f t="shared" si="1426"/>
        <v>7.2885571815524202</v>
      </c>
      <c r="J778">
        <f t="shared" si="1426"/>
        <v>1.6766256884272879</v>
      </c>
      <c r="K778" s="1179">
        <f t="shared" si="1426"/>
        <v>55.747991572965056</v>
      </c>
      <c r="L778">
        <f t="shared" si="1426"/>
        <v>5.8136781851383619</v>
      </c>
      <c r="M778">
        <f t="shared" si="1426"/>
        <v>5.9159292254300243E-2</v>
      </c>
      <c r="N778" s="1179">
        <f t="shared" si="1426"/>
        <v>194.03417821326201</v>
      </c>
      <c r="O778">
        <f t="shared" si="1426"/>
        <v>5.6841364959236609</v>
      </c>
      <c r="P778" s="1179">
        <f t="shared" si="1426"/>
        <v>0.1488479840124507</v>
      </c>
      <c r="Q778" s="1179">
        <f t="shared" si="1426"/>
        <v>20.556248892470048</v>
      </c>
      <c r="R778" s="1179">
        <f t="shared" si="1426"/>
        <v>10.563006557026849</v>
      </c>
    </row>
    <row r="779" spans="2:18" thickTop="1" thickBot="1" x14ac:dyDescent="0.35">
      <c r="D779">
        <v>15</v>
      </c>
      <c r="E779">
        <f t="shared" ref="E779" si="1427">B773+C773+D779</f>
        <v>115</v>
      </c>
      <c r="F779">
        <f t="shared" ref="F779:R779" si="1428">($B773*F$2+$C773*F$3+$D779*F$4)/$E779</f>
        <v>1.0465155210554229</v>
      </c>
      <c r="G779">
        <f t="shared" si="1428"/>
        <v>7.7163167783747552E-3</v>
      </c>
      <c r="H779" s="1179">
        <f t="shared" si="1428"/>
        <v>11.783301147287457</v>
      </c>
      <c r="I779" s="1179">
        <f t="shared" si="1428"/>
        <v>7.2584773268297598</v>
      </c>
      <c r="J779">
        <f t="shared" si="1428"/>
        <v>1.7201086601744953</v>
      </c>
      <c r="K779" s="1179">
        <f t="shared" si="1428"/>
        <v>55.496980029441318</v>
      </c>
      <c r="L779">
        <f t="shared" si="1428"/>
        <v>6.3831021394064882</v>
      </c>
      <c r="M779">
        <f t="shared" si="1428"/>
        <v>6.4966555423162459E-2</v>
      </c>
      <c r="N779" s="1179">
        <f t="shared" si="1428"/>
        <v>192.70666327933969</v>
      </c>
      <c r="O779">
        <f t="shared" si="1428"/>
        <v>5.7552189813132539</v>
      </c>
      <c r="P779" s="1179">
        <f t="shared" si="1428"/>
        <v>0.14814157387379356</v>
      </c>
      <c r="Q779" s="1179">
        <f t="shared" si="1428"/>
        <v>20.746295537512182</v>
      </c>
      <c r="R779" s="1179">
        <f t="shared" si="1428"/>
        <v>10.70237196129446</v>
      </c>
    </row>
    <row r="780" spans="2:18" thickTop="1" thickBot="1" x14ac:dyDescent="0.35">
      <c r="D780">
        <v>17</v>
      </c>
      <c r="E780">
        <f t="shared" ref="E780" si="1429">B773+C773+D780</f>
        <v>117</v>
      </c>
      <c r="F780">
        <f t="shared" ref="F780:R780" si="1430">($B773*F$2+$C773*F$3+$D780*F$4)/$E780</f>
        <v>1.0976739855476352</v>
      </c>
      <c r="G780">
        <f t="shared" si="1430"/>
        <v>7.992275388237418E-3</v>
      </c>
      <c r="H780" s="1179">
        <f t="shared" si="1430"/>
        <v>11.822696529524841</v>
      </c>
      <c r="I780" s="1179">
        <f t="shared" si="1430"/>
        <v>7.2294258432087286</v>
      </c>
      <c r="J780">
        <f t="shared" si="1430"/>
        <v>1.7621050345970117</v>
      </c>
      <c r="K780" s="1179">
        <f t="shared" si="1430"/>
        <v>55.254550077149169</v>
      </c>
      <c r="L780">
        <f t="shared" si="1430"/>
        <v>6.9330586080586087</v>
      </c>
      <c r="M780">
        <f t="shared" si="1430"/>
        <v>7.0575279680268707E-2</v>
      </c>
      <c r="N780" s="1179">
        <f t="shared" si="1430"/>
        <v>191.42453347136345</v>
      </c>
      <c r="O780">
        <f t="shared" si="1430"/>
        <v>5.8238712962621779</v>
      </c>
      <c r="P780" s="1179">
        <f t="shared" si="1430"/>
        <v>0.14745931450910763</v>
      </c>
      <c r="Q780" s="1179">
        <f t="shared" si="1430"/>
        <v>20.929844861356287</v>
      </c>
      <c r="R780" s="1179">
        <f t="shared" si="1430"/>
        <v>10.836972736356341</v>
      </c>
    </row>
    <row r="781" spans="2:18" thickTop="1" thickBot="1" x14ac:dyDescent="0.35">
      <c r="D781">
        <v>20</v>
      </c>
      <c r="E781">
        <f t="shared" ref="E781" si="1431">B773+C773+D781</f>
        <v>120</v>
      </c>
      <c r="F781">
        <f t="shared" ref="F781:R781" si="1432">($B773*F$2+$C773*F$3+$D781*F$4)/$E781</f>
        <v>1.17121427825519</v>
      </c>
      <c r="G781">
        <f t="shared" si="1432"/>
        <v>8.3889658899149976E-3</v>
      </c>
      <c r="H781" s="1179">
        <f t="shared" si="1432"/>
        <v>11.879327391491081</v>
      </c>
      <c r="I781" s="1179">
        <f t="shared" si="1432"/>
        <v>7.1876643355034968</v>
      </c>
      <c r="J781">
        <f t="shared" si="1432"/>
        <v>1.822474822829379</v>
      </c>
      <c r="K781" s="1179">
        <f t="shared" si="1432"/>
        <v>54.9060570207292</v>
      </c>
      <c r="L781">
        <f t="shared" si="1432"/>
        <v>7.7236210317460321</v>
      </c>
      <c r="M781">
        <f t="shared" si="1432"/>
        <v>7.8637820799858899E-2</v>
      </c>
      <c r="N781" s="1179">
        <f t="shared" si="1432"/>
        <v>189.5814718723976</v>
      </c>
      <c r="O781">
        <f t="shared" si="1432"/>
        <v>5.9225589990012564</v>
      </c>
      <c r="P781" s="1179">
        <f t="shared" si="1432"/>
        <v>0.14647856667237161</v>
      </c>
      <c r="Q781" s="1179">
        <f t="shared" si="1432"/>
        <v>21.193697014382185</v>
      </c>
      <c r="R781" s="1179">
        <f t="shared" si="1432"/>
        <v>11.030461350507794</v>
      </c>
    </row>
    <row r="782" spans="2:18" thickTop="1" thickBot="1" x14ac:dyDescent="0.35">
      <c r="B782">
        <v>14</v>
      </c>
      <c r="C782">
        <v>86</v>
      </c>
      <c r="D782">
        <v>1</v>
      </c>
      <c r="E782">
        <f t="shared" ref="E782" si="1433">B782+C782+D782</f>
        <v>101</v>
      </c>
      <c r="F782">
        <f t="shared" ref="F782:R782" si="1434">($B782*F$2+$C782*F$3+$D782*F$4)/$E782</f>
        <v>0.59223054692971144</v>
      </c>
      <c r="G782">
        <f t="shared" si="1434"/>
        <v>5.129102573856072E-3</v>
      </c>
      <c r="H782" s="1179">
        <f t="shared" si="1434"/>
        <v>11.498768955251119</v>
      </c>
      <c r="I782" s="1179">
        <f t="shared" si="1434"/>
        <v>7.5145420259088915</v>
      </c>
      <c r="J782">
        <f t="shared" si="1434"/>
        <v>1.3774157589615952</v>
      </c>
      <c r="K782" s="1179">
        <f t="shared" si="1434"/>
        <v>56.755891085056618</v>
      </c>
      <c r="L782">
        <f t="shared" si="1434"/>
        <v>1.8318670438472417</v>
      </c>
      <c r="M782">
        <f t="shared" si="1434"/>
        <v>1.844630624477589E-2</v>
      </c>
      <c r="N782" s="1179">
        <f t="shared" si="1434"/>
        <v>202.04313408203205</v>
      </c>
      <c r="O782">
        <f t="shared" si="1434"/>
        <v>4.88957478415883</v>
      </c>
      <c r="P782" s="1179">
        <f t="shared" si="1434"/>
        <v>0.15446227299750204</v>
      </c>
      <c r="Q782" s="1179">
        <f t="shared" si="1434"/>
        <v>19.027677345603955</v>
      </c>
      <c r="R782" s="1179">
        <f t="shared" si="1434"/>
        <v>9.5004355699506036</v>
      </c>
    </row>
    <row r="783" spans="2:18" thickTop="1" thickBot="1" x14ac:dyDescent="0.35">
      <c r="D783">
        <v>3</v>
      </c>
      <c r="E783">
        <f t="shared" ref="E783" si="1435">B782+C782+D783</f>
        <v>103</v>
      </c>
      <c r="F783">
        <f t="shared" ref="F783:R783" si="1436">($B782*F$2+$C782*F$3+$D783*F$4)/$E783</f>
        <v>0.65916365657864595</v>
      </c>
      <c r="G783">
        <f t="shared" si="1436"/>
        <v>5.4928072900014011E-3</v>
      </c>
      <c r="H783" s="1179">
        <f t="shared" si="1436"/>
        <v>11.549043946570018</v>
      </c>
      <c r="I783" s="1179">
        <f t="shared" si="1436"/>
        <v>7.4765696668621064</v>
      </c>
      <c r="J783">
        <f t="shared" si="1436"/>
        <v>1.4317746095427621</v>
      </c>
      <c r="K783" s="1179">
        <f t="shared" si="1436"/>
        <v>56.456064613897276</v>
      </c>
      <c r="L783">
        <f t="shared" si="1436"/>
        <v>2.5449483741716752</v>
      </c>
      <c r="M783">
        <f t="shared" si="1436"/>
        <v>2.5720687181069124E-2</v>
      </c>
      <c r="N783" s="1179">
        <f t="shared" si="1436"/>
        <v>200.40544350787081</v>
      </c>
      <c r="O783">
        <f t="shared" si="1436"/>
        <v>4.9843671069096356</v>
      </c>
      <c r="P783" s="1179">
        <f t="shared" si="1436"/>
        <v>0.15356454732841784</v>
      </c>
      <c r="Q783" s="1179">
        <f t="shared" si="1436"/>
        <v>19.269546348260043</v>
      </c>
      <c r="R783" s="1179">
        <f t="shared" si="1436"/>
        <v>9.676670166697475</v>
      </c>
    </row>
    <row r="784" spans="2:18" thickTop="1" thickBot="1" x14ac:dyDescent="0.35">
      <c r="D784">
        <v>5</v>
      </c>
      <c r="E784">
        <f t="shared" ref="E784" si="1437">B782+C782+D784</f>
        <v>105</v>
      </c>
      <c r="F784">
        <f t="shared" ref="F784:R784" si="1438">($B782*F$2+$C782*F$3+$D784*F$4)/$E784</f>
        <v>0.72354693347904964</v>
      </c>
      <c r="G784">
        <f t="shared" si="1438"/>
        <v>5.8426565883888133E-3</v>
      </c>
      <c r="H784" s="1179">
        <f t="shared" si="1438"/>
        <v>11.59740370012439</v>
      </c>
      <c r="I784" s="1179">
        <f t="shared" si="1438"/>
        <v>7.4400438738742469</v>
      </c>
      <c r="J784">
        <f t="shared" si="1438"/>
        <v>1.4840626467684563</v>
      </c>
      <c r="K784" s="1179">
        <f t="shared" si="1438"/>
        <v>56.167660103543994</v>
      </c>
      <c r="L784">
        <f t="shared" si="1438"/>
        <v>3.23086470143613</v>
      </c>
      <c r="M784">
        <f t="shared" si="1438"/>
        <v>3.2717948843598799E-2</v>
      </c>
      <c r="N784" s="1179">
        <f t="shared" si="1438"/>
        <v>198.83014114605862</v>
      </c>
      <c r="O784">
        <f t="shared" si="1438"/>
        <v>5.0755482935556477</v>
      </c>
      <c r="P784" s="1179">
        <f t="shared" si="1438"/>
        <v>0.1527010207324416</v>
      </c>
      <c r="Q784" s="1179">
        <f t="shared" si="1438"/>
        <v>19.502201293672087</v>
      </c>
      <c r="R784" s="1179">
        <f t="shared" si="1438"/>
        <v>9.8461910645206547</v>
      </c>
    </row>
    <row r="785" spans="2:18" thickTop="1" thickBot="1" x14ac:dyDescent="0.35">
      <c r="D785">
        <v>7</v>
      </c>
      <c r="E785">
        <f t="shared" ref="E785" si="1439">B782+C782+D785</f>
        <v>107</v>
      </c>
      <c r="F785">
        <f t="shared" ref="F785:R785" si="1440">($B782*F$2+$C782*F$3+$D785*F$4)/$E785</f>
        <v>0.7855233589065409</v>
      </c>
      <c r="G785">
        <f t="shared" si="1440"/>
        <v>6.1794274083318366E-3</v>
      </c>
      <c r="H785" s="1179">
        <f t="shared" si="1440"/>
        <v>11.643955612424392</v>
      </c>
      <c r="I785" s="1179">
        <f t="shared" si="1440"/>
        <v>7.4048835310915404</v>
      </c>
      <c r="J785">
        <f t="shared" si="1440"/>
        <v>1.534395991013751</v>
      </c>
      <c r="K785" s="1179">
        <f t="shared" si="1440"/>
        <v>55.890037070213275</v>
      </c>
      <c r="L785">
        <f t="shared" si="1440"/>
        <v>3.8911392968402319</v>
      </c>
      <c r="M785">
        <f t="shared" si="1440"/>
        <v>3.9453630630893723E-2</v>
      </c>
      <c r="N785" s="1179">
        <f t="shared" si="1440"/>
        <v>197.31372859216461</v>
      </c>
      <c r="O785">
        <f t="shared" si="1440"/>
        <v>5.1633208377102209</v>
      </c>
      <c r="P785" s="1179">
        <f t="shared" si="1440"/>
        <v>0.15186977550453928</v>
      </c>
      <c r="Q785" s="1179">
        <f t="shared" si="1440"/>
        <v>19.726158857947233</v>
      </c>
      <c r="R785" s="1179">
        <f t="shared" si="1440"/>
        <v>10.009374732518671</v>
      </c>
    </row>
    <row r="786" spans="2:18" thickTop="1" thickBot="1" x14ac:dyDescent="0.35">
      <c r="D786">
        <v>10</v>
      </c>
      <c r="E786">
        <f t="shared" ref="E786" si="1441">B782+C782+D786</f>
        <v>110</v>
      </c>
      <c r="F786">
        <f t="shared" ref="F786:R786" si="1442">($B782*F$2+$C782*F$3+$D786*F$4)/$E786</f>
        <v>0.8742623316777216</v>
      </c>
      <c r="G786">
        <f t="shared" si="1442"/>
        <v>6.661621991432074E-3</v>
      </c>
      <c r="H786" s="1179">
        <f t="shared" si="1442"/>
        <v>11.71060948685394</v>
      </c>
      <c r="I786" s="1179">
        <f t="shared" si="1442"/>
        <v>7.354540313016301</v>
      </c>
      <c r="J786">
        <f t="shared" si="1442"/>
        <v>1.606464188455877</v>
      </c>
      <c r="K786" s="1179">
        <f t="shared" si="1442"/>
        <v>55.492531363398832</v>
      </c>
      <c r="L786">
        <f t="shared" si="1442"/>
        <v>4.8365324675324679</v>
      </c>
      <c r="M786">
        <f t="shared" si="1442"/>
        <v>4.909790228088419E-2</v>
      </c>
      <c r="N786" s="1179">
        <f t="shared" si="1442"/>
        <v>195.1425015263618</v>
      </c>
      <c r="O786">
        <f t="shared" si="1442"/>
        <v>5.2889951622951781</v>
      </c>
      <c r="P786" s="1179">
        <f t="shared" si="1442"/>
        <v>0.1506795834736791</v>
      </c>
      <c r="Q786" s="1179">
        <f t="shared" si="1442"/>
        <v>20.046825370432099</v>
      </c>
      <c r="R786" s="1179">
        <f t="shared" si="1442"/>
        <v>10.243024075334009</v>
      </c>
    </row>
    <row r="787" spans="2:18" thickTop="1" thickBot="1" x14ac:dyDescent="0.35">
      <c r="D787">
        <v>13</v>
      </c>
      <c r="E787">
        <f t="shared" ref="E787" si="1443">B782+C782+D787</f>
        <v>113</v>
      </c>
      <c r="F787">
        <f t="shared" ref="F787:R787" si="1444">($B782*F$2+$C782*F$3+$D787*F$4)/$E787</f>
        <v>0.95828950058494589</v>
      </c>
      <c r="G787">
        <f t="shared" si="1444"/>
        <v>7.1182133223322988E-3</v>
      </c>
      <c r="H787" s="1179">
        <f t="shared" si="1444"/>
        <v>11.773724217508468</v>
      </c>
      <c r="I787" s="1179">
        <f t="shared" si="1444"/>
        <v>7.3068701861662975</v>
      </c>
      <c r="J787">
        <f t="shared" si="1444"/>
        <v>1.6747057559453236</v>
      </c>
      <c r="K787" s="1179">
        <f t="shared" si="1444"/>
        <v>55.11613215429135</v>
      </c>
      <c r="L787">
        <f t="shared" si="1444"/>
        <v>5.7317277707543193</v>
      </c>
      <c r="M787">
        <f t="shared" si="1444"/>
        <v>5.8230088710521176E-2</v>
      </c>
      <c r="N787" s="1179">
        <f t="shared" si="1444"/>
        <v>193.0865608534335</v>
      </c>
      <c r="O787">
        <f t="shared" si="1444"/>
        <v>5.4079965138933233</v>
      </c>
      <c r="P787" s="1179">
        <f t="shared" si="1444"/>
        <v>0.14955258747985575</v>
      </c>
      <c r="Q787" s="1179">
        <f t="shared" si="1444"/>
        <v>20.350465342431047</v>
      </c>
      <c r="R787" s="1179">
        <f t="shared" si="1444"/>
        <v>10.464267258353845</v>
      </c>
    </row>
    <row r="788" spans="2:18" thickTop="1" thickBot="1" x14ac:dyDescent="0.35">
      <c r="D788">
        <v>15</v>
      </c>
      <c r="E788">
        <f t="shared" ref="E788" si="1445">B782+C782+D788</f>
        <v>115</v>
      </c>
      <c r="F788">
        <f t="shared" ref="F788:R788" si="1446">($B782*F$2+$C782*F$3+$D788*F$4)/$E788</f>
        <v>1.0118720430765094</v>
      </c>
      <c r="G788">
        <f t="shared" si="1446"/>
        <v>7.409373011602007E-3</v>
      </c>
      <c r="H788" s="1179">
        <f t="shared" si="1446"/>
        <v>11.813971292128747</v>
      </c>
      <c r="I788" s="1179">
        <f t="shared" si="1446"/>
        <v>7.2764718444068741</v>
      </c>
      <c r="J788">
        <f t="shared" si="1446"/>
        <v>1.7182221178226522</v>
      </c>
      <c r="K788" s="1179">
        <f t="shared" si="1446"/>
        <v>54.876109470222808</v>
      </c>
      <c r="L788">
        <f t="shared" si="1446"/>
        <v>6.3025769496204287</v>
      </c>
      <c r="M788">
        <f t="shared" si="1446"/>
        <v>6.4053511941014329E-2</v>
      </c>
      <c r="N788" s="1179">
        <f t="shared" si="1446"/>
        <v>191.77552622142125</v>
      </c>
      <c r="O788">
        <f t="shared" si="1446"/>
        <v>5.4838814337530088</v>
      </c>
      <c r="P788" s="1179">
        <f t="shared" si="1446"/>
        <v>0.14883392336785245</v>
      </c>
      <c r="Q788" s="1179">
        <f t="shared" si="1446"/>
        <v>20.544090831821681</v>
      </c>
      <c r="R788" s="1179">
        <f t="shared" si="1446"/>
        <v>10.60534986781577</v>
      </c>
    </row>
    <row r="789" spans="2:18" thickTop="1" thickBot="1" x14ac:dyDescent="0.35">
      <c r="D789">
        <v>17</v>
      </c>
      <c r="E789">
        <f t="shared" ref="E789" si="1447">B782+C782+D789</f>
        <v>117</v>
      </c>
      <c r="F789">
        <f t="shared" ref="F789:R789" si="1448">($B782*F$2+$C782*F$3+$D789*F$4)/$E789</f>
        <v>1.0636227037734891</v>
      </c>
      <c r="G789">
        <f t="shared" si="1448"/>
        <v>7.6905785234607869E-3</v>
      </c>
      <c r="H789" s="1179">
        <f t="shared" si="1448"/>
        <v>11.852842398385938</v>
      </c>
      <c r="I789" s="1179">
        <f t="shared" si="1448"/>
        <v>7.2471127621947815</v>
      </c>
      <c r="J789">
        <f t="shared" si="1448"/>
        <v>1.7602507408323795</v>
      </c>
      <c r="K789" s="1179">
        <f t="shared" si="1448"/>
        <v>54.644292689883109</v>
      </c>
      <c r="L789">
        <f t="shared" si="1448"/>
        <v>6.8539099172432509</v>
      </c>
      <c r="M789">
        <f t="shared" si="1448"/>
        <v>6.9677843779011997E-2</v>
      </c>
      <c r="N789" s="1179">
        <f t="shared" si="1448"/>
        <v>190.50931328622991</v>
      </c>
      <c r="O789">
        <f t="shared" si="1448"/>
        <v>5.5571719973781768</v>
      </c>
      <c r="P789" s="1179">
        <f t="shared" si="1448"/>
        <v>0.14813982896908004</v>
      </c>
      <c r="Q789" s="1179">
        <f t="shared" si="1448"/>
        <v>20.731096646361351</v>
      </c>
      <c r="R789" s="1179">
        <f t="shared" si="1448"/>
        <v>10.741609140202073</v>
      </c>
    </row>
    <row r="790" spans="2:18" thickTop="1" thickBot="1" x14ac:dyDescent="0.35">
      <c r="D790">
        <v>20</v>
      </c>
      <c r="E790">
        <f t="shared" ref="E790" si="1449">B782+C782+D790</f>
        <v>120</v>
      </c>
      <c r="F790">
        <f t="shared" ref="F790:R790" si="1450">($B782*F$2+$C782*F$3+$D790*F$4)/$E790</f>
        <v>1.1380142785253977</v>
      </c>
      <c r="G790">
        <f t="shared" si="1450"/>
        <v>8.0948114467577804E-3</v>
      </c>
      <c r="H790" s="1179">
        <f t="shared" si="1450"/>
        <v>11.908719613630653</v>
      </c>
      <c r="I790" s="1179">
        <f t="shared" si="1450"/>
        <v>7.2049090815148977</v>
      </c>
      <c r="J790">
        <f t="shared" si="1450"/>
        <v>1.8206668864088627</v>
      </c>
      <c r="K790" s="1179">
        <f t="shared" si="1450"/>
        <v>54.311056068144794</v>
      </c>
      <c r="L790">
        <f t="shared" si="1450"/>
        <v>7.6464510582010572</v>
      </c>
      <c r="M790">
        <f t="shared" si="1450"/>
        <v>7.7762820796133614E-2</v>
      </c>
      <c r="N790" s="1179">
        <f t="shared" si="1450"/>
        <v>188.68913219189241</v>
      </c>
      <c r="O790">
        <f t="shared" si="1450"/>
        <v>5.6625271825893551</v>
      </c>
      <c r="P790" s="1179">
        <f t="shared" si="1450"/>
        <v>0.14714206827084469</v>
      </c>
      <c r="Q790" s="1179">
        <f t="shared" si="1450"/>
        <v>20.999917504762131</v>
      </c>
      <c r="R790" s="1179">
        <f t="shared" si="1450"/>
        <v>10.93748184425738</v>
      </c>
    </row>
    <row r="791" spans="2:18" thickTop="1" thickBot="1" x14ac:dyDescent="0.35">
      <c r="B791">
        <v>13</v>
      </c>
      <c r="C791">
        <v>87</v>
      </c>
      <c r="D791">
        <v>1</v>
      </c>
      <c r="E791">
        <f t="shared" ref="E791" si="1451">B791+C791+D791</f>
        <v>101</v>
      </c>
      <c r="F791">
        <f t="shared" ref="F791:R791" si="1452">($B791*F$2+$C791*F$3+$D791*F$4)/$E791</f>
        <v>0.55278500269629494</v>
      </c>
      <c r="G791">
        <f t="shared" si="1452"/>
        <v>4.7796121463425482E-3</v>
      </c>
      <c r="H791" s="1179">
        <f t="shared" si="1452"/>
        <v>11.533690407298131</v>
      </c>
      <c r="I791" s="1179">
        <f t="shared" si="1452"/>
        <v>7.5350308330511506</v>
      </c>
      <c r="J791">
        <f t="shared" si="1452"/>
        <v>1.3752677156896944</v>
      </c>
      <c r="K791" s="1179">
        <f t="shared" si="1452"/>
        <v>56.048959260203858</v>
      </c>
      <c r="L791">
        <f t="shared" si="1452"/>
        <v>1.7401799465660852</v>
      </c>
      <c r="M791">
        <f t="shared" si="1452"/>
        <v>1.7406702279953765E-2</v>
      </c>
      <c r="N791" s="1179">
        <f t="shared" si="1452"/>
        <v>200.9829285210358</v>
      </c>
      <c r="O791">
        <f t="shared" si="1452"/>
        <v>4.5806260913922152</v>
      </c>
      <c r="P791" s="1179">
        <f t="shared" si="1452"/>
        <v>0.15525059172836117</v>
      </c>
      <c r="Q791" s="1179">
        <f t="shared" si="1452"/>
        <v>18.797444264867252</v>
      </c>
      <c r="R791" s="1179">
        <f t="shared" si="1452"/>
        <v>9.3899648694550653</v>
      </c>
    </row>
    <row r="792" spans="2:18" thickTop="1" thickBot="1" x14ac:dyDescent="0.35">
      <c r="D792">
        <v>3</v>
      </c>
      <c r="E792">
        <f t="shared" ref="E792" si="1453">B791+C791+D792</f>
        <v>103</v>
      </c>
      <c r="F792">
        <f t="shared" ref="F792:R792" si="1454">($B791*F$2+$C791*F$3+$D792*F$4)/$E792</f>
        <v>0.62048404524296563</v>
      </c>
      <c r="G792">
        <f t="shared" si="1454"/>
        <v>5.1501030843813444E-3</v>
      </c>
      <c r="H792" s="1179">
        <f t="shared" si="1454"/>
        <v>11.583287312169515</v>
      </c>
      <c r="I792" s="1179">
        <f t="shared" si="1454"/>
        <v>7.4966606330889816</v>
      </c>
      <c r="J792">
        <f t="shared" si="1454"/>
        <v>1.4296682758489567</v>
      </c>
      <c r="K792" s="1179">
        <f t="shared" si="1454"/>
        <v>55.762859620595052</v>
      </c>
      <c r="L792">
        <f t="shared" si="1454"/>
        <v>2.4550416088765603</v>
      </c>
      <c r="M792">
        <f t="shared" si="1454"/>
        <v>2.4701269701000825E-2</v>
      </c>
      <c r="N792" s="1179">
        <f t="shared" si="1454"/>
        <v>199.36582446262207</v>
      </c>
      <c r="O792">
        <f t="shared" si="1454"/>
        <v>4.6814174178860606</v>
      </c>
      <c r="P792" s="1179">
        <f t="shared" si="1454"/>
        <v>0.15433755889945447</v>
      </c>
      <c r="Q792" s="1179">
        <f t="shared" si="1454"/>
        <v>19.043783812780362</v>
      </c>
      <c r="R792" s="1179">
        <f t="shared" si="1454"/>
        <v>9.5683445283474811</v>
      </c>
    </row>
    <row r="793" spans="2:18" thickTop="1" thickBot="1" x14ac:dyDescent="0.35">
      <c r="D793">
        <v>5</v>
      </c>
      <c r="E793">
        <f t="shared" ref="E793" si="1455">B791+C791+D793</f>
        <v>105</v>
      </c>
      <c r="F793">
        <f t="shared" ref="F793:R793" si="1456">($B791*F$2+$C791*F$3+$D793*F$4)/$E793</f>
        <v>0.68560407664500134</v>
      </c>
      <c r="G793">
        <f t="shared" si="1456"/>
        <v>5.506480081923424E-3</v>
      </c>
      <c r="H793" s="1179">
        <f t="shared" si="1456"/>
        <v>11.63099481114104</v>
      </c>
      <c r="I793" s="1179">
        <f t="shared" si="1456"/>
        <v>7.4597521550301336</v>
      </c>
      <c r="J793">
        <f t="shared" si="1456"/>
        <v>1.4819964337164375</v>
      </c>
      <c r="K793" s="1179">
        <f t="shared" si="1456"/>
        <v>55.487659014876108</v>
      </c>
      <c r="L793">
        <f t="shared" si="1456"/>
        <v>3.1426704459561603</v>
      </c>
      <c r="M793">
        <f t="shared" si="1456"/>
        <v>3.1717948839341328E-2</v>
      </c>
      <c r="N793" s="1179">
        <f t="shared" si="1456"/>
        <v>197.8103243683384</v>
      </c>
      <c r="O793">
        <f t="shared" si="1456"/>
        <v>4.7783690747991896</v>
      </c>
      <c r="P793" s="1179">
        <f t="shared" si="1456"/>
        <v>0.15345930827355372</v>
      </c>
      <c r="Q793" s="1179">
        <f t="shared" si="1456"/>
        <v>19.280738996963446</v>
      </c>
      <c r="R793" s="1179">
        <f t="shared" si="1456"/>
        <v>9.7399287716630436</v>
      </c>
    </row>
    <row r="794" spans="2:18" thickTop="1" thickBot="1" x14ac:dyDescent="0.35">
      <c r="D794">
        <v>7</v>
      </c>
      <c r="E794">
        <f t="shared" ref="E794" si="1457">B791+C791+D794</f>
        <v>107</v>
      </c>
      <c r="F794">
        <f t="shared" ref="F794:R794" si="1458">($B791*F$2+$C791*F$3+$D794*F$4)/$E794</f>
        <v>0.74828971434976455</v>
      </c>
      <c r="G794">
        <f t="shared" si="1458"/>
        <v>5.8495345748844916E-3</v>
      </c>
      <c r="H794" s="1179">
        <f t="shared" si="1458"/>
        <v>11.676918852207086</v>
      </c>
      <c r="I794" s="1179">
        <f t="shared" si="1458"/>
        <v>7.4242234331604013</v>
      </c>
      <c r="J794">
        <f t="shared" si="1458"/>
        <v>1.5323683987664429</v>
      </c>
      <c r="K794" s="1179">
        <f t="shared" si="1458"/>
        <v>55.222746282268147</v>
      </c>
      <c r="L794">
        <f t="shared" si="1458"/>
        <v>3.8045935321168964</v>
      </c>
      <c r="M794">
        <f t="shared" si="1458"/>
        <v>3.8472322215500877E-2</v>
      </c>
      <c r="N794" s="1179">
        <f t="shared" si="1458"/>
        <v>196.31297381028963</v>
      </c>
      <c r="O794">
        <f t="shared" si="1458"/>
        <v>4.8716963707062195</v>
      </c>
      <c r="P794" s="1179">
        <f t="shared" si="1458"/>
        <v>0.15261388944675208</v>
      </c>
      <c r="Q794" s="1179">
        <f t="shared" si="1458"/>
        <v>19.508836043420061</v>
      </c>
      <c r="R794" s="1179">
        <f t="shared" si="1458"/>
        <v>9.9050986507425094</v>
      </c>
    </row>
    <row r="795" spans="2:18" thickTop="1" thickBot="1" x14ac:dyDescent="0.35">
      <c r="D795">
        <v>10</v>
      </c>
      <c r="E795">
        <f t="shared" ref="E795" si="1459">B791+C791+D795</f>
        <v>110</v>
      </c>
      <c r="F795">
        <f t="shared" ref="F795:R795" si="1460">($B791*F$2+$C791*F$3+$D795*F$4)/$E795</f>
        <v>0.83804415015431188</v>
      </c>
      <c r="G795">
        <f t="shared" si="1460"/>
        <v>6.3407262352605659E-3</v>
      </c>
      <c r="H795" s="1179">
        <f t="shared" si="1460"/>
        <v>11.742673729188015</v>
      </c>
      <c r="I795" s="1179">
        <f t="shared" si="1460"/>
        <v>7.3733527632105567</v>
      </c>
      <c r="J795">
        <f t="shared" si="1460"/>
        <v>1.6044918941789501</v>
      </c>
      <c r="K795" s="1179">
        <f t="shared" si="1460"/>
        <v>54.843439415124934</v>
      </c>
      <c r="L795">
        <f t="shared" si="1460"/>
        <v>4.7523470418470417</v>
      </c>
      <c r="M795">
        <f t="shared" si="1460"/>
        <v>4.8143356822274781E-2</v>
      </c>
      <c r="N795" s="1179">
        <f t="shared" si="1460"/>
        <v>194.16904005671978</v>
      </c>
      <c r="O795">
        <f t="shared" si="1460"/>
        <v>5.0053240898458302</v>
      </c>
      <c r="P795" s="1179">
        <f t="shared" si="1460"/>
        <v>0.1514034033992861</v>
      </c>
      <c r="Q795" s="1179">
        <f t="shared" si="1460"/>
        <v>19.835429541755673</v>
      </c>
      <c r="R795" s="1179">
        <f t="shared" si="1460"/>
        <v>10.141591886697197</v>
      </c>
    </row>
    <row r="796" spans="2:18" thickTop="1" thickBot="1" x14ac:dyDescent="0.35">
      <c r="D796">
        <v>13</v>
      </c>
      <c r="E796">
        <f t="shared" ref="E796" si="1461">B791+C791+D796</f>
        <v>113</v>
      </c>
      <c r="F796">
        <f t="shared" ref="F796:R796" si="1462">($B791*F$2+$C791*F$3+$D796*F$4)/$E796</f>
        <v>0.92303286370375048</v>
      </c>
      <c r="G796">
        <f t="shared" si="1462"/>
        <v>6.8058369225193266E-3</v>
      </c>
      <c r="H796" s="1179">
        <f t="shared" si="1462"/>
        <v>11.804937196771728</v>
      </c>
      <c r="I796" s="1179">
        <f t="shared" si="1462"/>
        <v>7.3251831907801739</v>
      </c>
      <c r="J796">
        <f t="shared" si="1462"/>
        <v>1.6727858234633592</v>
      </c>
      <c r="K796" s="1179">
        <f t="shared" si="1462"/>
        <v>54.484272735617644</v>
      </c>
      <c r="L796">
        <f t="shared" si="1462"/>
        <v>5.6497773563702767</v>
      </c>
      <c r="M796">
        <f t="shared" si="1462"/>
        <v>5.7300885166742102E-2</v>
      </c>
      <c r="N796" s="1179">
        <f t="shared" si="1462"/>
        <v>192.13894349360498</v>
      </c>
      <c r="O796">
        <f t="shared" si="1462"/>
        <v>5.1318565318629847</v>
      </c>
      <c r="P796" s="1179">
        <f t="shared" si="1462"/>
        <v>0.15025719094726078</v>
      </c>
      <c r="Q796" s="1179">
        <f t="shared" si="1462"/>
        <v>20.144681792392046</v>
      </c>
      <c r="R796" s="1179">
        <f t="shared" si="1462"/>
        <v>10.365527959680842</v>
      </c>
    </row>
    <row r="797" spans="2:18" thickTop="1" thickBot="1" x14ac:dyDescent="0.35">
      <c r="D797">
        <v>15</v>
      </c>
      <c r="E797">
        <f t="shared" ref="E797" si="1463">B791+C791+D797</f>
        <v>115</v>
      </c>
      <c r="F797">
        <f t="shared" ref="F797:R797" si="1464">($B791*F$2+$C791*F$3+$D797*F$4)/$E797</f>
        <v>0.97722856509759559</v>
      </c>
      <c r="G797">
        <f t="shared" si="1464"/>
        <v>7.1024292448292614E-3</v>
      </c>
      <c r="H797" s="1179">
        <f t="shared" si="1464"/>
        <v>11.844641436970036</v>
      </c>
      <c r="I797" s="1179">
        <f t="shared" si="1464"/>
        <v>7.2944663619839876</v>
      </c>
      <c r="J797">
        <f t="shared" si="1464"/>
        <v>1.7163355754708089</v>
      </c>
      <c r="K797" s="1179">
        <f t="shared" si="1464"/>
        <v>54.255238911004298</v>
      </c>
      <c r="L797">
        <f t="shared" si="1464"/>
        <v>6.2220517598343683</v>
      </c>
      <c r="M797">
        <f t="shared" si="1464"/>
        <v>6.31404684588662E-2</v>
      </c>
      <c r="N797" s="1179">
        <f t="shared" si="1464"/>
        <v>190.8443891635028</v>
      </c>
      <c r="O797">
        <f t="shared" si="1464"/>
        <v>5.2125438861927647</v>
      </c>
      <c r="P797" s="1179">
        <f t="shared" si="1464"/>
        <v>0.14952627286191134</v>
      </c>
      <c r="Q797" s="1179">
        <f t="shared" si="1464"/>
        <v>20.341886126131186</v>
      </c>
      <c r="R797" s="1179">
        <f t="shared" si="1464"/>
        <v>10.508327774337079</v>
      </c>
    </row>
    <row r="798" spans="2:18" thickTop="1" thickBot="1" x14ac:dyDescent="0.35">
      <c r="D798">
        <v>17</v>
      </c>
      <c r="E798">
        <f t="shared" ref="E798" si="1465">B791+C791+D798</f>
        <v>117</v>
      </c>
      <c r="F798">
        <f t="shared" ref="F798:R798" si="1466">($B791*F$2+$C791*F$3+$D798*F$4)/$E798</f>
        <v>1.0295714219993433</v>
      </c>
      <c r="G798">
        <f t="shared" si="1466"/>
        <v>7.388881658684154E-3</v>
      </c>
      <c r="H798" s="1179">
        <f t="shared" si="1466"/>
        <v>11.882988267247034</v>
      </c>
      <c r="I798" s="1179">
        <f t="shared" si="1466"/>
        <v>7.2647996811808335</v>
      </c>
      <c r="J798">
        <f t="shared" si="1466"/>
        <v>1.7583964470677473</v>
      </c>
      <c r="K798" s="1179">
        <f t="shared" si="1466"/>
        <v>54.034035302617056</v>
      </c>
      <c r="L798">
        <f t="shared" si="1466"/>
        <v>6.7747612264278931</v>
      </c>
      <c r="M798">
        <f t="shared" si="1466"/>
        <v>6.8780407877755287E-2</v>
      </c>
      <c r="N798" s="1179">
        <f t="shared" si="1466"/>
        <v>189.59409310109641</v>
      </c>
      <c r="O798">
        <f t="shared" si="1466"/>
        <v>5.2904726984941757</v>
      </c>
      <c r="P798" s="1179">
        <f t="shared" si="1466"/>
        <v>0.14882034342905243</v>
      </c>
      <c r="Q798" s="1179">
        <f t="shared" si="1466"/>
        <v>20.532348431366419</v>
      </c>
      <c r="R798" s="1179">
        <f t="shared" si="1466"/>
        <v>10.646245544047803</v>
      </c>
    </row>
    <row r="799" spans="2:18" thickTop="1" thickBot="1" x14ac:dyDescent="0.35">
      <c r="D799">
        <v>20</v>
      </c>
      <c r="E799">
        <f t="shared" ref="E799" si="1467">B791+C791+D799</f>
        <v>120</v>
      </c>
      <c r="F799">
        <f t="shared" ref="F799:R799" si="1468">($B791*F$2+$C791*F$3+$D799*F$4)/$E799</f>
        <v>1.1048142787956055</v>
      </c>
      <c r="G799">
        <f t="shared" si="1468"/>
        <v>7.8006570036005642E-3</v>
      </c>
      <c r="H799" s="1179">
        <f t="shared" si="1468"/>
        <v>11.938111835770224</v>
      </c>
      <c r="I799" s="1179">
        <f t="shared" si="1468"/>
        <v>7.2221538275262986</v>
      </c>
      <c r="J799">
        <f t="shared" si="1468"/>
        <v>1.8188589499883463</v>
      </c>
      <c r="K799" s="1179">
        <f t="shared" si="1468"/>
        <v>53.716055115560387</v>
      </c>
      <c r="L799">
        <f t="shared" si="1468"/>
        <v>7.5692810846560841</v>
      </c>
      <c r="M799">
        <f t="shared" si="1468"/>
        <v>7.6887820792408329E-2</v>
      </c>
      <c r="N799" s="1179">
        <f t="shared" si="1468"/>
        <v>187.79679251138722</v>
      </c>
      <c r="O799">
        <f t="shared" si="1468"/>
        <v>5.4024953661774529</v>
      </c>
      <c r="P799" s="1179">
        <f t="shared" si="1468"/>
        <v>0.14780556986931778</v>
      </c>
      <c r="Q799" s="1179">
        <f t="shared" si="1468"/>
        <v>20.806137995142066</v>
      </c>
      <c r="R799" s="1179">
        <f t="shared" si="1468"/>
        <v>10.844502338006972</v>
      </c>
    </row>
    <row r="800" spans="2:18" thickTop="1" thickBot="1" x14ac:dyDescent="0.35">
      <c r="B800">
        <v>12</v>
      </c>
      <c r="C800">
        <v>88</v>
      </c>
      <c r="D800">
        <v>1</v>
      </c>
      <c r="E800">
        <f t="shared" ref="E800" si="1469">B800+C800+D800</f>
        <v>101</v>
      </c>
      <c r="F800">
        <f t="shared" ref="F800:R800" si="1470">($B800*F$2+$C800*F$3+$D800*F$4)/$E800</f>
        <v>0.51333945846287832</v>
      </c>
      <c r="G800">
        <f t="shared" si="1470"/>
        <v>4.4301217188290245E-3</v>
      </c>
      <c r="H800" s="1179">
        <f t="shared" si="1470"/>
        <v>11.568611859345145</v>
      </c>
      <c r="I800" s="1179">
        <f t="shared" si="1470"/>
        <v>7.5555196401934079</v>
      </c>
      <c r="J800">
        <f t="shared" si="1470"/>
        <v>1.3731196724177941</v>
      </c>
      <c r="K800" s="1179">
        <f t="shared" si="1470"/>
        <v>55.342027435351113</v>
      </c>
      <c r="L800">
        <f t="shared" si="1470"/>
        <v>1.6484928492849287</v>
      </c>
      <c r="M800">
        <f t="shared" si="1470"/>
        <v>1.6367098315131636E-2</v>
      </c>
      <c r="N800" s="1179">
        <f t="shared" si="1470"/>
        <v>199.92272296003958</v>
      </c>
      <c r="O800">
        <f t="shared" si="1470"/>
        <v>4.2716773986255996</v>
      </c>
      <c r="P800" s="1179">
        <f t="shared" si="1470"/>
        <v>0.1560389104592203</v>
      </c>
      <c r="Q800" s="1179">
        <f t="shared" si="1470"/>
        <v>18.567211184130542</v>
      </c>
      <c r="R800" s="1179">
        <f t="shared" si="1470"/>
        <v>9.2794941689595269</v>
      </c>
    </row>
    <row r="801" spans="2:18" thickTop="1" thickBot="1" x14ac:dyDescent="0.35">
      <c r="D801">
        <v>3</v>
      </c>
      <c r="E801">
        <f t="shared" ref="E801" si="1471">B800+C800+D801</f>
        <v>103</v>
      </c>
      <c r="F801">
        <f t="shared" ref="F801:R801" si="1472">($B800*F$2+$C800*F$3+$D801*F$4)/$E801</f>
        <v>0.58180443390728531</v>
      </c>
      <c r="G801">
        <f t="shared" si="1472"/>
        <v>4.807398878761286E-3</v>
      </c>
      <c r="H801" s="1179">
        <f t="shared" si="1472"/>
        <v>11.617530677769016</v>
      </c>
      <c r="I801" s="1179">
        <f t="shared" si="1472"/>
        <v>7.5167515993158549</v>
      </c>
      <c r="J801">
        <f t="shared" si="1472"/>
        <v>1.4275619421551515</v>
      </c>
      <c r="K801" s="1179">
        <f t="shared" si="1472"/>
        <v>55.069654627292842</v>
      </c>
      <c r="L801">
        <f t="shared" si="1472"/>
        <v>2.3651348435814454</v>
      </c>
      <c r="M801">
        <f t="shared" si="1472"/>
        <v>2.3681852220932526E-2</v>
      </c>
      <c r="N801" s="1179">
        <f t="shared" si="1472"/>
        <v>198.32620541737333</v>
      </c>
      <c r="O801">
        <f t="shared" si="1472"/>
        <v>4.3784677288624865</v>
      </c>
      <c r="P801" s="1179">
        <f t="shared" si="1472"/>
        <v>0.15511057047049109</v>
      </c>
      <c r="Q801" s="1179">
        <f t="shared" si="1472"/>
        <v>18.818021277300677</v>
      </c>
      <c r="R801" s="1179">
        <f t="shared" si="1472"/>
        <v>9.4600188899974853</v>
      </c>
    </row>
    <row r="802" spans="2:18" thickTop="1" thickBot="1" x14ac:dyDescent="0.35">
      <c r="D802">
        <v>5</v>
      </c>
      <c r="E802">
        <f t="shared" ref="E802" si="1473">B800+C800+D802</f>
        <v>105</v>
      </c>
      <c r="F802">
        <f t="shared" ref="F802:R802" si="1474">($B800*F$2+$C800*F$3+$D802*F$4)/$E802</f>
        <v>0.64766121981095304</v>
      </c>
      <c r="G802">
        <f t="shared" si="1474"/>
        <v>5.1703035754580347E-3</v>
      </c>
      <c r="H802" s="1179">
        <f t="shared" si="1474"/>
        <v>11.664585922157693</v>
      </c>
      <c r="I802" s="1179">
        <f t="shared" si="1474"/>
        <v>7.4794604361860193</v>
      </c>
      <c r="J802">
        <f t="shared" si="1474"/>
        <v>1.4799302206644191</v>
      </c>
      <c r="K802" s="1179">
        <f t="shared" si="1474"/>
        <v>54.807657926208222</v>
      </c>
      <c r="L802">
        <f t="shared" si="1474"/>
        <v>3.0544761904761906</v>
      </c>
      <c r="M802">
        <f t="shared" si="1474"/>
        <v>3.0717948835083851E-2</v>
      </c>
      <c r="N802" s="1179">
        <f t="shared" si="1474"/>
        <v>196.79050759061823</v>
      </c>
      <c r="O802">
        <f t="shared" si="1474"/>
        <v>4.4811898560427306</v>
      </c>
      <c r="P802" s="1179">
        <f t="shared" si="1474"/>
        <v>0.15421759581466585</v>
      </c>
      <c r="Q802" s="1179">
        <f t="shared" si="1474"/>
        <v>19.059276700254806</v>
      </c>
      <c r="R802" s="1179">
        <f t="shared" si="1474"/>
        <v>9.6336664788054289</v>
      </c>
    </row>
    <row r="803" spans="2:18" thickTop="1" thickBot="1" x14ac:dyDescent="0.35">
      <c r="D803">
        <v>7</v>
      </c>
      <c r="E803">
        <f t="shared" ref="E803" si="1475">B800+C800+D803</f>
        <v>107</v>
      </c>
      <c r="F803">
        <f t="shared" ref="F803:R803" si="1476">($B800*F$2+$C800*F$3+$D803*F$4)/$E803</f>
        <v>0.71105606979298819</v>
      </c>
      <c r="G803">
        <f t="shared" si="1476"/>
        <v>5.5196417414371474E-3</v>
      </c>
      <c r="H803" s="1179">
        <f t="shared" si="1476"/>
        <v>11.709882091989781</v>
      </c>
      <c r="I803" s="1179">
        <f t="shared" si="1476"/>
        <v>7.4435633352292614</v>
      </c>
      <c r="J803">
        <f t="shared" si="1476"/>
        <v>1.5303408065191351</v>
      </c>
      <c r="K803" s="1179">
        <f t="shared" si="1476"/>
        <v>54.555455494323027</v>
      </c>
      <c r="L803">
        <f t="shared" si="1476"/>
        <v>3.7180477673935619</v>
      </c>
      <c r="M803">
        <f t="shared" si="1476"/>
        <v>3.7491013800108025E-2</v>
      </c>
      <c r="N803" s="1179">
        <f t="shared" si="1476"/>
        <v>195.31221902841469</v>
      </c>
      <c r="O803">
        <f t="shared" si="1476"/>
        <v>4.5800719037022182</v>
      </c>
      <c r="P803" s="1179">
        <f t="shared" si="1476"/>
        <v>0.15335800338896494</v>
      </c>
      <c r="Q803" s="1179">
        <f t="shared" si="1476"/>
        <v>19.291513228892892</v>
      </c>
      <c r="R803" s="1179">
        <f t="shared" si="1476"/>
        <v>9.8008225689663444</v>
      </c>
    </row>
    <row r="804" spans="2:18" thickTop="1" thickBot="1" x14ac:dyDescent="0.35">
      <c r="D804">
        <v>10</v>
      </c>
      <c r="E804">
        <f t="shared" ref="E804" si="1477">B800+C800+D804</f>
        <v>110</v>
      </c>
      <c r="F804">
        <f t="shared" ref="F804:R804" si="1478">($B800*F$2+$C800*F$3+$D804*F$4)/$E804</f>
        <v>0.80182596863090216</v>
      </c>
      <c r="G804">
        <f t="shared" si="1478"/>
        <v>6.0198304790890578E-3</v>
      </c>
      <c r="H804" s="1179">
        <f t="shared" si="1478"/>
        <v>11.774737971522091</v>
      </c>
      <c r="I804" s="1179">
        <f t="shared" si="1478"/>
        <v>7.3921652134048115</v>
      </c>
      <c r="J804">
        <f t="shared" si="1478"/>
        <v>1.602519599902023</v>
      </c>
      <c r="K804" s="1179">
        <f t="shared" si="1478"/>
        <v>54.194347466851049</v>
      </c>
      <c r="L804">
        <f t="shared" si="1478"/>
        <v>4.6681616161616155</v>
      </c>
      <c r="M804">
        <f t="shared" si="1478"/>
        <v>4.7188811363665373E-2</v>
      </c>
      <c r="N804" s="1179">
        <f t="shared" si="1478"/>
        <v>193.19557858707779</v>
      </c>
      <c r="O804">
        <f t="shared" si="1478"/>
        <v>4.7216530173964841</v>
      </c>
      <c r="P804" s="1179">
        <f t="shared" si="1478"/>
        <v>0.15212722332489315</v>
      </c>
      <c r="Q804" s="1179">
        <f t="shared" si="1478"/>
        <v>19.624033713079243</v>
      </c>
      <c r="R804" s="1179">
        <f t="shared" si="1478"/>
        <v>10.040159698060384</v>
      </c>
    </row>
    <row r="805" spans="2:18" thickTop="1" thickBot="1" x14ac:dyDescent="0.35">
      <c r="D805">
        <v>13</v>
      </c>
      <c r="E805">
        <f t="shared" ref="E805" si="1479">B800+C800+D805</f>
        <v>113</v>
      </c>
      <c r="F805">
        <f t="shared" ref="F805:R805" si="1480">($B800*F$2+$C800*F$3+$D805*F$4)/$E805</f>
        <v>0.88777622682255519</v>
      </c>
      <c r="G805">
        <f t="shared" si="1480"/>
        <v>6.4934605227063543E-3</v>
      </c>
      <c r="H805" s="1179">
        <f t="shared" si="1480"/>
        <v>11.836150176034989</v>
      </c>
      <c r="I805" s="1179">
        <f t="shared" si="1480"/>
        <v>7.3434961953940503</v>
      </c>
      <c r="J805">
        <f t="shared" si="1480"/>
        <v>1.6708658909813954</v>
      </c>
      <c r="K805" s="1179">
        <f t="shared" si="1480"/>
        <v>53.852413316943952</v>
      </c>
      <c r="L805">
        <f t="shared" si="1480"/>
        <v>5.5678269419862341</v>
      </c>
      <c r="M805">
        <f t="shared" si="1480"/>
        <v>5.6371681622963035E-2</v>
      </c>
      <c r="N805" s="1179">
        <f t="shared" si="1480"/>
        <v>191.19132613377653</v>
      </c>
      <c r="O805">
        <f t="shared" si="1480"/>
        <v>4.855716549832648</v>
      </c>
      <c r="P805" s="1179">
        <f t="shared" si="1480"/>
        <v>0.1509617944146659</v>
      </c>
      <c r="Q805" s="1179">
        <f t="shared" si="1480"/>
        <v>19.938898242353044</v>
      </c>
      <c r="R805" s="1179">
        <f t="shared" si="1480"/>
        <v>10.266788661007837</v>
      </c>
    </row>
    <row r="806" spans="2:18" thickTop="1" thickBot="1" x14ac:dyDescent="0.35">
      <c r="D806">
        <v>15</v>
      </c>
      <c r="E806">
        <f t="shared" ref="E806" si="1481">B800+C800+D806</f>
        <v>115</v>
      </c>
      <c r="F806">
        <f t="shared" ref="F806:R806" si="1482">($B800*F$2+$C800*F$3+$D806*F$4)/$E806</f>
        <v>0.94258508711868194</v>
      </c>
      <c r="G806">
        <f t="shared" si="1482"/>
        <v>6.7954854780565132E-3</v>
      </c>
      <c r="H806" s="1179">
        <f t="shared" si="1482"/>
        <v>11.875311581811328</v>
      </c>
      <c r="I806" s="1179">
        <f t="shared" si="1482"/>
        <v>7.312460879561101</v>
      </c>
      <c r="J806">
        <f t="shared" si="1482"/>
        <v>1.7144490331189659</v>
      </c>
      <c r="K806" s="1179">
        <f t="shared" si="1482"/>
        <v>53.634368351785803</v>
      </c>
      <c r="L806">
        <f t="shared" si="1482"/>
        <v>6.1415265700483097</v>
      </c>
      <c r="M806">
        <f t="shared" si="1482"/>
        <v>6.2227424976718064E-2</v>
      </c>
      <c r="N806" s="1179">
        <f t="shared" si="1482"/>
        <v>189.91325210558438</v>
      </c>
      <c r="O806">
        <f t="shared" si="1482"/>
        <v>4.9412063386325196</v>
      </c>
      <c r="P806" s="1179">
        <f t="shared" si="1482"/>
        <v>0.15021862235597022</v>
      </c>
      <c r="Q806" s="1179">
        <f t="shared" si="1482"/>
        <v>20.139681420440684</v>
      </c>
      <c r="R806" s="1179">
        <f t="shared" si="1482"/>
        <v>10.411305680858387</v>
      </c>
    </row>
    <row r="807" spans="2:18" thickTop="1" thickBot="1" x14ac:dyDescent="0.35">
      <c r="D807">
        <v>17</v>
      </c>
      <c r="E807">
        <f t="shared" ref="E807" si="1483">B800+C800+D807</f>
        <v>117</v>
      </c>
      <c r="F807">
        <f t="shared" ref="F807:R807" si="1484">($B800*F$2+$C800*F$3+$D807*F$4)/$E807</f>
        <v>0.9955201402251973</v>
      </c>
      <c r="G807">
        <f t="shared" si="1484"/>
        <v>7.0871847939075229E-3</v>
      </c>
      <c r="H807" s="1179">
        <f t="shared" si="1484"/>
        <v>11.913134136108134</v>
      </c>
      <c r="I807" s="1179">
        <f t="shared" si="1484"/>
        <v>7.2824866001668846</v>
      </c>
      <c r="J807">
        <f t="shared" si="1484"/>
        <v>1.7565421533031154</v>
      </c>
      <c r="K807" s="1179">
        <f t="shared" si="1484"/>
        <v>53.42377791535101</v>
      </c>
      <c r="L807">
        <f t="shared" si="1484"/>
        <v>6.6956125356125353</v>
      </c>
      <c r="M807">
        <f t="shared" si="1484"/>
        <v>6.7882971976498577E-2</v>
      </c>
      <c r="N807" s="1179">
        <f t="shared" si="1484"/>
        <v>188.6788729159629</v>
      </c>
      <c r="O807">
        <f t="shared" si="1484"/>
        <v>5.0237733996101737</v>
      </c>
      <c r="P807" s="1179">
        <f t="shared" si="1484"/>
        <v>0.14950085788902487</v>
      </c>
      <c r="Q807" s="1179">
        <f t="shared" si="1484"/>
        <v>20.333600216371483</v>
      </c>
      <c r="R807" s="1179">
        <f t="shared" si="1484"/>
        <v>10.550881947893535</v>
      </c>
    </row>
    <row r="808" spans="2:18" thickTop="1" thickBot="1" x14ac:dyDescent="0.35">
      <c r="D808">
        <v>20</v>
      </c>
      <c r="E808">
        <f t="shared" ref="E808" si="1485">B800+C800+D808</f>
        <v>120</v>
      </c>
      <c r="F808">
        <f t="shared" ref="F808:R808" si="1486">($B800*F$2+$C800*F$3+$D808*F$4)/$E808</f>
        <v>1.0716142790658132</v>
      </c>
      <c r="G808">
        <f t="shared" si="1486"/>
        <v>7.5065025604433479E-3</v>
      </c>
      <c r="H808" s="1179">
        <f t="shared" si="1486"/>
        <v>11.967504057909794</v>
      </c>
      <c r="I808" s="1179">
        <f t="shared" si="1486"/>
        <v>7.2393985735376987</v>
      </c>
      <c r="J808">
        <f t="shared" si="1486"/>
        <v>1.8170510135678302</v>
      </c>
      <c r="K808" s="1179">
        <f t="shared" si="1486"/>
        <v>53.121054162975987</v>
      </c>
      <c r="L808">
        <f t="shared" si="1486"/>
        <v>7.4921111111111109</v>
      </c>
      <c r="M808">
        <f t="shared" si="1486"/>
        <v>7.601282078868303E-2</v>
      </c>
      <c r="N808" s="1179">
        <f t="shared" si="1486"/>
        <v>186.90445283088209</v>
      </c>
      <c r="O808">
        <f t="shared" si="1486"/>
        <v>5.1424635497655524</v>
      </c>
      <c r="P808" s="1179">
        <f t="shared" si="1486"/>
        <v>0.1484690714677909</v>
      </c>
      <c r="Q808" s="1179">
        <f t="shared" si="1486"/>
        <v>20.612358485522005</v>
      </c>
      <c r="R808" s="1179">
        <f t="shared" si="1486"/>
        <v>10.751522831756558</v>
      </c>
    </row>
    <row r="809" spans="2:18" thickTop="1" thickBot="1" x14ac:dyDescent="0.35">
      <c r="B809">
        <v>11</v>
      </c>
      <c r="C809">
        <v>89</v>
      </c>
      <c r="D809">
        <v>1</v>
      </c>
      <c r="E809">
        <f t="shared" ref="E809" si="1487">B809+C809+D809</f>
        <v>101</v>
      </c>
      <c r="F809">
        <f t="shared" ref="F809:R809" si="1488">($B809*F$2+$C809*F$3+$D809*F$4)/$E809</f>
        <v>0.47389391422946175</v>
      </c>
      <c r="G809">
        <f t="shared" si="1488"/>
        <v>4.0806312913155007E-3</v>
      </c>
      <c r="H809" s="1179">
        <f t="shared" si="1488"/>
        <v>11.603533311392161</v>
      </c>
      <c r="I809" s="1179">
        <f t="shared" si="1488"/>
        <v>7.576008447335667</v>
      </c>
      <c r="J809">
        <f t="shared" si="1488"/>
        <v>1.3709716291458933</v>
      </c>
      <c r="K809" s="1179">
        <f t="shared" si="1488"/>
        <v>54.635095610498361</v>
      </c>
      <c r="L809">
        <f t="shared" si="1488"/>
        <v>1.5568057520037719</v>
      </c>
      <c r="M809">
        <f t="shared" si="1488"/>
        <v>1.5327494350309509E-2</v>
      </c>
      <c r="N809" s="1179">
        <f t="shared" si="1488"/>
        <v>198.8625173990433</v>
      </c>
      <c r="O809">
        <f t="shared" si="1488"/>
        <v>3.9627287058589835</v>
      </c>
      <c r="P809" s="1179">
        <f t="shared" si="1488"/>
        <v>0.15682722919007944</v>
      </c>
      <c r="Q809" s="1179">
        <f t="shared" si="1488"/>
        <v>18.336978103393839</v>
      </c>
      <c r="R809" s="1179">
        <f t="shared" si="1488"/>
        <v>9.1690234684639869</v>
      </c>
    </row>
    <row r="810" spans="2:18" thickTop="1" thickBot="1" x14ac:dyDescent="0.35">
      <c r="D810">
        <v>3</v>
      </c>
      <c r="E810">
        <f t="shared" ref="E810" si="1489">B809+C809+D810</f>
        <v>103</v>
      </c>
      <c r="F810">
        <f t="shared" ref="F810:R810" si="1490">($B809*F$2+$C809*F$3+$D810*F$4)/$E810</f>
        <v>0.54312482257160499</v>
      </c>
      <c r="G810">
        <f t="shared" si="1490"/>
        <v>4.4646946731412293E-3</v>
      </c>
      <c r="H810" s="1179">
        <f t="shared" si="1490"/>
        <v>11.651774043368516</v>
      </c>
      <c r="I810" s="1179">
        <f t="shared" si="1490"/>
        <v>7.5368425655427318</v>
      </c>
      <c r="J810">
        <f t="shared" si="1490"/>
        <v>1.4254556084613459</v>
      </c>
      <c r="K810" s="1179">
        <f t="shared" si="1490"/>
        <v>54.376449633990632</v>
      </c>
      <c r="L810">
        <f t="shared" si="1490"/>
        <v>2.275228078286331</v>
      </c>
      <c r="M810">
        <f t="shared" si="1490"/>
        <v>2.2662434740864226E-2</v>
      </c>
      <c r="N810" s="1179">
        <f t="shared" si="1490"/>
        <v>197.28658637212456</v>
      </c>
      <c r="O810">
        <f t="shared" si="1490"/>
        <v>4.0755180398389115</v>
      </c>
      <c r="P810" s="1179">
        <f t="shared" si="1490"/>
        <v>0.15588358204152772</v>
      </c>
      <c r="Q810" s="1179">
        <f t="shared" si="1490"/>
        <v>18.592258741820995</v>
      </c>
      <c r="R810" s="1179">
        <f t="shared" si="1490"/>
        <v>9.3516932516474913</v>
      </c>
    </row>
    <row r="811" spans="2:18" thickTop="1" thickBot="1" x14ac:dyDescent="0.35">
      <c r="D811">
        <v>5</v>
      </c>
      <c r="E811">
        <f t="shared" ref="E811" si="1491">B809+C809+D811</f>
        <v>105</v>
      </c>
      <c r="F811">
        <f t="shared" ref="F811:R811" si="1492">($B809*F$2+$C809*F$3+$D811*F$4)/$E811</f>
        <v>0.60971836297690463</v>
      </c>
      <c r="G811">
        <f t="shared" si="1492"/>
        <v>4.8341270689926455E-3</v>
      </c>
      <c r="H811" s="1179">
        <f t="shared" si="1492"/>
        <v>11.698177033174346</v>
      </c>
      <c r="I811" s="1179">
        <f t="shared" si="1492"/>
        <v>7.4991687173419068</v>
      </c>
      <c r="J811">
        <f t="shared" si="1492"/>
        <v>1.4778640076124003</v>
      </c>
      <c r="K811" s="1179">
        <f t="shared" si="1492"/>
        <v>54.127656837540336</v>
      </c>
      <c r="L811">
        <f t="shared" si="1492"/>
        <v>2.9662819349962204</v>
      </c>
      <c r="M811">
        <f t="shared" si="1492"/>
        <v>2.9717948830826377E-2</v>
      </c>
      <c r="N811" s="1179">
        <f t="shared" si="1492"/>
        <v>195.77069081289801</v>
      </c>
      <c r="O811">
        <f t="shared" si="1492"/>
        <v>4.1840106372862715</v>
      </c>
      <c r="P811" s="1179">
        <f t="shared" si="1492"/>
        <v>0.15497588335577797</v>
      </c>
      <c r="Q811" s="1179">
        <f t="shared" si="1492"/>
        <v>18.837814403546165</v>
      </c>
      <c r="R811" s="1179">
        <f t="shared" si="1492"/>
        <v>9.5274041859478142</v>
      </c>
    </row>
    <row r="812" spans="2:18" thickTop="1" thickBot="1" x14ac:dyDescent="0.35">
      <c r="D812">
        <v>7</v>
      </c>
      <c r="E812">
        <f t="shared" ref="E812" si="1493">B809+C809+D812</f>
        <v>107</v>
      </c>
      <c r="F812">
        <f t="shared" ref="F812:R812" si="1494">($B809*F$2+$C809*F$3+$D812*F$4)/$E812</f>
        <v>0.67382242523621172</v>
      </c>
      <c r="G812">
        <f t="shared" si="1494"/>
        <v>5.1897489079898015E-3</v>
      </c>
      <c r="H812" s="1179">
        <f t="shared" si="1494"/>
        <v>11.742845331772479</v>
      </c>
      <c r="I812" s="1179">
        <f t="shared" si="1494"/>
        <v>7.4629032372981232</v>
      </c>
      <c r="J812">
        <f t="shared" si="1494"/>
        <v>1.5283132142718268</v>
      </c>
      <c r="K812" s="1179">
        <f t="shared" si="1494"/>
        <v>53.888164706377907</v>
      </c>
      <c r="L812">
        <f t="shared" si="1494"/>
        <v>3.6315020026702269</v>
      </c>
      <c r="M812">
        <f t="shared" si="1494"/>
        <v>3.650970538471518E-2</v>
      </c>
      <c r="N812" s="1179">
        <f t="shared" si="1494"/>
        <v>194.31146424653969</v>
      </c>
      <c r="O812">
        <f t="shared" si="1494"/>
        <v>4.2884474366982159</v>
      </c>
      <c r="P812" s="1179">
        <f t="shared" si="1494"/>
        <v>0.15410211733117776</v>
      </c>
      <c r="Q812" s="1179">
        <f t="shared" si="1494"/>
        <v>19.07419041436572</v>
      </c>
      <c r="R812" s="1179">
        <f t="shared" si="1494"/>
        <v>9.696546487190183</v>
      </c>
    </row>
    <row r="813" spans="2:18" thickTop="1" thickBot="1" x14ac:dyDescent="0.35">
      <c r="D813">
        <v>10</v>
      </c>
      <c r="E813">
        <f t="shared" ref="E813" si="1495">B809+C809+D813</f>
        <v>110</v>
      </c>
      <c r="F813">
        <f t="shared" ref="F813:R813" si="1496">($B809*F$2+$C809*F$3+$D813*F$4)/$E813</f>
        <v>0.76560778710749233</v>
      </c>
      <c r="G813">
        <f t="shared" si="1496"/>
        <v>5.6989347229175489E-3</v>
      </c>
      <c r="H813" s="1179">
        <f t="shared" si="1496"/>
        <v>11.806802213856169</v>
      </c>
      <c r="I813" s="1179">
        <f t="shared" si="1496"/>
        <v>7.4109776635990681</v>
      </c>
      <c r="J813">
        <f t="shared" si="1496"/>
        <v>1.6005473056250961</v>
      </c>
      <c r="K813" s="1179">
        <f t="shared" si="1496"/>
        <v>53.545255518577157</v>
      </c>
      <c r="L813">
        <f t="shared" si="1496"/>
        <v>4.5839761904761902</v>
      </c>
      <c r="M813">
        <f t="shared" si="1496"/>
        <v>4.6234265905055964E-2</v>
      </c>
      <c r="N813" s="1179">
        <f t="shared" si="1496"/>
        <v>192.22211711743574</v>
      </c>
      <c r="O813">
        <f t="shared" si="1496"/>
        <v>4.4379819449471372</v>
      </c>
      <c r="P813" s="1179">
        <f t="shared" si="1496"/>
        <v>0.15285104325050017</v>
      </c>
      <c r="Q813" s="1179">
        <f t="shared" si="1496"/>
        <v>19.412637884402812</v>
      </c>
      <c r="R813" s="1179">
        <f t="shared" si="1496"/>
        <v>9.9387275094235719</v>
      </c>
    </row>
    <row r="814" spans="2:18" thickTop="1" thickBot="1" x14ac:dyDescent="0.35">
      <c r="D814">
        <v>13</v>
      </c>
      <c r="E814">
        <f t="shared" ref="E814" si="1497">B809+C809+D814</f>
        <v>113</v>
      </c>
      <c r="F814">
        <f t="shared" ref="F814:R814" si="1498">($B809*F$2+$C809*F$3+$D814*F$4)/$E814</f>
        <v>0.85251958994135979</v>
      </c>
      <c r="G814">
        <f t="shared" si="1498"/>
        <v>6.1810841228933811E-3</v>
      </c>
      <c r="H814" s="1179">
        <f t="shared" si="1498"/>
        <v>11.86736315529825</v>
      </c>
      <c r="I814" s="1179">
        <f t="shared" si="1498"/>
        <v>7.3618092000079285</v>
      </c>
      <c r="J814">
        <f t="shared" si="1498"/>
        <v>1.6689459584994311</v>
      </c>
      <c r="K814" s="1179">
        <f t="shared" si="1498"/>
        <v>53.220553898270254</v>
      </c>
      <c r="L814">
        <f t="shared" si="1498"/>
        <v>5.4858765276021915</v>
      </c>
      <c r="M814">
        <f t="shared" si="1498"/>
        <v>5.5442478079183968E-2</v>
      </c>
      <c r="N814" s="1179">
        <f t="shared" si="1498"/>
        <v>190.24370877394799</v>
      </c>
      <c r="O814">
        <f t="shared" si="1498"/>
        <v>4.5795765678023095</v>
      </c>
      <c r="P814" s="1179">
        <f t="shared" si="1498"/>
        <v>0.15166639788207095</v>
      </c>
      <c r="Q814" s="1179">
        <f t="shared" si="1498"/>
        <v>19.733114692314039</v>
      </c>
      <c r="R814" s="1179">
        <f t="shared" si="1498"/>
        <v>10.168049362334836</v>
      </c>
    </row>
    <row r="815" spans="2:18" thickTop="1" thickBot="1" x14ac:dyDescent="0.35">
      <c r="D815">
        <v>15</v>
      </c>
      <c r="E815">
        <f t="shared" ref="E815" si="1499">B809+C809+D815</f>
        <v>115</v>
      </c>
      <c r="F815">
        <f t="shared" ref="F815:R815" si="1500">($B809*F$2+$C809*F$3+$D815*F$4)/$E815</f>
        <v>0.90794160913976818</v>
      </c>
      <c r="G815">
        <f t="shared" si="1500"/>
        <v>6.4885417112837667E-3</v>
      </c>
      <c r="H815" s="1179">
        <f t="shared" si="1500"/>
        <v>11.90598172665262</v>
      </c>
      <c r="I815" s="1179">
        <f t="shared" si="1500"/>
        <v>7.3304553971382163</v>
      </c>
      <c r="J815">
        <f t="shared" si="1500"/>
        <v>1.7125624907671229</v>
      </c>
      <c r="K815" s="1179">
        <f t="shared" si="1500"/>
        <v>53.0134977925673</v>
      </c>
      <c r="L815">
        <f t="shared" si="1500"/>
        <v>6.0610013802622502</v>
      </c>
      <c r="M815">
        <f t="shared" si="1500"/>
        <v>6.1314381494569935E-2</v>
      </c>
      <c r="N815" s="1179">
        <f t="shared" si="1500"/>
        <v>188.9821150476659</v>
      </c>
      <c r="O815">
        <f t="shared" si="1500"/>
        <v>4.6698687910722745</v>
      </c>
      <c r="P815" s="1179">
        <f t="shared" si="1500"/>
        <v>0.15091097185002911</v>
      </c>
      <c r="Q815" s="1179">
        <f t="shared" si="1500"/>
        <v>19.937476714750186</v>
      </c>
      <c r="R815" s="1179">
        <f t="shared" si="1500"/>
        <v>10.314283587379698</v>
      </c>
    </row>
    <row r="816" spans="2:18" thickTop="1" thickBot="1" x14ac:dyDescent="0.35">
      <c r="D816">
        <v>17</v>
      </c>
      <c r="E816">
        <f t="shared" ref="E816" si="1501">B809+C809+D816</f>
        <v>117</v>
      </c>
      <c r="F816">
        <f t="shared" ref="F816:R816" si="1502">($B809*F$2+$C809*F$3+$D816*F$4)/$E816</f>
        <v>0.96146885845105134</v>
      </c>
      <c r="G816">
        <f t="shared" si="1502"/>
        <v>6.7854879291308909E-3</v>
      </c>
      <c r="H816" s="1179">
        <f t="shared" si="1502"/>
        <v>11.943280004969232</v>
      </c>
      <c r="I816" s="1179">
        <f t="shared" si="1502"/>
        <v>7.3001735191529384</v>
      </c>
      <c r="J816">
        <f t="shared" si="1502"/>
        <v>1.7546878595384832</v>
      </c>
      <c r="K816" s="1179">
        <f t="shared" si="1502"/>
        <v>52.813520528084958</v>
      </c>
      <c r="L816">
        <f t="shared" si="1502"/>
        <v>6.6164638447971784</v>
      </c>
      <c r="M816">
        <f t="shared" si="1502"/>
        <v>6.6985536075241867E-2</v>
      </c>
      <c r="N816" s="1179">
        <f t="shared" si="1502"/>
        <v>187.76365273082936</v>
      </c>
      <c r="O816">
        <f t="shared" si="1502"/>
        <v>4.7570741007261725</v>
      </c>
      <c r="P816" s="1179">
        <f t="shared" si="1502"/>
        <v>0.15018137234899728</v>
      </c>
      <c r="Q816" s="1179">
        <f t="shared" si="1502"/>
        <v>20.134852001376547</v>
      </c>
      <c r="R816" s="1179">
        <f t="shared" si="1502"/>
        <v>10.455518351739267</v>
      </c>
    </row>
    <row r="817" spans="2:18" thickTop="1" thickBot="1" x14ac:dyDescent="0.35">
      <c r="D817">
        <v>20</v>
      </c>
      <c r="E817">
        <f t="shared" ref="E817" si="1503">B809+C809+D817</f>
        <v>120</v>
      </c>
      <c r="F817">
        <f t="shared" ref="F817:R817" si="1504">($B809*F$2+$C809*F$3+$D817*F$4)/$E817</f>
        <v>1.0384142793360209</v>
      </c>
      <c r="G817">
        <f t="shared" si="1504"/>
        <v>7.2123481172861326E-3</v>
      </c>
      <c r="H817" s="1179">
        <f t="shared" si="1504"/>
        <v>11.996896280049365</v>
      </c>
      <c r="I817" s="1179">
        <f t="shared" si="1504"/>
        <v>7.2566433195491005</v>
      </c>
      <c r="J817">
        <f t="shared" si="1504"/>
        <v>1.8152430771473138</v>
      </c>
      <c r="K817" s="1179">
        <f t="shared" si="1504"/>
        <v>52.526053210391595</v>
      </c>
      <c r="L817">
        <f t="shared" si="1504"/>
        <v>7.4149411375661369</v>
      </c>
      <c r="M817">
        <f t="shared" si="1504"/>
        <v>7.5137820784957746E-2</v>
      </c>
      <c r="N817" s="1179">
        <f t="shared" si="1504"/>
        <v>186.01211315037688</v>
      </c>
      <c r="O817">
        <f t="shared" si="1504"/>
        <v>4.8824317333536511</v>
      </c>
      <c r="P817" s="1179">
        <f t="shared" si="1504"/>
        <v>0.14913257306626401</v>
      </c>
      <c r="Q817" s="1179">
        <f t="shared" si="1504"/>
        <v>20.418578975901944</v>
      </c>
      <c r="R817" s="1179">
        <f t="shared" si="1504"/>
        <v>10.658543325506146</v>
      </c>
    </row>
    <row r="818" spans="2:18" thickTop="1" thickBot="1" x14ac:dyDescent="0.35">
      <c r="B818">
        <v>10</v>
      </c>
      <c r="C818">
        <v>90</v>
      </c>
      <c r="D818">
        <v>1</v>
      </c>
      <c r="E818">
        <f t="shared" ref="E818" si="1505">B818+C818+D818</f>
        <v>101</v>
      </c>
      <c r="F818">
        <f t="shared" ref="F818:R818" si="1506">($B818*F$2+$C818*F$3+$D818*F$4)/$E818</f>
        <v>0.43444836999604519</v>
      </c>
      <c r="G818">
        <f t="shared" si="1506"/>
        <v>3.731140863801977E-3</v>
      </c>
      <c r="H818" s="1179">
        <f t="shared" si="1506"/>
        <v>11.638454763439176</v>
      </c>
      <c r="I818" s="1179">
        <f t="shared" si="1506"/>
        <v>7.5964972544779252</v>
      </c>
      <c r="J818">
        <f t="shared" si="1506"/>
        <v>1.3688235858739928</v>
      </c>
      <c r="K818" s="1179">
        <f t="shared" si="1506"/>
        <v>53.928163785645594</v>
      </c>
      <c r="L818">
        <f t="shared" si="1506"/>
        <v>1.4651186547226152</v>
      </c>
      <c r="M818">
        <f t="shared" si="1506"/>
        <v>1.4287890385487383E-2</v>
      </c>
      <c r="N818" s="1179">
        <f t="shared" si="1506"/>
        <v>197.80231183804707</v>
      </c>
      <c r="O818">
        <f t="shared" si="1506"/>
        <v>3.6537800130923683</v>
      </c>
      <c r="P818" s="1179">
        <f t="shared" si="1506"/>
        <v>0.15761554792093857</v>
      </c>
      <c r="Q818" s="1179">
        <f t="shared" si="1506"/>
        <v>18.10674502265713</v>
      </c>
      <c r="R818" s="1179">
        <f t="shared" si="1506"/>
        <v>9.0585527679684485</v>
      </c>
    </row>
    <row r="819" spans="2:18" thickTop="1" thickBot="1" x14ac:dyDescent="0.35">
      <c r="D819">
        <v>3</v>
      </c>
      <c r="E819">
        <f t="shared" ref="E819" si="1507">B818+C818+D819</f>
        <v>103</v>
      </c>
      <c r="F819">
        <f t="shared" ref="F819:R819" si="1508">($B818*F$2+$C818*F$3+$D819*F$4)/$E819</f>
        <v>0.50444521123592467</v>
      </c>
      <c r="G819">
        <f t="shared" si="1508"/>
        <v>4.1219904675211718E-3</v>
      </c>
      <c r="H819" s="1179">
        <f t="shared" si="1508"/>
        <v>11.686017408968016</v>
      </c>
      <c r="I819" s="1179">
        <f t="shared" si="1508"/>
        <v>7.5569335317696051</v>
      </c>
      <c r="J819">
        <f t="shared" si="1508"/>
        <v>1.4233492747675405</v>
      </c>
      <c r="K819" s="1179">
        <f t="shared" si="1508"/>
        <v>53.6832446406884</v>
      </c>
      <c r="L819">
        <f t="shared" si="1508"/>
        <v>2.1853213129912161</v>
      </c>
      <c r="M819">
        <f t="shared" si="1508"/>
        <v>2.1643017260795927E-2</v>
      </c>
      <c r="N819" s="1179">
        <f t="shared" si="1508"/>
        <v>196.24696732687585</v>
      </c>
      <c r="O819">
        <f t="shared" si="1508"/>
        <v>3.7725683508153378</v>
      </c>
      <c r="P819" s="1179">
        <f t="shared" si="1508"/>
        <v>0.15665659361256434</v>
      </c>
      <c r="Q819" s="1179">
        <f t="shared" si="1508"/>
        <v>18.36649620634131</v>
      </c>
      <c r="R819" s="1179">
        <f t="shared" si="1508"/>
        <v>9.2433676132974973</v>
      </c>
    </row>
    <row r="820" spans="2:18" thickTop="1" thickBot="1" x14ac:dyDescent="0.35">
      <c r="D820">
        <v>5</v>
      </c>
      <c r="E820">
        <f t="shared" ref="E820" si="1509">B818+C818+D820</f>
        <v>105</v>
      </c>
      <c r="F820">
        <f t="shared" ref="F820:R820" si="1510">($B818*F$2+$C818*F$3+$D820*F$4)/$E820</f>
        <v>0.57177550614285633</v>
      </c>
      <c r="G820">
        <f t="shared" si="1510"/>
        <v>4.4979505625272554E-3</v>
      </c>
      <c r="H820" s="1179">
        <f t="shared" si="1510"/>
        <v>11.731768144190998</v>
      </c>
      <c r="I820" s="1179">
        <f t="shared" si="1510"/>
        <v>7.5188769984977926</v>
      </c>
      <c r="J820">
        <f t="shared" si="1510"/>
        <v>1.4757977945603817</v>
      </c>
      <c r="K820" s="1179">
        <f t="shared" si="1510"/>
        <v>53.447655748872435</v>
      </c>
      <c r="L820">
        <f t="shared" si="1510"/>
        <v>2.8780876795162511</v>
      </c>
      <c r="M820">
        <f t="shared" si="1510"/>
        <v>2.8717948826568904E-2</v>
      </c>
      <c r="N820" s="1179">
        <f t="shared" si="1510"/>
        <v>194.75087403517782</v>
      </c>
      <c r="O820">
        <f t="shared" si="1510"/>
        <v>3.8868314185298134</v>
      </c>
      <c r="P820" s="1179">
        <f t="shared" si="1510"/>
        <v>0.1557341708968901</v>
      </c>
      <c r="Q820" s="1179">
        <f t="shared" si="1510"/>
        <v>18.616352106837521</v>
      </c>
      <c r="R820" s="1179">
        <f t="shared" si="1510"/>
        <v>9.4211418930902013</v>
      </c>
    </row>
    <row r="821" spans="2:18" thickTop="1" thickBot="1" x14ac:dyDescent="0.35">
      <c r="D821">
        <v>7</v>
      </c>
      <c r="E821">
        <f t="shared" ref="E821" si="1511">B818+C818+D821</f>
        <v>107</v>
      </c>
      <c r="F821">
        <f t="shared" ref="F821:R821" si="1512">($B818*F$2+$C818*F$3+$D821*F$4)/$E821</f>
        <v>0.63658878067943536</v>
      </c>
      <c r="G821">
        <f t="shared" si="1512"/>
        <v>4.8598560745424573E-3</v>
      </c>
      <c r="H821" s="1179">
        <f t="shared" si="1512"/>
        <v>11.775808571555174</v>
      </c>
      <c r="I821" s="1179">
        <f t="shared" si="1512"/>
        <v>7.4822431393669833</v>
      </c>
      <c r="J821">
        <f t="shared" si="1512"/>
        <v>1.5262856220245187</v>
      </c>
      <c r="K821" s="1179">
        <f t="shared" si="1512"/>
        <v>53.220873918432773</v>
      </c>
      <c r="L821">
        <f t="shared" si="1512"/>
        <v>3.5449562379468924</v>
      </c>
      <c r="M821">
        <f t="shared" si="1512"/>
        <v>3.5528396969322334E-2</v>
      </c>
      <c r="N821" s="1179">
        <f t="shared" si="1512"/>
        <v>193.31070946466477</v>
      </c>
      <c r="O821">
        <f t="shared" si="1512"/>
        <v>3.9968229696942155</v>
      </c>
      <c r="P821" s="1179">
        <f t="shared" si="1512"/>
        <v>0.15484623127339059</v>
      </c>
      <c r="Q821" s="1179">
        <f t="shared" si="1512"/>
        <v>18.856867599838548</v>
      </c>
      <c r="R821" s="1179">
        <f t="shared" si="1512"/>
        <v>9.5922704054140198</v>
      </c>
    </row>
    <row r="822" spans="2:18" thickTop="1" thickBot="1" x14ac:dyDescent="0.35">
      <c r="D822">
        <v>10</v>
      </c>
      <c r="E822">
        <f t="shared" ref="E822" si="1513">B818+C818+D822</f>
        <v>110</v>
      </c>
      <c r="F822">
        <f t="shared" ref="F822:R822" si="1514">($B818*F$2+$C818*F$3+$D822*F$4)/$E822</f>
        <v>0.72938960558408261</v>
      </c>
      <c r="G822">
        <f t="shared" si="1514"/>
        <v>5.3780389667460416E-3</v>
      </c>
      <c r="H822" s="1179">
        <f t="shared" si="1514"/>
        <v>11.838866456190246</v>
      </c>
      <c r="I822" s="1179">
        <f t="shared" si="1514"/>
        <v>7.4297901137933229</v>
      </c>
      <c r="J822">
        <f t="shared" si="1514"/>
        <v>1.5985750113481692</v>
      </c>
      <c r="K822" s="1179">
        <f t="shared" si="1514"/>
        <v>52.896163570303251</v>
      </c>
      <c r="L822">
        <f t="shared" si="1514"/>
        <v>4.4997907647907649</v>
      </c>
      <c r="M822">
        <f t="shared" si="1514"/>
        <v>4.5279720446446556E-2</v>
      </c>
      <c r="N822" s="1179">
        <f t="shared" si="1514"/>
        <v>191.24865564779375</v>
      </c>
      <c r="O822">
        <f t="shared" si="1514"/>
        <v>4.1543108724977902</v>
      </c>
      <c r="P822" s="1179">
        <f t="shared" si="1514"/>
        <v>0.15357486317610719</v>
      </c>
      <c r="Q822" s="1179">
        <f t="shared" si="1514"/>
        <v>19.201242055726379</v>
      </c>
      <c r="R822" s="1179">
        <f t="shared" si="1514"/>
        <v>9.8372953207867582</v>
      </c>
    </row>
    <row r="823" spans="2:18" thickTop="1" thickBot="1" x14ac:dyDescent="0.35">
      <c r="D823">
        <v>13</v>
      </c>
      <c r="E823">
        <f t="shared" ref="E823" si="1515">B818+C818+D823</f>
        <v>113</v>
      </c>
      <c r="F823">
        <f t="shared" ref="F823:R823" si="1516">($B818*F$2+$C818*F$3+$D823*F$4)/$E823</f>
        <v>0.8172629530601645</v>
      </c>
      <c r="G823">
        <f t="shared" si="1516"/>
        <v>5.8687077230804088E-3</v>
      </c>
      <c r="H823" s="1179">
        <f t="shared" si="1516"/>
        <v>11.898576134561512</v>
      </c>
      <c r="I823" s="1179">
        <f t="shared" si="1516"/>
        <v>7.3801222046218049</v>
      </c>
      <c r="J823">
        <f t="shared" si="1516"/>
        <v>1.6670260260174667</v>
      </c>
      <c r="K823" s="1179">
        <f t="shared" si="1516"/>
        <v>52.588694479596541</v>
      </c>
      <c r="L823">
        <f t="shared" si="1516"/>
        <v>5.403926113218148</v>
      </c>
      <c r="M823">
        <f t="shared" si="1516"/>
        <v>5.4513274535404894E-2</v>
      </c>
      <c r="N823" s="1179">
        <f t="shared" si="1516"/>
        <v>189.2960914141195</v>
      </c>
      <c r="O823">
        <f t="shared" si="1516"/>
        <v>4.3034365857719719</v>
      </c>
      <c r="P823" s="1179">
        <f t="shared" si="1516"/>
        <v>0.15237100134947601</v>
      </c>
      <c r="Q823" s="1179">
        <f t="shared" si="1516"/>
        <v>19.527331142275035</v>
      </c>
      <c r="R823" s="1179">
        <f t="shared" si="1516"/>
        <v>10.069310063661831</v>
      </c>
    </row>
    <row r="824" spans="2:18" thickTop="1" thickBot="1" x14ac:dyDescent="0.35">
      <c r="D824">
        <v>15</v>
      </c>
      <c r="E824">
        <f t="shared" ref="E824" si="1517">B818+C818+D824</f>
        <v>115</v>
      </c>
      <c r="F824">
        <f t="shared" ref="F824:R824" si="1518">($B818*F$2+$C818*F$3+$D824*F$4)/$E824</f>
        <v>0.87329813116085453</v>
      </c>
      <c r="G824">
        <f t="shared" si="1518"/>
        <v>6.1815979445110194E-3</v>
      </c>
      <c r="H824" s="1179">
        <f t="shared" si="1518"/>
        <v>11.936651871493911</v>
      </c>
      <c r="I824" s="1179">
        <f t="shared" si="1518"/>
        <v>7.3484499147153288</v>
      </c>
      <c r="J824">
        <f t="shared" si="1518"/>
        <v>1.7106759484152796</v>
      </c>
      <c r="K824" s="1179">
        <f t="shared" si="1518"/>
        <v>52.392627233348783</v>
      </c>
      <c r="L824">
        <f t="shared" si="1518"/>
        <v>5.9804761904761907</v>
      </c>
      <c r="M824">
        <f t="shared" si="1518"/>
        <v>6.0401338012421806E-2</v>
      </c>
      <c r="N824" s="1179">
        <f t="shared" si="1518"/>
        <v>188.05097798974748</v>
      </c>
      <c r="O824">
        <f t="shared" si="1518"/>
        <v>4.3985312435120303</v>
      </c>
      <c r="P824" s="1179">
        <f t="shared" si="1518"/>
        <v>0.15160332134408802</v>
      </c>
      <c r="Q824" s="1179">
        <f t="shared" si="1518"/>
        <v>19.735272009059688</v>
      </c>
      <c r="R824" s="1179">
        <f t="shared" si="1518"/>
        <v>10.217261493901008</v>
      </c>
    </row>
    <row r="825" spans="2:18" thickTop="1" thickBot="1" x14ac:dyDescent="0.35">
      <c r="D825">
        <v>17</v>
      </c>
      <c r="E825">
        <f t="shared" ref="E825" si="1519">B818+C818+D825</f>
        <v>117</v>
      </c>
      <c r="F825">
        <f t="shared" ref="F825:R825" si="1520">($B818*F$2+$C818*F$3+$D825*F$4)/$E825</f>
        <v>0.9274175766769055</v>
      </c>
      <c r="G825">
        <f t="shared" si="1520"/>
        <v>6.4837910643542598E-3</v>
      </c>
      <c r="H825" s="1179">
        <f t="shared" si="1520"/>
        <v>11.97342587383033</v>
      </c>
      <c r="I825" s="1179">
        <f t="shared" si="1520"/>
        <v>7.3178604381389896</v>
      </c>
      <c r="J825">
        <f t="shared" si="1520"/>
        <v>1.752833565773851</v>
      </c>
      <c r="K825" s="1179">
        <f t="shared" si="1520"/>
        <v>52.203263140818898</v>
      </c>
      <c r="L825">
        <f t="shared" si="1520"/>
        <v>6.5373151539818206</v>
      </c>
      <c r="M825">
        <f t="shared" si="1520"/>
        <v>6.6088100173985156E-2</v>
      </c>
      <c r="N825" s="1179">
        <f t="shared" si="1520"/>
        <v>186.84843254569589</v>
      </c>
      <c r="O825">
        <f t="shared" si="1520"/>
        <v>4.4903748018421714</v>
      </c>
      <c r="P825" s="1179">
        <f t="shared" si="1520"/>
        <v>0.1508618868089697</v>
      </c>
      <c r="Q825" s="1179">
        <f t="shared" si="1520"/>
        <v>19.936103786381615</v>
      </c>
      <c r="R825" s="1179">
        <f t="shared" si="1520"/>
        <v>10.360154755584999</v>
      </c>
    </row>
    <row r="826" spans="2:18" thickTop="1" thickBot="1" x14ac:dyDescent="0.35">
      <c r="D826">
        <v>20</v>
      </c>
      <c r="E826">
        <f t="shared" ref="E826" si="1521">B818+C818+D826</f>
        <v>120</v>
      </c>
      <c r="F826">
        <f t="shared" ref="F826:R826" si="1522">($B818*F$2+$C818*F$3+$D826*F$4)/$E826</f>
        <v>1.0052142796062287</v>
      </c>
      <c r="G826">
        <f t="shared" si="1522"/>
        <v>6.9181936741289172E-3</v>
      </c>
      <c r="H826" s="1179">
        <f t="shared" si="1522"/>
        <v>12.026288502188937</v>
      </c>
      <c r="I826" s="1179">
        <f t="shared" si="1522"/>
        <v>7.2738880655605005</v>
      </c>
      <c r="J826">
        <f t="shared" si="1522"/>
        <v>1.8134351407267972</v>
      </c>
      <c r="K826" s="1179">
        <f t="shared" si="1522"/>
        <v>51.931052257807181</v>
      </c>
      <c r="L826">
        <f t="shared" si="1522"/>
        <v>7.3377711640211638</v>
      </c>
      <c r="M826">
        <f t="shared" si="1522"/>
        <v>7.4262820781232447E-2</v>
      </c>
      <c r="N826" s="1179">
        <f t="shared" si="1522"/>
        <v>185.11977346987172</v>
      </c>
      <c r="O826">
        <f t="shared" si="1522"/>
        <v>4.6223999169417489</v>
      </c>
      <c r="P826" s="1179">
        <f t="shared" si="1522"/>
        <v>0.14979607466473713</v>
      </c>
      <c r="Q826" s="1179">
        <f t="shared" si="1522"/>
        <v>20.22479946628188</v>
      </c>
      <c r="R826" s="1179">
        <f t="shared" si="1522"/>
        <v>10.565563819255734</v>
      </c>
    </row>
    <row r="827" spans="2:18" thickTop="1" thickBot="1" x14ac:dyDescent="0.35">
      <c r="B827">
        <v>9</v>
      </c>
      <c r="C827">
        <v>91</v>
      </c>
      <c r="D827">
        <v>1</v>
      </c>
      <c r="E827">
        <f t="shared" ref="E827" si="1523">B827+C827+D827</f>
        <v>101</v>
      </c>
      <c r="F827">
        <f t="shared" ref="F827:R827" si="1524">($B827*F$2+$C827*F$3+$D827*F$4)/$E827</f>
        <v>0.39500282576262863</v>
      </c>
      <c r="G827">
        <f t="shared" si="1524"/>
        <v>3.3816504362884528E-3</v>
      </c>
      <c r="H827" s="1179">
        <f t="shared" si="1524"/>
        <v>11.67337621548619</v>
      </c>
      <c r="I827" s="1179">
        <f t="shared" si="1524"/>
        <v>7.6169860616201843</v>
      </c>
      <c r="J827">
        <f t="shared" si="1524"/>
        <v>1.366675542602092</v>
      </c>
      <c r="K827" s="1179">
        <f t="shared" si="1524"/>
        <v>53.221231960792842</v>
      </c>
      <c r="L827">
        <f t="shared" si="1524"/>
        <v>1.3734315574414586</v>
      </c>
      <c r="M827">
        <f t="shared" si="1524"/>
        <v>1.3248286420665254E-2</v>
      </c>
      <c r="N827" s="1179">
        <f t="shared" si="1524"/>
        <v>196.74210627705079</v>
      </c>
      <c r="O827">
        <f t="shared" si="1524"/>
        <v>3.3448313203257531</v>
      </c>
      <c r="P827" s="1179">
        <f t="shared" si="1524"/>
        <v>0.1584038666517977</v>
      </c>
      <c r="Q827" s="1179">
        <f t="shared" si="1524"/>
        <v>17.876511941920427</v>
      </c>
      <c r="R827" s="1179">
        <f t="shared" si="1524"/>
        <v>8.948082067472912</v>
      </c>
    </row>
    <row r="828" spans="2:18" thickTop="1" thickBot="1" x14ac:dyDescent="0.35">
      <c r="D828">
        <v>3</v>
      </c>
      <c r="E828">
        <f t="shared" ref="E828" si="1525">B827+C827+D828</f>
        <v>103</v>
      </c>
      <c r="F828">
        <f t="shared" ref="F828:R828" si="1526">($B827*F$2+$C827*F$3+$D828*F$4)/$E828</f>
        <v>0.46576559990024435</v>
      </c>
      <c r="G828">
        <f t="shared" si="1526"/>
        <v>3.7792862619011143E-3</v>
      </c>
      <c r="H828" s="1179">
        <f t="shared" si="1526"/>
        <v>11.720260774567516</v>
      </c>
      <c r="I828" s="1179">
        <f t="shared" si="1526"/>
        <v>7.5770244979964811</v>
      </c>
      <c r="J828">
        <f t="shared" si="1526"/>
        <v>1.4212429410737351</v>
      </c>
      <c r="K828" s="1179">
        <f t="shared" si="1526"/>
        <v>52.99003964738619</v>
      </c>
      <c r="L828">
        <f t="shared" si="1526"/>
        <v>2.0954145476961012</v>
      </c>
      <c r="M828">
        <f t="shared" si="1526"/>
        <v>2.0623599780727628E-2</v>
      </c>
      <c r="N828" s="1179">
        <f t="shared" si="1526"/>
        <v>195.20734828162705</v>
      </c>
      <c r="O828">
        <f t="shared" si="1526"/>
        <v>3.4696186617917633</v>
      </c>
      <c r="P828" s="1179">
        <f t="shared" si="1526"/>
        <v>0.15742960518360097</v>
      </c>
      <c r="Q828" s="1179">
        <f t="shared" si="1526"/>
        <v>18.140733670861628</v>
      </c>
      <c r="R828" s="1179">
        <f t="shared" si="1526"/>
        <v>9.1350419749475051</v>
      </c>
    </row>
    <row r="829" spans="2:18" thickTop="1" thickBot="1" x14ac:dyDescent="0.35">
      <c r="D829">
        <v>5</v>
      </c>
      <c r="E829">
        <f t="shared" ref="E829" si="1527">B827+C827+D829</f>
        <v>105</v>
      </c>
      <c r="F829">
        <f t="shared" ref="F829:R829" si="1528">($B827*F$2+$C827*F$3+$D829*F$4)/$E829</f>
        <v>0.53383264930880792</v>
      </c>
      <c r="G829">
        <f t="shared" si="1528"/>
        <v>4.1617740560618652E-3</v>
      </c>
      <c r="H829" s="1179">
        <f t="shared" si="1528"/>
        <v>11.765359255207651</v>
      </c>
      <c r="I829" s="1179">
        <f t="shared" si="1528"/>
        <v>7.538585279653681</v>
      </c>
      <c r="J829">
        <f t="shared" si="1528"/>
        <v>1.4737315815083629</v>
      </c>
      <c r="K829" s="1179">
        <f t="shared" si="1528"/>
        <v>52.767654660204556</v>
      </c>
      <c r="L829">
        <f t="shared" si="1528"/>
        <v>2.7898934240362814</v>
      </c>
      <c r="M829">
        <f t="shared" si="1528"/>
        <v>2.771794882231143E-2</v>
      </c>
      <c r="N829" s="1179">
        <f t="shared" si="1528"/>
        <v>193.73105725745759</v>
      </c>
      <c r="O829">
        <f t="shared" si="1528"/>
        <v>3.5896521997733548</v>
      </c>
      <c r="P829" s="1179">
        <f t="shared" si="1528"/>
        <v>0.15649245843800219</v>
      </c>
      <c r="Q829" s="1179">
        <f t="shared" si="1528"/>
        <v>18.39488981012888</v>
      </c>
      <c r="R829" s="1179">
        <f t="shared" si="1528"/>
        <v>9.3148796002325902</v>
      </c>
    </row>
    <row r="830" spans="2:18" thickTop="1" thickBot="1" x14ac:dyDescent="0.35">
      <c r="D830">
        <v>7</v>
      </c>
      <c r="E830">
        <f t="shared" ref="E830" si="1529">B827+C827+D830</f>
        <v>107</v>
      </c>
      <c r="F830">
        <f t="shared" ref="F830:R830" si="1530">($B827*F$2+$C827*F$3+$D830*F$4)/$E830</f>
        <v>0.599355136122659</v>
      </c>
      <c r="G830">
        <f t="shared" si="1530"/>
        <v>4.5299632410951123E-3</v>
      </c>
      <c r="H830" s="1179">
        <f t="shared" si="1530"/>
        <v>11.80877181133787</v>
      </c>
      <c r="I830" s="1179">
        <f t="shared" si="1530"/>
        <v>7.5015830414358451</v>
      </c>
      <c r="J830">
        <f t="shared" si="1530"/>
        <v>1.5242580297772106</v>
      </c>
      <c r="K830" s="1179">
        <f t="shared" si="1530"/>
        <v>52.553583130487652</v>
      </c>
      <c r="L830">
        <f t="shared" si="1530"/>
        <v>3.4584104732235579</v>
      </c>
      <c r="M830">
        <f t="shared" si="1530"/>
        <v>3.4547088553929482E-2</v>
      </c>
      <c r="N830" s="1179">
        <f t="shared" si="1530"/>
        <v>192.30995468278977</v>
      </c>
      <c r="O830">
        <f t="shared" si="1530"/>
        <v>3.7051985026902132</v>
      </c>
      <c r="P830" s="1179">
        <f t="shared" si="1530"/>
        <v>0.15559034521560342</v>
      </c>
      <c r="Q830" s="1179">
        <f t="shared" si="1530"/>
        <v>18.639544785311376</v>
      </c>
      <c r="R830" s="1179">
        <f t="shared" si="1530"/>
        <v>9.4879943236378583</v>
      </c>
    </row>
    <row r="831" spans="2:18" thickTop="1" thickBot="1" x14ac:dyDescent="0.35">
      <c r="D831">
        <v>10</v>
      </c>
      <c r="E831">
        <f t="shared" ref="E831" si="1531">B827+C827+D831</f>
        <v>110</v>
      </c>
      <c r="F831">
        <f t="shared" ref="F831:R831" si="1532">($B827*F$2+$C827*F$3+$D831*F$4)/$E831</f>
        <v>0.69317142406067289</v>
      </c>
      <c r="G831">
        <f t="shared" si="1532"/>
        <v>5.0571432105745327E-3</v>
      </c>
      <c r="H831" s="1179">
        <f t="shared" si="1532"/>
        <v>11.870930698524324</v>
      </c>
      <c r="I831" s="1179">
        <f t="shared" si="1532"/>
        <v>7.4486025639875795</v>
      </c>
      <c r="J831">
        <f t="shared" si="1532"/>
        <v>1.596602717071242</v>
      </c>
      <c r="K831" s="1179">
        <f t="shared" si="1532"/>
        <v>52.247071622029367</v>
      </c>
      <c r="L831">
        <f t="shared" si="1532"/>
        <v>4.4156053391053396</v>
      </c>
      <c r="M831">
        <f t="shared" si="1532"/>
        <v>4.4325174987837147E-2</v>
      </c>
      <c r="N831" s="1179">
        <f t="shared" si="1532"/>
        <v>190.27519417815171</v>
      </c>
      <c r="O831">
        <f t="shared" si="1532"/>
        <v>3.8706398000484437</v>
      </c>
      <c r="P831" s="1179">
        <f t="shared" si="1532"/>
        <v>0.15429868310171421</v>
      </c>
      <c r="Q831" s="1179">
        <f t="shared" si="1532"/>
        <v>18.989846227049949</v>
      </c>
      <c r="R831" s="1179">
        <f t="shared" si="1532"/>
        <v>9.7358631321499463</v>
      </c>
    </row>
    <row r="832" spans="2:18" thickTop="1" thickBot="1" x14ac:dyDescent="0.35">
      <c r="D832">
        <v>13</v>
      </c>
      <c r="E832">
        <f t="shared" ref="E832" si="1533">B827+C827+D832</f>
        <v>113</v>
      </c>
      <c r="F832">
        <f t="shared" ref="F832:R832" si="1534">($B827*F$2+$C827*F$3+$D832*F$4)/$E832</f>
        <v>0.78200631617896921</v>
      </c>
      <c r="G832">
        <f t="shared" si="1534"/>
        <v>5.5563313232674357E-3</v>
      </c>
      <c r="H832" s="1179">
        <f t="shared" si="1534"/>
        <v>11.929789113824773</v>
      </c>
      <c r="I832" s="1179">
        <f t="shared" si="1534"/>
        <v>7.3984352092356831</v>
      </c>
      <c r="J832">
        <f t="shared" si="1534"/>
        <v>1.6651060935355024</v>
      </c>
      <c r="K832" s="1179">
        <f t="shared" si="1534"/>
        <v>51.956835060922842</v>
      </c>
      <c r="L832">
        <f t="shared" si="1534"/>
        <v>5.3219756988341054</v>
      </c>
      <c r="M832">
        <f t="shared" si="1534"/>
        <v>5.3584070991625828E-2</v>
      </c>
      <c r="N832" s="1179">
        <f t="shared" si="1534"/>
        <v>188.34847405429096</v>
      </c>
      <c r="O832">
        <f t="shared" si="1534"/>
        <v>4.0272966037416342</v>
      </c>
      <c r="P832" s="1179">
        <f t="shared" si="1534"/>
        <v>0.15307560481688109</v>
      </c>
      <c r="Q832" s="1179">
        <f t="shared" si="1534"/>
        <v>19.321547592236033</v>
      </c>
      <c r="R832" s="1179">
        <f t="shared" si="1534"/>
        <v>9.9705707649888282</v>
      </c>
    </row>
    <row r="833" spans="2:18" thickTop="1" thickBot="1" x14ac:dyDescent="0.35">
      <c r="D833">
        <v>15</v>
      </c>
      <c r="E833">
        <f t="shared" ref="E833" si="1535">B827+C827+D833</f>
        <v>115</v>
      </c>
      <c r="F833">
        <f t="shared" ref="F833:R833" si="1536">($B827*F$2+$C827*F$3+$D833*F$4)/$E833</f>
        <v>0.83865465318194088</v>
      </c>
      <c r="G833">
        <f t="shared" si="1536"/>
        <v>5.874654177738272E-3</v>
      </c>
      <c r="H833" s="1179">
        <f t="shared" si="1536"/>
        <v>11.967322016335203</v>
      </c>
      <c r="I833" s="1179">
        <f t="shared" si="1536"/>
        <v>7.3664444322924441</v>
      </c>
      <c r="J833">
        <f t="shared" si="1536"/>
        <v>1.7087894060634363</v>
      </c>
      <c r="K833" s="1179">
        <f t="shared" si="1536"/>
        <v>51.77175667413028</v>
      </c>
      <c r="L833">
        <f t="shared" si="1536"/>
        <v>5.8999510006901312</v>
      </c>
      <c r="M833">
        <f t="shared" si="1536"/>
        <v>5.9488294530273676E-2</v>
      </c>
      <c r="N833" s="1179">
        <f t="shared" si="1536"/>
        <v>187.119840931829</v>
      </c>
      <c r="O833">
        <f t="shared" si="1536"/>
        <v>4.1271936959517843</v>
      </c>
      <c r="P833" s="1179">
        <f t="shared" si="1536"/>
        <v>0.15229567083814691</v>
      </c>
      <c r="Q833" s="1179">
        <f t="shared" si="1536"/>
        <v>19.533067303369187</v>
      </c>
      <c r="R833" s="1179">
        <f t="shared" si="1536"/>
        <v>10.120239400422317</v>
      </c>
    </row>
    <row r="834" spans="2:18" thickTop="1" thickBot="1" x14ac:dyDescent="0.35">
      <c r="D834">
        <v>17</v>
      </c>
      <c r="E834">
        <f t="shared" ref="E834" si="1537">B827+C827+D834</f>
        <v>117</v>
      </c>
      <c r="F834">
        <f t="shared" ref="F834:R834" si="1538">($B827*F$2+$C827*F$3+$D834*F$4)/$E834</f>
        <v>0.89336629490275954</v>
      </c>
      <c r="G834">
        <f t="shared" si="1538"/>
        <v>6.1820941995776278E-3</v>
      </c>
      <c r="H834" s="1179">
        <f t="shared" si="1538"/>
        <v>12.003571742691429</v>
      </c>
      <c r="I834" s="1179">
        <f t="shared" si="1538"/>
        <v>7.3355473571250425</v>
      </c>
      <c r="J834">
        <f t="shared" si="1538"/>
        <v>1.7509792720092188</v>
      </c>
      <c r="K834" s="1179">
        <f t="shared" si="1538"/>
        <v>51.593005753552845</v>
      </c>
      <c r="L834">
        <f t="shared" si="1538"/>
        <v>6.4581664631664637</v>
      </c>
      <c r="M834">
        <f t="shared" si="1538"/>
        <v>6.5190664272728446E-2</v>
      </c>
      <c r="N834" s="1179">
        <f t="shared" si="1538"/>
        <v>185.93321236056232</v>
      </c>
      <c r="O834">
        <f t="shared" si="1538"/>
        <v>4.2236755029581694</v>
      </c>
      <c r="P834" s="1179">
        <f t="shared" si="1538"/>
        <v>0.15154240126894211</v>
      </c>
      <c r="Q834" s="1179">
        <f t="shared" si="1538"/>
        <v>19.737355571386679</v>
      </c>
      <c r="R834" s="1179">
        <f t="shared" si="1538"/>
        <v>10.264791159430731</v>
      </c>
    </row>
    <row r="835" spans="2:18" thickTop="1" thickBot="1" x14ac:dyDescent="0.35">
      <c r="D835">
        <v>20</v>
      </c>
      <c r="E835">
        <f t="shared" ref="E835" si="1539">B827+C827+D835</f>
        <v>120</v>
      </c>
      <c r="F835">
        <f t="shared" ref="F835:R835" si="1540">($B827*F$2+$C827*F$3+$D835*F$4)/$E835</f>
        <v>0.9720142798764364</v>
      </c>
      <c r="G835">
        <f t="shared" si="1540"/>
        <v>6.6240392309717009E-3</v>
      </c>
      <c r="H835" s="1179">
        <f t="shared" si="1540"/>
        <v>12.055680724328507</v>
      </c>
      <c r="I835" s="1179">
        <f t="shared" si="1540"/>
        <v>7.2911328115719023</v>
      </c>
      <c r="J835">
        <f t="shared" si="1540"/>
        <v>1.8116272043062809</v>
      </c>
      <c r="K835" s="1179">
        <f t="shared" si="1540"/>
        <v>51.336051305222782</v>
      </c>
      <c r="L835">
        <f t="shared" si="1540"/>
        <v>7.2606011904761907</v>
      </c>
      <c r="M835">
        <f t="shared" si="1540"/>
        <v>7.3387820777507162E-2</v>
      </c>
      <c r="N835" s="1179">
        <f t="shared" si="1540"/>
        <v>184.2274337893665</v>
      </c>
      <c r="O835">
        <f t="shared" si="1540"/>
        <v>4.3623681005298485</v>
      </c>
      <c r="P835" s="1179">
        <f t="shared" si="1540"/>
        <v>0.15045957626321022</v>
      </c>
      <c r="Q835" s="1179">
        <f t="shared" si="1540"/>
        <v>20.031019956661826</v>
      </c>
      <c r="R835" s="1179">
        <f t="shared" si="1540"/>
        <v>10.472584313005324</v>
      </c>
    </row>
    <row r="836" spans="2:18" thickTop="1" thickBot="1" x14ac:dyDescent="0.35">
      <c r="B836">
        <v>8</v>
      </c>
      <c r="C836">
        <v>92</v>
      </c>
      <c r="D836">
        <v>1</v>
      </c>
      <c r="E836">
        <f t="shared" ref="E836" si="1541">B836+C836+D836</f>
        <v>101</v>
      </c>
      <c r="F836">
        <f t="shared" ref="F836:R836" si="1542">($B836*F$2+$C836*F$3+$D836*F$4)/$E836</f>
        <v>0.35555728152921207</v>
      </c>
      <c r="G836">
        <f t="shared" si="1542"/>
        <v>3.032160008774929E-3</v>
      </c>
      <c r="H836" s="1179">
        <f t="shared" si="1542"/>
        <v>11.708297667533206</v>
      </c>
      <c r="I836" s="1179">
        <f t="shared" si="1542"/>
        <v>7.6374748687624434</v>
      </c>
      <c r="J836">
        <f t="shared" si="1542"/>
        <v>1.3645274993301915</v>
      </c>
      <c r="K836" s="1179">
        <f t="shared" si="1542"/>
        <v>52.514300135940083</v>
      </c>
      <c r="L836">
        <f t="shared" si="1542"/>
        <v>1.2817444601603021</v>
      </c>
      <c r="M836">
        <f t="shared" si="1542"/>
        <v>1.2208682455843127E-2</v>
      </c>
      <c r="N836" s="1179">
        <f t="shared" si="1542"/>
        <v>195.68190071605457</v>
      </c>
      <c r="O836">
        <f t="shared" si="1542"/>
        <v>3.0358826275591371</v>
      </c>
      <c r="P836" s="1179">
        <f t="shared" si="1542"/>
        <v>0.15919218538265686</v>
      </c>
      <c r="Q836" s="1179">
        <f t="shared" si="1542"/>
        <v>17.64627886118372</v>
      </c>
      <c r="R836" s="1179">
        <f t="shared" si="1542"/>
        <v>8.8376113669773719</v>
      </c>
    </row>
    <row r="837" spans="2:18" thickTop="1" thickBot="1" x14ac:dyDescent="0.35">
      <c r="D837">
        <v>3</v>
      </c>
      <c r="E837">
        <f t="shared" ref="E837" si="1543">B836+C836+D837</f>
        <v>103</v>
      </c>
      <c r="F837">
        <f t="shared" ref="F837:R837" si="1544">($B836*F$2+$C836*F$3+$D837*F$4)/$E837</f>
        <v>0.42708598856456403</v>
      </c>
      <c r="G837">
        <f t="shared" si="1544"/>
        <v>3.4365820562810572E-3</v>
      </c>
      <c r="H837" s="1179">
        <f t="shared" si="1544"/>
        <v>11.754504140167017</v>
      </c>
      <c r="I837" s="1179">
        <f t="shared" si="1544"/>
        <v>7.5971154642233563</v>
      </c>
      <c r="J837">
        <f t="shared" si="1544"/>
        <v>1.4191366073799294</v>
      </c>
      <c r="K837" s="1179">
        <f t="shared" si="1544"/>
        <v>52.296834654083973</v>
      </c>
      <c r="L837">
        <f t="shared" si="1544"/>
        <v>2.0055077824009864</v>
      </c>
      <c r="M837">
        <f t="shared" si="1544"/>
        <v>1.9604182300659329E-2</v>
      </c>
      <c r="N837" s="1179">
        <f t="shared" si="1544"/>
        <v>194.16772923637834</v>
      </c>
      <c r="O837">
        <f t="shared" si="1544"/>
        <v>3.1666689727681887</v>
      </c>
      <c r="P837" s="1179">
        <f t="shared" si="1544"/>
        <v>0.15820261675463759</v>
      </c>
      <c r="Q837" s="1179">
        <f t="shared" si="1544"/>
        <v>17.914971135381947</v>
      </c>
      <c r="R837" s="1179">
        <f t="shared" si="1544"/>
        <v>9.0267163365975094</v>
      </c>
    </row>
    <row r="838" spans="2:18" thickTop="1" thickBot="1" x14ac:dyDescent="0.35">
      <c r="D838">
        <v>5</v>
      </c>
      <c r="E838">
        <f t="shared" ref="E838" si="1545">B836+C836+D838</f>
        <v>105</v>
      </c>
      <c r="F838">
        <f t="shared" ref="F838:R838" si="1546">($B836*F$2+$C836*F$3+$D838*F$4)/$E838</f>
        <v>0.49588979247475967</v>
      </c>
      <c r="G838">
        <f t="shared" si="1546"/>
        <v>3.825597549596476E-3</v>
      </c>
      <c r="H838" s="1179">
        <f t="shared" si="1546"/>
        <v>11.798950366224302</v>
      </c>
      <c r="I838" s="1179">
        <f t="shared" si="1546"/>
        <v>7.5582935608095676</v>
      </c>
      <c r="J838">
        <f t="shared" si="1546"/>
        <v>1.4716653684563441</v>
      </c>
      <c r="K838" s="1179">
        <f t="shared" si="1546"/>
        <v>52.087653571536663</v>
      </c>
      <c r="L838">
        <f t="shared" si="1546"/>
        <v>2.7016991685563112</v>
      </c>
      <c r="M838">
        <f t="shared" si="1546"/>
        <v>2.6717948818053953E-2</v>
      </c>
      <c r="N838" s="1179">
        <f t="shared" si="1546"/>
        <v>192.71124047973743</v>
      </c>
      <c r="O838">
        <f t="shared" si="1546"/>
        <v>3.2924729810168958</v>
      </c>
      <c r="P838" s="1179">
        <f t="shared" si="1546"/>
        <v>0.15725074597911434</v>
      </c>
      <c r="Q838" s="1179">
        <f t="shared" si="1546"/>
        <v>18.17342751342024</v>
      </c>
      <c r="R838" s="1179">
        <f t="shared" si="1546"/>
        <v>9.2086173073749755</v>
      </c>
    </row>
    <row r="839" spans="2:18" thickTop="1" thickBot="1" x14ac:dyDescent="0.35">
      <c r="D839">
        <v>7</v>
      </c>
      <c r="E839">
        <f t="shared" ref="E839" si="1547">B836+C836+D839</f>
        <v>107</v>
      </c>
      <c r="F839">
        <f t="shared" ref="F839:R839" si="1548">($B836*F$2+$C836*F$3+$D839*F$4)/$E839</f>
        <v>0.56212149156588265</v>
      </c>
      <c r="G839">
        <f t="shared" si="1548"/>
        <v>4.2000704076477673E-3</v>
      </c>
      <c r="H839" s="1179">
        <f t="shared" si="1548"/>
        <v>11.841735051120567</v>
      </c>
      <c r="I839" s="1179">
        <f t="shared" si="1548"/>
        <v>7.520922943504706</v>
      </c>
      <c r="J839">
        <f t="shared" si="1548"/>
        <v>1.5222304375299025</v>
      </c>
      <c r="K839" s="1179">
        <f t="shared" si="1548"/>
        <v>51.886292342542525</v>
      </c>
      <c r="L839">
        <f t="shared" si="1548"/>
        <v>3.3718647085002229</v>
      </c>
      <c r="M839">
        <f t="shared" si="1548"/>
        <v>3.3565780138536637E-2</v>
      </c>
      <c r="N839" s="1179">
        <f t="shared" si="1548"/>
        <v>191.30919990091482</v>
      </c>
      <c r="O839">
        <f t="shared" si="1548"/>
        <v>3.4135740356862114</v>
      </c>
      <c r="P839" s="1179">
        <f t="shared" si="1548"/>
        <v>0.15633445915781624</v>
      </c>
      <c r="Q839" s="1179">
        <f t="shared" si="1548"/>
        <v>18.422221970784207</v>
      </c>
      <c r="R839" s="1179">
        <f t="shared" si="1548"/>
        <v>9.3837182418616933</v>
      </c>
    </row>
    <row r="840" spans="2:18" thickTop="1" thickBot="1" x14ac:dyDescent="0.35">
      <c r="D840">
        <v>10</v>
      </c>
      <c r="E840">
        <f t="shared" ref="E840" si="1549">B836+C836+D840</f>
        <v>110</v>
      </c>
      <c r="F840">
        <f t="shared" ref="F840:R840" si="1550">($B836*F$2+$C836*F$3+$D840*F$4)/$E840</f>
        <v>0.65695324253726306</v>
      </c>
      <c r="G840">
        <f t="shared" si="1550"/>
        <v>4.7362474544030246E-3</v>
      </c>
      <c r="H840" s="1179">
        <f t="shared" si="1550"/>
        <v>11.902994940858401</v>
      </c>
      <c r="I840" s="1179">
        <f t="shared" si="1550"/>
        <v>7.4674150141818352</v>
      </c>
      <c r="J840">
        <f t="shared" si="1550"/>
        <v>1.5946304227943151</v>
      </c>
      <c r="K840" s="1179">
        <f t="shared" si="1550"/>
        <v>51.597979673755468</v>
      </c>
      <c r="L840">
        <f t="shared" si="1550"/>
        <v>4.3314199134199134</v>
      </c>
      <c r="M840">
        <f t="shared" si="1550"/>
        <v>4.3370629529227746E-2</v>
      </c>
      <c r="N840" s="1179">
        <f t="shared" si="1550"/>
        <v>189.30173270850975</v>
      </c>
      <c r="O840">
        <f t="shared" si="1550"/>
        <v>3.5869687275990962</v>
      </c>
      <c r="P840" s="1179">
        <f t="shared" si="1550"/>
        <v>0.15502250302732123</v>
      </c>
      <c r="Q840" s="1179">
        <f t="shared" si="1550"/>
        <v>18.778450398373522</v>
      </c>
      <c r="R840" s="1179">
        <f t="shared" si="1550"/>
        <v>9.6344309435131326</v>
      </c>
    </row>
    <row r="841" spans="2:18" thickTop="1" thickBot="1" x14ac:dyDescent="0.35">
      <c r="D841">
        <v>13</v>
      </c>
      <c r="E841">
        <f t="shared" ref="E841" si="1551">B836+C836+D841</f>
        <v>113</v>
      </c>
      <c r="F841">
        <f t="shared" ref="F841:R841" si="1552">($B836*F$2+$C836*F$3+$D841*F$4)/$E841</f>
        <v>0.74674967929777381</v>
      </c>
      <c r="G841">
        <f t="shared" si="1552"/>
        <v>5.2439549234544634E-3</v>
      </c>
      <c r="H841" s="1179">
        <f t="shared" si="1552"/>
        <v>11.961002093088034</v>
      </c>
      <c r="I841" s="1179">
        <f t="shared" si="1552"/>
        <v>7.4167482138495595</v>
      </c>
      <c r="J841">
        <f t="shared" si="1552"/>
        <v>1.6631861610535381</v>
      </c>
      <c r="K841" s="1179">
        <f t="shared" si="1552"/>
        <v>51.324975642249143</v>
      </c>
      <c r="L841">
        <f t="shared" si="1552"/>
        <v>5.2400252844500628</v>
      </c>
      <c r="M841">
        <f t="shared" si="1552"/>
        <v>5.2654867447846761E-2</v>
      </c>
      <c r="N841" s="1179">
        <f t="shared" si="1552"/>
        <v>187.40085669446248</v>
      </c>
      <c r="O841">
        <f t="shared" si="1552"/>
        <v>3.7511566217112962</v>
      </c>
      <c r="P841" s="1179">
        <f t="shared" si="1552"/>
        <v>0.15378020828428615</v>
      </c>
      <c r="Q841" s="1179">
        <f t="shared" si="1552"/>
        <v>19.115764042197032</v>
      </c>
      <c r="R841" s="1179">
        <f t="shared" si="1552"/>
        <v>9.8718314663158235</v>
      </c>
    </row>
    <row r="842" spans="2:18" thickTop="1" thickBot="1" x14ac:dyDescent="0.35">
      <c r="D842">
        <v>15</v>
      </c>
      <c r="E842">
        <f t="shared" ref="E842" si="1553">B836+C836+D842</f>
        <v>115</v>
      </c>
      <c r="F842">
        <f t="shared" ref="F842:R842" si="1554">($B836*F$2+$C836*F$3+$D842*F$4)/$E842</f>
        <v>0.80401117520302723</v>
      </c>
      <c r="G842">
        <f t="shared" si="1554"/>
        <v>5.5677104109655264E-3</v>
      </c>
      <c r="H842" s="1179">
        <f t="shared" si="1554"/>
        <v>11.997992161176493</v>
      </c>
      <c r="I842" s="1179">
        <f t="shared" si="1554"/>
        <v>7.3844389498695584</v>
      </c>
      <c r="J842">
        <f t="shared" si="1554"/>
        <v>1.7069028637115933</v>
      </c>
      <c r="K842" s="1179">
        <f t="shared" si="1554"/>
        <v>51.150886114911771</v>
      </c>
      <c r="L842">
        <f t="shared" si="1554"/>
        <v>5.8194258109040726</v>
      </c>
      <c r="M842">
        <f t="shared" si="1554"/>
        <v>5.8575251048125547E-2</v>
      </c>
      <c r="N842" s="1179">
        <f t="shared" si="1554"/>
        <v>186.18870387391058</v>
      </c>
      <c r="O842">
        <f t="shared" si="1554"/>
        <v>3.8558561483915397</v>
      </c>
      <c r="P842" s="1179">
        <f t="shared" si="1554"/>
        <v>0.15298802033220582</v>
      </c>
      <c r="Q842" s="1179">
        <f t="shared" si="1554"/>
        <v>19.330862597678692</v>
      </c>
      <c r="R842" s="1179">
        <f t="shared" si="1554"/>
        <v>10.023217306943625</v>
      </c>
    </row>
    <row r="843" spans="2:18" thickTop="1" thickBot="1" x14ac:dyDescent="0.35">
      <c r="D843">
        <v>17</v>
      </c>
      <c r="E843">
        <f t="shared" ref="E843" si="1555">B836+C836+D843</f>
        <v>117</v>
      </c>
      <c r="F843">
        <f t="shared" ref="F843:R843" si="1556">($B836*F$2+$C836*F$3+$D843*F$4)/$E843</f>
        <v>0.85931501312861358</v>
      </c>
      <c r="G843">
        <f t="shared" si="1556"/>
        <v>5.8803973348009958E-3</v>
      </c>
      <c r="H843" s="1179">
        <f t="shared" si="1556"/>
        <v>12.033717611552527</v>
      </c>
      <c r="I843" s="1179">
        <f t="shared" si="1556"/>
        <v>7.3532342761110945</v>
      </c>
      <c r="J843">
        <f t="shared" si="1556"/>
        <v>1.7491249782445866</v>
      </c>
      <c r="K843" s="1179">
        <f t="shared" si="1556"/>
        <v>50.982748366286785</v>
      </c>
      <c r="L843">
        <f t="shared" si="1556"/>
        <v>6.3790177723511059</v>
      </c>
      <c r="M843">
        <f t="shared" si="1556"/>
        <v>6.4293228371471736E-2</v>
      </c>
      <c r="N843" s="1179">
        <f t="shared" si="1556"/>
        <v>185.01799217542884</v>
      </c>
      <c r="O843">
        <f t="shared" si="1556"/>
        <v>3.9569762040741683</v>
      </c>
      <c r="P843" s="1179">
        <f t="shared" si="1556"/>
        <v>0.15222291572891453</v>
      </c>
      <c r="Q843" s="1179">
        <f t="shared" si="1556"/>
        <v>19.538607356391747</v>
      </c>
      <c r="R843" s="1179">
        <f t="shared" si="1556"/>
        <v>10.169427563276461</v>
      </c>
    </row>
    <row r="844" spans="2:18" thickTop="1" thickBot="1" x14ac:dyDescent="0.35">
      <c r="D844">
        <v>20</v>
      </c>
      <c r="E844">
        <f t="shared" ref="E844" si="1557">B836+C836+D844</f>
        <v>120</v>
      </c>
      <c r="F844">
        <f t="shared" ref="F844:R844" si="1558">($B836*F$2+$C836*F$3+$D844*F$4)/$E844</f>
        <v>0.93881428014664414</v>
      </c>
      <c r="G844">
        <f t="shared" si="1558"/>
        <v>6.3298847878144847E-3</v>
      </c>
      <c r="H844" s="1179">
        <f t="shared" si="1558"/>
        <v>12.085072946468078</v>
      </c>
      <c r="I844" s="1179">
        <f t="shared" si="1558"/>
        <v>7.3083775575833032</v>
      </c>
      <c r="J844">
        <f t="shared" si="1558"/>
        <v>1.8098192678857645</v>
      </c>
      <c r="K844" s="1179">
        <f t="shared" si="1558"/>
        <v>50.741050352638375</v>
      </c>
      <c r="L844">
        <f t="shared" si="1558"/>
        <v>7.1834312169312167</v>
      </c>
      <c r="M844">
        <f t="shared" si="1558"/>
        <v>7.2512820773781878E-2</v>
      </c>
      <c r="N844" s="1179">
        <f t="shared" si="1558"/>
        <v>183.33509410886137</v>
      </c>
      <c r="O844">
        <f t="shared" si="1558"/>
        <v>4.1023362841179472</v>
      </c>
      <c r="P844" s="1179">
        <f t="shared" si="1558"/>
        <v>0.15112307786168333</v>
      </c>
      <c r="Q844" s="1179">
        <f t="shared" si="1558"/>
        <v>19.837240447041761</v>
      </c>
      <c r="R844" s="1179">
        <f t="shared" si="1558"/>
        <v>10.379604806754912</v>
      </c>
    </row>
    <row r="845" spans="2:18" thickTop="1" thickBot="1" x14ac:dyDescent="0.35">
      <c r="B845">
        <v>7</v>
      </c>
      <c r="C845">
        <v>93</v>
      </c>
      <c r="D845">
        <v>1</v>
      </c>
      <c r="E845">
        <f t="shared" ref="E845" si="1559">B845+C845+D845</f>
        <v>101</v>
      </c>
      <c r="F845">
        <f t="shared" ref="F845:R845" si="1560">($B845*F$2+$C845*F$3+$D845*F$4)/$E845</f>
        <v>0.3161117372957955</v>
      </c>
      <c r="G845">
        <f t="shared" si="1560"/>
        <v>2.6826695812614048E-3</v>
      </c>
      <c r="H845" s="1179">
        <f t="shared" si="1560"/>
        <v>11.743219119580221</v>
      </c>
      <c r="I845" s="1179">
        <f t="shared" si="1560"/>
        <v>7.6579636759047016</v>
      </c>
      <c r="J845">
        <f t="shared" si="1560"/>
        <v>1.3623794560582907</v>
      </c>
      <c r="K845" s="1179">
        <f t="shared" si="1560"/>
        <v>51.807368311087323</v>
      </c>
      <c r="L845">
        <f t="shared" si="1560"/>
        <v>1.1900573628791451</v>
      </c>
      <c r="M845">
        <f t="shared" si="1560"/>
        <v>1.1169078491021001E-2</v>
      </c>
      <c r="N845" s="1179">
        <f t="shared" si="1560"/>
        <v>194.62169515505826</v>
      </c>
      <c r="O845">
        <f t="shared" si="1560"/>
        <v>2.7269339347925219</v>
      </c>
      <c r="P845" s="1179">
        <f t="shared" si="1560"/>
        <v>0.15998050411351597</v>
      </c>
      <c r="Q845" s="1179">
        <f t="shared" si="1560"/>
        <v>17.416045780447014</v>
      </c>
      <c r="R845" s="1179">
        <f t="shared" si="1560"/>
        <v>8.7271406664818336</v>
      </c>
    </row>
    <row r="846" spans="2:18" thickTop="1" thickBot="1" x14ac:dyDescent="0.35">
      <c r="D846">
        <v>3</v>
      </c>
      <c r="E846">
        <f t="shared" ref="E846" si="1561">B845+C845+D846</f>
        <v>103</v>
      </c>
      <c r="F846">
        <f t="shared" ref="F846:R846" si="1562">($B845*F$2+$C845*F$3+$D846*F$4)/$E846</f>
        <v>0.38840637722888371</v>
      </c>
      <c r="G846">
        <f t="shared" si="1562"/>
        <v>3.0938778506609996E-3</v>
      </c>
      <c r="H846" s="1179">
        <f t="shared" si="1562"/>
        <v>11.788747505766516</v>
      </c>
      <c r="I846" s="1179">
        <f t="shared" si="1562"/>
        <v>7.6172064304502314</v>
      </c>
      <c r="J846">
        <f t="shared" si="1562"/>
        <v>1.417030273686124</v>
      </c>
      <c r="K846" s="1179">
        <f t="shared" si="1562"/>
        <v>51.603629660781749</v>
      </c>
      <c r="L846">
        <f t="shared" si="1562"/>
        <v>1.9156010171058715</v>
      </c>
      <c r="M846">
        <f t="shared" si="1562"/>
        <v>1.8584764820591029E-2</v>
      </c>
      <c r="N846" s="1179">
        <f t="shared" si="1562"/>
        <v>193.12811019112954</v>
      </c>
      <c r="O846">
        <f t="shared" si="1562"/>
        <v>2.8637192837446146</v>
      </c>
      <c r="P846" s="1179">
        <f t="shared" si="1562"/>
        <v>0.15897562832567422</v>
      </c>
      <c r="Q846" s="1179">
        <f t="shared" si="1562"/>
        <v>17.689208599902262</v>
      </c>
      <c r="R846" s="1179">
        <f t="shared" si="1562"/>
        <v>8.9183906982475154</v>
      </c>
    </row>
    <row r="847" spans="2:18" thickTop="1" thickBot="1" x14ac:dyDescent="0.35">
      <c r="D847">
        <v>5</v>
      </c>
      <c r="E847">
        <f t="shared" ref="E847" si="1563">B845+C845+D847</f>
        <v>105</v>
      </c>
      <c r="F847">
        <f t="shared" ref="F847:R847" si="1564">($B845*F$2+$C845*F$3+$D847*F$4)/$E847</f>
        <v>0.45794693564071132</v>
      </c>
      <c r="G847">
        <f t="shared" si="1564"/>
        <v>3.4894210431310863E-3</v>
      </c>
      <c r="H847" s="1179">
        <f t="shared" si="1564"/>
        <v>11.832541477240955</v>
      </c>
      <c r="I847" s="1179">
        <f t="shared" si="1564"/>
        <v>7.5780018419654542</v>
      </c>
      <c r="J847">
        <f t="shared" si="1564"/>
        <v>1.4695991554043255</v>
      </c>
      <c r="K847" s="1179">
        <f t="shared" si="1564"/>
        <v>51.40765248286877</v>
      </c>
      <c r="L847">
        <f t="shared" si="1564"/>
        <v>2.6135049130763415</v>
      </c>
      <c r="M847">
        <f t="shared" si="1564"/>
        <v>2.5717948813796479E-2</v>
      </c>
      <c r="N847" s="1179">
        <f t="shared" si="1564"/>
        <v>191.69142370201718</v>
      </c>
      <c r="O847">
        <f t="shared" si="1564"/>
        <v>2.9952937622604372</v>
      </c>
      <c r="P847" s="1179">
        <f t="shared" si="1564"/>
        <v>0.15800903352022644</v>
      </c>
      <c r="Q847" s="1179">
        <f t="shared" si="1564"/>
        <v>17.951965216711599</v>
      </c>
      <c r="R847" s="1179">
        <f t="shared" si="1564"/>
        <v>9.1023550145173608</v>
      </c>
    </row>
    <row r="848" spans="2:18" thickTop="1" thickBot="1" x14ac:dyDescent="0.35">
      <c r="D848">
        <v>7</v>
      </c>
      <c r="E848">
        <f t="shared" ref="E848" si="1565">B845+C845+D848</f>
        <v>107</v>
      </c>
      <c r="F848">
        <f t="shared" ref="F848:R848" si="1566">($B845*F$2+$C845*F$3+$D848*F$4)/$E848</f>
        <v>0.52488784700910618</v>
      </c>
      <c r="G848">
        <f t="shared" si="1566"/>
        <v>3.8701775742004227E-3</v>
      </c>
      <c r="H848" s="1179">
        <f t="shared" si="1566"/>
        <v>11.874698290903263</v>
      </c>
      <c r="I848" s="1179">
        <f t="shared" si="1566"/>
        <v>7.540262845573567</v>
      </c>
      <c r="J848">
        <f t="shared" si="1566"/>
        <v>1.5202028452825944</v>
      </c>
      <c r="K848" s="1179">
        <f t="shared" si="1566"/>
        <v>51.219001554597398</v>
      </c>
      <c r="L848">
        <f t="shared" si="1566"/>
        <v>3.2853189437768879</v>
      </c>
      <c r="M848">
        <f t="shared" si="1566"/>
        <v>3.2584471723143785E-2</v>
      </c>
      <c r="N848" s="1179">
        <f t="shared" si="1566"/>
        <v>190.30844511903982</v>
      </c>
      <c r="O848">
        <f t="shared" si="1566"/>
        <v>3.121949568682211</v>
      </c>
      <c r="P848" s="1179">
        <f t="shared" si="1566"/>
        <v>0.15707857310002907</v>
      </c>
      <c r="Q848" s="1179">
        <f t="shared" si="1566"/>
        <v>18.204899156257035</v>
      </c>
      <c r="R848" s="1179">
        <f t="shared" si="1566"/>
        <v>9.2794421600855319</v>
      </c>
    </row>
    <row r="849" spans="2:18" thickTop="1" thickBot="1" x14ac:dyDescent="0.35">
      <c r="D849">
        <v>10</v>
      </c>
      <c r="E849">
        <f t="shared" ref="E849" si="1567">B845+C845+D849</f>
        <v>110</v>
      </c>
      <c r="F849">
        <f t="shared" ref="F849:R849" si="1568">($B845*F$2+$C845*F$3+$D849*F$4)/$E849</f>
        <v>0.62073506101385334</v>
      </c>
      <c r="G849">
        <f t="shared" si="1568"/>
        <v>4.4153516982315165E-3</v>
      </c>
      <c r="H849" s="1179">
        <f t="shared" si="1568"/>
        <v>11.935059183192479</v>
      </c>
      <c r="I849" s="1179">
        <f t="shared" si="1568"/>
        <v>7.4862274643760909</v>
      </c>
      <c r="J849">
        <f t="shared" si="1568"/>
        <v>1.5926581285173882</v>
      </c>
      <c r="K849" s="1179">
        <f t="shared" si="1568"/>
        <v>50.948887725481569</v>
      </c>
      <c r="L849">
        <f t="shared" si="1568"/>
        <v>4.2472344877344872</v>
      </c>
      <c r="M849">
        <f t="shared" si="1568"/>
        <v>4.2416084070618337E-2</v>
      </c>
      <c r="N849" s="1179">
        <f t="shared" si="1568"/>
        <v>188.3282712388677</v>
      </c>
      <c r="O849">
        <f t="shared" si="1568"/>
        <v>3.3032976551497493</v>
      </c>
      <c r="P849" s="1179">
        <f t="shared" si="1568"/>
        <v>0.15574632295292826</v>
      </c>
      <c r="Q849" s="1179">
        <f t="shared" si="1568"/>
        <v>18.567054569697092</v>
      </c>
      <c r="R849" s="1179">
        <f t="shared" si="1568"/>
        <v>9.5329987548763206</v>
      </c>
    </row>
    <row r="850" spans="2:18" thickTop="1" thickBot="1" x14ac:dyDescent="0.35">
      <c r="D850">
        <v>13</v>
      </c>
      <c r="E850">
        <f t="shared" ref="E850" si="1569">B845+C845+D850</f>
        <v>113</v>
      </c>
      <c r="F850">
        <f t="shared" ref="F850:R850" si="1570">($B845*F$2+$C845*F$3+$D850*F$4)/$E850</f>
        <v>0.71149304241657851</v>
      </c>
      <c r="G850">
        <f t="shared" si="1570"/>
        <v>4.9315785236414911E-3</v>
      </c>
      <c r="H850" s="1179">
        <f t="shared" si="1570"/>
        <v>11.992215072351295</v>
      </c>
      <c r="I850" s="1179">
        <f t="shared" si="1570"/>
        <v>7.4350612184634368</v>
      </c>
      <c r="J850">
        <f t="shared" si="1570"/>
        <v>1.6612662285715738</v>
      </c>
      <c r="K850" s="1179">
        <f t="shared" si="1570"/>
        <v>50.693116223575437</v>
      </c>
      <c r="L850">
        <f t="shared" si="1570"/>
        <v>5.1580748700660202</v>
      </c>
      <c r="M850">
        <f t="shared" si="1570"/>
        <v>5.1725663904067687E-2</v>
      </c>
      <c r="N850" s="1179">
        <f t="shared" si="1570"/>
        <v>186.45323933463393</v>
      </c>
      <c r="O850">
        <f t="shared" si="1570"/>
        <v>3.4750166396809585</v>
      </c>
      <c r="P850" s="1179">
        <f t="shared" si="1570"/>
        <v>0.15448481175169121</v>
      </c>
      <c r="Q850" s="1179">
        <f t="shared" si="1570"/>
        <v>18.909980492158027</v>
      </c>
      <c r="R850" s="1179">
        <f t="shared" si="1570"/>
        <v>9.7730921676428206</v>
      </c>
    </row>
    <row r="851" spans="2:18" thickTop="1" thickBot="1" x14ac:dyDescent="0.35">
      <c r="D851">
        <v>15</v>
      </c>
      <c r="E851">
        <f t="shared" ref="E851" si="1571">B845+C845+D851</f>
        <v>115</v>
      </c>
      <c r="F851">
        <f t="shared" ref="F851:R851" si="1572">($B845*F$2+$C845*F$3+$D851*F$4)/$E851</f>
        <v>0.76936769722411347</v>
      </c>
      <c r="G851">
        <f t="shared" si="1572"/>
        <v>5.2607666441927782E-3</v>
      </c>
      <c r="H851" s="1179">
        <f t="shared" si="1572"/>
        <v>12.028662306017784</v>
      </c>
      <c r="I851" s="1179">
        <f t="shared" si="1572"/>
        <v>7.4024334674466719</v>
      </c>
      <c r="J851">
        <f t="shared" si="1572"/>
        <v>1.70501632135975</v>
      </c>
      <c r="K851" s="1179">
        <f t="shared" si="1572"/>
        <v>50.530015555693261</v>
      </c>
      <c r="L851">
        <f t="shared" si="1572"/>
        <v>5.7389006211180122</v>
      </c>
      <c r="M851">
        <f t="shared" si="1572"/>
        <v>5.7662207565977418E-2</v>
      </c>
      <c r="N851" s="1179">
        <f t="shared" si="1572"/>
        <v>185.25756681599211</v>
      </c>
      <c r="O851">
        <f t="shared" si="1572"/>
        <v>3.584518600831295</v>
      </c>
      <c r="P851" s="1179">
        <f t="shared" si="1572"/>
        <v>0.15368036982626468</v>
      </c>
      <c r="Q851" s="1179">
        <f t="shared" si="1572"/>
        <v>19.12865789198819</v>
      </c>
      <c r="R851" s="1179">
        <f t="shared" si="1572"/>
        <v>9.9261952134649363</v>
      </c>
    </row>
    <row r="852" spans="2:18" thickTop="1" thickBot="1" x14ac:dyDescent="0.35">
      <c r="D852">
        <v>17</v>
      </c>
      <c r="E852">
        <f t="shared" ref="E852" si="1573">B845+C845+D852</f>
        <v>117</v>
      </c>
      <c r="F852">
        <f t="shared" ref="F852:R852" si="1574">($B845*F$2+$C845*F$3+$D852*F$4)/$E852</f>
        <v>0.82526373135446773</v>
      </c>
      <c r="G852">
        <f t="shared" si="1574"/>
        <v>5.5787004700243639E-3</v>
      </c>
      <c r="H852" s="1179">
        <f t="shared" si="1574"/>
        <v>12.063863480413625</v>
      </c>
      <c r="I852" s="1179">
        <f t="shared" si="1574"/>
        <v>7.3709211950971474</v>
      </c>
      <c r="J852">
        <f t="shared" si="1574"/>
        <v>1.7472706844799544</v>
      </c>
      <c r="K852" s="1179">
        <f t="shared" si="1574"/>
        <v>50.372490979020732</v>
      </c>
      <c r="L852">
        <f t="shared" si="1574"/>
        <v>6.2998690815357481</v>
      </c>
      <c r="M852">
        <f t="shared" si="1574"/>
        <v>6.3395792470215026E-2</v>
      </c>
      <c r="N852" s="1179">
        <f t="shared" si="1574"/>
        <v>184.10277199029528</v>
      </c>
      <c r="O852">
        <f t="shared" si="1574"/>
        <v>3.6902769051901672</v>
      </c>
      <c r="P852" s="1179">
        <f t="shared" si="1574"/>
        <v>0.15290343018888694</v>
      </c>
      <c r="Q852" s="1179">
        <f t="shared" si="1574"/>
        <v>19.339859141396811</v>
      </c>
      <c r="R852" s="1179">
        <f t="shared" si="1574"/>
        <v>10.074063967122193</v>
      </c>
    </row>
    <row r="853" spans="2:18" thickTop="1" thickBot="1" x14ac:dyDescent="0.35">
      <c r="D853">
        <v>20</v>
      </c>
      <c r="E853">
        <f t="shared" ref="E853" si="1575">B845+C845+D853</f>
        <v>120</v>
      </c>
      <c r="F853">
        <f t="shared" ref="F853:R853" si="1576">($B845*F$2+$C845*F$3+$D853*F$4)/$E853</f>
        <v>0.90561428041685188</v>
      </c>
      <c r="G853">
        <f t="shared" si="1576"/>
        <v>6.0357303446572684E-3</v>
      </c>
      <c r="H853" s="1179">
        <f t="shared" si="1576"/>
        <v>12.114465168607648</v>
      </c>
      <c r="I853" s="1179">
        <f t="shared" si="1576"/>
        <v>7.3256223035947041</v>
      </c>
      <c r="J853">
        <f t="shared" si="1576"/>
        <v>1.8080113314652482</v>
      </c>
      <c r="K853" s="1179">
        <f t="shared" si="1576"/>
        <v>50.146049400053968</v>
      </c>
      <c r="L853">
        <f t="shared" si="1576"/>
        <v>7.1062612433862435</v>
      </c>
      <c r="M853">
        <f t="shared" si="1576"/>
        <v>7.1637820770056579E-2</v>
      </c>
      <c r="N853" s="1179">
        <f t="shared" si="1576"/>
        <v>182.44275442835615</v>
      </c>
      <c r="O853">
        <f t="shared" si="1576"/>
        <v>3.8423044677060449</v>
      </c>
      <c r="P853" s="1179">
        <f t="shared" si="1576"/>
        <v>0.15178657946015642</v>
      </c>
      <c r="Q853" s="1179">
        <f t="shared" si="1576"/>
        <v>19.6434609374217</v>
      </c>
      <c r="R853" s="1179">
        <f t="shared" si="1576"/>
        <v>10.2866253005045</v>
      </c>
    </row>
    <row r="854" spans="2:18" thickTop="1" thickBot="1" x14ac:dyDescent="0.35">
      <c r="B854">
        <v>6</v>
      </c>
      <c r="C854">
        <v>94</v>
      </c>
      <c r="D854">
        <v>1</v>
      </c>
      <c r="E854">
        <f t="shared" ref="E854" si="1577">B854+C854+D854</f>
        <v>101</v>
      </c>
      <c r="F854">
        <f t="shared" ref="F854:R854" si="1578">($B854*F$2+$C854*F$3+$D854*F$4)/$E854</f>
        <v>0.27666619306237894</v>
      </c>
      <c r="G854">
        <f t="shared" si="1578"/>
        <v>2.3331791537478811E-3</v>
      </c>
      <c r="H854" s="1179">
        <f t="shared" si="1578"/>
        <v>11.778140571627233</v>
      </c>
      <c r="I854" s="1179">
        <f t="shared" si="1578"/>
        <v>7.6784524830469607</v>
      </c>
      <c r="J854">
        <f t="shared" si="1578"/>
        <v>1.3602314127863899</v>
      </c>
      <c r="K854" s="1179">
        <f t="shared" si="1578"/>
        <v>51.100436486234578</v>
      </c>
      <c r="L854">
        <f t="shared" si="1578"/>
        <v>1.0983702655979883</v>
      </c>
      <c r="M854">
        <f t="shared" si="1578"/>
        <v>1.0129474526198874E-2</v>
      </c>
      <c r="N854" s="1179">
        <f t="shared" si="1578"/>
        <v>193.56148959406207</v>
      </c>
      <c r="O854">
        <f t="shared" si="1578"/>
        <v>2.4179852420259063</v>
      </c>
      <c r="P854" s="1179">
        <f t="shared" si="1578"/>
        <v>0.1607688228443751</v>
      </c>
      <c r="Q854" s="1179">
        <f t="shared" si="1578"/>
        <v>17.185812699710308</v>
      </c>
      <c r="R854" s="1179">
        <f t="shared" si="1578"/>
        <v>8.6166699659862935</v>
      </c>
    </row>
    <row r="855" spans="2:18" thickTop="1" thickBot="1" x14ac:dyDescent="0.35">
      <c r="D855">
        <v>3</v>
      </c>
      <c r="E855">
        <f t="shared" ref="E855" si="1579">B854+C854+D855</f>
        <v>103</v>
      </c>
      <c r="F855">
        <f t="shared" ref="F855:R855" si="1580">($B854*F$2+$C854*F$3+$D855*F$4)/$E855</f>
        <v>0.3497267658932034</v>
      </c>
      <c r="G855">
        <f t="shared" si="1580"/>
        <v>2.7511736450409425E-3</v>
      </c>
      <c r="H855" s="1179">
        <f t="shared" si="1580"/>
        <v>11.822990871366013</v>
      </c>
      <c r="I855" s="1179">
        <f t="shared" si="1580"/>
        <v>7.6372973966771056</v>
      </c>
      <c r="J855">
        <f t="shared" si="1580"/>
        <v>1.4149239399923184</v>
      </c>
      <c r="K855" s="1179">
        <f t="shared" si="1580"/>
        <v>50.910424667479539</v>
      </c>
      <c r="L855">
        <f t="shared" si="1580"/>
        <v>1.8256942518107566</v>
      </c>
      <c r="M855">
        <f t="shared" si="1580"/>
        <v>1.756534734052273E-2</v>
      </c>
      <c r="N855" s="1179">
        <f t="shared" si="1580"/>
        <v>192.08849114588082</v>
      </c>
      <c r="O855">
        <f t="shared" si="1580"/>
        <v>2.5607695947210405</v>
      </c>
      <c r="P855" s="1179">
        <f t="shared" si="1580"/>
        <v>0.15974863989671087</v>
      </c>
      <c r="Q855" s="1179">
        <f t="shared" si="1580"/>
        <v>17.46344606442258</v>
      </c>
      <c r="R855" s="1179">
        <f t="shared" si="1580"/>
        <v>8.8100650598975214</v>
      </c>
    </row>
    <row r="856" spans="2:18" thickTop="1" thickBot="1" x14ac:dyDescent="0.35">
      <c r="D856">
        <v>5</v>
      </c>
      <c r="E856">
        <f t="shared" ref="E856" si="1581">B854+C854+D856</f>
        <v>105</v>
      </c>
      <c r="F856">
        <f t="shared" ref="F856:R856" si="1582">($B854*F$2+$C854*F$3+$D856*F$4)/$E856</f>
        <v>0.42000407880666302</v>
      </c>
      <c r="G856">
        <f t="shared" si="1582"/>
        <v>3.1532445366656971E-3</v>
      </c>
      <c r="H856" s="1179">
        <f t="shared" si="1582"/>
        <v>11.866132588257605</v>
      </c>
      <c r="I856" s="1179">
        <f t="shared" si="1582"/>
        <v>7.5977101231213409</v>
      </c>
      <c r="J856">
        <f t="shared" si="1582"/>
        <v>1.4675329423523067</v>
      </c>
      <c r="K856" s="1179">
        <f t="shared" si="1582"/>
        <v>50.72765139420089</v>
      </c>
      <c r="L856">
        <f t="shared" si="1582"/>
        <v>2.5253106575963717</v>
      </c>
      <c r="M856">
        <f t="shared" si="1582"/>
        <v>2.4717948809539005E-2</v>
      </c>
      <c r="N856" s="1179">
        <f t="shared" si="1582"/>
        <v>190.67160692429701</v>
      </c>
      <c r="O856">
        <f t="shared" si="1582"/>
        <v>2.6981145435039782</v>
      </c>
      <c r="P856" s="1179">
        <f t="shared" si="1582"/>
        <v>0.15876732106133856</v>
      </c>
      <c r="Q856" s="1179">
        <f t="shared" si="1582"/>
        <v>17.730502920002959</v>
      </c>
      <c r="R856" s="1179">
        <f t="shared" si="1582"/>
        <v>8.9960927216597479</v>
      </c>
    </row>
    <row r="857" spans="2:18" thickTop="1" thickBot="1" x14ac:dyDescent="0.35">
      <c r="D857">
        <v>7</v>
      </c>
      <c r="E857">
        <f t="shared" ref="E857" si="1583">B854+C854+D857</f>
        <v>107</v>
      </c>
      <c r="F857">
        <f t="shared" ref="F857:R857" si="1584">($B854*F$2+$C854*F$3+$D857*F$4)/$E857</f>
        <v>0.48765420245232982</v>
      </c>
      <c r="G857">
        <f t="shared" si="1584"/>
        <v>3.5402847407530772E-3</v>
      </c>
      <c r="H857" s="1179">
        <f t="shared" si="1584"/>
        <v>11.907661530685958</v>
      </c>
      <c r="I857" s="1179">
        <f t="shared" si="1584"/>
        <v>7.5596027476424279</v>
      </c>
      <c r="J857">
        <f t="shared" si="1584"/>
        <v>1.5181752530352863</v>
      </c>
      <c r="K857" s="1179">
        <f t="shared" si="1584"/>
        <v>50.551710766652278</v>
      </c>
      <c r="L857">
        <f t="shared" si="1584"/>
        <v>3.1987731790535534</v>
      </c>
      <c r="M857">
        <f t="shared" si="1584"/>
        <v>3.1603163307750939E-2</v>
      </c>
      <c r="N857" s="1179">
        <f t="shared" si="1584"/>
        <v>189.30769033716487</v>
      </c>
      <c r="O857">
        <f t="shared" si="1584"/>
        <v>2.8303251016782087</v>
      </c>
      <c r="P857" s="1179">
        <f t="shared" si="1584"/>
        <v>0.15782268704224189</v>
      </c>
      <c r="Q857" s="1179">
        <f t="shared" si="1584"/>
        <v>17.987576341729866</v>
      </c>
      <c r="R857" s="1179">
        <f t="shared" si="1584"/>
        <v>9.1751660783093687</v>
      </c>
    </row>
    <row r="858" spans="2:18" thickTop="1" thickBot="1" x14ac:dyDescent="0.35">
      <c r="D858">
        <v>10</v>
      </c>
      <c r="E858">
        <f t="shared" ref="E858" si="1585">B854+C854+D858</f>
        <v>110</v>
      </c>
      <c r="F858">
        <f t="shared" ref="F858:R858" si="1586">($B854*F$2+$C854*F$3+$D858*F$4)/$E858</f>
        <v>0.58451687949044362</v>
      </c>
      <c r="G858">
        <f t="shared" si="1586"/>
        <v>4.0944559420600084E-3</v>
      </c>
      <c r="H858" s="1179">
        <f t="shared" si="1586"/>
        <v>11.967123425526554</v>
      </c>
      <c r="I858" s="1179">
        <f t="shared" si="1586"/>
        <v>7.5050399145703457</v>
      </c>
      <c r="J858">
        <f t="shared" si="1586"/>
        <v>1.5906858342404611</v>
      </c>
      <c r="K858" s="1179">
        <f t="shared" si="1586"/>
        <v>50.299795777207684</v>
      </c>
      <c r="L858">
        <f t="shared" si="1586"/>
        <v>4.1630490620490619</v>
      </c>
      <c r="M858">
        <f t="shared" si="1586"/>
        <v>4.1461538612008929E-2</v>
      </c>
      <c r="N858" s="1179">
        <f t="shared" si="1586"/>
        <v>187.35480976922571</v>
      </c>
      <c r="O858">
        <f t="shared" si="1586"/>
        <v>3.0196265827004023</v>
      </c>
      <c r="P858" s="1179">
        <f t="shared" si="1586"/>
        <v>0.15647014287853528</v>
      </c>
      <c r="Q858" s="1179">
        <f t="shared" si="1586"/>
        <v>18.355658741020662</v>
      </c>
      <c r="R858" s="1179">
        <f t="shared" si="1586"/>
        <v>9.431566566239507</v>
      </c>
    </row>
    <row r="859" spans="2:18" thickTop="1" thickBot="1" x14ac:dyDescent="0.35">
      <c r="D859">
        <v>13</v>
      </c>
      <c r="E859">
        <f t="shared" ref="E859" si="1587">B854+C854+D859</f>
        <v>113</v>
      </c>
      <c r="F859">
        <f t="shared" ref="F859:R859" si="1588">($B854*F$2+$C854*F$3+$D859*F$4)/$E859</f>
        <v>0.67623640553538311</v>
      </c>
      <c r="G859">
        <f t="shared" si="1588"/>
        <v>4.6192021238285171E-3</v>
      </c>
      <c r="H859" s="1179">
        <f t="shared" si="1588"/>
        <v>12.023428051614552</v>
      </c>
      <c r="I859" s="1179">
        <f t="shared" si="1588"/>
        <v>7.4533742230773141</v>
      </c>
      <c r="J859">
        <f t="shared" si="1588"/>
        <v>1.6593462960896095</v>
      </c>
      <c r="K859" s="1179">
        <f t="shared" si="1588"/>
        <v>50.061256804901738</v>
      </c>
      <c r="L859">
        <f t="shared" si="1588"/>
        <v>5.0761244556819776</v>
      </c>
      <c r="M859">
        <f t="shared" si="1588"/>
        <v>5.079646036028862E-2</v>
      </c>
      <c r="N859" s="1179">
        <f t="shared" si="1588"/>
        <v>185.50562197480545</v>
      </c>
      <c r="O859">
        <f t="shared" si="1588"/>
        <v>3.1988766576506209</v>
      </c>
      <c r="P859" s="1179">
        <f t="shared" si="1588"/>
        <v>0.15518941521909629</v>
      </c>
      <c r="Q859" s="1179">
        <f t="shared" si="1588"/>
        <v>18.704196942119026</v>
      </c>
      <c r="R859" s="1179">
        <f t="shared" si="1588"/>
        <v>9.6743528689698159</v>
      </c>
    </row>
    <row r="860" spans="2:18" thickTop="1" thickBot="1" x14ac:dyDescent="0.35">
      <c r="D860">
        <v>15</v>
      </c>
      <c r="E860">
        <f t="shared" ref="E860" si="1589">B854+C854+D860</f>
        <v>115</v>
      </c>
      <c r="F860">
        <f t="shared" ref="F860:R860" si="1590">($B854*F$2+$C854*F$3+$D860*F$4)/$E860</f>
        <v>0.73472421924519982</v>
      </c>
      <c r="G860">
        <f t="shared" si="1590"/>
        <v>4.9538228774200317E-3</v>
      </c>
      <c r="H860" s="1179">
        <f t="shared" si="1590"/>
        <v>12.059332450859074</v>
      </c>
      <c r="I860" s="1179">
        <f t="shared" si="1590"/>
        <v>7.4204279850237862</v>
      </c>
      <c r="J860">
        <f t="shared" si="1590"/>
        <v>1.7031297790079067</v>
      </c>
      <c r="K860" s="1179">
        <f t="shared" si="1590"/>
        <v>49.909144996474758</v>
      </c>
      <c r="L860">
        <f t="shared" si="1590"/>
        <v>5.6583754313319528</v>
      </c>
      <c r="M860">
        <f t="shared" si="1590"/>
        <v>5.6749164083829289E-2</v>
      </c>
      <c r="N860" s="1179">
        <f t="shared" si="1590"/>
        <v>184.32642975807369</v>
      </c>
      <c r="O860">
        <f t="shared" si="1590"/>
        <v>3.3131810532710499</v>
      </c>
      <c r="P860" s="1179">
        <f t="shared" si="1590"/>
        <v>0.15437271932032356</v>
      </c>
      <c r="Q860" s="1179">
        <f t="shared" si="1590"/>
        <v>18.926453186297692</v>
      </c>
      <c r="R860" s="1179">
        <f t="shared" si="1590"/>
        <v>9.8291731199862458</v>
      </c>
    </row>
    <row r="861" spans="2:18" thickTop="1" thickBot="1" x14ac:dyDescent="0.35">
      <c r="D861">
        <v>17</v>
      </c>
      <c r="E861">
        <f t="shared" ref="E861" si="1591">B854+C854+D861</f>
        <v>117</v>
      </c>
      <c r="F861">
        <f t="shared" ref="F861:R861" si="1592">($B854*F$2+$C854*F$3+$D861*F$4)/$E861</f>
        <v>0.79121244958032177</v>
      </c>
      <c r="G861">
        <f t="shared" si="1592"/>
        <v>5.2770036052477327E-3</v>
      </c>
      <c r="H861" s="1179">
        <f t="shared" si="1592"/>
        <v>12.094009349274721</v>
      </c>
      <c r="I861" s="1179">
        <f t="shared" si="1592"/>
        <v>7.3886081140831994</v>
      </c>
      <c r="J861">
        <f t="shared" si="1592"/>
        <v>1.7454163907153222</v>
      </c>
      <c r="K861" s="1179">
        <f t="shared" si="1592"/>
        <v>49.762233591754686</v>
      </c>
      <c r="L861">
        <f t="shared" si="1592"/>
        <v>6.2207203907203903</v>
      </c>
      <c r="M861">
        <f t="shared" si="1592"/>
        <v>6.2498356568958323E-2</v>
      </c>
      <c r="N861" s="1179">
        <f t="shared" si="1592"/>
        <v>183.1875518051618</v>
      </c>
      <c r="O861">
        <f t="shared" si="1592"/>
        <v>3.4235776063061656</v>
      </c>
      <c r="P861" s="1179">
        <f t="shared" si="1592"/>
        <v>0.15358394464885936</v>
      </c>
      <c r="Q861" s="1179">
        <f t="shared" si="1592"/>
        <v>19.141110926401876</v>
      </c>
      <c r="R861" s="1179">
        <f t="shared" si="1592"/>
        <v>9.9787003709679247</v>
      </c>
    </row>
    <row r="862" spans="2:18" thickTop="1" thickBot="1" x14ac:dyDescent="0.35">
      <c r="D862">
        <v>20</v>
      </c>
      <c r="E862">
        <f t="shared" ref="E862" si="1593">B854+C854+D862</f>
        <v>120</v>
      </c>
      <c r="F862">
        <f t="shared" ref="F862:R862" si="1594">($B854*F$2+$C854*F$3+$D862*F$4)/$E862</f>
        <v>0.87241428068705962</v>
      </c>
      <c r="G862">
        <f t="shared" si="1594"/>
        <v>5.7415759015000531E-3</v>
      </c>
      <c r="H862" s="1179">
        <f t="shared" si="1594"/>
        <v>12.143857390747216</v>
      </c>
      <c r="I862" s="1179">
        <f t="shared" si="1594"/>
        <v>7.342867049606105</v>
      </c>
      <c r="J862">
        <f t="shared" si="1594"/>
        <v>1.8062033950447318</v>
      </c>
      <c r="K862" s="1179">
        <f t="shared" si="1594"/>
        <v>49.551048447469576</v>
      </c>
      <c r="L862">
        <f t="shared" si="1594"/>
        <v>7.0290912698412695</v>
      </c>
      <c r="M862">
        <f t="shared" si="1594"/>
        <v>7.0762820766331294E-2</v>
      </c>
      <c r="N862" s="1179">
        <f t="shared" si="1594"/>
        <v>181.55041474785099</v>
      </c>
      <c r="O862">
        <f t="shared" si="1594"/>
        <v>3.5822726512941441</v>
      </c>
      <c r="P862" s="1179">
        <f t="shared" si="1594"/>
        <v>0.15245008105862953</v>
      </c>
      <c r="Q862" s="1179">
        <f t="shared" si="1594"/>
        <v>19.449681427801639</v>
      </c>
      <c r="R862" s="1179">
        <f t="shared" si="1594"/>
        <v>10.193645794254087</v>
      </c>
    </row>
    <row r="863" spans="2:18" thickTop="1" thickBot="1" x14ac:dyDescent="0.35">
      <c r="B863">
        <v>5</v>
      </c>
      <c r="C863">
        <v>95</v>
      </c>
      <c r="D863">
        <v>1</v>
      </c>
      <c r="E863">
        <f t="shared" ref="E863" si="1595">B863+C863+D863</f>
        <v>101</v>
      </c>
      <c r="F863">
        <f t="shared" ref="F863:R863" si="1596">($B863*F$2+$C863*F$3+$D863*F$4)/$E863</f>
        <v>0.23722064882896238</v>
      </c>
      <c r="G863">
        <f t="shared" si="1596"/>
        <v>1.9836887262343573E-3</v>
      </c>
      <c r="H863" s="1179">
        <f t="shared" si="1596"/>
        <v>11.813062023674245</v>
      </c>
      <c r="I863" s="1179">
        <f t="shared" si="1596"/>
        <v>7.6989412901892189</v>
      </c>
      <c r="J863">
        <f t="shared" si="1596"/>
        <v>1.3580833695144894</v>
      </c>
      <c r="K863" s="1179">
        <f t="shared" si="1596"/>
        <v>50.393504661381812</v>
      </c>
      <c r="L863">
        <f t="shared" si="1596"/>
        <v>1.0066831683168318</v>
      </c>
      <c r="M863">
        <f t="shared" si="1596"/>
        <v>9.0898705613767471E-3</v>
      </c>
      <c r="N863" s="1179">
        <f t="shared" si="1596"/>
        <v>192.50128403306582</v>
      </c>
      <c r="O863">
        <f t="shared" si="1596"/>
        <v>2.1090365492592911</v>
      </c>
      <c r="P863" s="1179">
        <f t="shared" si="1596"/>
        <v>0.16155714157523424</v>
      </c>
      <c r="Q863" s="1179">
        <f t="shared" si="1596"/>
        <v>16.955579618973601</v>
      </c>
      <c r="R863" s="1179">
        <f t="shared" si="1596"/>
        <v>8.506199265490757</v>
      </c>
    </row>
    <row r="864" spans="2:18" thickTop="1" thickBot="1" x14ac:dyDescent="0.35">
      <c r="D864">
        <v>3</v>
      </c>
      <c r="E864">
        <f t="shared" ref="E864" si="1597">B863+C863+D864</f>
        <v>103</v>
      </c>
      <c r="F864">
        <f t="shared" ref="F864:R864" si="1598">($B863*F$2+$C863*F$3+$D864*F$4)/$E864</f>
        <v>0.31104715455752308</v>
      </c>
      <c r="G864">
        <f t="shared" si="1598"/>
        <v>2.4084694394208854E-3</v>
      </c>
      <c r="H864" s="1179">
        <f t="shared" si="1598"/>
        <v>11.857234236965512</v>
      </c>
      <c r="I864" s="1179">
        <f t="shared" si="1598"/>
        <v>7.6573883629039807</v>
      </c>
      <c r="J864">
        <f t="shared" si="1598"/>
        <v>1.4128176062985129</v>
      </c>
      <c r="K864" s="1179">
        <f t="shared" si="1598"/>
        <v>50.217219674177315</v>
      </c>
      <c r="L864">
        <f t="shared" si="1598"/>
        <v>1.735787486515642</v>
      </c>
      <c r="M864">
        <f t="shared" si="1598"/>
        <v>1.6545929860454431E-2</v>
      </c>
      <c r="N864" s="1179">
        <f t="shared" si="1598"/>
        <v>191.04887210063205</v>
      </c>
      <c r="O864">
        <f t="shared" si="1598"/>
        <v>2.2578199056974659</v>
      </c>
      <c r="P864" s="1179">
        <f t="shared" si="1598"/>
        <v>0.16052165146774749</v>
      </c>
      <c r="Q864" s="1179">
        <f t="shared" si="1598"/>
        <v>17.237683528942895</v>
      </c>
      <c r="R864" s="1179">
        <f t="shared" si="1598"/>
        <v>8.7017394215475274</v>
      </c>
    </row>
    <row r="865" spans="2:18" thickTop="1" thickBot="1" x14ac:dyDescent="0.35">
      <c r="D865">
        <v>5</v>
      </c>
      <c r="E865">
        <f t="shared" ref="E865" si="1599">B863+C863+D865</f>
        <v>105</v>
      </c>
      <c r="F865">
        <f t="shared" ref="F865:R865" si="1600">($B863*F$2+$C863*F$3+$D865*F$4)/$E865</f>
        <v>0.38206122197261472</v>
      </c>
      <c r="G865">
        <f t="shared" si="1600"/>
        <v>2.8170680302003078E-3</v>
      </c>
      <c r="H865" s="1179">
        <f t="shared" si="1600"/>
        <v>11.899723699274256</v>
      </c>
      <c r="I865" s="1179">
        <f t="shared" si="1600"/>
        <v>7.6174184042772284</v>
      </c>
      <c r="J865">
        <f t="shared" si="1600"/>
        <v>1.4654667293002879</v>
      </c>
      <c r="K865" s="1179">
        <f t="shared" si="1600"/>
        <v>50.04765030553299</v>
      </c>
      <c r="L865">
        <f t="shared" si="1600"/>
        <v>2.4371164021164025</v>
      </c>
      <c r="M865">
        <f t="shared" si="1600"/>
        <v>2.3717948805281532E-2</v>
      </c>
      <c r="N865" s="1179">
        <f t="shared" si="1600"/>
        <v>189.65179014657679</v>
      </c>
      <c r="O865">
        <f t="shared" si="1600"/>
        <v>2.4009353247475196</v>
      </c>
      <c r="P865" s="1179">
        <f t="shared" si="1600"/>
        <v>0.15952560860245069</v>
      </c>
      <c r="Q865" s="1179">
        <f t="shared" si="1600"/>
        <v>17.509040623294315</v>
      </c>
      <c r="R865" s="1179">
        <f t="shared" si="1600"/>
        <v>8.889830428802135</v>
      </c>
    </row>
    <row r="866" spans="2:18" thickTop="1" thickBot="1" x14ac:dyDescent="0.35">
      <c r="D866">
        <v>7</v>
      </c>
      <c r="E866">
        <f t="shared" ref="E866" si="1601">B863+C863+D866</f>
        <v>107</v>
      </c>
      <c r="F866">
        <f t="shared" ref="F866:R866" si="1602">($B863*F$2+$C863*F$3+$D866*F$4)/$E866</f>
        <v>0.45042055789555346</v>
      </c>
      <c r="G866">
        <f t="shared" si="1602"/>
        <v>3.2103919073057327E-3</v>
      </c>
      <c r="H866" s="1179">
        <f t="shared" si="1602"/>
        <v>11.940624770468652</v>
      </c>
      <c r="I866" s="1179">
        <f t="shared" si="1602"/>
        <v>7.5789426497112888</v>
      </c>
      <c r="J866">
        <f t="shared" si="1602"/>
        <v>1.5161476607879782</v>
      </c>
      <c r="K866" s="1179">
        <f t="shared" si="1602"/>
        <v>49.884419978707143</v>
      </c>
      <c r="L866">
        <f t="shared" si="1602"/>
        <v>3.1122274143302184</v>
      </c>
      <c r="M866">
        <f t="shared" si="1602"/>
        <v>3.0621854892358091E-2</v>
      </c>
      <c r="N866" s="1179">
        <f t="shared" si="1602"/>
        <v>188.3069355552899</v>
      </c>
      <c r="O866">
        <f t="shared" si="1602"/>
        <v>2.5387006346742069</v>
      </c>
      <c r="P866" s="1179">
        <f t="shared" si="1602"/>
        <v>0.15856680098445472</v>
      </c>
      <c r="Q866" s="1179">
        <f t="shared" si="1602"/>
        <v>17.770253527202691</v>
      </c>
      <c r="R866" s="1179">
        <f t="shared" si="1602"/>
        <v>9.0708899965332073</v>
      </c>
    </row>
    <row r="867" spans="2:18" thickTop="1" thickBot="1" x14ac:dyDescent="0.35">
      <c r="D867">
        <v>10</v>
      </c>
      <c r="E867">
        <f t="shared" ref="E867" si="1603">B863+C863+D867</f>
        <v>110</v>
      </c>
      <c r="F867">
        <f t="shared" ref="F867:R867" si="1604">($B863*F$2+$C863*F$3+$D867*F$4)/$E867</f>
        <v>0.54829869796703379</v>
      </c>
      <c r="G867">
        <f t="shared" si="1604"/>
        <v>3.7735601858884999E-3</v>
      </c>
      <c r="H867" s="1179">
        <f t="shared" si="1604"/>
        <v>11.999187667860628</v>
      </c>
      <c r="I867" s="1179">
        <f t="shared" si="1604"/>
        <v>7.5238523647646014</v>
      </c>
      <c r="J867">
        <f t="shared" si="1604"/>
        <v>1.5887135399635341</v>
      </c>
      <c r="K867" s="1179">
        <f t="shared" si="1604"/>
        <v>49.650703828933779</v>
      </c>
      <c r="L867">
        <f t="shared" si="1604"/>
        <v>4.0788636363636366</v>
      </c>
      <c r="M867">
        <f t="shared" si="1604"/>
        <v>4.050699315339952E-2</v>
      </c>
      <c r="N867" s="1179">
        <f t="shared" si="1604"/>
        <v>186.38134829958369</v>
      </c>
      <c r="O867">
        <f t="shared" si="1604"/>
        <v>2.7359555102510553</v>
      </c>
      <c r="P867" s="1179">
        <f t="shared" si="1604"/>
        <v>0.1571939628041423</v>
      </c>
      <c r="Q867" s="1179">
        <f t="shared" si="1604"/>
        <v>18.144262912344228</v>
      </c>
      <c r="R867" s="1179">
        <f t="shared" si="1604"/>
        <v>9.330134377602695</v>
      </c>
    </row>
    <row r="868" spans="2:18" thickTop="1" thickBot="1" x14ac:dyDescent="0.35">
      <c r="D868">
        <v>13</v>
      </c>
      <c r="E868">
        <f t="shared" ref="E868" si="1605">B863+C863+D868</f>
        <v>113</v>
      </c>
      <c r="F868">
        <f t="shared" ref="F868:R868" si="1606">($B863*F$2+$C863*F$3+$D868*F$4)/$E868</f>
        <v>0.64097976865418782</v>
      </c>
      <c r="G868">
        <f t="shared" si="1606"/>
        <v>4.3068257240155457E-3</v>
      </c>
      <c r="H868" s="1179">
        <f t="shared" si="1606"/>
        <v>12.054641030877812</v>
      </c>
      <c r="I868" s="1179">
        <f t="shared" si="1606"/>
        <v>7.4716872276911914</v>
      </c>
      <c r="J868">
        <f t="shared" si="1606"/>
        <v>1.6574263636076452</v>
      </c>
      <c r="K868" s="1179">
        <f t="shared" si="1606"/>
        <v>49.429397386228025</v>
      </c>
      <c r="L868">
        <f t="shared" si="1606"/>
        <v>4.994174041297935</v>
      </c>
      <c r="M868">
        <f t="shared" si="1606"/>
        <v>4.9867256816509553E-2</v>
      </c>
      <c r="N868" s="1179">
        <f t="shared" si="1606"/>
        <v>184.55800461497694</v>
      </c>
      <c r="O868">
        <f t="shared" si="1606"/>
        <v>2.9227366756202828</v>
      </c>
      <c r="P868" s="1179">
        <f t="shared" si="1606"/>
        <v>0.15589401868650135</v>
      </c>
      <c r="Q868" s="1179">
        <f t="shared" si="1606"/>
        <v>18.498413392080021</v>
      </c>
      <c r="R868" s="1179">
        <f t="shared" si="1606"/>
        <v>9.575613570296813</v>
      </c>
    </row>
    <row r="869" spans="2:18" thickTop="1" thickBot="1" x14ac:dyDescent="0.35">
      <c r="D869">
        <v>15</v>
      </c>
      <c r="E869">
        <f t="shared" ref="E869" si="1607">B863+C863+D869</f>
        <v>115</v>
      </c>
      <c r="F869">
        <f t="shared" ref="F869:R869" si="1608">($B863*F$2+$C863*F$3+$D869*F$4)/$E869</f>
        <v>0.70008074126628617</v>
      </c>
      <c r="G869">
        <f t="shared" si="1608"/>
        <v>4.6468791106472843E-3</v>
      </c>
      <c r="H869" s="1179">
        <f t="shared" si="1608"/>
        <v>12.090002595700364</v>
      </c>
      <c r="I869" s="1179">
        <f t="shared" si="1608"/>
        <v>7.4384225026009005</v>
      </c>
      <c r="J869">
        <f t="shared" si="1608"/>
        <v>1.7012432366560637</v>
      </c>
      <c r="K869" s="1179">
        <f t="shared" si="1608"/>
        <v>49.288274437256241</v>
      </c>
      <c r="L869">
        <f t="shared" si="1608"/>
        <v>5.5778502415458941</v>
      </c>
      <c r="M869">
        <f t="shared" si="1608"/>
        <v>5.5836120601681159E-2</v>
      </c>
      <c r="N869" s="1179">
        <f t="shared" si="1608"/>
        <v>183.39529270015524</v>
      </c>
      <c r="O869">
        <f t="shared" si="1608"/>
        <v>3.0418435057108049</v>
      </c>
      <c r="P869" s="1179">
        <f t="shared" si="1608"/>
        <v>0.15506506881438245</v>
      </c>
      <c r="Q869" s="1179">
        <f t="shared" si="1608"/>
        <v>18.724248480607198</v>
      </c>
      <c r="R869" s="1179">
        <f t="shared" si="1608"/>
        <v>9.7321510265075553</v>
      </c>
    </row>
    <row r="870" spans="2:18" thickTop="1" thickBot="1" x14ac:dyDescent="0.35">
      <c r="D870">
        <v>17</v>
      </c>
      <c r="E870">
        <f t="shared" ref="E870" si="1609">B863+C863+D870</f>
        <v>117</v>
      </c>
      <c r="F870">
        <f t="shared" ref="F870:R870" si="1610">($B863*F$2+$C863*F$3+$D870*F$4)/$E870</f>
        <v>0.75716116780617582</v>
      </c>
      <c r="G870">
        <f t="shared" si="1610"/>
        <v>4.9753067404711016E-3</v>
      </c>
      <c r="H870" s="1179">
        <f t="shared" si="1610"/>
        <v>12.124155218135817</v>
      </c>
      <c r="I870" s="1179">
        <f t="shared" si="1610"/>
        <v>7.4062950330692514</v>
      </c>
      <c r="J870">
        <f t="shared" si="1610"/>
        <v>1.74356209695069</v>
      </c>
      <c r="K870" s="1179">
        <f t="shared" si="1610"/>
        <v>49.151976204488612</v>
      </c>
      <c r="L870">
        <f t="shared" si="1610"/>
        <v>6.1415716999050334</v>
      </c>
      <c r="M870">
        <f t="shared" si="1610"/>
        <v>6.1600920667701613E-2</v>
      </c>
      <c r="N870" s="1179">
        <f t="shared" si="1610"/>
        <v>182.27233162002827</v>
      </c>
      <c r="O870">
        <f t="shared" si="1610"/>
        <v>3.156878307422164</v>
      </c>
      <c r="P870" s="1179">
        <f t="shared" si="1610"/>
        <v>0.15426445910883177</v>
      </c>
      <c r="Q870" s="1179">
        <f t="shared" si="1610"/>
        <v>18.942362711406943</v>
      </c>
      <c r="R870" s="1179">
        <f t="shared" si="1610"/>
        <v>9.8833367748136567</v>
      </c>
    </row>
    <row r="871" spans="2:18" thickTop="1" thickBot="1" x14ac:dyDescent="0.35">
      <c r="D871">
        <v>20</v>
      </c>
      <c r="E871">
        <f t="shared" ref="E871" si="1611">B863+C863+D871</f>
        <v>120</v>
      </c>
      <c r="F871">
        <f t="shared" ref="F871:R871" si="1612">($B863*F$2+$C863*F$3+$D871*F$4)/$E871</f>
        <v>0.83921428095726724</v>
      </c>
      <c r="G871">
        <f t="shared" si="1612"/>
        <v>5.4474214583428377E-3</v>
      </c>
      <c r="H871" s="1179">
        <f t="shared" si="1612"/>
        <v>12.173249612886787</v>
      </c>
      <c r="I871" s="1179">
        <f t="shared" si="1612"/>
        <v>7.3601117956175068</v>
      </c>
      <c r="J871">
        <f t="shared" si="1612"/>
        <v>1.8043954586242152</v>
      </c>
      <c r="K871" s="1179">
        <f t="shared" si="1612"/>
        <v>48.956047494885162</v>
      </c>
      <c r="L871">
        <f t="shared" si="1612"/>
        <v>6.9519212962962955</v>
      </c>
      <c r="M871">
        <f t="shared" si="1612"/>
        <v>6.9887820762605996E-2</v>
      </c>
      <c r="N871" s="1179">
        <f t="shared" si="1612"/>
        <v>180.65807506734581</v>
      </c>
      <c r="O871">
        <f t="shared" si="1612"/>
        <v>3.3222408348822428</v>
      </c>
      <c r="P871" s="1179">
        <f t="shared" si="1612"/>
        <v>0.15311358265710265</v>
      </c>
      <c r="Q871" s="1179">
        <f t="shared" si="1612"/>
        <v>19.255901918181575</v>
      </c>
      <c r="R871" s="1179">
        <f t="shared" si="1612"/>
        <v>10.100666288003678</v>
      </c>
    </row>
    <row r="872" spans="2:18" thickTop="1" thickBot="1" x14ac:dyDescent="0.35">
      <c r="B872">
        <v>4</v>
      </c>
      <c r="C872">
        <v>96</v>
      </c>
      <c r="D872">
        <v>1</v>
      </c>
      <c r="E872">
        <f t="shared" ref="E872" si="1613">B872+C872+D872</f>
        <v>101</v>
      </c>
      <c r="F872">
        <f t="shared" ref="F872:R872" si="1614">($B872*F$2+$C872*F$3+$D872*F$4)/$E872</f>
        <v>0.19777510459554581</v>
      </c>
      <c r="G872">
        <f t="shared" si="1614"/>
        <v>1.6341982987208333E-3</v>
      </c>
      <c r="H872" s="1179">
        <f t="shared" si="1614"/>
        <v>11.847983475721261</v>
      </c>
      <c r="I872" s="1179">
        <f t="shared" si="1614"/>
        <v>7.7194300973314771</v>
      </c>
      <c r="J872">
        <f t="shared" si="1614"/>
        <v>1.3559353262425891</v>
      </c>
      <c r="K872" s="1179">
        <f t="shared" si="1614"/>
        <v>49.686572836529059</v>
      </c>
      <c r="L872">
        <f t="shared" si="1614"/>
        <v>0.91499607103567493</v>
      </c>
      <c r="M872">
        <f t="shared" si="1614"/>
        <v>8.0502665965546203E-3</v>
      </c>
      <c r="N872" s="1179">
        <f t="shared" si="1614"/>
        <v>191.44107847206953</v>
      </c>
      <c r="O872">
        <f t="shared" si="1614"/>
        <v>1.8000878564926752</v>
      </c>
      <c r="P872" s="1179">
        <f t="shared" si="1614"/>
        <v>0.1623454603060934</v>
      </c>
      <c r="Q872" s="1179">
        <f t="shared" si="1614"/>
        <v>16.725346538236895</v>
      </c>
      <c r="R872" s="1179">
        <f t="shared" si="1614"/>
        <v>8.3957285649952169</v>
      </c>
    </row>
    <row r="873" spans="2:18" thickTop="1" thickBot="1" x14ac:dyDescent="0.35">
      <c r="D873">
        <v>3</v>
      </c>
      <c r="E873">
        <f t="shared" ref="E873" si="1615">B872+C872+D873</f>
        <v>103</v>
      </c>
      <c r="F873">
        <f t="shared" ref="F873:R873" si="1616">($B872*F$2+$C872*F$3+$D873*F$4)/$E873</f>
        <v>0.27236754322184276</v>
      </c>
      <c r="G873">
        <f t="shared" si="1616"/>
        <v>2.0657652338008279E-3</v>
      </c>
      <c r="H873" s="1179">
        <f t="shared" si="1616"/>
        <v>11.891477602565011</v>
      </c>
      <c r="I873" s="1179">
        <f t="shared" si="1616"/>
        <v>7.6774793291308558</v>
      </c>
      <c r="J873">
        <f t="shared" si="1616"/>
        <v>1.4107112726047077</v>
      </c>
      <c r="K873" s="1179">
        <f t="shared" si="1616"/>
        <v>49.524014680875105</v>
      </c>
      <c r="L873">
        <f t="shared" si="1616"/>
        <v>1.6458807212205271</v>
      </c>
      <c r="M873">
        <f t="shared" si="1616"/>
        <v>1.552651238038613E-2</v>
      </c>
      <c r="N873" s="1179">
        <f t="shared" si="1616"/>
        <v>190.00925305538331</v>
      </c>
      <c r="O873">
        <f t="shared" si="1616"/>
        <v>1.9548702166738914</v>
      </c>
      <c r="P873" s="1179">
        <f t="shared" si="1616"/>
        <v>0.16129466303878415</v>
      </c>
      <c r="Q873" s="1179">
        <f t="shared" si="1616"/>
        <v>17.011920993463214</v>
      </c>
      <c r="R873" s="1179">
        <f t="shared" si="1616"/>
        <v>8.5934137831975317</v>
      </c>
    </row>
    <row r="874" spans="2:18" thickTop="1" thickBot="1" x14ac:dyDescent="0.35">
      <c r="D874">
        <v>5</v>
      </c>
      <c r="E874">
        <f t="shared" ref="E874" si="1617">B872+C872+D874</f>
        <v>105</v>
      </c>
      <c r="F874">
        <f t="shared" ref="F874:R874" si="1618">($B872*F$2+$C872*F$3+$D874*F$4)/$E874</f>
        <v>0.34411836513856636</v>
      </c>
      <c r="G874">
        <f t="shared" si="1618"/>
        <v>2.4808915237349177E-3</v>
      </c>
      <c r="H874" s="1179">
        <f t="shared" si="1618"/>
        <v>11.933314810290907</v>
      </c>
      <c r="I874" s="1179">
        <f t="shared" si="1618"/>
        <v>7.637126685433115</v>
      </c>
      <c r="J874">
        <f t="shared" si="1618"/>
        <v>1.4634005162482695</v>
      </c>
      <c r="K874" s="1179">
        <f t="shared" si="1618"/>
        <v>49.367649216865104</v>
      </c>
      <c r="L874">
        <f t="shared" si="1618"/>
        <v>2.3489221466364323</v>
      </c>
      <c r="M874">
        <f t="shared" si="1618"/>
        <v>2.2717948801024054E-2</v>
      </c>
      <c r="N874" s="1179">
        <f t="shared" si="1618"/>
        <v>188.63197336885659</v>
      </c>
      <c r="O874">
        <f t="shared" si="1618"/>
        <v>2.103756105991061</v>
      </c>
      <c r="P874" s="1179">
        <f t="shared" si="1618"/>
        <v>0.16028389614356284</v>
      </c>
      <c r="Q874" s="1179">
        <f t="shared" si="1618"/>
        <v>17.287578326585674</v>
      </c>
      <c r="R874" s="1179">
        <f t="shared" si="1618"/>
        <v>8.7835681359445221</v>
      </c>
    </row>
    <row r="875" spans="2:18" thickTop="1" thickBot="1" x14ac:dyDescent="0.35">
      <c r="D875">
        <v>7</v>
      </c>
      <c r="E875">
        <f t="shared" ref="E875" si="1619">B872+C872+D875</f>
        <v>107</v>
      </c>
      <c r="F875">
        <f t="shared" ref="F875:R875" si="1620">($B872*F$2+$C872*F$3+$D875*F$4)/$E875</f>
        <v>0.41318691333877705</v>
      </c>
      <c r="G875">
        <f t="shared" si="1620"/>
        <v>2.8804990738583872E-3</v>
      </c>
      <c r="H875" s="1179">
        <f t="shared" si="1620"/>
        <v>11.973588010251348</v>
      </c>
      <c r="I875" s="1179">
        <f t="shared" si="1620"/>
        <v>7.5982825517801498</v>
      </c>
      <c r="J875">
        <f t="shared" si="1620"/>
        <v>1.5141200685406704</v>
      </c>
      <c r="K875" s="1179">
        <f t="shared" si="1620"/>
        <v>49.217129190762023</v>
      </c>
      <c r="L875">
        <f t="shared" si="1620"/>
        <v>3.0256816496068835</v>
      </c>
      <c r="M875">
        <f t="shared" si="1620"/>
        <v>2.9640546476965238E-2</v>
      </c>
      <c r="N875" s="1179">
        <f t="shared" si="1620"/>
        <v>187.30618077341495</v>
      </c>
      <c r="O875">
        <f t="shared" si="1620"/>
        <v>2.2470761676702056</v>
      </c>
      <c r="P875" s="1179">
        <f t="shared" si="1620"/>
        <v>0.15931091492666757</v>
      </c>
      <c r="Q875" s="1179">
        <f t="shared" si="1620"/>
        <v>17.552930712675522</v>
      </c>
      <c r="R875" s="1179">
        <f t="shared" si="1620"/>
        <v>8.9666139147570441</v>
      </c>
    </row>
    <row r="876" spans="2:18" thickTop="1" thickBot="1" x14ac:dyDescent="0.35">
      <c r="D876">
        <v>10</v>
      </c>
      <c r="E876">
        <f t="shared" ref="E876" si="1621">B872+C872+D876</f>
        <v>110</v>
      </c>
      <c r="F876">
        <f t="shared" ref="F876:R876" si="1622">($B872*F$2+$C872*F$3+$D876*F$4)/$E876</f>
        <v>0.51208051644362407</v>
      </c>
      <c r="G876">
        <f t="shared" si="1622"/>
        <v>3.4526644297169914E-3</v>
      </c>
      <c r="H876" s="1179">
        <f t="shared" si="1622"/>
        <v>12.031251910194706</v>
      </c>
      <c r="I876" s="1179">
        <f t="shared" si="1622"/>
        <v>7.5426648149588571</v>
      </c>
      <c r="J876">
        <f t="shared" si="1622"/>
        <v>1.5867412456866077</v>
      </c>
      <c r="K876" s="1179">
        <f t="shared" si="1622"/>
        <v>49.001611880659887</v>
      </c>
      <c r="L876">
        <f t="shared" si="1622"/>
        <v>3.9946782106782104</v>
      </c>
      <c r="M876">
        <f t="shared" si="1622"/>
        <v>3.9552447694790112E-2</v>
      </c>
      <c r="N876" s="1179">
        <f t="shared" si="1622"/>
        <v>185.40788682994167</v>
      </c>
      <c r="O876">
        <f t="shared" si="1622"/>
        <v>2.4522844378017079</v>
      </c>
      <c r="P876" s="1179">
        <f t="shared" si="1622"/>
        <v>0.15791778272974935</v>
      </c>
      <c r="Q876" s="1179">
        <f t="shared" si="1622"/>
        <v>17.932867083667798</v>
      </c>
      <c r="R876" s="1179">
        <f t="shared" si="1622"/>
        <v>9.2287021889658813</v>
      </c>
    </row>
    <row r="877" spans="2:18" thickTop="1" thickBot="1" x14ac:dyDescent="0.35">
      <c r="D877">
        <v>13</v>
      </c>
      <c r="E877">
        <f t="shared" ref="E877" si="1623">B872+C872+D877</f>
        <v>113</v>
      </c>
      <c r="F877">
        <f t="shared" ref="F877:R877" si="1624">($B872*F$2+$C872*F$3+$D877*F$4)/$E877</f>
        <v>0.60572313177299253</v>
      </c>
      <c r="G877">
        <f t="shared" si="1624"/>
        <v>3.9944493242025725E-3</v>
      </c>
      <c r="H877" s="1179">
        <f t="shared" si="1624"/>
        <v>12.085854010141075</v>
      </c>
      <c r="I877" s="1179">
        <f t="shared" si="1624"/>
        <v>7.4900002323050687</v>
      </c>
      <c r="J877">
        <f t="shared" si="1624"/>
        <v>1.6555064311256809</v>
      </c>
      <c r="K877" s="1179">
        <f t="shared" si="1624"/>
        <v>48.797537967554327</v>
      </c>
      <c r="L877">
        <f t="shared" si="1624"/>
        <v>4.9122236269138924</v>
      </c>
      <c r="M877">
        <f t="shared" si="1624"/>
        <v>4.8938053272730479E-2</v>
      </c>
      <c r="N877" s="1179">
        <f t="shared" si="1624"/>
        <v>183.61038725514842</v>
      </c>
      <c r="O877">
        <f t="shared" si="1624"/>
        <v>2.6465966935899452</v>
      </c>
      <c r="P877" s="1179">
        <f t="shared" si="1624"/>
        <v>0.15659862215390646</v>
      </c>
      <c r="Q877" s="1179">
        <f t="shared" si="1624"/>
        <v>18.29262984204102</v>
      </c>
      <c r="R877" s="1179">
        <f t="shared" si="1624"/>
        <v>9.4768742716238084</v>
      </c>
    </row>
    <row r="878" spans="2:18" thickTop="1" thickBot="1" x14ac:dyDescent="0.35">
      <c r="D878">
        <v>15</v>
      </c>
      <c r="E878">
        <f t="shared" ref="E878" si="1625">B872+C872+D878</f>
        <v>115</v>
      </c>
      <c r="F878">
        <f t="shared" ref="F878:R878" si="1626">($B872*F$2+$C872*F$3+$D878*F$4)/$E878</f>
        <v>0.6654372632873724</v>
      </c>
      <c r="G878">
        <f t="shared" si="1626"/>
        <v>4.3399353438745378E-3</v>
      </c>
      <c r="H878" s="1179">
        <f t="shared" si="1626"/>
        <v>12.120672740541655</v>
      </c>
      <c r="I878" s="1179">
        <f t="shared" si="1626"/>
        <v>7.456417020178014</v>
      </c>
      <c r="J878">
        <f t="shared" si="1626"/>
        <v>1.6993566943042206</v>
      </c>
      <c r="K878" s="1179">
        <f t="shared" si="1626"/>
        <v>48.667403878037739</v>
      </c>
      <c r="L878">
        <f t="shared" si="1626"/>
        <v>5.4973250517598347</v>
      </c>
      <c r="M878">
        <f t="shared" si="1626"/>
        <v>5.492307711953303E-2</v>
      </c>
      <c r="N878" s="1179">
        <f t="shared" si="1626"/>
        <v>182.46415564223679</v>
      </c>
      <c r="O878">
        <f t="shared" si="1626"/>
        <v>2.7705059581505602</v>
      </c>
      <c r="P878" s="1179">
        <f t="shared" si="1626"/>
        <v>0.15575741830844139</v>
      </c>
      <c r="Q878" s="1179">
        <f t="shared" si="1626"/>
        <v>18.522043774916696</v>
      </c>
      <c r="R878" s="1179">
        <f t="shared" si="1626"/>
        <v>9.635128933028863</v>
      </c>
    </row>
    <row r="879" spans="2:18" thickTop="1" thickBot="1" x14ac:dyDescent="0.35">
      <c r="D879">
        <v>17</v>
      </c>
      <c r="E879">
        <f t="shared" ref="E879" si="1627">B872+C872+D879</f>
        <v>117</v>
      </c>
      <c r="F879">
        <f t="shared" ref="F879:R879" si="1628">($B872*F$2+$C872*F$3+$D879*F$4)/$E879</f>
        <v>0.72310988603202997</v>
      </c>
      <c r="G879">
        <f t="shared" si="1628"/>
        <v>4.6736098756944696E-3</v>
      </c>
      <c r="H879" s="1179">
        <f t="shared" si="1628"/>
        <v>12.154301086996917</v>
      </c>
      <c r="I879" s="1179">
        <f t="shared" si="1628"/>
        <v>7.4239819520553043</v>
      </c>
      <c r="J879">
        <f t="shared" si="1628"/>
        <v>1.741707803186058</v>
      </c>
      <c r="K879" s="1179">
        <f t="shared" si="1628"/>
        <v>48.541718817222574</v>
      </c>
      <c r="L879">
        <f t="shared" si="1628"/>
        <v>6.0624230090896756</v>
      </c>
      <c r="M879">
        <f t="shared" si="1628"/>
        <v>6.070348476644491E-2</v>
      </c>
      <c r="N879" s="1179">
        <f t="shared" si="1628"/>
        <v>181.35711143489476</v>
      </c>
      <c r="O879">
        <f t="shared" si="1628"/>
        <v>2.8901790085381629</v>
      </c>
      <c r="P879" s="1179">
        <f t="shared" si="1628"/>
        <v>0.15494497356880421</v>
      </c>
      <c r="Q879" s="1179">
        <f t="shared" si="1628"/>
        <v>18.743614496412004</v>
      </c>
      <c r="R879" s="1179">
        <f t="shared" si="1628"/>
        <v>9.7879731786593869</v>
      </c>
    </row>
    <row r="880" spans="2:18" thickTop="1" thickBot="1" x14ac:dyDescent="0.35">
      <c r="D880">
        <v>20</v>
      </c>
      <c r="E880">
        <f t="shared" ref="E880" si="1629">B872+C872+D880</f>
        <v>120</v>
      </c>
      <c r="F880">
        <f t="shared" ref="F880:R880" si="1630">($B872*F$2+$C872*F$3+$D880*F$4)/$E880</f>
        <v>0.80601428122747498</v>
      </c>
      <c r="G880">
        <f t="shared" si="1630"/>
        <v>5.1532670151856214E-3</v>
      </c>
      <c r="H880" s="1179">
        <f t="shared" si="1630"/>
        <v>12.202641835026357</v>
      </c>
      <c r="I880" s="1179">
        <f t="shared" si="1630"/>
        <v>7.3773565416289077</v>
      </c>
      <c r="J880">
        <f t="shared" si="1630"/>
        <v>1.8025875222036991</v>
      </c>
      <c r="K880" s="1179">
        <f t="shared" si="1630"/>
        <v>48.361046542300762</v>
      </c>
      <c r="L880">
        <f t="shared" si="1630"/>
        <v>6.8747513227513224</v>
      </c>
      <c r="M880">
        <f t="shared" si="1630"/>
        <v>6.9012820758880711E-2</v>
      </c>
      <c r="N880" s="1179">
        <f t="shared" si="1630"/>
        <v>179.76573538684065</v>
      </c>
      <c r="O880">
        <f t="shared" si="1630"/>
        <v>3.062209018470341</v>
      </c>
      <c r="P880" s="1179">
        <f t="shared" si="1630"/>
        <v>0.15377708425557574</v>
      </c>
      <c r="Q880" s="1179">
        <f t="shared" si="1630"/>
        <v>19.062122408561518</v>
      </c>
      <c r="R880" s="1179">
        <f t="shared" si="1630"/>
        <v>10.007686781753266</v>
      </c>
    </row>
    <row r="881" spans="2:18" thickTop="1" thickBot="1" x14ac:dyDescent="0.35">
      <c r="B881">
        <v>3</v>
      </c>
      <c r="C881">
        <v>97</v>
      </c>
      <c r="D881">
        <v>1</v>
      </c>
      <c r="E881">
        <f t="shared" ref="E881" si="1631">B881+C881+D881</f>
        <v>101</v>
      </c>
      <c r="F881">
        <f t="shared" ref="F881:R881" si="1632">($B881*F$2+$C881*F$3+$D881*F$4)/$E881</f>
        <v>0.15832956036212925</v>
      </c>
      <c r="G881">
        <f t="shared" si="1632"/>
        <v>1.2847078712073094E-3</v>
      </c>
      <c r="H881" s="1179">
        <f t="shared" si="1632"/>
        <v>11.882904927768275</v>
      </c>
      <c r="I881" s="1179">
        <f t="shared" si="1632"/>
        <v>7.7399189044737353</v>
      </c>
      <c r="J881">
        <f t="shared" si="1632"/>
        <v>1.3537872829706883</v>
      </c>
      <c r="K881" s="1179">
        <f t="shared" si="1632"/>
        <v>48.979641011676307</v>
      </c>
      <c r="L881">
        <f t="shared" si="1632"/>
        <v>0.82330897375451828</v>
      </c>
      <c r="M881">
        <f t="shared" si="1632"/>
        <v>7.0106626317324935E-3</v>
      </c>
      <c r="N881" s="1179">
        <f t="shared" si="1632"/>
        <v>190.38087291107328</v>
      </c>
      <c r="O881">
        <f t="shared" si="1632"/>
        <v>1.4911391637260598</v>
      </c>
      <c r="P881" s="1179">
        <f t="shared" si="1632"/>
        <v>0.1631337790369525</v>
      </c>
      <c r="Q881" s="1179">
        <f t="shared" si="1632"/>
        <v>16.495113457500189</v>
      </c>
      <c r="R881" s="1179">
        <f t="shared" si="1632"/>
        <v>8.2852578644996786</v>
      </c>
    </row>
    <row r="882" spans="2:18" thickTop="1" thickBot="1" x14ac:dyDescent="0.35">
      <c r="D882">
        <v>3</v>
      </c>
      <c r="E882">
        <f t="shared" ref="E882" si="1633">B881+C881+D882</f>
        <v>103</v>
      </c>
      <c r="F882">
        <f t="shared" ref="F882:R882" si="1634">($B881*F$2+$C881*F$3+$D882*F$4)/$E882</f>
        <v>0.23368793188616241</v>
      </c>
      <c r="G882">
        <f t="shared" si="1634"/>
        <v>1.7230610281807703E-3</v>
      </c>
      <c r="H882" s="1179">
        <f t="shared" si="1634"/>
        <v>11.925720968164512</v>
      </c>
      <c r="I882" s="1179">
        <f t="shared" si="1634"/>
        <v>7.6975702953577292</v>
      </c>
      <c r="J882">
        <f t="shared" si="1634"/>
        <v>1.4086049389109021</v>
      </c>
      <c r="K882" s="1179">
        <f t="shared" si="1634"/>
        <v>48.830809687572888</v>
      </c>
      <c r="L882">
        <f t="shared" si="1634"/>
        <v>1.5559739559254124</v>
      </c>
      <c r="M882">
        <f t="shared" si="1634"/>
        <v>1.4507094900317831E-2</v>
      </c>
      <c r="N882" s="1179">
        <f t="shared" si="1634"/>
        <v>188.96963401013457</v>
      </c>
      <c r="O882">
        <f t="shared" si="1634"/>
        <v>1.6519205276503168</v>
      </c>
      <c r="P882" s="1179">
        <f t="shared" si="1634"/>
        <v>0.16206767460982074</v>
      </c>
      <c r="Q882" s="1179">
        <f t="shared" si="1634"/>
        <v>16.786158457983532</v>
      </c>
      <c r="R882" s="1179">
        <f t="shared" si="1634"/>
        <v>8.4850881448475377</v>
      </c>
    </row>
    <row r="883" spans="2:18" thickTop="1" thickBot="1" x14ac:dyDescent="0.35">
      <c r="D883">
        <v>5</v>
      </c>
      <c r="E883">
        <f t="shared" ref="E883" si="1635">B881+C881+D883</f>
        <v>105</v>
      </c>
      <c r="F883">
        <f t="shared" ref="F883:R883" si="1636">($B881*F$2+$C881*F$3+$D883*F$4)/$E883</f>
        <v>0.30617550830451806</v>
      </c>
      <c r="G883">
        <f t="shared" si="1636"/>
        <v>2.144715017269528E-3</v>
      </c>
      <c r="H883" s="1179">
        <f t="shared" si="1636"/>
        <v>11.966905921307561</v>
      </c>
      <c r="I883" s="1179">
        <f t="shared" si="1636"/>
        <v>7.6568349665890008</v>
      </c>
      <c r="J883">
        <f t="shared" si="1636"/>
        <v>1.4613343031962507</v>
      </c>
      <c r="K883" s="1179">
        <f t="shared" si="1636"/>
        <v>48.687648128197225</v>
      </c>
      <c r="L883">
        <f t="shared" si="1636"/>
        <v>2.2607278911564626</v>
      </c>
      <c r="M883">
        <f t="shared" si="1636"/>
        <v>2.1717948796766581E-2</v>
      </c>
      <c r="N883" s="1179">
        <f t="shared" si="1636"/>
        <v>187.61215659113637</v>
      </c>
      <c r="O883">
        <f t="shared" si="1636"/>
        <v>1.8065768872346022</v>
      </c>
      <c r="P883" s="1179">
        <f t="shared" si="1636"/>
        <v>0.16104218368467491</v>
      </c>
      <c r="Q883" s="1179">
        <f t="shared" si="1636"/>
        <v>17.066116029877037</v>
      </c>
      <c r="R883" s="1179">
        <f t="shared" si="1636"/>
        <v>8.6773058430869074</v>
      </c>
    </row>
    <row r="884" spans="2:18" thickTop="1" thickBot="1" x14ac:dyDescent="0.35">
      <c r="D884">
        <v>7</v>
      </c>
      <c r="E884">
        <f t="shared" ref="E884" si="1637">B881+C881+D884</f>
        <v>107</v>
      </c>
      <c r="F884">
        <f t="shared" ref="F884:R884" si="1638">($B881*F$2+$C881*F$3+$D884*F$4)/$E884</f>
        <v>0.37595326878200069</v>
      </c>
      <c r="G884">
        <f t="shared" si="1638"/>
        <v>2.5506062404110426E-3</v>
      </c>
      <c r="H884" s="1179">
        <f t="shared" si="1638"/>
        <v>12.006551250034045</v>
      </c>
      <c r="I884" s="1179">
        <f t="shared" si="1638"/>
        <v>7.6176224538490089</v>
      </c>
      <c r="J884">
        <f t="shared" si="1638"/>
        <v>1.5120924762933623</v>
      </c>
      <c r="K884" s="1179">
        <f t="shared" si="1638"/>
        <v>48.549838402816903</v>
      </c>
      <c r="L884">
        <f t="shared" si="1638"/>
        <v>2.9391358848835485</v>
      </c>
      <c r="M884">
        <f t="shared" si="1638"/>
        <v>2.865923806157239E-2</v>
      </c>
      <c r="N884" s="1179">
        <f t="shared" si="1638"/>
        <v>186.30542599153998</v>
      </c>
      <c r="O884">
        <f t="shared" si="1638"/>
        <v>1.955451700666204</v>
      </c>
      <c r="P884" s="1179">
        <f t="shared" si="1638"/>
        <v>0.16005502886888037</v>
      </c>
      <c r="Q884" s="1179">
        <f t="shared" si="1638"/>
        <v>17.33560789814835</v>
      </c>
      <c r="R884" s="1179">
        <f t="shared" si="1638"/>
        <v>8.8623378329808826</v>
      </c>
    </row>
    <row r="885" spans="2:18" thickTop="1" thickBot="1" x14ac:dyDescent="0.35">
      <c r="D885">
        <v>10</v>
      </c>
      <c r="E885">
        <f t="shared" ref="E885" si="1639">B881+C881+D885</f>
        <v>110</v>
      </c>
      <c r="F885">
        <f t="shared" ref="F885:R885" si="1640">($B881*F$2+$C881*F$3+$D885*F$4)/$E885</f>
        <v>0.47586233492021429</v>
      </c>
      <c r="G885">
        <f t="shared" si="1640"/>
        <v>3.1317686735454833E-3</v>
      </c>
      <c r="H885" s="1179">
        <f t="shared" si="1640"/>
        <v>12.063316152528783</v>
      </c>
      <c r="I885" s="1179">
        <f t="shared" si="1640"/>
        <v>7.5614772651531119</v>
      </c>
      <c r="J885">
        <f t="shared" si="1640"/>
        <v>1.5847689514096808</v>
      </c>
      <c r="K885" s="1179">
        <f t="shared" si="1640"/>
        <v>48.352519932386002</v>
      </c>
      <c r="L885">
        <f t="shared" si="1640"/>
        <v>3.9104927849927846</v>
      </c>
      <c r="M885">
        <f t="shared" si="1640"/>
        <v>3.8597902236180703E-2</v>
      </c>
      <c r="N885" s="1179">
        <f t="shared" si="1640"/>
        <v>184.43442536029966</v>
      </c>
      <c r="O885">
        <f t="shared" si="1640"/>
        <v>2.1686133653523614</v>
      </c>
      <c r="P885" s="1179">
        <f t="shared" si="1640"/>
        <v>0.15864160265535635</v>
      </c>
      <c r="Q885" s="1179">
        <f t="shared" si="1640"/>
        <v>17.721471254991371</v>
      </c>
      <c r="R885" s="1179">
        <f t="shared" si="1640"/>
        <v>9.1272700003290712</v>
      </c>
    </row>
    <row r="886" spans="2:18" thickTop="1" thickBot="1" x14ac:dyDescent="0.35">
      <c r="D886">
        <v>13</v>
      </c>
      <c r="E886">
        <f t="shared" ref="E886" si="1641">B881+C881+D886</f>
        <v>113</v>
      </c>
      <c r="F886">
        <f t="shared" ref="F886:R886" si="1642">($B881*F$2+$C881*F$3+$D886*F$4)/$E886</f>
        <v>0.57046649489179713</v>
      </c>
      <c r="G886">
        <f t="shared" si="1642"/>
        <v>3.6820729243896002E-3</v>
      </c>
      <c r="H886" s="1179">
        <f t="shared" si="1642"/>
        <v>12.117066989404336</v>
      </c>
      <c r="I886" s="1179">
        <f t="shared" si="1642"/>
        <v>7.5083132369189443</v>
      </c>
      <c r="J886">
        <f t="shared" si="1642"/>
        <v>1.6535864986437165</v>
      </c>
      <c r="K886" s="1179">
        <f t="shared" si="1642"/>
        <v>48.165678548880635</v>
      </c>
      <c r="L886">
        <f t="shared" si="1642"/>
        <v>4.8302732125298506</v>
      </c>
      <c r="M886">
        <f t="shared" si="1642"/>
        <v>4.8008849728951412E-2</v>
      </c>
      <c r="N886" s="1179">
        <f t="shared" si="1642"/>
        <v>182.66276989531994</v>
      </c>
      <c r="O886">
        <f t="shared" si="1642"/>
        <v>2.3704567115596076</v>
      </c>
      <c r="P886" s="1179">
        <f t="shared" si="1642"/>
        <v>0.15730322562131149</v>
      </c>
      <c r="Q886" s="1179">
        <f t="shared" si="1642"/>
        <v>18.086846292002019</v>
      </c>
      <c r="R886" s="1179">
        <f t="shared" si="1642"/>
        <v>9.3781349729508054</v>
      </c>
    </row>
    <row r="887" spans="2:18" thickTop="1" thickBot="1" x14ac:dyDescent="0.35">
      <c r="D887">
        <v>15</v>
      </c>
      <c r="E887">
        <f t="shared" ref="E887" si="1643">B881+C881+D887</f>
        <v>115</v>
      </c>
      <c r="F887">
        <f t="shared" ref="F887:R887" si="1644">($B881*F$2+$C881*F$3+$D887*F$4)/$E887</f>
        <v>0.63079378530845875</v>
      </c>
      <c r="G887">
        <f t="shared" si="1644"/>
        <v>4.0329915771017905E-3</v>
      </c>
      <c r="H887" s="1179">
        <f t="shared" si="1644"/>
        <v>12.151342885382945</v>
      </c>
      <c r="I887" s="1179">
        <f t="shared" si="1644"/>
        <v>7.4744115377551275</v>
      </c>
      <c r="J887">
        <f t="shared" si="1644"/>
        <v>1.6974701519523774</v>
      </c>
      <c r="K887" s="1179">
        <f t="shared" si="1644"/>
        <v>48.046533318819236</v>
      </c>
      <c r="L887">
        <f t="shared" si="1644"/>
        <v>5.4167998619737752</v>
      </c>
      <c r="M887">
        <f t="shared" si="1644"/>
        <v>5.4010033637384901E-2</v>
      </c>
      <c r="N887" s="1179">
        <f t="shared" si="1644"/>
        <v>181.53301858431834</v>
      </c>
      <c r="O887">
        <f t="shared" si="1644"/>
        <v>2.4991684105903151</v>
      </c>
      <c r="P887" s="1179">
        <f t="shared" si="1644"/>
        <v>0.15644976780250025</v>
      </c>
      <c r="Q887" s="1179">
        <f t="shared" si="1644"/>
        <v>18.319839069226202</v>
      </c>
      <c r="R887" s="1179">
        <f t="shared" si="1644"/>
        <v>9.5381068395501742</v>
      </c>
    </row>
    <row r="888" spans="2:18" thickTop="1" thickBot="1" x14ac:dyDescent="0.35">
      <c r="D888">
        <v>17</v>
      </c>
      <c r="E888">
        <f t="shared" ref="E888" si="1645">B881+C881+D888</f>
        <v>117</v>
      </c>
      <c r="F888">
        <f t="shared" ref="F888:R888" si="1646">($B881*F$2+$C881*F$3+$D888*F$4)/$E888</f>
        <v>0.68905860425788401</v>
      </c>
      <c r="G888">
        <f t="shared" si="1646"/>
        <v>4.3719130109178368E-3</v>
      </c>
      <c r="H888" s="1179">
        <f t="shared" si="1646"/>
        <v>12.184446955858014</v>
      </c>
      <c r="I888" s="1179">
        <f t="shared" si="1646"/>
        <v>7.4416688710413554</v>
      </c>
      <c r="J888">
        <f t="shared" si="1646"/>
        <v>1.7398535094214258</v>
      </c>
      <c r="K888" s="1179">
        <f t="shared" si="1646"/>
        <v>47.931461429956521</v>
      </c>
      <c r="L888">
        <f t="shared" si="1646"/>
        <v>5.9832743182743187</v>
      </c>
      <c r="M888">
        <f t="shared" si="1646"/>
        <v>5.9806048865188199E-2</v>
      </c>
      <c r="N888" s="1179">
        <f t="shared" si="1646"/>
        <v>180.44189124976126</v>
      </c>
      <c r="O888">
        <f t="shared" si="1646"/>
        <v>2.6234797096541613</v>
      </c>
      <c r="P888" s="1179">
        <f t="shared" si="1646"/>
        <v>0.1556254880287766</v>
      </c>
      <c r="Q888" s="1179">
        <f t="shared" si="1646"/>
        <v>18.544866281417075</v>
      </c>
      <c r="R888" s="1179">
        <f t="shared" si="1646"/>
        <v>9.6926095825051188</v>
      </c>
    </row>
    <row r="889" spans="2:18" thickTop="1" thickBot="1" x14ac:dyDescent="0.35">
      <c r="D889">
        <v>20</v>
      </c>
      <c r="E889">
        <f t="shared" ref="E889" si="1647">B881+C881+D889</f>
        <v>120</v>
      </c>
      <c r="F889">
        <f t="shared" ref="F889:R889" si="1648">($B881*F$2+$C881*F$3+$D889*F$4)/$E889</f>
        <v>0.77281428149768272</v>
      </c>
      <c r="G889">
        <f t="shared" si="1648"/>
        <v>4.8591125720284052E-3</v>
      </c>
      <c r="H889" s="1179">
        <f t="shared" si="1648"/>
        <v>12.232034057165928</v>
      </c>
      <c r="I889" s="1179">
        <f t="shared" si="1648"/>
        <v>7.3946012876403078</v>
      </c>
      <c r="J889">
        <f t="shared" si="1648"/>
        <v>1.8007795857831828</v>
      </c>
      <c r="K889" s="1179">
        <f t="shared" si="1648"/>
        <v>47.766045589716363</v>
      </c>
      <c r="L889">
        <f t="shared" si="1648"/>
        <v>6.7975813492063493</v>
      </c>
      <c r="M889">
        <f t="shared" si="1648"/>
        <v>6.8137820755155426E-2</v>
      </c>
      <c r="N889" s="1179">
        <f t="shared" si="1648"/>
        <v>178.87339570633546</v>
      </c>
      <c r="O889">
        <f t="shared" si="1648"/>
        <v>2.8021772020584392</v>
      </c>
      <c r="P889" s="1179">
        <f t="shared" si="1648"/>
        <v>0.15444058585404885</v>
      </c>
      <c r="Q889" s="1179">
        <f t="shared" si="1648"/>
        <v>18.868342898941457</v>
      </c>
      <c r="R889" s="1179">
        <f t="shared" si="1648"/>
        <v>9.9147072755028525</v>
      </c>
    </row>
    <row r="890" spans="2:18" thickTop="1" thickBot="1" x14ac:dyDescent="0.35">
      <c r="B890">
        <v>2</v>
      </c>
      <c r="C890">
        <v>98</v>
      </c>
      <c r="D890">
        <v>1</v>
      </c>
      <c r="E890">
        <f t="shared" ref="E890" si="1649">B890+C890+D890</f>
        <v>101</v>
      </c>
      <c r="F890">
        <f t="shared" ref="F890:R890" si="1650">($B890*F$2+$C890*F$3+$D890*F$4)/$E890</f>
        <v>0.1188840161287127</v>
      </c>
      <c r="G890">
        <f t="shared" si="1650"/>
        <v>9.3521744369378583E-4</v>
      </c>
      <c r="H890" s="1179">
        <f t="shared" si="1650"/>
        <v>11.91782637981529</v>
      </c>
      <c r="I890" s="1179">
        <f t="shared" si="1650"/>
        <v>7.7604077116159944</v>
      </c>
      <c r="J890">
        <f t="shared" si="1650"/>
        <v>1.3516392396987873</v>
      </c>
      <c r="K890" s="1179">
        <f t="shared" si="1650"/>
        <v>48.272709186823548</v>
      </c>
      <c r="L890">
        <f t="shared" si="1650"/>
        <v>0.73162187647336163</v>
      </c>
      <c r="M890">
        <f t="shared" si="1650"/>
        <v>5.9710586669103659E-3</v>
      </c>
      <c r="N890" s="1179">
        <f t="shared" si="1650"/>
        <v>189.32066735007703</v>
      </c>
      <c r="O890">
        <f t="shared" si="1650"/>
        <v>1.1821904709594442</v>
      </c>
      <c r="P890" s="1179">
        <f t="shared" si="1650"/>
        <v>0.16392209776781164</v>
      </c>
      <c r="Q890" s="1179">
        <f t="shared" si="1650"/>
        <v>16.264880376763482</v>
      </c>
      <c r="R890" s="1179">
        <f t="shared" si="1650"/>
        <v>8.1747871640041403</v>
      </c>
    </row>
    <row r="891" spans="2:18" thickTop="1" thickBot="1" x14ac:dyDescent="0.35">
      <c r="D891">
        <v>3</v>
      </c>
      <c r="E891">
        <f t="shared" ref="E891" si="1651">B890+C890+D891</f>
        <v>103</v>
      </c>
      <c r="F891">
        <f t="shared" ref="F891:R891" si="1652">($B890*F$2+$C890*F$3+$D891*F$4)/$E891</f>
        <v>0.19500832055048209</v>
      </c>
      <c r="G891">
        <f t="shared" si="1652"/>
        <v>1.3803568225607132E-3</v>
      </c>
      <c r="H891" s="1179">
        <f t="shared" si="1652"/>
        <v>11.959964333764011</v>
      </c>
      <c r="I891" s="1179">
        <f t="shared" si="1652"/>
        <v>7.7176612615846052</v>
      </c>
      <c r="J891">
        <f t="shared" si="1652"/>
        <v>1.4064986052170965</v>
      </c>
      <c r="K891" s="1179">
        <f t="shared" si="1652"/>
        <v>48.137604694270671</v>
      </c>
      <c r="L891">
        <f t="shared" si="1652"/>
        <v>1.4660671906302976</v>
      </c>
      <c r="M891">
        <f t="shared" si="1652"/>
        <v>1.3487677420249531E-2</v>
      </c>
      <c r="N891" s="1179">
        <f t="shared" si="1652"/>
        <v>187.9300149648858</v>
      </c>
      <c r="O891">
        <f t="shared" si="1652"/>
        <v>1.3489708386267423</v>
      </c>
      <c r="P891" s="1179">
        <f t="shared" si="1652"/>
        <v>0.16284068618085737</v>
      </c>
      <c r="Q891" s="1179">
        <f t="shared" si="1652"/>
        <v>16.560395922503851</v>
      </c>
      <c r="R891" s="1179">
        <f t="shared" si="1652"/>
        <v>8.3767625064975437</v>
      </c>
    </row>
    <row r="892" spans="2:18" thickTop="1" thickBot="1" x14ac:dyDescent="0.35">
      <c r="D892">
        <v>5</v>
      </c>
      <c r="E892">
        <f t="shared" ref="E892" si="1653">B890+C890+D892</f>
        <v>105</v>
      </c>
      <c r="F892">
        <f t="shared" ref="F892:R892" si="1654">($B890*F$2+$C890*F$3+$D892*F$4)/$E892</f>
        <v>0.26823265147046976</v>
      </c>
      <c r="G892">
        <f t="shared" si="1654"/>
        <v>1.8085385108041385E-3</v>
      </c>
      <c r="H892" s="1179">
        <f t="shared" si="1654"/>
        <v>12.000497032324212</v>
      </c>
      <c r="I892" s="1179">
        <f t="shared" si="1654"/>
        <v>7.6765432477448883</v>
      </c>
      <c r="J892">
        <f t="shared" si="1654"/>
        <v>1.4592680901442316</v>
      </c>
      <c r="K892" s="1179">
        <f t="shared" si="1654"/>
        <v>48.007647039529331</v>
      </c>
      <c r="L892">
        <f t="shared" si="1654"/>
        <v>2.1725336356764928</v>
      </c>
      <c r="M892">
        <f t="shared" si="1654"/>
        <v>2.0717948792509107E-2</v>
      </c>
      <c r="N892" s="1179">
        <f t="shared" si="1654"/>
        <v>186.59233981341617</v>
      </c>
      <c r="O892">
        <f t="shared" si="1654"/>
        <v>1.5093976684781434</v>
      </c>
      <c r="P892" s="1179">
        <f t="shared" si="1654"/>
        <v>0.16180047122578703</v>
      </c>
      <c r="Q892" s="1179">
        <f t="shared" si="1654"/>
        <v>16.844653733168396</v>
      </c>
      <c r="R892" s="1179">
        <f t="shared" si="1654"/>
        <v>8.5710435502292945</v>
      </c>
    </row>
    <row r="893" spans="2:18" thickTop="1" thickBot="1" x14ac:dyDescent="0.35">
      <c r="D893">
        <v>7</v>
      </c>
      <c r="E893">
        <f t="shared" ref="E893" si="1655">B890+C890+D893</f>
        <v>107</v>
      </c>
      <c r="F893">
        <f t="shared" ref="F893:R893" si="1656">($B890*F$2+$C890*F$3+$D893*F$4)/$E893</f>
        <v>0.33871962422522428</v>
      </c>
      <c r="G893">
        <f t="shared" si="1656"/>
        <v>2.2207134069636976E-3</v>
      </c>
      <c r="H893" s="1179">
        <f t="shared" si="1656"/>
        <v>12.039514489816741</v>
      </c>
      <c r="I893" s="1179">
        <f t="shared" si="1656"/>
        <v>7.6369623559178708</v>
      </c>
      <c r="J893">
        <f t="shared" si="1656"/>
        <v>1.5100648840460538</v>
      </c>
      <c r="K893" s="1179">
        <f t="shared" si="1656"/>
        <v>47.882547614871775</v>
      </c>
      <c r="L893">
        <f t="shared" si="1656"/>
        <v>2.852590120160214</v>
      </c>
      <c r="M893">
        <f t="shared" si="1656"/>
        <v>2.7677929646179541E-2</v>
      </c>
      <c r="N893" s="1179">
        <f t="shared" si="1656"/>
        <v>185.304671209665</v>
      </c>
      <c r="O893">
        <f t="shared" si="1656"/>
        <v>1.6638272336622024</v>
      </c>
      <c r="P893" s="1179">
        <f t="shared" si="1656"/>
        <v>0.1607991428110932</v>
      </c>
      <c r="Q893" s="1179">
        <f t="shared" si="1656"/>
        <v>17.118285083621181</v>
      </c>
      <c r="R893" s="1179">
        <f t="shared" si="1656"/>
        <v>8.7580617512047176</v>
      </c>
    </row>
    <row r="894" spans="2:18" thickTop="1" thickBot="1" x14ac:dyDescent="0.35">
      <c r="D894">
        <v>10</v>
      </c>
      <c r="E894">
        <f t="shared" ref="E894" si="1657">B890+C890+D894</f>
        <v>110</v>
      </c>
      <c r="F894">
        <f t="shared" ref="F894:R894" si="1658">($B890*F$2+$C890*F$3+$D894*F$4)/$E894</f>
        <v>0.43964415339680457</v>
      </c>
      <c r="G894">
        <f t="shared" si="1658"/>
        <v>2.8108729173739752E-3</v>
      </c>
      <c r="H894" s="1179">
        <f t="shared" si="1658"/>
        <v>12.095380394862861</v>
      </c>
      <c r="I894" s="1179">
        <f t="shared" si="1658"/>
        <v>7.5802897153473685</v>
      </c>
      <c r="J894">
        <f t="shared" si="1658"/>
        <v>1.5827966571327532</v>
      </c>
      <c r="K894" s="1179">
        <f t="shared" si="1658"/>
        <v>47.703427984112103</v>
      </c>
      <c r="L894">
        <f t="shared" si="1658"/>
        <v>3.8263073593073593</v>
      </c>
      <c r="M894">
        <f t="shared" si="1658"/>
        <v>3.7643356777571295E-2</v>
      </c>
      <c r="N894" s="1179">
        <f t="shared" si="1658"/>
        <v>183.46096389065764</v>
      </c>
      <c r="O894">
        <f t="shared" si="1658"/>
        <v>1.8849422929030144</v>
      </c>
      <c r="P894" s="1179">
        <f t="shared" si="1658"/>
        <v>0.15936542258096337</v>
      </c>
      <c r="Q894" s="1179">
        <f t="shared" si="1658"/>
        <v>17.510075426314941</v>
      </c>
      <c r="R894" s="1179">
        <f t="shared" si="1658"/>
        <v>9.0258378116922557</v>
      </c>
    </row>
    <row r="895" spans="2:18" thickTop="1" thickBot="1" x14ac:dyDescent="0.35">
      <c r="D895">
        <v>13</v>
      </c>
      <c r="E895">
        <f t="shared" ref="E895" si="1659">B890+C890+D895</f>
        <v>113</v>
      </c>
      <c r="F895">
        <f t="shared" ref="F895:R895" si="1660">($B890*F$2+$C890*F$3+$D895*F$4)/$E895</f>
        <v>0.53520985801060184</v>
      </c>
      <c r="G895">
        <f t="shared" si="1660"/>
        <v>3.3696965245766275E-3</v>
      </c>
      <c r="H895" s="1179">
        <f t="shared" si="1660"/>
        <v>12.148279968667596</v>
      </c>
      <c r="I895" s="1179">
        <f t="shared" si="1660"/>
        <v>7.5266262415328224</v>
      </c>
      <c r="J895">
        <f t="shared" si="1660"/>
        <v>1.6516665661617522</v>
      </c>
      <c r="K895" s="1179">
        <f t="shared" si="1660"/>
        <v>47.533819130206929</v>
      </c>
      <c r="L895">
        <f t="shared" si="1660"/>
        <v>4.7483227981458063</v>
      </c>
      <c r="M895">
        <f t="shared" si="1660"/>
        <v>4.7079646185172346E-2</v>
      </c>
      <c r="N895" s="1179">
        <f t="shared" si="1660"/>
        <v>181.71515253549143</v>
      </c>
      <c r="O895">
        <f t="shared" si="1660"/>
        <v>2.0943167295292699</v>
      </c>
      <c r="P895" s="1179">
        <f t="shared" si="1660"/>
        <v>0.15800782908871655</v>
      </c>
      <c r="Q895" s="1179">
        <f t="shared" si="1660"/>
        <v>17.881062741963017</v>
      </c>
      <c r="R895" s="1179">
        <f t="shared" si="1660"/>
        <v>9.2793956742778025</v>
      </c>
    </row>
    <row r="896" spans="2:18" thickTop="1" thickBot="1" x14ac:dyDescent="0.35">
      <c r="D896">
        <v>15</v>
      </c>
      <c r="E896">
        <f t="shared" ref="E896" si="1661">B890+C890+D896</f>
        <v>115</v>
      </c>
      <c r="F896">
        <f t="shared" ref="F896:R896" si="1662">($B890*F$2+$C890*F$3+$D896*F$4)/$E896</f>
        <v>0.5961503073295451</v>
      </c>
      <c r="G896">
        <f t="shared" si="1662"/>
        <v>3.7260478103290436E-3</v>
      </c>
      <c r="H896" s="1179">
        <f t="shared" si="1662"/>
        <v>12.182013030224237</v>
      </c>
      <c r="I896" s="1179">
        <f t="shared" si="1662"/>
        <v>7.4924060553322427</v>
      </c>
      <c r="J896">
        <f t="shared" si="1662"/>
        <v>1.6955836096005341</v>
      </c>
      <c r="K896" s="1179">
        <f t="shared" si="1662"/>
        <v>47.425662759600726</v>
      </c>
      <c r="L896">
        <f t="shared" si="1662"/>
        <v>5.3362746721877157</v>
      </c>
      <c r="M896">
        <f t="shared" si="1662"/>
        <v>5.3096990155236778E-2</v>
      </c>
      <c r="N896" s="1179">
        <f t="shared" si="1662"/>
        <v>180.60188152639989</v>
      </c>
      <c r="O896">
        <f t="shared" si="1662"/>
        <v>2.2278308630300701</v>
      </c>
      <c r="P896" s="1179">
        <f t="shared" si="1662"/>
        <v>0.15714211729655914</v>
      </c>
      <c r="Q896" s="1179">
        <f t="shared" si="1662"/>
        <v>18.1176343635357</v>
      </c>
      <c r="R896" s="1179">
        <f t="shared" si="1662"/>
        <v>9.4410847460714855</v>
      </c>
    </row>
    <row r="897" spans="1:34" thickTop="1" thickBot="1" x14ac:dyDescent="0.35">
      <c r="D897">
        <v>17</v>
      </c>
      <c r="E897">
        <f t="shared" ref="E897" si="1663">B890+C890+D897</f>
        <v>117</v>
      </c>
      <c r="F897">
        <f t="shared" ref="F897:R897" si="1664">($B890*F$2+$C890*F$3+$D897*F$4)/$E897</f>
        <v>0.65500732248373805</v>
      </c>
      <c r="G897">
        <f t="shared" si="1664"/>
        <v>4.0702161461412065E-3</v>
      </c>
      <c r="H897" s="1179">
        <f t="shared" si="1664"/>
        <v>12.214592824719112</v>
      </c>
      <c r="I897" s="1179">
        <f t="shared" si="1664"/>
        <v>7.4593557900274083</v>
      </c>
      <c r="J897">
        <f t="shared" si="1664"/>
        <v>1.7379992156567934</v>
      </c>
      <c r="K897" s="1179">
        <f t="shared" si="1664"/>
        <v>47.321204042690461</v>
      </c>
      <c r="L897">
        <f t="shared" si="1664"/>
        <v>5.9041256274589609</v>
      </c>
      <c r="M897">
        <f t="shared" si="1664"/>
        <v>5.8908612963931489E-2</v>
      </c>
      <c r="N897" s="1179">
        <f t="shared" si="1664"/>
        <v>179.52667106462772</v>
      </c>
      <c r="O897">
        <f t="shared" si="1664"/>
        <v>2.3567804107701598</v>
      </c>
      <c r="P897" s="1179">
        <f t="shared" si="1664"/>
        <v>0.15630600248874901</v>
      </c>
      <c r="Q897" s="1179">
        <f t="shared" si="1664"/>
        <v>18.346118066422139</v>
      </c>
      <c r="R897" s="1179">
        <f t="shared" si="1664"/>
        <v>9.5972459863508526</v>
      </c>
    </row>
    <row r="898" spans="1:34" thickTop="1" thickBot="1" x14ac:dyDescent="0.35">
      <c r="D898">
        <v>20</v>
      </c>
      <c r="E898">
        <f t="shared" ref="E898" si="1665">B890+C890+D898</f>
        <v>120</v>
      </c>
      <c r="F898">
        <f t="shared" ref="F898:R898" si="1666">($B890*F$2+$C890*F$3+$D898*F$4)/$E898</f>
        <v>0.73961428176789046</v>
      </c>
      <c r="G898">
        <f t="shared" si="1666"/>
        <v>4.5649581288711889E-3</v>
      </c>
      <c r="H898" s="1179">
        <f t="shared" si="1666"/>
        <v>12.2614262793055</v>
      </c>
      <c r="I898" s="1179">
        <f t="shared" si="1666"/>
        <v>7.4118460336517096</v>
      </c>
      <c r="J898">
        <f t="shared" si="1666"/>
        <v>1.7989716493626662</v>
      </c>
      <c r="K898" s="1179">
        <f t="shared" si="1666"/>
        <v>47.171044637131963</v>
      </c>
      <c r="L898">
        <f t="shared" si="1666"/>
        <v>6.7204113756613753</v>
      </c>
      <c r="M898">
        <f t="shared" si="1666"/>
        <v>6.7262820751430127E-2</v>
      </c>
      <c r="N898" s="1179">
        <f t="shared" si="1666"/>
        <v>177.98105602583027</v>
      </c>
      <c r="O898">
        <f t="shared" si="1666"/>
        <v>2.5421453856465379</v>
      </c>
      <c r="P898" s="1179">
        <f t="shared" si="1666"/>
        <v>0.15510408745252194</v>
      </c>
      <c r="Q898" s="1179">
        <f t="shared" si="1666"/>
        <v>18.674563389321399</v>
      </c>
      <c r="R898" s="1179">
        <f t="shared" si="1666"/>
        <v>9.8217277692524405</v>
      </c>
    </row>
    <row r="899" spans="1:34" thickTop="1" thickBot="1" x14ac:dyDescent="0.35">
      <c r="B899">
        <v>1</v>
      </c>
      <c r="C899">
        <v>99</v>
      </c>
      <c r="D899">
        <v>1</v>
      </c>
      <c r="E899">
        <f t="shared" ref="E899" si="1667">B899+C899+D899</f>
        <v>101</v>
      </c>
      <c r="F899">
        <f t="shared" ref="F899:R899" si="1668">($B899*F$2+$C899*F$3+$D899*F$4)/$E899</f>
        <v>7.9438471895296126E-2</v>
      </c>
      <c r="G899">
        <f t="shared" si="1668"/>
        <v>5.8572701618026185E-4</v>
      </c>
      <c r="H899" s="1179">
        <f t="shared" si="1668"/>
        <v>11.952747831862306</v>
      </c>
      <c r="I899" s="1179">
        <f t="shared" si="1668"/>
        <v>7.7808965187582517</v>
      </c>
      <c r="J899">
        <f t="shared" si="1668"/>
        <v>1.349491196426887</v>
      </c>
      <c r="K899" s="1179">
        <f t="shared" si="1668"/>
        <v>47.565777361970795</v>
      </c>
      <c r="L899">
        <f t="shared" si="1668"/>
        <v>0.63993477919220509</v>
      </c>
      <c r="M899">
        <f t="shared" si="1668"/>
        <v>4.9314547020882392E-3</v>
      </c>
      <c r="N899" s="1179">
        <f t="shared" si="1668"/>
        <v>188.26046178908078</v>
      </c>
      <c r="O899">
        <f t="shared" si="1668"/>
        <v>0.87324177819282878</v>
      </c>
      <c r="P899" s="1179">
        <f t="shared" si="1668"/>
        <v>0.16471041649867077</v>
      </c>
      <c r="Q899" s="1179">
        <f t="shared" si="1668"/>
        <v>16.034647296026776</v>
      </c>
      <c r="R899" s="1179">
        <f t="shared" si="1668"/>
        <v>8.064316463508602</v>
      </c>
    </row>
    <row r="900" spans="1:34" thickTop="1" thickBot="1" x14ac:dyDescent="0.35">
      <c r="D900">
        <v>3</v>
      </c>
      <c r="E900">
        <f t="shared" ref="E900" si="1669">B899+C899+D900</f>
        <v>103</v>
      </c>
      <c r="F900">
        <f t="shared" ref="F900:R900" si="1670">($B899*F$2+$C899*F$3+$D900*F$4)/$E900</f>
        <v>0.15632870921480177</v>
      </c>
      <c r="G900">
        <f t="shared" si="1670"/>
        <v>1.0376526169406559E-3</v>
      </c>
      <c r="H900" s="1179">
        <f t="shared" si="1670"/>
        <v>11.994207699363512</v>
      </c>
      <c r="I900" s="1179">
        <f t="shared" si="1670"/>
        <v>7.7377522278114794</v>
      </c>
      <c r="J900">
        <f t="shared" si="1670"/>
        <v>1.404392271523291</v>
      </c>
      <c r="K900" s="1179">
        <f t="shared" si="1670"/>
        <v>47.444399700968454</v>
      </c>
      <c r="L900">
        <f t="shared" si="1670"/>
        <v>1.3761604253351827</v>
      </c>
      <c r="M900">
        <f t="shared" si="1670"/>
        <v>1.2468259940181232E-2</v>
      </c>
      <c r="N900" s="1179">
        <f t="shared" si="1670"/>
        <v>186.89039591963706</v>
      </c>
      <c r="O900">
        <f t="shared" si="1670"/>
        <v>1.0460211496031682</v>
      </c>
      <c r="P900" s="1179">
        <f t="shared" si="1670"/>
        <v>0.16361369775189399</v>
      </c>
      <c r="Q900" s="1179">
        <f t="shared" si="1670"/>
        <v>16.334633387024166</v>
      </c>
      <c r="R900" s="1179">
        <f t="shared" si="1670"/>
        <v>8.2684368681475497</v>
      </c>
    </row>
    <row r="901" spans="1:34" thickTop="1" thickBot="1" x14ac:dyDescent="0.35">
      <c r="D901">
        <v>5</v>
      </c>
      <c r="E901">
        <f t="shared" ref="E901" si="1671">B899+C899+D901</f>
        <v>105</v>
      </c>
      <c r="F901">
        <f t="shared" ref="F901:R901" si="1672">($B899*F$2+$C899*F$3+$D901*F$4)/$E901</f>
        <v>0.23028979463642144</v>
      </c>
      <c r="G901">
        <f t="shared" si="1672"/>
        <v>1.472362004338749E-3</v>
      </c>
      <c r="H901" s="1179">
        <f t="shared" si="1672"/>
        <v>12.034088143340865</v>
      </c>
      <c r="I901" s="1179">
        <f t="shared" si="1672"/>
        <v>7.696251528900774</v>
      </c>
      <c r="J901">
        <f t="shared" si="1672"/>
        <v>1.4572018770922133</v>
      </c>
      <c r="K901" s="1179">
        <f t="shared" si="1672"/>
        <v>47.327645950861438</v>
      </c>
      <c r="L901">
        <f t="shared" si="1672"/>
        <v>2.0843393801965231</v>
      </c>
      <c r="M901">
        <f t="shared" si="1672"/>
        <v>1.9717948788251633E-2</v>
      </c>
      <c r="N901" s="1179">
        <f t="shared" si="1672"/>
        <v>185.57252303569598</v>
      </c>
      <c r="O901">
        <f t="shared" si="1672"/>
        <v>1.2122184497216848</v>
      </c>
      <c r="P901" s="1179">
        <f t="shared" si="1672"/>
        <v>0.16255875876689915</v>
      </c>
      <c r="Q901" s="1179">
        <f t="shared" si="1672"/>
        <v>16.623191436459752</v>
      </c>
      <c r="R901" s="1179">
        <f t="shared" si="1672"/>
        <v>8.4647812573716816</v>
      </c>
    </row>
    <row r="902" spans="1:34" thickTop="1" thickBot="1" x14ac:dyDescent="0.35">
      <c r="D902">
        <v>7</v>
      </c>
      <c r="E902">
        <f t="shared" ref="E902" si="1673">B899+C899+D902</f>
        <v>107</v>
      </c>
      <c r="F902">
        <f t="shared" ref="F902:R902" si="1674">($B899*F$2+$C899*F$3+$D902*F$4)/$E902</f>
        <v>0.30148597966844792</v>
      </c>
      <c r="G902">
        <f t="shared" si="1674"/>
        <v>1.8908205735163528E-3</v>
      </c>
      <c r="H902" s="1179">
        <f t="shared" si="1674"/>
        <v>12.072477729599436</v>
      </c>
      <c r="I902" s="1179">
        <f t="shared" si="1674"/>
        <v>7.6563022579867308</v>
      </c>
      <c r="J902">
        <f t="shared" si="1674"/>
        <v>1.5080372917987461</v>
      </c>
      <c r="K902" s="1179">
        <f t="shared" si="1674"/>
        <v>47.215256826926648</v>
      </c>
      <c r="L902">
        <f t="shared" si="1674"/>
        <v>2.7660443554368794</v>
      </c>
      <c r="M902">
        <f t="shared" si="1674"/>
        <v>2.6696621230786692E-2</v>
      </c>
      <c r="N902" s="1179">
        <f t="shared" si="1674"/>
        <v>184.30391642779003</v>
      </c>
      <c r="O902">
        <f t="shared" si="1674"/>
        <v>1.3722027666582011</v>
      </c>
      <c r="P902" s="1179">
        <f t="shared" si="1674"/>
        <v>0.16154325675330602</v>
      </c>
      <c r="Q902" s="1179">
        <f t="shared" si="1674"/>
        <v>16.900962269094009</v>
      </c>
      <c r="R902" s="1179">
        <f t="shared" si="1674"/>
        <v>8.6537856694285562</v>
      </c>
    </row>
    <row r="903" spans="1:34" thickTop="1" thickBot="1" x14ac:dyDescent="0.35">
      <c r="D903">
        <v>10</v>
      </c>
      <c r="E903">
        <f t="shared" ref="E903" si="1675">B899+C899+D903</f>
        <v>110</v>
      </c>
      <c r="F903">
        <f t="shared" ref="F903:R903" si="1676">($B899*F$2+$C899*F$3+$D903*F$4)/$E903</f>
        <v>0.4034259718733948</v>
      </c>
      <c r="G903">
        <f t="shared" si="1676"/>
        <v>2.4899771612024667E-3</v>
      </c>
      <c r="H903" s="1179">
        <f t="shared" si="1676"/>
        <v>12.127444637196938</v>
      </c>
      <c r="I903" s="1179">
        <f t="shared" si="1676"/>
        <v>7.5991021655416233</v>
      </c>
      <c r="J903">
        <f t="shared" si="1676"/>
        <v>1.5808243628558267</v>
      </c>
      <c r="K903" s="1179">
        <f t="shared" si="1676"/>
        <v>47.054336035838212</v>
      </c>
      <c r="L903">
        <f t="shared" si="1676"/>
        <v>3.7421219336219336</v>
      </c>
      <c r="M903">
        <f t="shared" si="1676"/>
        <v>3.6688811318961886E-2</v>
      </c>
      <c r="N903" s="1179">
        <f t="shared" si="1676"/>
        <v>182.48750242101562</v>
      </c>
      <c r="O903">
        <f t="shared" si="1676"/>
        <v>1.6012712204536672</v>
      </c>
      <c r="P903" s="1179">
        <f t="shared" si="1676"/>
        <v>0.16008924250657039</v>
      </c>
      <c r="Q903" s="1179">
        <f t="shared" si="1676"/>
        <v>17.298679597638511</v>
      </c>
      <c r="R903" s="1179">
        <f t="shared" si="1676"/>
        <v>8.9244056230554456</v>
      </c>
    </row>
    <row r="904" spans="1:34" thickTop="1" thickBot="1" x14ac:dyDescent="0.35">
      <c r="D904">
        <v>13</v>
      </c>
      <c r="E904">
        <f t="shared" ref="E904" si="1677">B899+C899+D904</f>
        <v>113</v>
      </c>
      <c r="F904">
        <f t="shared" ref="F904:R904" si="1678">($B899*F$2+$C899*F$3+$D904*F$4)/$E904</f>
        <v>0.49995322112940654</v>
      </c>
      <c r="G904">
        <f t="shared" si="1678"/>
        <v>3.0573201247636548E-3</v>
      </c>
      <c r="H904" s="1179">
        <f t="shared" si="1678"/>
        <v>12.179492947930857</v>
      </c>
      <c r="I904" s="1179">
        <f t="shared" si="1678"/>
        <v>7.5449392461466989</v>
      </c>
      <c r="J904">
        <f t="shared" si="1678"/>
        <v>1.6497466336797879</v>
      </c>
      <c r="K904" s="1179">
        <f t="shared" si="1678"/>
        <v>46.901959711533223</v>
      </c>
      <c r="L904">
        <f t="shared" si="1678"/>
        <v>4.6663723837617637</v>
      </c>
      <c r="M904">
        <f t="shared" si="1678"/>
        <v>4.6150442641393272E-2</v>
      </c>
      <c r="N904" s="1179">
        <f t="shared" si="1678"/>
        <v>180.76753517566291</v>
      </c>
      <c r="O904">
        <f t="shared" si="1678"/>
        <v>1.8181767474989323</v>
      </c>
      <c r="P904" s="1179">
        <f t="shared" si="1678"/>
        <v>0.15871243255612161</v>
      </c>
      <c r="Q904" s="1179">
        <f t="shared" si="1678"/>
        <v>17.675279191924012</v>
      </c>
      <c r="R904" s="1179">
        <f t="shared" si="1678"/>
        <v>9.1806563756047996</v>
      </c>
    </row>
    <row r="905" spans="1:34" thickTop="1" thickBot="1" x14ac:dyDescent="0.35">
      <c r="D905">
        <v>15</v>
      </c>
      <c r="E905">
        <f t="shared" ref="E905" si="1679">B899+C899+D905</f>
        <v>115</v>
      </c>
      <c r="F905">
        <f t="shared" ref="F905:R905" si="1680">($B899*F$2+$C899*F$3+$D905*F$4)/$E905</f>
        <v>0.56150682935063145</v>
      </c>
      <c r="G905">
        <f t="shared" si="1680"/>
        <v>3.4191040435562962E-3</v>
      </c>
      <c r="H905" s="1179">
        <f t="shared" si="1680"/>
        <v>12.212683175065528</v>
      </c>
      <c r="I905" s="1179">
        <f t="shared" si="1680"/>
        <v>7.5104005729093553</v>
      </c>
      <c r="J905">
        <f t="shared" si="1680"/>
        <v>1.6936970672486911</v>
      </c>
      <c r="K905" s="1179">
        <f t="shared" si="1680"/>
        <v>46.804792200382217</v>
      </c>
      <c r="L905">
        <f t="shared" si="1680"/>
        <v>5.2557494824016571</v>
      </c>
      <c r="M905">
        <f t="shared" si="1680"/>
        <v>5.2183946673088649E-2</v>
      </c>
      <c r="N905" s="1179">
        <f t="shared" si="1680"/>
        <v>179.67074446848144</v>
      </c>
      <c r="O905">
        <f t="shared" si="1680"/>
        <v>1.9564933154698254</v>
      </c>
      <c r="P905" s="1179">
        <f t="shared" si="1680"/>
        <v>0.15783446679061802</v>
      </c>
      <c r="Q905" s="1179">
        <f t="shared" si="1680"/>
        <v>17.915429657845202</v>
      </c>
      <c r="R905" s="1179">
        <f t="shared" si="1680"/>
        <v>9.3440626525927932</v>
      </c>
    </row>
    <row r="906" spans="1:34" thickTop="1" thickBot="1" x14ac:dyDescent="0.35">
      <c r="D906">
        <v>17</v>
      </c>
      <c r="E906">
        <f t="shared" ref="E906" si="1681">B899+C899+D906</f>
        <v>117</v>
      </c>
      <c r="F906">
        <f t="shared" ref="F906:R906" si="1682">($B899*F$2+$C899*F$3+$D906*F$4)/$E906</f>
        <v>0.62095604070959209</v>
      </c>
      <c r="G906">
        <f t="shared" si="1682"/>
        <v>3.7685192813645741E-3</v>
      </c>
      <c r="H906" s="1179">
        <f t="shared" si="1682"/>
        <v>12.244738693580212</v>
      </c>
      <c r="I906" s="1179">
        <f t="shared" si="1682"/>
        <v>7.4770427090134595</v>
      </c>
      <c r="J906">
        <f t="shared" si="1682"/>
        <v>1.7361449218921614</v>
      </c>
      <c r="K906" s="1179">
        <f t="shared" si="1682"/>
        <v>46.710946655424401</v>
      </c>
      <c r="L906">
        <f t="shared" si="1682"/>
        <v>5.8249769366436039</v>
      </c>
      <c r="M906">
        <f t="shared" si="1682"/>
        <v>5.8011177062674786E-2</v>
      </c>
      <c r="N906" s="1179">
        <f t="shared" si="1682"/>
        <v>178.61145087949421</v>
      </c>
      <c r="O906">
        <f t="shared" si="1682"/>
        <v>2.0900811118861586</v>
      </c>
      <c r="P906" s="1179">
        <f t="shared" si="1682"/>
        <v>0.15698651694872143</v>
      </c>
      <c r="Q906" s="1179">
        <f t="shared" si="1682"/>
        <v>18.147369851427204</v>
      </c>
      <c r="R906" s="1179">
        <f t="shared" si="1682"/>
        <v>9.5018823901965828</v>
      </c>
    </row>
    <row r="907" spans="1:34" thickTop="1" thickBot="1" x14ac:dyDescent="0.35">
      <c r="D907">
        <v>20</v>
      </c>
      <c r="E907">
        <f t="shared" ref="E907" si="1683">B899+C899+D907</f>
        <v>120</v>
      </c>
      <c r="F907">
        <f t="shared" ref="F907:R907" si="1684">($B899*F$2+$C899*F$3+$D907*F$4)/$E907</f>
        <v>0.7064142820380982</v>
      </c>
      <c r="G907">
        <f t="shared" si="1684"/>
        <v>4.2708036857139735E-3</v>
      </c>
      <c r="H907" s="1179">
        <f t="shared" si="1684"/>
        <v>12.29081850144507</v>
      </c>
      <c r="I907" s="1179">
        <f t="shared" si="1684"/>
        <v>7.4290907796631096</v>
      </c>
      <c r="J907">
        <f t="shared" si="1684"/>
        <v>1.79716371294215</v>
      </c>
      <c r="K907" s="1179">
        <f t="shared" si="1684"/>
        <v>46.576043684547557</v>
      </c>
      <c r="L907">
        <f t="shared" si="1684"/>
        <v>6.6432414021164021</v>
      </c>
      <c r="M907">
        <f t="shared" si="1684"/>
        <v>6.6387820747704843E-2</v>
      </c>
      <c r="N907" s="1179">
        <f t="shared" si="1684"/>
        <v>177.08871634532508</v>
      </c>
      <c r="O907">
        <f t="shared" si="1684"/>
        <v>2.282113569234637</v>
      </c>
      <c r="P907" s="1179">
        <f t="shared" si="1684"/>
        <v>0.15576758905099505</v>
      </c>
      <c r="Q907" s="1179">
        <f t="shared" si="1684"/>
        <v>18.480783879701335</v>
      </c>
      <c r="R907" s="1179">
        <f t="shared" si="1684"/>
        <v>9.7287482630020303</v>
      </c>
    </row>
    <row r="908" spans="1:34" s="940" customFormat="1" ht="15" thickTop="1" x14ac:dyDescent="0.3"/>
    <row r="909" spans="1:34" s="940" customFormat="1" ht="14.4" x14ac:dyDescent="0.3"/>
    <row r="910" spans="1:34" s="940" customFormat="1" ht="15" thickBot="1" x14ac:dyDescent="0.35">
      <c r="A910" s="940" t="s">
        <v>960</v>
      </c>
    </row>
    <row r="911" spans="1:34" s="940" customFormat="1" ht="21.6" thickTop="1" thickBot="1" x14ac:dyDescent="0.35">
      <c r="C911" s="1164" t="s">
        <v>110</v>
      </c>
      <c r="F911" s="1164" t="s">
        <v>111</v>
      </c>
      <c r="I911" s="1182" t="s">
        <v>113</v>
      </c>
      <c r="L911" s="1164" t="s">
        <v>114</v>
      </c>
      <c r="O911" s="1163" t="s">
        <v>115</v>
      </c>
      <c r="R911" s="1162" t="s">
        <v>116</v>
      </c>
      <c r="U911" s="1164" t="s">
        <v>118</v>
      </c>
      <c r="X911" s="1185" t="s">
        <v>119</v>
      </c>
      <c r="AA911" s="1164" t="s">
        <v>120</v>
      </c>
      <c r="AD911" s="1164" t="s">
        <v>121</v>
      </c>
      <c r="AG911" s="1164" t="s">
        <v>122</v>
      </c>
    </row>
    <row r="912" spans="1:34" s="940" customFormat="1" ht="15" thickTop="1" x14ac:dyDescent="0.3">
      <c r="B912" s="940" t="s">
        <v>800</v>
      </c>
      <c r="C912" s="940" t="s">
        <v>957</v>
      </c>
      <c r="D912" s="940" t="s">
        <v>958</v>
      </c>
      <c r="E912" s="940" t="s">
        <v>800</v>
      </c>
      <c r="F912" s="940" t="s">
        <v>957</v>
      </c>
      <c r="G912" s="940" t="s">
        <v>958</v>
      </c>
      <c r="H912" s="940" t="s">
        <v>800</v>
      </c>
      <c r="I912" s="940" t="s">
        <v>957</v>
      </c>
      <c r="J912" s="940" t="s">
        <v>958</v>
      </c>
      <c r="K912" s="940" t="s">
        <v>800</v>
      </c>
      <c r="L912" s="940" t="s">
        <v>957</v>
      </c>
      <c r="M912" s="940" t="s">
        <v>958</v>
      </c>
      <c r="N912" s="940" t="s">
        <v>800</v>
      </c>
      <c r="O912" s="940" t="s">
        <v>957</v>
      </c>
      <c r="P912" s="940" t="s">
        <v>958</v>
      </c>
      <c r="Q912" s="940" t="s">
        <v>800</v>
      </c>
      <c r="R912" s="940" t="s">
        <v>957</v>
      </c>
      <c r="S912" s="940" t="s">
        <v>958</v>
      </c>
      <c r="T912" s="940" t="s">
        <v>800</v>
      </c>
      <c r="U912" s="940" t="s">
        <v>957</v>
      </c>
      <c r="V912" s="940" t="s">
        <v>958</v>
      </c>
      <c r="W912" s="940" t="s">
        <v>800</v>
      </c>
      <c r="X912" s="940" t="s">
        <v>957</v>
      </c>
      <c r="Y912" s="940" t="s">
        <v>958</v>
      </c>
      <c r="Z912" s="940" t="s">
        <v>800</v>
      </c>
      <c r="AA912" s="940" t="s">
        <v>957</v>
      </c>
      <c r="AB912" s="940" t="s">
        <v>958</v>
      </c>
      <c r="AC912" s="940" t="s">
        <v>800</v>
      </c>
      <c r="AD912" s="940" t="s">
        <v>957</v>
      </c>
      <c r="AE912" s="940" t="s">
        <v>958</v>
      </c>
      <c r="AF912" s="940" t="s">
        <v>800</v>
      </c>
      <c r="AG912" s="940" t="s">
        <v>957</v>
      </c>
      <c r="AH912" s="771" t="s">
        <v>958</v>
      </c>
    </row>
    <row r="913" spans="1:16" s="940" customFormat="1" ht="14.4" x14ac:dyDescent="0.3">
      <c r="A913" s="1193">
        <v>1</v>
      </c>
      <c r="B913" s="940">
        <v>58</v>
      </c>
      <c r="C913" s="940">
        <v>42</v>
      </c>
      <c r="D913" s="940">
        <v>1</v>
      </c>
      <c r="E913" s="771">
        <v>58</v>
      </c>
      <c r="F913" s="771">
        <v>42</v>
      </c>
      <c r="G913" s="771">
        <v>1</v>
      </c>
      <c r="H913" s="771">
        <v>85</v>
      </c>
      <c r="I913" s="771">
        <v>15</v>
      </c>
      <c r="J913" s="771">
        <v>1</v>
      </c>
      <c r="K913" s="771">
        <v>94</v>
      </c>
      <c r="L913" s="771">
        <v>6</v>
      </c>
      <c r="M913" s="771">
        <v>20</v>
      </c>
      <c r="N913" s="771">
        <v>93</v>
      </c>
      <c r="O913" s="771">
        <v>7</v>
      </c>
      <c r="P913" s="771">
        <v>1</v>
      </c>
    </row>
    <row r="914" spans="1:16" s="940" customFormat="1" ht="14.4" x14ac:dyDescent="0.3">
      <c r="A914" s="1193" t="s">
        <v>961</v>
      </c>
      <c r="B914" s="940">
        <v>87</v>
      </c>
      <c r="C914" s="940">
        <v>13</v>
      </c>
      <c r="D914" s="940">
        <v>3</v>
      </c>
      <c r="E914" s="771">
        <v>48</v>
      </c>
      <c r="F914" s="771">
        <v>52</v>
      </c>
      <c r="G914" s="771">
        <v>1</v>
      </c>
      <c r="K914" s="940">
        <v>78</v>
      </c>
      <c r="L914" s="940">
        <v>22</v>
      </c>
      <c r="M914" s="940">
        <v>3</v>
      </c>
    </row>
    <row r="915" spans="1:16" s="940" customFormat="1" ht="14.4" x14ac:dyDescent="0.3">
      <c r="A915" s="1193" t="s">
        <v>962</v>
      </c>
      <c r="B915" s="940">
        <v>46</v>
      </c>
      <c r="C915" s="940">
        <v>54</v>
      </c>
      <c r="D915" s="940">
        <v>17</v>
      </c>
      <c r="E915" s="940" t="s">
        <v>964</v>
      </c>
      <c r="K915" s="940">
        <v>62</v>
      </c>
      <c r="L915" s="940">
        <v>38</v>
      </c>
      <c r="M915" s="940">
        <v>17</v>
      </c>
    </row>
    <row r="916" spans="1:16" s="940" customFormat="1" ht="14.4" x14ac:dyDescent="0.3">
      <c r="A916" s="1193" t="s">
        <v>963</v>
      </c>
      <c r="B916" s="771">
        <v>30</v>
      </c>
      <c r="C916" s="771">
        <v>70</v>
      </c>
      <c r="D916" s="771">
        <v>1</v>
      </c>
      <c r="E916" s="940" t="s">
        <v>964</v>
      </c>
      <c r="K916" s="771">
        <v>52</v>
      </c>
      <c r="L916" s="771">
        <v>48</v>
      </c>
      <c r="M916" s="771">
        <v>1</v>
      </c>
      <c r="N916" s="771">
        <v>13</v>
      </c>
      <c r="O916" s="771">
        <v>87</v>
      </c>
      <c r="P916" s="771">
        <v>20</v>
      </c>
    </row>
    <row r="917" spans="1:16" s="940" customFormat="1" ht="14.4" x14ac:dyDescent="0.3"/>
    <row r="918" spans="1:16" s="940" customFormat="1" ht="14.4" x14ac:dyDescent="0.3"/>
    <row r="919" spans="1:16" s="940" customFormat="1" ht="15" thickBot="1" x14ac:dyDescent="0.35">
      <c r="C919" s="940" t="s">
        <v>800</v>
      </c>
    </row>
    <row r="920" spans="1:16" s="940" customFormat="1" ht="21.6" thickTop="1" thickBot="1" x14ac:dyDescent="0.35">
      <c r="B920" s="1164" t="s">
        <v>110</v>
      </c>
      <c r="C920" s="940" t="s">
        <v>957</v>
      </c>
    </row>
    <row r="921" spans="1:16" s="940" customFormat="1" ht="15" thickTop="1" x14ac:dyDescent="0.3">
      <c r="C921" s="940" t="s">
        <v>958</v>
      </c>
    </row>
    <row r="922" spans="1:16" s="940" customFormat="1" ht="15" thickBot="1" x14ac:dyDescent="0.35">
      <c r="C922" s="940" t="s">
        <v>800</v>
      </c>
    </row>
    <row r="923" spans="1:16" s="940" customFormat="1" ht="21.6" thickTop="1" thickBot="1" x14ac:dyDescent="0.35">
      <c r="B923" s="1164" t="s">
        <v>111</v>
      </c>
      <c r="C923" s="940" t="s">
        <v>957</v>
      </c>
    </row>
    <row r="924" spans="1:16" s="940" customFormat="1" ht="15" thickTop="1" x14ac:dyDescent="0.3">
      <c r="C924" s="940" t="s">
        <v>958</v>
      </c>
    </row>
    <row r="925" spans="1:16" s="940" customFormat="1" ht="15" thickBot="1" x14ac:dyDescent="0.35">
      <c r="C925" s="940" t="s">
        <v>800</v>
      </c>
    </row>
    <row r="926" spans="1:16" s="940" customFormat="1" ht="21" thickTop="1" x14ac:dyDescent="0.3">
      <c r="B926" s="1182" t="s">
        <v>113</v>
      </c>
      <c r="C926" s="940" t="s">
        <v>957</v>
      </c>
    </row>
    <row r="927" spans="1:16" s="940" customFormat="1" ht="14.4" x14ac:dyDescent="0.3">
      <c r="C927" s="940" t="s">
        <v>958</v>
      </c>
    </row>
    <row r="928" spans="1:16" s="940" customFormat="1" ht="15" thickBot="1" x14ac:dyDescent="0.35">
      <c r="C928" s="940" t="s">
        <v>800</v>
      </c>
    </row>
    <row r="929" spans="2:3" s="940" customFormat="1" ht="21.6" thickTop="1" thickBot="1" x14ac:dyDescent="0.35">
      <c r="B929" s="1164" t="s">
        <v>114</v>
      </c>
      <c r="C929" s="940" t="s">
        <v>957</v>
      </c>
    </row>
    <row r="930" spans="2:3" s="940" customFormat="1" ht="15" thickTop="1" x14ac:dyDescent="0.3">
      <c r="C930" s="940" t="s">
        <v>958</v>
      </c>
    </row>
    <row r="931" spans="2:3" s="940" customFormat="1" ht="15" thickBot="1" x14ac:dyDescent="0.35">
      <c r="C931" s="940" t="s">
        <v>800</v>
      </c>
    </row>
    <row r="932" spans="2:3" s="940" customFormat="1" ht="21" thickTop="1" x14ac:dyDescent="0.3">
      <c r="B932" s="1163" t="s">
        <v>115</v>
      </c>
      <c r="C932" s="940" t="s">
        <v>957</v>
      </c>
    </row>
    <row r="933" spans="2:3" s="940" customFormat="1" ht="14.4" x14ac:dyDescent="0.3">
      <c r="C933" s="940" t="s">
        <v>958</v>
      </c>
    </row>
    <row r="934" spans="2:3" s="940" customFormat="1" ht="15" thickBot="1" x14ac:dyDescent="0.35">
      <c r="C934" s="940" t="s">
        <v>800</v>
      </c>
    </row>
    <row r="935" spans="2:3" s="940" customFormat="1" ht="21" thickTop="1" x14ac:dyDescent="0.3">
      <c r="B935" s="1162" t="s">
        <v>116</v>
      </c>
      <c r="C935" s="940" t="s">
        <v>957</v>
      </c>
    </row>
    <row r="936" spans="2:3" s="940" customFormat="1" ht="14.4" x14ac:dyDescent="0.3">
      <c r="C936" s="940" t="s">
        <v>958</v>
      </c>
    </row>
    <row r="937" spans="2:3" s="940" customFormat="1" ht="15" thickBot="1" x14ac:dyDescent="0.35">
      <c r="C937" s="940" t="s">
        <v>800</v>
      </c>
    </row>
    <row r="938" spans="2:3" s="940" customFormat="1" ht="21.6" thickTop="1" thickBot="1" x14ac:dyDescent="0.35">
      <c r="B938" s="1164" t="s">
        <v>118</v>
      </c>
      <c r="C938" s="940" t="s">
        <v>957</v>
      </c>
    </row>
    <row r="939" spans="2:3" s="940" customFormat="1" ht="15" thickTop="1" x14ac:dyDescent="0.3">
      <c r="C939" s="940" t="s">
        <v>958</v>
      </c>
    </row>
    <row r="940" spans="2:3" s="940" customFormat="1" ht="15" thickBot="1" x14ac:dyDescent="0.35">
      <c r="C940" s="940" t="s">
        <v>800</v>
      </c>
    </row>
    <row r="941" spans="2:3" s="940" customFormat="1" ht="21" thickTop="1" x14ac:dyDescent="0.3">
      <c r="B941" s="1185" t="s">
        <v>119</v>
      </c>
      <c r="C941" s="940" t="s">
        <v>957</v>
      </c>
    </row>
    <row r="942" spans="2:3" s="940" customFormat="1" ht="14.4" x14ac:dyDescent="0.3">
      <c r="C942" s="940" t="s">
        <v>958</v>
      </c>
    </row>
    <row r="943" spans="2:3" s="940" customFormat="1" ht="15" thickBot="1" x14ac:dyDescent="0.35">
      <c r="C943" s="940" t="s">
        <v>800</v>
      </c>
    </row>
    <row r="944" spans="2:3" s="940" customFormat="1" ht="21.6" thickTop="1" thickBot="1" x14ac:dyDescent="0.35">
      <c r="B944" s="1164" t="s">
        <v>120</v>
      </c>
      <c r="C944" s="940" t="s">
        <v>957</v>
      </c>
    </row>
    <row r="945" spans="2:3" s="940" customFormat="1" ht="15" thickTop="1" x14ac:dyDescent="0.3">
      <c r="C945" s="940" t="s">
        <v>958</v>
      </c>
    </row>
    <row r="946" spans="2:3" s="940" customFormat="1" ht="15" thickBot="1" x14ac:dyDescent="0.35">
      <c r="C946" s="940" t="s">
        <v>800</v>
      </c>
    </row>
    <row r="947" spans="2:3" s="940" customFormat="1" ht="21.6" thickTop="1" thickBot="1" x14ac:dyDescent="0.35">
      <c r="B947" s="1164" t="s">
        <v>121</v>
      </c>
      <c r="C947" s="940" t="s">
        <v>957</v>
      </c>
    </row>
    <row r="948" spans="2:3" s="940" customFormat="1" ht="15" thickTop="1" x14ac:dyDescent="0.3">
      <c r="C948" s="940" t="s">
        <v>958</v>
      </c>
    </row>
    <row r="949" spans="2:3" s="940" customFormat="1" ht="15" thickBot="1" x14ac:dyDescent="0.35">
      <c r="C949" s="940" t="s">
        <v>800</v>
      </c>
    </row>
    <row r="950" spans="2:3" s="940" customFormat="1" ht="21.6" thickTop="1" thickBot="1" x14ac:dyDescent="0.35">
      <c r="B950" s="1164" t="s">
        <v>122</v>
      </c>
      <c r="C950" s="940" t="s">
        <v>957</v>
      </c>
    </row>
    <row r="951" spans="2:3" s="940" customFormat="1" ht="15" thickTop="1" x14ac:dyDescent="0.3">
      <c r="C951" s="771" t="s">
        <v>958</v>
      </c>
    </row>
    <row r="952" spans="2:3" s="940" customFormat="1" ht="14.4" x14ac:dyDescent="0.3"/>
    <row r="953" spans="2:3" s="940" customFormat="1" ht="14.4" x14ac:dyDescent="0.3"/>
    <row r="954" spans="2:3" s="940" customFormat="1" ht="14.4" x14ac:dyDescent="0.3"/>
    <row r="955" spans="2:3" s="940" customFormat="1" ht="14.4" x14ac:dyDescent="0.3"/>
    <row r="956" spans="2:3" s="940" customFormat="1" ht="14.4" x14ac:dyDescent="0.3"/>
    <row r="957" spans="2:3" s="940" customFormat="1" ht="14.4" x14ac:dyDescent="0.3"/>
    <row r="958" spans="2:3" s="940" customFormat="1" ht="14.4" x14ac:dyDescent="0.3"/>
    <row r="959" spans="2:3" s="940" customFormat="1" ht="14.4" x14ac:dyDescent="0.3"/>
    <row r="960" spans="2:3" s="940" customFormat="1" ht="14.4" x14ac:dyDescent="0.3"/>
    <row r="961" s="940" customFormat="1" ht="14.4" x14ac:dyDescent="0.3"/>
    <row r="962" s="940" customFormat="1" ht="14.4" x14ac:dyDescent="0.3"/>
    <row r="963" s="940" customFormat="1" ht="14.4" x14ac:dyDescent="0.3"/>
    <row r="964" s="940" customFormat="1" ht="14.4" x14ac:dyDescent="0.3"/>
    <row r="965" s="940" customFormat="1" ht="14.4" x14ac:dyDescent="0.3"/>
    <row r="966" s="940" customFormat="1" ht="14.4" x14ac:dyDescent="0.3"/>
    <row r="967" s="940" customFormat="1" ht="14.4" x14ac:dyDescent="0.3"/>
    <row r="968" s="940" customFormat="1" ht="14.4" x14ac:dyDescent="0.3"/>
    <row r="969" s="940" customFormat="1" ht="14.4" x14ac:dyDescent="0.3"/>
    <row r="970" s="940" customFormat="1" ht="14.4" x14ac:dyDescent="0.3"/>
    <row r="971" s="940" customFormat="1" ht="14.4" x14ac:dyDescent="0.3"/>
    <row r="972" s="940" customFormat="1" ht="14.4" x14ac:dyDescent="0.3"/>
    <row r="973" s="940" customFormat="1" ht="14.4" x14ac:dyDescent="0.3"/>
    <row r="974" s="940" customFormat="1" ht="14.4" x14ac:dyDescent="0.3"/>
    <row r="975" s="940" customFormat="1" ht="14.4" x14ac:dyDescent="0.3"/>
    <row r="976" s="940" customFormat="1" ht="14.4" x14ac:dyDescent="0.3"/>
    <row r="977" s="940" customFormat="1" ht="14.4" x14ac:dyDescent="0.3"/>
    <row r="978" s="940" customFormat="1" ht="14.4" x14ac:dyDescent="0.3"/>
    <row r="979" s="940" customFormat="1" ht="14.4" x14ac:dyDescent="0.3"/>
    <row r="980" s="940" customFormat="1" ht="14.4" x14ac:dyDescent="0.3"/>
    <row r="981" s="940" customFormat="1" ht="14.4" x14ac:dyDescent="0.3"/>
    <row r="982" s="940" customFormat="1" ht="14.4" x14ac:dyDescent="0.3"/>
    <row r="983" s="940" customFormat="1" ht="14.4" x14ac:dyDescent="0.3"/>
    <row r="984" s="940" customFormat="1" ht="14.4" x14ac:dyDescent="0.3"/>
    <row r="985" s="940" customFormat="1" ht="14.4" x14ac:dyDescent="0.3"/>
    <row r="986" s="940" customFormat="1" ht="14.4" x14ac:dyDescent="0.3"/>
    <row r="987" s="940" customFormat="1" ht="14.4" x14ac:dyDescent="0.3"/>
    <row r="988" s="940" customFormat="1" ht="14.4" x14ac:dyDescent="0.3"/>
    <row r="989" s="940" customFormat="1" ht="14.4" x14ac:dyDescent="0.3"/>
    <row r="990" s="940" customFormat="1" ht="14.4" x14ac:dyDescent="0.3"/>
    <row r="991" s="940" customFormat="1" ht="14.4" x14ac:dyDescent="0.3"/>
    <row r="992" s="940" customFormat="1" ht="14.4" x14ac:dyDescent="0.3"/>
    <row r="993" s="940" customFormat="1" ht="14.4" x14ac:dyDescent="0.3"/>
    <row r="994" s="940" customFormat="1" ht="14.4" x14ac:dyDescent="0.3"/>
    <row r="995" s="940" customFormat="1" ht="14.4" x14ac:dyDescent="0.3"/>
    <row r="996" s="940" customFormat="1" ht="14.4" x14ac:dyDescent="0.3"/>
    <row r="997" s="940" customFormat="1" ht="14.4" x14ac:dyDescent="0.3"/>
    <row r="998" s="940" customFormat="1" ht="14.4" x14ac:dyDescent="0.3"/>
    <row r="999" s="940" customFormat="1" ht="14.4" x14ac:dyDescent="0.3"/>
    <row r="1000" s="940" customFormat="1" ht="14.4" x14ac:dyDescent="0.3"/>
    <row r="1001" s="940" customFormat="1" ht="14.4" x14ac:dyDescent="0.3"/>
    <row r="1002" s="940" customFormat="1" ht="14.4" x14ac:dyDescent="0.3"/>
    <row r="1003" s="940" customFormat="1" ht="14.4" x14ac:dyDescent="0.3"/>
    <row r="1004" s="940" customFormat="1" ht="14.4" x14ac:dyDescent="0.3"/>
    <row r="1005" s="940" customFormat="1" ht="14.4" x14ac:dyDescent="0.3"/>
    <row r="1006" s="940" customFormat="1" ht="14.4" x14ac:dyDescent="0.3"/>
    <row r="1007" s="940" customFormat="1" ht="14.4" x14ac:dyDescent="0.3"/>
    <row r="1008" s="940" customFormat="1" ht="14.4" x14ac:dyDescent="0.3"/>
    <row r="1009" s="940" customFormat="1" ht="14.4" x14ac:dyDescent="0.3"/>
    <row r="1010" s="940" customFormat="1" ht="14.4" x14ac:dyDescent="0.3"/>
    <row r="1011" s="940" customFormat="1" ht="14.4" x14ac:dyDescent="0.3"/>
    <row r="1012" s="940" customFormat="1" ht="14.4" x14ac:dyDescent="0.3"/>
    <row r="1013" s="940" customFormat="1" ht="14.4" x14ac:dyDescent="0.3"/>
    <row r="1014" s="940" customFormat="1" ht="14.4" x14ac:dyDescent="0.3"/>
    <row r="1015" s="940" customFormat="1" ht="14.4" x14ac:dyDescent="0.3"/>
    <row r="1016" s="940" customFormat="1" ht="14.4" x14ac:dyDescent="0.3"/>
    <row r="1017" s="940" customFormat="1" ht="14.4" x14ac:dyDescent="0.3"/>
    <row r="1018" s="940" customFormat="1" ht="14.4" x14ac:dyDescent="0.3"/>
    <row r="1019" s="940" customFormat="1" ht="14.4" x14ac:dyDescent="0.3"/>
    <row r="1020" s="940" customFormat="1" ht="14.4" x14ac:dyDescent="0.3"/>
    <row r="1021" s="940" customFormat="1" ht="14.4" x14ac:dyDescent="0.3"/>
    <row r="1022" s="940" customFormat="1" ht="14.4" x14ac:dyDescent="0.3"/>
    <row r="1023" s="940" customFormat="1" ht="14.4" x14ac:dyDescent="0.3"/>
    <row r="1024" s="940" customFormat="1" ht="14.4" x14ac:dyDescent="0.3"/>
    <row r="1025" s="940" customFormat="1" ht="14.4" x14ac:dyDescent="0.3"/>
    <row r="1026" s="940" customFormat="1" ht="14.4" x14ac:dyDescent="0.3"/>
    <row r="1027" s="940" customFormat="1" ht="14.4" x14ac:dyDescent="0.3"/>
    <row r="1028" s="940" customFormat="1" ht="14.4" x14ac:dyDescent="0.3"/>
    <row r="1029" s="940" customFormat="1" ht="14.4" x14ac:dyDescent="0.3"/>
    <row r="1030" s="940" customFormat="1" ht="14.4" x14ac:dyDescent="0.3"/>
    <row r="1031" s="940" customFormat="1" ht="14.4" x14ac:dyDescent="0.3"/>
    <row r="1032" s="940" customFormat="1" ht="14.4" x14ac:dyDescent="0.3"/>
    <row r="1033" s="940" customFormat="1" ht="14.4" x14ac:dyDescent="0.3"/>
    <row r="1034" s="940" customFormat="1" ht="14.4" x14ac:dyDescent="0.3"/>
    <row r="1035" s="940" customFormat="1" ht="14.4" x14ac:dyDescent="0.3"/>
    <row r="1036" s="940" customFormat="1" ht="14.4" x14ac:dyDescent="0.3"/>
    <row r="1037" s="940" customFormat="1" ht="14.4" x14ac:dyDescent="0.3"/>
    <row r="1038" s="940" customFormat="1" ht="14.4" x14ac:dyDescent="0.3"/>
    <row r="1039" s="940" customFormat="1" ht="14.4" x14ac:dyDescent="0.3"/>
    <row r="1040" s="940" customFormat="1" ht="14.4" x14ac:dyDescent="0.3"/>
    <row r="1041" s="940" customFormat="1" ht="14.4" x14ac:dyDescent="0.3"/>
    <row r="1042" s="940" customFormat="1" ht="14.4" x14ac:dyDescent="0.3"/>
    <row r="1043" s="940" customFormat="1" ht="14.4" x14ac:dyDescent="0.3"/>
    <row r="1044" s="940" customFormat="1" ht="14.4" x14ac:dyDescent="0.3"/>
    <row r="1045" s="940" customFormat="1" ht="14.4" x14ac:dyDescent="0.3"/>
    <row r="1046" s="940" customFormat="1" ht="14.4" x14ac:dyDescent="0.3"/>
    <row r="1047" s="940" customFormat="1" ht="14.4" x14ac:dyDescent="0.3"/>
    <row r="1048" s="940" customFormat="1" ht="14.4" x14ac:dyDescent="0.3"/>
    <row r="1049" s="940" customFormat="1" ht="14.4" x14ac:dyDescent="0.3"/>
    <row r="1050" s="940" customFormat="1" ht="14.4" x14ac:dyDescent="0.3"/>
    <row r="1051" s="940" customFormat="1" ht="14.4" x14ac:dyDescent="0.3"/>
    <row r="1052" s="940" customFormat="1" ht="14.4" x14ac:dyDescent="0.3"/>
    <row r="1053" s="940" customFormat="1" ht="14.4" x14ac:dyDescent="0.3"/>
    <row r="1054" s="940" customFormat="1" ht="14.4" x14ac:dyDescent="0.3"/>
    <row r="1055" s="940" customFormat="1" ht="14.4" x14ac:dyDescent="0.3"/>
    <row r="1056" s="940" customFormat="1" ht="14.4" x14ac:dyDescent="0.3"/>
    <row r="1057" s="940" customFormat="1" ht="15" thickBot="1" x14ac:dyDescent="0.35"/>
  </sheetData>
  <conditionalFormatting sqref="H6">
    <cfRule type="cellIs" dxfId="134" priority="44" operator="between">
      <formula>$E$74</formula>
      <formula>$E$84</formula>
    </cfRule>
  </conditionalFormatting>
  <conditionalFormatting sqref="I6">
    <cfRule type="cellIs" dxfId="133" priority="43" operator="between">
      <formula>$F$74</formula>
      <formula>$F$84</formula>
    </cfRule>
  </conditionalFormatting>
  <conditionalFormatting sqref="J6">
    <cfRule type="cellIs" dxfId="132" priority="42" operator="between">
      <formula>$G$74</formula>
      <formula>$G$84</formula>
    </cfRule>
  </conditionalFormatting>
  <conditionalFormatting sqref="K6">
    <cfRule type="cellIs" dxfId="131" priority="41" operator="between">
      <formula>$H$74</formula>
      <formula>$H$84</formula>
    </cfRule>
  </conditionalFormatting>
  <conditionalFormatting sqref="N6">
    <cfRule type="cellIs" dxfId="130" priority="40" operator="between">
      <formula>$K$74</formula>
      <formula>$K$84</formula>
    </cfRule>
  </conditionalFormatting>
  <conditionalFormatting sqref="P6">
    <cfRule type="cellIs" dxfId="129" priority="39" operator="between">
      <formula>$M$74</formula>
      <formula>$M$84</formula>
    </cfRule>
  </conditionalFormatting>
  <conditionalFormatting sqref="R6">
    <cfRule type="cellIs" dxfId="128" priority="38" operator="between">
      <formula>$O$74</formula>
      <formula>$O$84</formula>
    </cfRule>
  </conditionalFormatting>
  <conditionalFormatting sqref="L6">
    <cfRule type="cellIs" dxfId="127" priority="35" operator="between">
      <formula>$I$78</formula>
      <formula>$I$80</formula>
    </cfRule>
    <cfRule type="cellIs" dxfId="126" priority="36" operator="between">
      <formula>$I$76</formula>
      <formula>$I$78</formula>
    </cfRule>
    <cfRule type="cellIs" dxfId="125" priority="37" operator="between">
      <formula>$I$74</formula>
      <formula>$I$76</formula>
    </cfRule>
  </conditionalFormatting>
  <conditionalFormatting sqref="O6">
    <cfRule type="cellIs" dxfId="124" priority="32" operator="between">
      <formula>$L$82</formula>
      <formula>$L$84</formula>
    </cfRule>
    <cfRule type="cellIs" dxfId="123" priority="33" operator="between">
      <formula>$L$78</formula>
      <formula>$L$80</formula>
    </cfRule>
    <cfRule type="cellIs" dxfId="122" priority="34" operator="between">
      <formula>$L$74</formula>
      <formula>$L$76</formula>
    </cfRule>
  </conditionalFormatting>
  <conditionalFormatting sqref="Q6">
    <cfRule type="cellIs" dxfId="121" priority="28" operator="between">
      <formula>$N$74</formula>
      <formula>$N$80</formula>
    </cfRule>
    <cfRule type="cellIs" dxfId="120" priority="29" operator="between">
      <formula>$N$82</formula>
      <formula>$N$84</formula>
    </cfRule>
    <cfRule type="cellIs" dxfId="119" priority="30" operator="between">
      <formula>$N$78</formula>
      <formula>$N$80</formula>
    </cfRule>
    <cfRule type="cellIs" dxfId="118" priority="31" operator="between">
      <formula>$N$74</formula>
      <formula>$N$76</formula>
    </cfRule>
  </conditionalFormatting>
  <conditionalFormatting sqref="G17:G907">
    <cfRule type="cellIs" dxfId="117" priority="26" operator="lessThan">
      <formula>$G$12</formula>
    </cfRule>
    <cfRule type="cellIs" dxfId="116" priority="27" operator="greaterThan">
      <formula>$G$11</formula>
    </cfRule>
  </conditionalFormatting>
  <conditionalFormatting sqref="H17:H907">
    <cfRule type="cellIs" dxfId="115" priority="24" operator="lessThan">
      <formula>$H$12</formula>
    </cfRule>
    <cfRule type="cellIs" dxfId="114" priority="25" operator="greaterThan">
      <formula>$H$11</formula>
    </cfRule>
  </conditionalFormatting>
  <conditionalFormatting sqref="I17:I907">
    <cfRule type="cellIs" dxfId="113" priority="22" operator="lessThan">
      <formula>$I$12</formula>
    </cfRule>
    <cfRule type="cellIs" dxfId="112" priority="23" operator="greaterThan">
      <formula>$I$11</formula>
    </cfRule>
  </conditionalFormatting>
  <conditionalFormatting sqref="J17:J907">
    <cfRule type="cellIs" dxfId="111" priority="20" operator="lessThan">
      <formula>$J$12</formula>
    </cfRule>
    <cfRule type="cellIs" dxfId="110" priority="21" operator="greaterThan">
      <formula>$J$11</formula>
    </cfRule>
  </conditionalFormatting>
  <conditionalFormatting sqref="K17:K907">
    <cfRule type="cellIs" dxfId="109" priority="18" operator="lessThan">
      <formula>$K$12</formula>
    </cfRule>
    <cfRule type="cellIs" dxfId="108" priority="19" operator="greaterThan">
      <formula>$K$11</formula>
    </cfRule>
  </conditionalFormatting>
  <conditionalFormatting sqref="L17:L907">
    <cfRule type="cellIs" dxfId="107" priority="16" operator="lessThan">
      <formula>$L$12</formula>
    </cfRule>
    <cfRule type="cellIs" dxfId="106" priority="17" operator="greaterThan">
      <formula>$L$11</formula>
    </cfRule>
  </conditionalFormatting>
  <conditionalFormatting sqref="N17:N907">
    <cfRule type="cellIs" dxfId="105" priority="12" operator="lessThan">
      <formula>$N$12</formula>
    </cfRule>
    <cfRule type="cellIs" dxfId="104" priority="13" operator="greaterThan">
      <formula>$N$11</formula>
    </cfRule>
  </conditionalFormatting>
  <conditionalFormatting sqref="O17:O907">
    <cfRule type="cellIs" dxfId="103" priority="10" operator="lessThan">
      <formula>$O$12</formula>
    </cfRule>
    <cfRule type="cellIs" dxfId="102" priority="11" operator="greaterThan">
      <formula>$O$11</formula>
    </cfRule>
  </conditionalFormatting>
  <conditionalFormatting sqref="P17:P907">
    <cfRule type="cellIs" dxfId="101" priority="8" operator="lessThan">
      <formula>$P$12</formula>
    </cfRule>
    <cfRule type="cellIs" dxfId="100" priority="9" operator="greaterThan">
      <formula>$P$11</formula>
    </cfRule>
  </conditionalFormatting>
  <conditionalFormatting sqref="Q17:Q907">
    <cfRule type="cellIs" dxfId="99" priority="6" operator="lessThan">
      <formula>$Q$12</formula>
    </cfRule>
    <cfRule type="cellIs" dxfId="98" priority="7" operator="greaterThan">
      <formula>$Q$11</formula>
    </cfRule>
  </conditionalFormatting>
  <conditionalFormatting sqref="R17:R907">
    <cfRule type="cellIs" dxfId="97" priority="4" operator="lessThan">
      <formula>$R$12</formula>
    </cfRule>
    <cfRule type="cellIs" dxfId="96" priority="5" operator="greaterThan">
      <formula>$R$11</formula>
    </cfRule>
  </conditionalFormatting>
  <conditionalFormatting sqref="M17:M907">
    <cfRule type="cellIs" dxfId="95" priority="1" operator="lessThan">
      <formula>0.04</formula>
    </cfRule>
    <cfRule type="cellIs" dxfId="94" priority="2" operator="greaterThan">
      <formula>0.06</formula>
    </cfRule>
    <cfRule type="cellIs" dxfId="93" priority="3" operator="greaterThan">
      <formula>"0,06"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U908"/>
  <sheetViews>
    <sheetView topLeftCell="A43" workbookViewId="0">
      <selection activeCell="N914" sqref="N914"/>
    </sheetView>
  </sheetViews>
  <sheetFormatPr defaultRowHeight="14.4" x14ac:dyDescent="0.3"/>
  <cols>
    <col min="6" max="6" width="13" customWidth="1"/>
    <col min="7" max="7" width="11" customWidth="1"/>
    <col min="8" max="8" width="12.33203125" customWidth="1"/>
    <col min="9" max="9" width="12.109375" customWidth="1"/>
    <col min="10" max="10" width="11.88671875" customWidth="1"/>
    <col min="11" max="11" width="13" customWidth="1"/>
    <col min="12" max="12" width="10.6640625" customWidth="1"/>
    <col min="13" max="13" width="10.5546875" customWidth="1"/>
    <col min="14" max="14" width="14" customWidth="1"/>
    <col min="15" max="15" width="12.88671875" customWidth="1"/>
    <col min="16" max="16" width="12.33203125" customWidth="1"/>
    <col min="17" max="17" width="13.6640625" customWidth="1"/>
    <col min="18" max="18" width="12.6640625" customWidth="1"/>
  </cols>
  <sheetData>
    <row r="1" spans="2:21" ht="21.6" thickTop="1" thickBot="1" x14ac:dyDescent="0.35">
      <c r="F1" s="956" t="s">
        <v>108</v>
      </c>
      <c r="G1" s="957" t="s">
        <v>109</v>
      </c>
      <c r="H1" s="956" t="s">
        <v>110</v>
      </c>
      <c r="I1" s="956" t="s">
        <v>111</v>
      </c>
      <c r="J1" s="1161" t="s">
        <v>113</v>
      </c>
      <c r="K1" s="1164" t="s">
        <v>114</v>
      </c>
      <c r="L1" s="1165" t="s">
        <v>115</v>
      </c>
      <c r="M1" s="1181" t="s">
        <v>116</v>
      </c>
      <c r="N1" s="1164" t="s">
        <v>118</v>
      </c>
      <c r="O1" s="1183" t="s">
        <v>119</v>
      </c>
      <c r="P1" s="1161" t="s">
        <v>120</v>
      </c>
      <c r="Q1" s="1164" t="s">
        <v>121</v>
      </c>
      <c r="R1" s="1184" t="s">
        <v>122</v>
      </c>
      <c r="S1" s="1179"/>
      <c r="T1" s="1179"/>
      <c r="U1" s="1179"/>
    </row>
    <row r="2" spans="2:21" ht="24.6" thickTop="1" thickBot="1" x14ac:dyDescent="0.5">
      <c r="E2" s="833" t="s">
        <v>601</v>
      </c>
      <c r="F2" s="834">
        <v>3.9839999675750732</v>
      </c>
      <c r="G2" s="835">
        <v>3.5298533178865908E-2</v>
      </c>
      <c r="H2" s="836">
        <v>8.4396000099182125</v>
      </c>
      <c r="I2" s="834">
        <v>5.754440002441406</v>
      </c>
      <c r="J2" s="834">
        <v>1.5359999895095826</v>
      </c>
      <c r="K2" s="1166">
        <v>118.31440002441406</v>
      </c>
      <c r="L2" s="1167">
        <v>9.4285714285714288</v>
      </c>
      <c r="M2" s="838">
        <v>0.10500000044703484</v>
      </c>
      <c r="N2" s="1166">
        <v>294.97599975585939</v>
      </c>
      <c r="O2" s="837">
        <v>31.67604019165039</v>
      </c>
      <c r="P2" s="835">
        <v>8.6451236754655839E-2</v>
      </c>
      <c r="Q2" s="1167">
        <v>38.901160202026368</v>
      </c>
      <c r="R2" s="834">
        <v>19.005159797668458</v>
      </c>
      <c r="S2" s="1186">
        <v>-73.012416076744913</v>
      </c>
      <c r="T2" s="1187">
        <v>-10.482118469643696</v>
      </c>
      <c r="U2" s="1179"/>
    </row>
    <row r="3" spans="2:21" ht="24.6" thickTop="1" thickBot="1" x14ac:dyDescent="0.5">
      <c r="D3" s="346"/>
      <c r="E3" s="827" t="s">
        <v>70</v>
      </c>
      <c r="F3" s="828">
        <v>4.0392856938498358</v>
      </c>
      <c r="G3" s="829">
        <v>2.3859895455340546E-2</v>
      </c>
      <c r="H3" s="830">
        <v>14.087931008174502</v>
      </c>
      <c r="I3" s="828">
        <v>5.5589655349994525</v>
      </c>
      <c r="J3" s="828">
        <v>4.1768965638917068</v>
      </c>
      <c r="K3" s="1170">
        <v>41.314827820350381</v>
      </c>
      <c r="L3" s="1171">
        <v>38.555555555555557</v>
      </c>
      <c r="M3" s="832">
        <v>0.39307692446387732</v>
      </c>
      <c r="N3" s="1170">
        <v>117.70206951272898</v>
      </c>
      <c r="O3" s="830">
        <v>9.7713794058253018</v>
      </c>
      <c r="P3" s="829">
        <v>0.10822940103966615</v>
      </c>
      <c r="Q3" s="1171">
        <v>31.483930982392408</v>
      </c>
      <c r="R3" s="828">
        <v>18.576517302414466</v>
      </c>
      <c r="S3" s="1179"/>
      <c r="T3" s="1179"/>
      <c r="U3" s="1179"/>
    </row>
    <row r="4" spans="2:21" ht="21.6" thickTop="1" thickBot="1" x14ac:dyDescent="0.4">
      <c r="D4" s="346" t="s">
        <v>901</v>
      </c>
      <c r="E4" s="885"/>
      <c r="G4" s="1097">
        <v>0</v>
      </c>
      <c r="H4" s="1093">
        <v>11.966666666666667</v>
      </c>
      <c r="I4" s="1093">
        <v>7.8238095238095227</v>
      </c>
      <c r="J4" s="1099">
        <v>1.319047619047619</v>
      </c>
      <c r="K4" s="1168">
        <v>46.914285714285711</v>
      </c>
      <c r="L4" s="1169">
        <v>0.1681746031746032</v>
      </c>
      <c r="M4" s="1105">
        <v>0</v>
      </c>
      <c r="N4" s="1168">
        <v>187.89523809523811</v>
      </c>
      <c r="O4" s="1099">
        <v>0.47222222222222227</v>
      </c>
      <c r="P4" s="1094">
        <v>0.16607142857142856</v>
      </c>
      <c r="Q4" s="1168">
        <v>15.647619047619047</v>
      </c>
      <c r="R4" s="1093">
        <v>7.8476190476190482</v>
      </c>
      <c r="S4" s="1186">
        <v>-69.796158778234812</v>
      </c>
      <c r="T4" s="1187">
        <v>-10.172033786069095</v>
      </c>
      <c r="U4" s="1179"/>
    </row>
    <row r="5" spans="2:21" ht="24.6" thickTop="1" thickBot="1" x14ac:dyDescent="0.5">
      <c r="E5" s="878" t="s">
        <v>709</v>
      </c>
      <c r="F5" s="934">
        <v>4.3339698227615351</v>
      </c>
      <c r="G5" s="933">
        <v>2.8296731249194591E-2</v>
      </c>
      <c r="H5" s="934">
        <v>18.456587820246099</v>
      </c>
      <c r="I5" s="934">
        <v>9.5174891837769877</v>
      </c>
      <c r="J5" s="934">
        <v>2.444759308973754</v>
      </c>
      <c r="K5" s="1172">
        <v>71.828362711493739</v>
      </c>
      <c r="L5" s="1172">
        <v>13.111067681547009</v>
      </c>
      <c r="M5" s="935">
        <v>0.24440787473532172</v>
      </c>
      <c r="N5" s="1172">
        <v>171.46470346585741</v>
      </c>
      <c r="O5" s="934">
        <v>32.308946356086388</v>
      </c>
      <c r="P5" s="933">
        <v>0.10748500264376085</v>
      </c>
      <c r="Q5" s="1172">
        <v>46.448728034845715</v>
      </c>
      <c r="R5" s="934">
        <v>34.251109703239429</v>
      </c>
      <c r="S5" s="1172">
        <v>-68.291992166156817</v>
      </c>
      <c r="T5" s="1188">
        <v>-9.7801773557930165</v>
      </c>
      <c r="U5" s="1179"/>
    </row>
    <row r="6" spans="2:21" s="1086" customFormat="1" ht="21.6" thickTop="1" thickBot="1" x14ac:dyDescent="0.4">
      <c r="D6" s="1074"/>
      <c r="E6" s="1075" t="s">
        <v>900</v>
      </c>
      <c r="F6" s="1133"/>
      <c r="G6" s="1134">
        <v>0.06</v>
      </c>
      <c r="H6" s="1133">
        <v>6.0607142857142904</v>
      </c>
      <c r="I6" s="1133">
        <v>4.7</v>
      </c>
      <c r="J6" s="1135">
        <v>1.0035714285714299</v>
      </c>
      <c r="K6" s="1173">
        <v>137.44137931034484</v>
      </c>
      <c r="L6" s="1174">
        <v>0.05</v>
      </c>
      <c r="M6" s="1137">
        <v>1.7241379310344831E-2</v>
      </c>
      <c r="N6" s="1173">
        <v>383.78620689655162</v>
      </c>
      <c r="O6" s="1135">
        <v>18.565517241379315</v>
      </c>
      <c r="P6" s="1138">
        <v>5.9285714285714303E-2</v>
      </c>
      <c r="Q6" s="1173">
        <v>27.741379310344801</v>
      </c>
      <c r="R6" s="1133">
        <v>13.8275862068966</v>
      </c>
      <c r="S6" s="1189"/>
      <c r="T6" s="1189"/>
      <c r="U6" s="1189"/>
    </row>
    <row r="7" spans="2:21" ht="24.6" thickTop="1" thickBot="1" x14ac:dyDescent="0.5">
      <c r="E7" s="839" t="s">
        <v>602</v>
      </c>
      <c r="F7" s="840">
        <v>3.3</v>
      </c>
      <c r="G7" s="841">
        <v>9.6756696701049805E-2</v>
      </c>
      <c r="H7" s="840">
        <v>6.6159999847412108</v>
      </c>
      <c r="I7" s="840">
        <v>3.7079999923706053</v>
      </c>
      <c r="J7" s="840">
        <v>1.1959999799728394</v>
      </c>
      <c r="K7" s="1175">
        <v>124.20200195312501</v>
      </c>
      <c r="L7" s="1175">
        <v>10.25</v>
      </c>
      <c r="M7" s="842">
        <v>7.9999998211860657E-2</v>
      </c>
      <c r="N7" s="1175">
        <v>299</v>
      </c>
      <c r="O7" s="840">
        <v>36.906400299072267</v>
      </c>
      <c r="P7" s="841">
        <v>9.8129019141197205E-2</v>
      </c>
      <c r="Q7" s="1175">
        <v>42.628000640869139</v>
      </c>
      <c r="R7" s="840">
        <v>15.701799964904785</v>
      </c>
      <c r="S7" s="1186">
        <v>-68.714521285898954</v>
      </c>
      <c r="T7" s="1187">
        <v>-9.7932007826742442</v>
      </c>
      <c r="U7" s="1179"/>
    </row>
    <row r="8" spans="2:21" ht="24.6" thickTop="1" thickBot="1" x14ac:dyDescent="0.5">
      <c r="E8" s="839"/>
      <c r="F8" s="840"/>
      <c r="G8" s="841"/>
      <c r="H8" s="840"/>
      <c r="I8" s="840"/>
      <c r="J8" s="840"/>
      <c r="K8" s="1175"/>
      <c r="L8" s="1175"/>
      <c r="M8" s="842"/>
      <c r="N8" s="1175"/>
      <c r="O8" s="840"/>
      <c r="P8" s="841"/>
      <c r="Q8" s="1175"/>
      <c r="R8" s="840"/>
      <c r="S8" s="1186"/>
      <c r="T8" s="1187"/>
      <c r="U8" s="1179"/>
    </row>
    <row r="9" spans="2:21" ht="24.6" thickTop="1" thickBot="1" x14ac:dyDescent="0.5">
      <c r="E9" s="843" t="s">
        <v>76</v>
      </c>
      <c r="F9" s="1142">
        <v>6.4777778519524469</v>
      </c>
      <c r="G9" s="1142">
        <v>3.307866957038641E-2</v>
      </c>
      <c r="H9" s="1142">
        <v>9.5888889100816517</v>
      </c>
      <c r="I9" s="1142">
        <v>7.7277777459886341</v>
      </c>
      <c r="J9" s="1142">
        <v>1.301111102104187</v>
      </c>
      <c r="K9" s="1176">
        <v>90.807778252495666</v>
      </c>
      <c r="L9" s="1176">
        <v>8.5</v>
      </c>
      <c r="M9" s="1142">
        <v>5.000000074505806E-2</v>
      </c>
      <c r="N9" s="1176">
        <v>281.37777709960938</v>
      </c>
      <c r="O9" s="1142">
        <v>3.9127777947319879</v>
      </c>
      <c r="P9" s="1142">
        <v>8.0344006419181824E-2</v>
      </c>
      <c r="Q9" s="1176">
        <v>24.364555570814346</v>
      </c>
      <c r="R9" s="1142">
        <v>14.897555351257324</v>
      </c>
      <c r="S9" s="1186">
        <v>-73.243647537752651</v>
      </c>
      <c r="T9" s="1187">
        <v>-10.44971813437961</v>
      </c>
      <c r="U9" s="1179"/>
    </row>
    <row r="10" spans="2:21" ht="24.6" thickTop="1" thickBot="1" x14ac:dyDescent="0.5">
      <c r="E10" s="847" t="s">
        <v>77</v>
      </c>
      <c r="F10" s="1143">
        <v>5.4555555449591742</v>
      </c>
      <c r="G10" s="1143">
        <v>2.7860216175516445E-2</v>
      </c>
      <c r="H10" s="1143">
        <v>10.346666547987196</v>
      </c>
      <c r="I10" s="1143">
        <v>6.9577778710259333</v>
      </c>
      <c r="J10" s="1143">
        <v>1.4822222259309557</v>
      </c>
      <c r="K10" s="1177">
        <v>94.595555623372391</v>
      </c>
      <c r="L10" s="1177">
        <v>8.1666666666666661</v>
      </c>
      <c r="M10" s="1143"/>
      <c r="N10" s="1177">
        <v>275.94444274902344</v>
      </c>
      <c r="O10" s="1143">
        <v>9.9465556674533424</v>
      </c>
      <c r="P10" s="1143">
        <v>7.1737980263100729E-2</v>
      </c>
      <c r="Q10" s="1177">
        <v>28.751777436998154</v>
      </c>
      <c r="R10" s="1143">
        <v>17.594777848985501</v>
      </c>
      <c r="S10" s="1186">
        <v>-72.852736114017745</v>
      </c>
      <c r="T10" s="1187">
        <v>-10.445279451804719</v>
      </c>
      <c r="U10" s="1179"/>
    </row>
    <row r="11" spans="2:21" s="1155" customFormat="1" ht="24.6" thickTop="1" thickBot="1" x14ac:dyDescent="0.5">
      <c r="E11" s="1155" t="s">
        <v>932</v>
      </c>
      <c r="F11" s="1155">
        <f>((F9+F10)/2)+(((F9+F10)/2)/10)</f>
        <v>6.5633333683013912</v>
      </c>
      <c r="G11" s="1155">
        <f t="shared" ref="G11:R11" si="0">((G9+G10)/2)+(((G9+G10)/2)/10)</f>
        <v>3.3516387160246568E-2</v>
      </c>
      <c r="H11" s="1155">
        <f t="shared" si="0"/>
        <v>10.964555501937866</v>
      </c>
      <c r="I11" s="1155">
        <f t="shared" si="0"/>
        <v>8.0770555893580127</v>
      </c>
      <c r="J11" s="1155">
        <f t="shared" si="0"/>
        <v>1.5308333304193287</v>
      </c>
      <c r="K11" s="1178">
        <f t="shared" si="0"/>
        <v>101.97183363172742</v>
      </c>
      <c r="L11" s="1178">
        <f t="shared" si="0"/>
        <v>9.1666666666666661</v>
      </c>
      <c r="M11" s="1155">
        <f t="shared" si="0"/>
        <v>2.7500000409781934E-2</v>
      </c>
      <c r="N11" s="1178">
        <f t="shared" si="0"/>
        <v>306.52722091674804</v>
      </c>
      <c r="O11" s="1155">
        <f t="shared" si="0"/>
        <v>7.622633404201931</v>
      </c>
      <c r="P11" s="1155">
        <f t="shared" si="0"/>
        <v>8.3645092675255411E-2</v>
      </c>
      <c r="Q11" s="1178">
        <f t="shared" si="0"/>
        <v>29.213983154296876</v>
      </c>
      <c r="R11" s="1155">
        <f t="shared" si="0"/>
        <v>17.870783260133553</v>
      </c>
      <c r="S11" s="1178"/>
      <c r="T11" s="1178"/>
      <c r="U11" s="1178"/>
    </row>
    <row r="12" spans="2:21" s="1155" customFormat="1" ht="24.6" thickTop="1" thickBot="1" x14ac:dyDescent="0.5">
      <c r="E12" s="1155" t="s">
        <v>933</v>
      </c>
      <c r="F12" s="1155">
        <f>((F9+F10)/2)-(((F9+F10)/2)/10)</f>
        <v>5.3700000286102298</v>
      </c>
      <c r="G12" s="1155">
        <f t="shared" ref="G12:R12" si="1">((G9+G10)/2)-(((G9+G10)/2)/10)</f>
        <v>2.7422498585656284E-2</v>
      </c>
      <c r="H12" s="1155">
        <f t="shared" si="1"/>
        <v>8.9709999561309814</v>
      </c>
      <c r="I12" s="1155">
        <f t="shared" si="1"/>
        <v>6.6085000276565555</v>
      </c>
      <c r="J12" s="1155">
        <f t="shared" si="1"/>
        <v>1.2524999976158142</v>
      </c>
      <c r="K12" s="1178">
        <f t="shared" si="1"/>
        <v>83.431500244140622</v>
      </c>
      <c r="L12" s="1178">
        <f t="shared" si="1"/>
        <v>7.4999999999999991</v>
      </c>
      <c r="M12" s="1155">
        <f t="shared" si="1"/>
        <v>2.2500000335276125E-2</v>
      </c>
      <c r="N12" s="1178">
        <f t="shared" si="1"/>
        <v>250.79499893188478</v>
      </c>
      <c r="O12" s="1155">
        <f t="shared" si="1"/>
        <v>6.2367000579833984</v>
      </c>
      <c r="P12" s="1155">
        <f t="shared" si="1"/>
        <v>6.8436894007027155E-2</v>
      </c>
      <c r="Q12" s="1178">
        <f t="shared" si="1"/>
        <v>23.902349853515624</v>
      </c>
      <c r="R12" s="1155">
        <f t="shared" si="1"/>
        <v>14.621549940109272</v>
      </c>
      <c r="S12" s="1178"/>
      <c r="T12" s="1178"/>
      <c r="U12" s="1178"/>
    </row>
    <row r="13" spans="2:21" ht="15.6" thickTop="1" thickBot="1" x14ac:dyDescent="0.35">
      <c r="H13" s="1179"/>
      <c r="I13" s="1179"/>
      <c r="K13" s="1179"/>
      <c r="N13" s="1179"/>
      <c r="P13" s="1179"/>
      <c r="Q13" s="1179"/>
      <c r="R13" s="1179"/>
    </row>
    <row r="14" spans="2:21" ht="24.6" thickTop="1" thickBot="1" x14ac:dyDescent="0.5">
      <c r="E14" s="827"/>
      <c r="F14" s="828"/>
      <c r="G14" s="829"/>
      <c r="H14" s="830"/>
      <c r="I14" s="828"/>
      <c r="J14" s="828"/>
      <c r="K14" s="1170"/>
      <c r="L14" s="1171"/>
      <c r="M14" s="832"/>
      <c r="N14" s="1170"/>
      <c r="O14" s="830"/>
      <c r="P14" s="829"/>
      <c r="Q14" s="1171"/>
      <c r="R14" s="828"/>
    </row>
    <row r="15" spans="2:21" ht="15.6" thickTop="1" thickBot="1" x14ac:dyDescent="0.35">
      <c r="H15" s="1179"/>
      <c r="I15" s="1179"/>
      <c r="K15" s="1179"/>
      <c r="N15" s="1179"/>
      <c r="P15" s="1179"/>
      <c r="Q15" s="1179"/>
      <c r="R15" s="1179"/>
    </row>
    <row r="16" spans="2:21" ht="21.6" thickTop="1" thickBot="1" x14ac:dyDescent="0.35">
      <c r="B16" t="s">
        <v>800</v>
      </c>
      <c r="C16" t="s">
        <v>957</v>
      </c>
      <c r="D16" t="s">
        <v>958</v>
      </c>
      <c r="E16" t="s">
        <v>959</v>
      </c>
      <c r="F16" s="956" t="s">
        <v>108</v>
      </c>
      <c r="G16" s="1162" t="s">
        <v>109</v>
      </c>
      <c r="H16" s="1164" t="s">
        <v>110</v>
      </c>
      <c r="I16" s="1164" t="s">
        <v>111</v>
      </c>
      <c r="J16" s="1182" t="s">
        <v>113</v>
      </c>
      <c r="K16" s="1164" t="s">
        <v>114</v>
      </c>
      <c r="L16" s="1163" t="s">
        <v>115</v>
      </c>
      <c r="M16" s="1162" t="s">
        <v>116</v>
      </c>
      <c r="N16" s="1164" t="s">
        <v>118</v>
      </c>
      <c r="O16" s="1185" t="s">
        <v>119</v>
      </c>
      <c r="P16" s="1164" t="s">
        <v>120</v>
      </c>
      <c r="Q16" s="1164" t="s">
        <v>121</v>
      </c>
      <c r="R16" s="1164" t="s">
        <v>122</v>
      </c>
    </row>
    <row r="17" spans="2:18" ht="15.6" thickTop="1" thickBot="1" x14ac:dyDescent="0.35">
      <c r="B17">
        <v>99</v>
      </c>
      <c r="C17">
        <v>1</v>
      </c>
      <c r="D17">
        <v>1</v>
      </c>
      <c r="E17">
        <f>B17+C17+D17</f>
        <v>101</v>
      </c>
      <c r="F17">
        <f t="shared" ref="F17:R17" si="2">($B17*F$2+$C17*F$3+$D17*F$4)/$E17</f>
        <v>3.9451018067701193</v>
      </c>
      <c r="G17">
        <f t="shared" si="2"/>
        <v>3.4835788912505598E-2</v>
      </c>
      <c r="H17" s="1179">
        <f t="shared" si="2"/>
        <v>8.5304455312548928</v>
      </c>
      <c r="I17" s="1179">
        <f t="shared" si="2"/>
        <v>5.7729934188169114</v>
      </c>
      <c r="J17">
        <f t="shared" si="2"/>
        <v>1.5599994370731485</v>
      </c>
      <c r="K17" s="1179">
        <f t="shared" si="2"/>
        <v>116.84509619754085</v>
      </c>
      <c r="L17">
        <f t="shared" si="2"/>
        <v>9.6252703127455614</v>
      </c>
      <c r="M17">
        <f t="shared" si="2"/>
        <v>0.10681264325465668</v>
      </c>
      <c r="N17" s="1179">
        <f t="shared" si="2"/>
        <v>292.16060676671333</v>
      </c>
      <c r="O17">
        <f t="shared" si="2"/>
        <v>31.15021366932115</v>
      </c>
      <c r="P17" s="1179">
        <f t="shared" si="2"/>
        <v>8.7455180874475472E-2</v>
      </c>
      <c r="Q17" s="1179">
        <f t="shared" si="2"/>
        <v>38.597489208223976</v>
      </c>
      <c r="R17" s="1179">
        <f t="shared" si="2"/>
        <v>18.890445112071394</v>
      </c>
    </row>
    <row r="18" spans="2:18" ht="15.6" thickTop="1" thickBot="1" x14ac:dyDescent="0.35">
      <c r="D18">
        <v>3</v>
      </c>
      <c r="E18">
        <f>B17+C17+D18</f>
        <v>103</v>
      </c>
      <c r="F18">
        <f t="shared" ref="F18:R18" si="3">($B17*F$2+$C17*F$3+$D18*F$4)/$E18</f>
        <v>3.8684978881920591</v>
      </c>
      <c r="G18">
        <f t="shared" si="3"/>
        <v>3.4159365826825876E-2</v>
      </c>
      <c r="H18" s="1179">
        <f t="shared" si="3"/>
        <v>8.5971682717483251</v>
      </c>
      <c r="I18" s="1179">
        <f t="shared" si="3"/>
        <v>5.812815090758515</v>
      </c>
      <c r="J18">
        <f t="shared" si="3"/>
        <v>1.5553207609949831</v>
      </c>
      <c r="K18" s="1179">
        <f t="shared" si="3"/>
        <v>115.48721638233202</v>
      </c>
      <c r="L18">
        <f t="shared" si="3"/>
        <v>9.4416373863461249</v>
      </c>
      <c r="M18">
        <f t="shared" si="3"/>
        <v>0.10473861134679928</v>
      </c>
      <c r="N18" s="1179">
        <f t="shared" si="3"/>
        <v>290.13603650124782</v>
      </c>
      <c r="O18">
        <f t="shared" si="3"/>
        <v>30.554524515008548</v>
      </c>
      <c r="P18" s="1179">
        <f t="shared" si="3"/>
        <v>8.8981709955969712E-2</v>
      </c>
      <c r="Q18" s="1179">
        <f t="shared" si="3"/>
        <v>38.151860661416116</v>
      </c>
      <c r="R18" s="1179">
        <f t="shared" si="3"/>
        <v>18.676021304994652</v>
      </c>
    </row>
    <row r="19" spans="2:18" ht="15.6" thickTop="1" thickBot="1" x14ac:dyDescent="0.35">
      <c r="D19">
        <v>5</v>
      </c>
      <c r="E19">
        <f>B17+C17+D19</f>
        <v>105</v>
      </c>
      <c r="F19">
        <f t="shared" ref="F19:R19" si="4">($B17*F$2+$C17*F$3+$D19*F$4)/$E19</f>
        <v>3.7948122141312579</v>
      </c>
      <c r="G19">
        <f t="shared" si="4"/>
        <v>3.3508711239648242E-2</v>
      </c>
      <c r="H19" s="1179">
        <f t="shared" si="4"/>
        <v>8.6613491935562941</v>
      </c>
      <c r="I19" s="1179">
        <f t="shared" si="4"/>
        <v>5.8511197466261535</v>
      </c>
      <c r="J19">
        <f t="shared" si="4"/>
        <v>1.5508203201959856</v>
      </c>
      <c r="K19" s="1179">
        <f t="shared" si="4"/>
        <v>114.18106532198829</v>
      </c>
      <c r="L19">
        <f t="shared" si="4"/>
        <v>9.2650000000000006</v>
      </c>
      <c r="M19">
        <f t="shared" si="4"/>
        <v>0.10274359017828881</v>
      </c>
      <c r="N19" s="1179">
        <f t="shared" si="4"/>
        <v>288.18859272208573</v>
      </c>
      <c r="O19">
        <f t="shared" si="4"/>
        <v>29.981528280860243</v>
      </c>
      <c r="P19" s="1179">
        <f t="shared" si="4"/>
        <v>9.0450085548645129E-2</v>
      </c>
      <c r="Q19" s="1179">
        <f t="shared" si="4"/>
        <v>37.723208440200935</v>
      </c>
      <c r="R19" s="1179">
        <f t="shared" si="4"/>
        <v>18.46976602390178</v>
      </c>
    </row>
    <row r="20" spans="2:18" ht="15.6" thickTop="1" thickBot="1" x14ac:dyDescent="0.35">
      <c r="D20">
        <v>7</v>
      </c>
      <c r="E20">
        <f>B17+C17+D20</f>
        <v>107</v>
      </c>
      <c r="F20">
        <f t="shared" ref="F20:R20" si="5">($B17*F$2+$C17*F$3+$D20*F$4)/$E20</f>
        <v>3.7238811447082436</v>
      </c>
      <c r="G20">
        <f t="shared" si="5"/>
        <v>3.2882380188439864E-2</v>
      </c>
      <c r="H20" s="1179">
        <f t="shared" si="5"/>
        <v>8.7231308285677009</v>
      </c>
      <c r="I20" s="1179">
        <f t="shared" si="5"/>
        <v>5.8879924527417309</v>
      </c>
      <c r="J20">
        <f t="shared" si="5"/>
        <v>1.5464881201745206</v>
      </c>
      <c r="K20" s="1179">
        <f t="shared" si="5"/>
        <v>112.92374233866673</v>
      </c>
      <c r="L20">
        <f t="shared" si="5"/>
        <v>9.0949658804331701</v>
      </c>
      <c r="M20">
        <f t="shared" si="5"/>
        <v>0.10082314924037687</v>
      </c>
      <c r="N20" s="1179">
        <f t="shared" si="5"/>
        <v>286.31395057952778</v>
      </c>
      <c r="O20">
        <f t="shared" si="5"/>
        <v>29.429952466680092</v>
      </c>
      <c r="P20" s="1179">
        <f t="shared" si="5"/>
        <v>9.1863568595799958E-2</v>
      </c>
      <c r="Q20" s="1179">
        <f t="shared" si="5"/>
        <v>37.310580601087253</v>
      </c>
      <c r="R20" s="1179">
        <f t="shared" si="5"/>
        <v>18.27122122060678</v>
      </c>
    </row>
    <row r="21" spans="2:18" ht="15.6" thickTop="1" thickBot="1" x14ac:dyDescent="0.35">
      <c r="D21">
        <v>10</v>
      </c>
      <c r="E21">
        <f>B17+C17+D21</f>
        <v>110</v>
      </c>
      <c r="F21">
        <f t="shared" ref="F21:R21" si="6">($B17*F$2+$C17*F$3+$D21*F$4)/$E21</f>
        <v>3.6223207498525642</v>
      </c>
      <c r="G21">
        <f t="shared" si="6"/>
        <v>3.1985588001482414E-2</v>
      </c>
      <c r="H21" s="1179">
        <f t="shared" si="6"/>
        <v>8.8115908968794923</v>
      </c>
      <c r="I21" s="1179">
        <f t="shared" si="6"/>
        <v>5.9407874637708522</v>
      </c>
      <c r="J21">
        <f t="shared" si="6"/>
        <v>1.5402851974165142</v>
      </c>
      <c r="K21" s="1179">
        <f t="shared" si="6"/>
        <v>111.12348443072906</v>
      </c>
      <c r="L21">
        <f t="shared" si="6"/>
        <v>8.8515079365079359</v>
      </c>
      <c r="M21">
        <f t="shared" si="6"/>
        <v>9.8073426988366602E-2</v>
      </c>
      <c r="N21" s="1179">
        <f t="shared" si="6"/>
        <v>283.6298038754108</v>
      </c>
      <c r="O21">
        <f t="shared" si="6"/>
        <v>28.640196187285785</v>
      </c>
      <c r="P21" s="1179">
        <f t="shared" si="6"/>
        <v>9.3887419322408017E-2</v>
      </c>
      <c r="Q21" s="1179">
        <f t="shared" si="6"/>
        <v>36.719772558719939</v>
      </c>
      <c r="R21" s="1179">
        <f t="shared" si="6"/>
        <v>17.986941161343474</v>
      </c>
    </row>
    <row r="22" spans="2:18" ht="15.6" thickTop="1" thickBot="1" x14ac:dyDescent="0.35">
      <c r="D22">
        <v>13</v>
      </c>
      <c r="E22">
        <f>B17+C17+D22</f>
        <v>113</v>
      </c>
      <c r="F22">
        <f t="shared" ref="F22:R22" si="7">($B17*F$2+$C17*F$3+$D22*F$4)/$E22</f>
        <v>3.5261529423343547</v>
      </c>
      <c r="G22">
        <f t="shared" si="7"/>
        <v>3.1136413098788188E-2</v>
      </c>
      <c r="H22" s="1179">
        <f t="shared" si="7"/>
        <v>8.8953539704136642</v>
      </c>
      <c r="I22" s="1179">
        <f t="shared" si="7"/>
        <v>5.9907791998780739</v>
      </c>
      <c r="J22">
        <f t="shared" si="7"/>
        <v>1.5344116333890216</v>
      </c>
      <c r="K22" s="1179">
        <f t="shared" si="7"/>
        <v>109.41881543825713</v>
      </c>
      <c r="L22">
        <f t="shared" si="7"/>
        <v>8.6209769630566093</v>
      </c>
      <c r="M22">
        <f t="shared" si="7"/>
        <v>9.5469707687790492E-2</v>
      </c>
      <c r="N22" s="1179">
        <f t="shared" si="7"/>
        <v>281.08817823522924</v>
      </c>
      <c r="O22">
        <f t="shared" si="7"/>
        <v>27.892373869629228</v>
      </c>
      <c r="P22" s="1179">
        <f t="shared" si="7"/>
        <v>9.5803808948488209E-2</v>
      </c>
      <c r="Q22" s="1179">
        <f t="shared" si="7"/>
        <v>36.160334854885399</v>
      </c>
      <c r="R22" s="1179">
        <f t="shared" si="7"/>
        <v>17.717755618501233</v>
      </c>
    </row>
    <row r="23" spans="2:18" ht="15.6" thickTop="1" thickBot="1" x14ac:dyDescent="0.35">
      <c r="D23">
        <v>15</v>
      </c>
      <c r="E23">
        <f>B17+C17+D23</f>
        <v>115</v>
      </c>
      <c r="F23">
        <f t="shared" ref="F23:R23" si="8">($B17*F$2+$C17*F$3+$D23*F$4)/$E23</f>
        <v>3.4648285433372354</v>
      </c>
      <c r="G23">
        <f t="shared" si="8"/>
        <v>3.0594910262287524E-2</v>
      </c>
      <c r="H23" s="1179">
        <f t="shared" si="8"/>
        <v>8.9487681042615428</v>
      </c>
      <c r="I23" s="1179">
        <f t="shared" si="8"/>
        <v>6.0226579881203595</v>
      </c>
      <c r="J23">
        <f t="shared" si="8"/>
        <v>1.5306661722700405</v>
      </c>
      <c r="K23" s="1179">
        <f t="shared" si="8"/>
        <v>108.3317801387098</v>
      </c>
      <c r="L23">
        <f t="shared" si="8"/>
        <v>8.4739717046238781</v>
      </c>
      <c r="M23">
        <f t="shared" si="8"/>
        <v>9.380936494539413E-2</v>
      </c>
      <c r="N23" s="1179">
        <f t="shared" si="8"/>
        <v>279.46743145018593</v>
      </c>
      <c r="O23">
        <f t="shared" si="8"/>
        <v>27.41550166706563</v>
      </c>
      <c r="P23" s="1179">
        <f t="shared" si="8"/>
        <v>9.702585450714804E-2</v>
      </c>
      <c r="Q23" s="1179">
        <f t="shared" si="8"/>
        <v>35.803591971280767</v>
      </c>
      <c r="R23" s="1179">
        <f t="shared" si="8"/>
        <v>17.546101069442415</v>
      </c>
    </row>
    <row r="24" spans="2:18" ht="15.6" thickTop="1" thickBot="1" x14ac:dyDescent="0.35">
      <c r="D24">
        <v>17</v>
      </c>
      <c r="E24">
        <f>B17+C17+D24</f>
        <v>117</v>
      </c>
      <c r="F24">
        <f t="shared" ref="F24:R24" si="9">($B17*F$2+$C17*F$3+$D24*F$4)/$E24</f>
        <v>3.4056007049895904</v>
      </c>
      <c r="G24">
        <f t="shared" si="9"/>
        <v>3.0071920343274064E-2</v>
      </c>
      <c r="H24" s="1179">
        <f t="shared" si="9"/>
        <v>9.0003561138753057</v>
      </c>
      <c r="I24" s="1179">
        <f t="shared" si="9"/>
        <v>6.0534469032603466</v>
      </c>
      <c r="J24">
        <f t="shared" si="9"/>
        <v>1.5270487611038455</v>
      </c>
      <c r="K24" s="1179">
        <f t="shared" si="9"/>
        <v>107.28190843914699</v>
      </c>
      <c r="L24">
        <f t="shared" si="9"/>
        <v>8.3319922669922661</v>
      </c>
      <c r="M24">
        <f t="shared" si="9"/>
        <v>9.2205786057438677E-2</v>
      </c>
      <c r="N24" s="1179">
        <f t="shared" si="9"/>
        <v>277.90209481163981</v>
      </c>
      <c r="O24">
        <f t="shared" si="9"/>
        <v>26.954932787666596</v>
      </c>
      <c r="P24" s="1179">
        <f t="shared" si="9"/>
        <v>9.8206120730469068E-2</v>
      </c>
      <c r="Q24" s="1179">
        <f t="shared" si="9"/>
        <v>35.459045425577152</v>
      </c>
      <c r="R24" s="1179">
        <f t="shared" si="9"/>
        <v>17.380315051975348</v>
      </c>
    </row>
    <row r="25" spans="2:18" ht="15.6" thickTop="1" thickBot="1" x14ac:dyDescent="0.35">
      <c r="D25">
        <v>20</v>
      </c>
      <c r="E25">
        <f>B17+C17+D25</f>
        <v>120</v>
      </c>
      <c r="F25">
        <f t="shared" ref="F25:R25" si="10">($B17*F$2+$C17*F$3+$D25*F$4)/$E25</f>
        <v>3.3204606873648506</v>
      </c>
      <c r="G25">
        <f t="shared" si="10"/>
        <v>2.9320122334692212E-2</v>
      </c>
      <c r="H25" s="1179">
        <f t="shared" si="10"/>
        <v>9.0745138776950895</v>
      </c>
      <c r="I25" s="1179">
        <f t="shared" si="10"/>
        <v>6.0977059687740756</v>
      </c>
      <c r="J25">
        <f t="shared" si="10"/>
        <v>1.5218487325524397</v>
      </c>
      <c r="K25" s="1179">
        <f t="shared" si="10"/>
        <v>105.77271787102545</v>
      </c>
      <c r="L25">
        <f t="shared" si="10"/>
        <v>8.1278968253968262</v>
      </c>
      <c r="M25">
        <f t="shared" si="10"/>
        <v>8.9900641406002707E-2</v>
      </c>
      <c r="N25" s="1179">
        <f t="shared" si="10"/>
        <v>275.65192339372976</v>
      </c>
      <c r="O25">
        <f t="shared" si="10"/>
        <v>26.292865023530489</v>
      </c>
      <c r="P25" s="1179">
        <f t="shared" si="10"/>
        <v>9.990275342649306E-2</v>
      </c>
      <c r="Q25" s="1179">
        <f t="shared" si="10"/>
        <v>34.963759766128199</v>
      </c>
      <c r="R25" s="1179">
        <f t="shared" si="10"/>
        <v>17.141997651866443</v>
      </c>
    </row>
    <row r="26" spans="2:18" ht="15.6" thickTop="1" thickBot="1" x14ac:dyDescent="0.35">
      <c r="B26">
        <v>98</v>
      </c>
      <c r="C26">
        <v>2</v>
      </c>
      <c r="D26">
        <v>1</v>
      </c>
      <c r="E26">
        <f>B26+C26+D26</f>
        <v>101</v>
      </c>
      <c r="F26">
        <f t="shared" ref="F26:R26" si="11">($B26*F$2+$C26*F$3+$D26*F$4)/$E26</f>
        <v>3.9456491901985831</v>
      </c>
      <c r="G26">
        <f t="shared" si="11"/>
        <v>3.4722535073658814E-2</v>
      </c>
      <c r="H26" s="1179">
        <f t="shared" si="11"/>
        <v>8.5863696005445593</v>
      </c>
      <c r="I26" s="1179">
        <f t="shared" si="11"/>
        <v>5.7710580280501604</v>
      </c>
      <c r="J26">
        <f t="shared" si="11"/>
        <v>1.5861469279086149</v>
      </c>
      <c r="K26" s="1179">
        <f t="shared" si="11"/>
        <v>116.08272419552043</v>
      </c>
      <c r="L26">
        <f t="shared" si="11"/>
        <v>9.9136562942008482</v>
      </c>
      <c r="M26">
        <f t="shared" si="11"/>
        <v>0.10966489002710068</v>
      </c>
      <c r="N26" s="1179">
        <f t="shared" si="11"/>
        <v>290.40541933856349</v>
      </c>
      <c r="O26">
        <f t="shared" si="11"/>
        <v>30.933335839758524</v>
      </c>
      <c r="P26" s="1179">
        <f t="shared" si="11"/>
        <v>8.7670806263435958E-2</v>
      </c>
      <c r="Q26" s="1179">
        <f t="shared" si="11"/>
        <v>38.524051295158294</v>
      </c>
      <c r="R26" s="1179">
        <f t="shared" si="11"/>
        <v>18.886201126969869</v>
      </c>
    </row>
    <row r="27" spans="2:18" ht="15.6" thickTop="1" thickBot="1" x14ac:dyDescent="0.35">
      <c r="D27">
        <v>3</v>
      </c>
      <c r="E27">
        <f>B26+C26+D27</f>
        <v>103</v>
      </c>
      <c r="F27">
        <f t="shared" ref="F27:R27" si="12">($B26*F$2+$C26*F$3+$D27*F$4)/$E27</f>
        <v>3.8690346428160862</v>
      </c>
      <c r="G27">
        <f t="shared" si="12"/>
        <v>3.4048311091646022E-2</v>
      </c>
      <c r="H27" s="1179">
        <f t="shared" si="12"/>
        <v>8.6520064367799403</v>
      </c>
      <c r="I27" s="1179">
        <f t="shared" si="12"/>
        <v>5.8109172803950022</v>
      </c>
      <c r="J27">
        <f t="shared" si="12"/>
        <v>1.5809605335617996</v>
      </c>
      <c r="K27" s="1179">
        <f t="shared" si="12"/>
        <v>114.73964772015665</v>
      </c>
      <c r="L27">
        <f t="shared" si="12"/>
        <v>9.7244236400061634</v>
      </c>
      <c r="M27">
        <f t="shared" si="12"/>
        <v>0.10753547468676863</v>
      </c>
      <c r="N27" s="1179">
        <f t="shared" si="12"/>
        <v>288.41493038238241</v>
      </c>
      <c r="O27">
        <f t="shared" si="12"/>
        <v>30.341857905437429</v>
      </c>
      <c r="P27" s="1179">
        <f t="shared" si="12"/>
        <v>8.919314844417367E-2</v>
      </c>
      <c r="Q27" s="1179">
        <f t="shared" si="12"/>
        <v>38.079848727244908</v>
      </c>
      <c r="R27" s="1179">
        <f t="shared" si="12"/>
        <v>18.671859727370826</v>
      </c>
    </row>
    <row r="28" spans="2:18" ht="15.6" thickTop="1" thickBot="1" x14ac:dyDescent="0.35">
      <c r="D28">
        <v>5</v>
      </c>
      <c r="E28">
        <f>B26+C26+D28</f>
        <v>105</v>
      </c>
      <c r="F28">
        <f t="shared" ref="F28:R28" si="13">($B26*F$2+$C26*F$3+$D28*F$4)/$E28</f>
        <v>3.7953387448576845</v>
      </c>
      <c r="G28">
        <f t="shared" si="13"/>
        <v>3.3399771832757524E-2</v>
      </c>
      <c r="H28" s="1179">
        <f t="shared" si="13"/>
        <v>8.7151428221111154</v>
      </c>
      <c r="I28" s="1179">
        <f t="shared" si="13"/>
        <v>5.8492580850314697</v>
      </c>
      <c r="J28">
        <f t="shared" si="13"/>
        <v>1.575971716142482</v>
      </c>
      <c r="K28" s="1179">
        <f t="shared" si="13"/>
        <v>113.44773606290198</v>
      </c>
      <c r="L28">
        <f t="shared" si="13"/>
        <v>9.5423998488284205</v>
      </c>
      <c r="M28">
        <f t="shared" si="13"/>
        <v>0.10548717993083018</v>
      </c>
      <c r="N28" s="1179">
        <f t="shared" si="13"/>
        <v>286.50026957691301</v>
      </c>
      <c r="O28">
        <f t="shared" si="13"/>
        <v>29.772912463852382</v>
      </c>
      <c r="P28" s="1179">
        <f t="shared" si="13"/>
        <v>9.0657496637073773E-2</v>
      </c>
      <c r="Q28" s="1179">
        <f t="shared" si="13"/>
        <v>37.652568161918708</v>
      </c>
      <c r="R28" s="1179">
        <f t="shared" si="13"/>
        <v>18.465683714423172</v>
      </c>
    </row>
    <row r="29" spans="2:18" ht="15.6" thickTop="1" thickBot="1" x14ac:dyDescent="0.35">
      <c r="D29">
        <v>7</v>
      </c>
      <c r="E29">
        <f>B26+C26+D29</f>
        <v>107</v>
      </c>
      <c r="F29">
        <f t="shared" ref="F29:R29" si="14">($B26*F$2+$C26*F$3+$D29*F$4)/$E29</f>
        <v>3.7243978337388493</v>
      </c>
      <c r="G29">
        <f t="shared" si="14"/>
        <v>3.2775477032145235E-2</v>
      </c>
      <c r="H29" s="1179">
        <f t="shared" si="14"/>
        <v>8.7759189687383223</v>
      </c>
      <c r="I29" s="1179">
        <f t="shared" si="14"/>
        <v>5.8861655885600319</v>
      </c>
      <c r="J29">
        <f t="shared" si="14"/>
        <v>1.5711693965706153</v>
      </c>
      <c r="K29" s="1179">
        <f t="shared" si="14"/>
        <v>112.20412016853531</v>
      </c>
      <c r="L29">
        <f t="shared" si="14"/>
        <v>9.3671806853582549</v>
      </c>
      <c r="M29">
        <f t="shared" si="14"/>
        <v>0.10351545694146887</v>
      </c>
      <c r="N29" s="1179">
        <f t="shared" si="14"/>
        <v>284.65718487632097</v>
      </c>
      <c r="O29">
        <f t="shared" si="14"/>
        <v>29.225236010737799</v>
      </c>
      <c r="P29" s="1179">
        <f t="shared" si="14"/>
        <v>9.2067102841454238E-2</v>
      </c>
      <c r="Q29" s="1179">
        <f t="shared" si="14"/>
        <v>37.241260701838335</v>
      </c>
      <c r="R29" s="1179">
        <f t="shared" si="14"/>
        <v>18.267215215978236</v>
      </c>
    </row>
    <row r="30" spans="2:18" ht="15.6" thickTop="1" thickBot="1" x14ac:dyDescent="0.35">
      <c r="D30">
        <v>10</v>
      </c>
      <c r="E30">
        <f>B26+C26+D30</f>
        <v>110</v>
      </c>
      <c r="F30">
        <f t="shared" ref="F30:R30" si="15">($B26*F$2+$C26*F$3+$D30*F$4)/$E30</f>
        <v>3.6228233473641533</v>
      </c>
      <c r="G30">
        <f t="shared" si="15"/>
        <v>3.1881600385814002E-2</v>
      </c>
      <c r="H30" s="1179">
        <f t="shared" si="15"/>
        <v>8.862939360500004</v>
      </c>
      <c r="I30" s="1179">
        <f t="shared" si="15"/>
        <v>5.939010423157745</v>
      </c>
      <c r="J30">
        <f t="shared" si="15"/>
        <v>1.5642933480927153</v>
      </c>
      <c r="K30" s="1179">
        <f t="shared" si="15"/>
        <v>110.42348831978305</v>
      </c>
      <c r="L30">
        <f t="shared" si="15"/>
        <v>9.1162987012987013</v>
      </c>
      <c r="M30">
        <f t="shared" si="15"/>
        <v>0.10069230811579245</v>
      </c>
      <c r="N30" s="1179">
        <f t="shared" si="15"/>
        <v>282.01822269138233</v>
      </c>
      <c r="O30">
        <f t="shared" si="15"/>
        <v>28.441062907414643</v>
      </c>
      <c r="P30" s="1179">
        <f t="shared" si="15"/>
        <v>9.408540263408989E-2</v>
      </c>
      <c r="Q30" s="1179">
        <f t="shared" si="15"/>
        <v>36.652343202177811</v>
      </c>
      <c r="R30" s="1179">
        <f t="shared" si="15"/>
        <v>17.983044411386622</v>
      </c>
    </row>
    <row r="31" spans="2:18" ht="15.6" thickTop="1" thickBot="1" x14ac:dyDescent="0.35">
      <c r="D31">
        <v>13</v>
      </c>
      <c r="E31">
        <f>B26+C26+D31</f>
        <v>113</v>
      </c>
      <c r="F31">
        <f t="shared" ref="F31:R31" si="16">($B26*F$2+$C26*F$3+$D31*F$4)/$E31</f>
        <v>3.5266421965491759</v>
      </c>
      <c r="G31">
        <f t="shared" si="16"/>
        <v>3.1035186216279115E-2</v>
      </c>
      <c r="H31" s="1179">
        <f t="shared" si="16"/>
        <v>8.94533920048673</v>
      </c>
      <c r="I31" s="1179">
        <f t="shared" si="16"/>
        <v>5.9890493373343414</v>
      </c>
      <c r="J31">
        <f t="shared" si="16"/>
        <v>1.5577823995339961</v>
      </c>
      <c r="K31" s="1179">
        <f t="shared" si="16"/>
        <v>108.73740329485834</v>
      </c>
      <c r="L31">
        <f t="shared" si="16"/>
        <v>8.8787378845343436</v>
      </c>
      <c r="M31">
        <f t="shared" si="16"/>
        <v>9.801906099767406E-2</v>
      </c>
      <c r="N31" s="1179">
        <f t="shared" si="16"/>
        <v>279.51938239236966</v>
      </c>
      <c r="O31">
        <f t="shared" si="16"/>
        <v>27.698527314002455</v>
      </c>
      <c r="P31" s="1179">
        <f t="shared" si="16"/>
        <v>9.5996536066054641E-2</v>
      </c>
      <c r="Q31" s="1179">
        <f t="shared" si="16"/>
        <v>36.094695658251467</v>
      </c>
      <c r="R31" s="1179">
        <f t="shared" si="16"/>
        <v>17.713962322083056</v>
      </c>
    </row>
    <row r="32" spans="2:18" ht="15.6" thickTop="1" thickBot="1" x14ac:dyDescent="0.35">
      <c r="D32">
        <v>15</v>
      </c>
      <c r="E32">
        <f>B26+C26+D32</f>
        <v>115</v>
      </c>
      <c r="F32">
        <f t="shared" ref="F32:R32" si="17">($B26*F$2+$C26*F$3+$D32*F$4)/$E32</f>
        <v>3.4653092887831032</v>
      </c>
      <c r="G32">
        <f t="shared" si="17"/>
        <v>3.0495443847300348E-2</v>
      </c>
      <c r="H32" s="1179">
        <f t="shared" si="17"/>
        <v>8.9978840259855115</v>
      </c>
      <c r="I32" s="1179">
        <f t="shared" si="17"/>
        <v>6.0209582101426049</v>
      </c>
      <c r="J32">
        <f t="shared" si="17"/>
        <v>1.5536304903081459</v>
      </c>
      <c r="K32" s="1179">
        <f t="shared" si="17"/>
        <v>107.66221864128318</v>
      </c>
      <c r="L32">
        <f t="shared" si="17"/>
        <v>8.7272498274672188</v>
      </c>
      <c r="M32">
        <f t="shared" si="17"/>
        <v>9.6314381675975391E-2</v>
      </c>
      <c r="N32" s="1179">
        <f t="shared" si="17"/>
        <v>277.9259190132891</v>
      </c>
      <c r="O32">
        <f t="shared" si="17"/>
        <v>27.225026355884541</v>
      </c>
      <c r="P32" s="1179">
        <f t="shared" si="17"/>
        <v>9.7215229848756801E-2</v>
      </c>
      <c r="Q32" s="1179">
        <f t="shared" si="17"/>
        <v>35.739094325892644</v>
      </c>
      <c r="R32" s="1179">
        <f t="shared" si="17"/>
        <v>17.542373743396727</v>
      </c>
    </row>
    <row r="33" spans="2:18" ht="15.6" thickTop="1" thickBot="1" x14ac:dyDescent="0.35">
      <c r="D33">
        <v>17</v>
      </c>
      <c r="E33">
        <f>B26+C26+D33</f>
        <v>117</v>
      </c>
      <c r="F33">
        <f t="shared" ref="F33:R33" si="18">($B26*F$2+$C26*F$3+$D33*F$4)/$E33</f>
        <v>3.4060732325645886</v>
      </c>
      <c r="G33">
        <f t="shared" si="18"/>
        <v>2.9974154208884957E-2</v>
      </c>
      <c r="H33" s="1179">
        <f t="shared" si="18"/>
        <v>9.0486324471937358</v>
      </c>
      <c r="I33" s="1179">
        <f t="shared" si="18"/>
        <v>6.0517761813163977</v>
      </c>
      <c r="J33">
        <f t="shared" si="18"/>
        <v>1.549620526696855</v>
      </c>
      <c r="K33" s="1179">
        <f t="shared" si="18"/>
        <v>106.62379243740286</v>
      </c>
      <c r="L33">
        <f t="shared" si="18"/>
        <v>8.5809408492741817</v>
      </c>
      <c r="M33">
        <f t="shared" si="18"/>
        <v>9.4667981989206576E-2</v>
      </c>
      <c r="N33" s="1179">
        <f t="shared" si="18"/>
        <v>276.38693301468993</v>
      </c>
      <c r="O33">
        <f t="shared" si="18"/>
        <v>26.767713464710827</v>
      </c>
      <c r="P33" s="1179">
        <f t="shared" si="18"/>
        <v>9.8392258886751197E-2</v>
      </c>
      <c r="Q33" s="1179">
        <f t="shared" si="18"/>
        <v>35.395650304041816</v>
      </c>
      <c r="R33" s="1179">
        <f t="shared" si="18"/>
        <v>17.376651440904801</v>
      </c>
    </row>
    <row r="34" spans="2:18" ht="15.6" thickTop="1" thickBot="1" x14ac:dyDescent="0.35">
      <c r="D34">
        <v>20</v>
      </c>
      <c r="E34">
        <f>B26+C26+D34</f>
        <v>120</v>
      </c>
      <c r="F34">
        <f t="shared" ref="F34:R34" si="19">($B26*F$2+$C26*F$3+$D34*F$4)/$E34</f>
        <v>3.320921401750474</v>
      </c>
      <c r="G34">
        <f t="shared" si="19"/>
        <v>2.9224800353662834E-2</v>
      </c>
      <c r="H34" s="1179">
        <f t="shared" si="19"/>
        <v>9.1215833026805591</v>
      </c>
      <c r="I34" s="1179">
        <f t="shared" si="19"/>
        <v>6.0960770148787269</v>
      </c>
      <c r="J34">
        <f t="shared" si="19"/>
        <v>1.5438562040056241</v>
      </c>
      <c r="K34" s="1179">
        <f t="shared" si="19"/>
        <v>105.13105476932493</v>
      </c>
      <c r="L34">
        <f t="shared" si="19"/>
        <v>8.3706216931216932</v>
      </c>
      <c r="M34">
        <f t="shared" si="19"/>
        <v>9.2301282439476412E-2</v>
      </c>
      <c r="N34" s="1179">
        <f t="shared" si="19"/>
        <v>274.1746406417036</v>
      </c>
      <c r="O34">
        <f t="shared" si="19"/>
        <v>26.11032618364861</v>
      </c>
      <c r="P34" s="1179">
        <f t="shared" si="19"/>
        <v>0.10008423812886812</v>
      </c>
      <c r="Q34" s="1179">
        <f t="shared" si="19"/>
        <v>34.901949522631249</v>
      </c>
      <c r="R34" s="1179">
        <f t="shared" si="19"/>
        <v>17.138425631072657</v>
      </c>
    </row>
    <row r="35" spans="2:18" ht="15.6" thickTop="1" thickBot="1" x14ac:dyDescent="0.35">
      <c r="B35">
        <v>97</v>
      </c>
      <c r="C35">
        <v>3</v>
      </c>
      <c r="D35">
        <v>1</v>
      </c>
      <c r="E35">
        <f>B35+C35+D35</f>
        <v>101</v>
      </c>
      <c r="F35">
        <f t="shared" ref="F35:R35" si="20">($B35*F$2+$C35*F$3+$D35*F$4)/$E35</f>
        <v>3.9461965736270459</v>
      </c>
      <c r="G35">
        <f t="shared" si="20"/>
        <v>3.4609281234812023E-2</v>
      </c>
      <c r="H35" s="1179">
        <f t="shared" si="20"/>
        <v>8.6422936698342259</v>
      </c>
      <c r="I35" s="1179">
        <f t="shared" si="20"/>
        <v>5.7691226372834068</v>
      </c>
      <c r="J35">
        <f t="shared" si="20"/>
        <v>1.6122944187440817</v>
      </c>
      <c r="K35" s="1179">
        <f t="shared" si="20"/>
        <v>115.3203521935</v>
      </c>
      <c r="L35">
        <f t="shared" si="20"/>
        <v>10.202042275656135</v>
      </c>
      <c r="M35">
        <f t="shared" si="20"/>
        <v>0.11251713679954467</v>
      </c>
      <c r="N35" s="1179">
        <f t="shared" si="20"/>
        <v>288.65023191041371</v>
      </c>
      <c r="O35">
        <f t="shared" si="20"/>
        <v>30.7164580101959</v>
      </c>
      <c r="P35" s="1179">
        <f t="shared" si="20"/>
        <v>8.7886431652396471E-2</v>
      </c>
      <c r="Q35" s="1179">
        <f t="shared" si="20"/>
        <v>38.450613382092612</v>
      </c>
      <c r="R35" s="1179">
        <f t="shared" si="20"/>
        <v>18.881957141868345</v>
      </c>
    </row>
    <row r="36" spans="2:18" ht="15.6" thickTop="1" thickBot="1" x14ac:dyDescent="0.35">
      <c r="D36">
        <v>3</v>
      </c>
      <c r="E36">
        <f>B35+C35+D36</f>
        <v>103</v>
      </c>
      <c r="F36">
        <f t="shared" ref="F36:R36" si="21">($B35*F$2+$C35*F$3+$D36*F$4)/$E36</f>
        <v>3.8695713974401129</v>
      </c>
      <c r="G36">
        <f t="shared" si="21"/>
        <v>3.3937256356466161E-2</v>
      </c>
      <c r="H36" s="1179">
        <f t="shared" si="21"/>
        <v>8.7068446018115537</v>
      </c>
      <c r="I36" s="1179">
        <f t="shared" si="21"/>
        <v>5.8090194700314868</v>
      </c>
      <c r="J36">
        <f t="shared" si="21"/>
        <v>1.6066003061286165</v>
      </c>
      <c r="K36" s="1179">
        <f t="shared" si="21"/>
        <v>113.99207905798127</v>
      </c>
      <c r="L36">
        <f t="shared" si="21"/>
        <v>10.007209893666204</v>
      </c>
      <c r="M36">
        <f t="shared" si="21"/>
        <v>0.11033233802673797</v>
      </c>
      <c r="N36" s="1179">
        <f t="shared" si="21"/>
        <v>286.69382426351712</v>
      </c>
      <c r="O36">
        <f t="shared" si="21"/>
        <v>30.129191295866313</v>
      </c>
      <c r="P36" s="1179">
        <f t="shared" si="21"/>
        <v>8.9404586932377669E-2</v>
      </c>
      <c r="Q36" s="1179">
        <f t="shared" si="21"/>
        <v>38.007836793073707</v>
      </c>
      <c r="R36" s="1179">
        <f t="shared" si="21"/>
        <v>18.667698149747</v>
      </c>
    </row>
    <row r="37" spans="2:18" ht="15.6" thickTop="1" thickBot="1" x14ac:dyDescent="0.35">
      <c r="D37">
        <v>5</v>
      </c>
      <c r="E37">
        <f>B35+C35+D37</f>
        <v>105</v>
      </c>
      <c r="F37">
        <f t="shared" ref="F37:R37" si="22">($B35*F$2+$C35*F$3+$D37*F$4)/$E37</f>
        <v>3.7958652755841107</v>
      </c>
      <c r="G37">
        <f t="shared" si="22"/>
        <v>3.3290832425866806E-2</v>
      </c>
      <c r="H37" s="1179">
        <f t="shared" si="22"/>
        <v>8.7689364506659366</v>
      </c>
      <c r="I37" s="1179">
        <f t="shared" si="22"/>
        <v>5.8473964234367832</v>
      </c>
      <c r="J37">
        <f t="shared" si="22"/>
        <v>1.6011231120889786</v>
      </c>
      <c r="K37" s="1179">
        <f t="shared" si="22"/>
        <v>112.71440680381565</v>
      </c>
      <c r="L37">
        <f t="shared" si="22"/>
        <v>9.8197996976568405</v>
      </c>
      <c r="M37">
        <f t="shared" si="22"/>
        <v>0.10823076968337153</v>
      </c>
      <c r="N37" s="1179">
        <f t="shared" si="22"/>
        <v>284.81194643174035</v>
      </c>
      <c r="O37">
        <f t="shared" si="22"/>
        <v>29.564296646844525</v>
      </c>
      <c r="P37" s="1179">
        <f t="shared" si="22"/>
        <v>9.0864907725502458E-2</v>
      </c>
      <c r="Q37" s="1179">
        <f t="shared" si="22"/>
        <v>37.581927883636475</v>
      </c>
      <c r="R37" s="1179">
        <f t="shared" si="22"/>
        <v>18.461601404944563</v>
      </c>
    </row>
    <row r="38" spans="2:18" ht="15.6" thickTop="1" thickBot="1" x14ac:dyDescent="0.35">
      <c r="D38">
        <v>7</v>
      </c>
      <c r="E38">
        <f>B35+C35+D38</f>
        <v>107</v>
      </c>
      <c r="F38">
        <f t="shared" ref="F38:R38" si="23">($B35*F$2+$C35*F$3+$D38*F$4)/$E38</f>
        <v>3.7249145227694545</v>
      </c>
      <c r="G38">
        <f t="shared" si="23"/>
        <v>3.2668573875850607E-2</v>
      </c>
      <c r="H38" s="1179">
        <f t="shared" si="23"/>
        <v>8.8287071089089419</v>
      </c>
      <c r="I38" s="1179">
        <f t="shared" si="23"/>
        <v>5.8843387243783303</v>
      </c>
      <c r="J38">
        <f t="shared" si="23"/>
        <v>1.5958506729667099</v>
      </c>
      <c r="K38" s="1179">
        <f t="shared" si="23"/>
        <v>111.48449799840387</v>
      </c>
      <c r="L38">
        <f t="shared" si="23"/>
        <v>9.6393954902833414</v>
      </c>
      <c r="M38">
        <f t="shared" si="23"/>
        <v>0.10620776464256085</v>
      </c>
      <c r="N38" s="1179">
        <f t="shared" si="23"/>
        <v>283.00041917311415</v>
      </c>
      <c r="O38">
        <f t="shared" si="23"/>
        <v>29.020519554795509</v>
      </c>
      <c r="P38" s="1179">
        <f t="shared" si="23"/>
        <v>9.2270637087108545E-2</v>
      </c>
      <c r="Q38" s="1179">
        <f t="shared" si="23"/>
        <v>37.171940802589418</v>
      </c>
      <c r="R38" s="1179">
        <f t="shared" si="23"/>
        <v>18.263209211349693</v>
      </c>
    </row>
    <row r="39" spans="2:18" ht="15.6" thickTop="1" thickBot="1" x14ac:dyDescent="0.35">
      <c r="D39">
        <v>10</v>
      </c>
      <c r="E39">
        <f>B35+C35+D39</f>
        <v>110</v>
      </c>
      <c r="F39">
        <f t="shared" ref="F39:R39" si="24">($B35*F$2+$C35*F$3+$D39*F$4)/$E39</f>
        <v>3.623325944875742</v>
      </c>
      <c r="G39">
        <f t="shared" si="24"/>
        <v>3.177761277014559E-2</v>
      </c>
      <c r="H39" s="1179">
        <f t="shared" si="24"/>
        <v>8.9142878241205157</v>
      </c>
      <c r="I39" s="1179">
        <f t="shared" si="24"/>
        <v>5.9372333825446351</v>
      </c>
      <c r="J39">
        <f t="shared" si="24"/>
        <v>1.5883014987689168</v>
      </c>
      <c r="K39" s="1179">
        <f t="shared" si="24"/>
        <v>109.72349220883702</v>
      </c>
      <c r="L39">
        <f t="shared" si="24"/>
        <v>9.3810894660894668</v>
      </c>
      <c r="M39">
        <f t="shared" si="24"/>
        <v>0.10331118924321828</v>
      </c>
      <c r="N39" s="1179">
        <f t="shared" si="24"/>
        <v>280.40664150735387</v>
      </c>
      <c r="O39">
        <f t="shared" si="24"/>
        <v>28.241929627543509</v>
      </c>
      <c r="P39" s="1179">
        <f t="shared" si="24"/>
        <v>9.4283385945771833E-2</v>
      </c>
      <c r="Q39" s="1179">
        <f t="shared" si="24"/>
        <v>36.584913845635683</v>
      </c>
      <c r="R39" s="1179">
        <f t="shared" si="24"/>
        <v>17.979147661429764</v>
      </c>
    </row>
    <row r="40" spans="2:18" ht="15.6" thickTop="1" thickBot="1" x14ac:dyDescent="0.35">
      <c r="D40">
        <v>13</v>
      </c>
      <c r="E40">
        <f>B35+C35+D40</f>
        <v>113</v>
      </c>
      <c r="F40">
        <f t="shared" ref="F40:R40" si="25">($B35*F$2+$C35*F$3+$D40*F$4)/$E40</f>
        <v>3.5271314507639966</v>
      </c>
      <c r="G40">
        <f t="shared" si="25"/>
        <v>3.093395933377004E-2</v>
      </c>
      <c r="H40" s="1179">
        <f t="shared" si="25"/>
        <v>8.9953244305597941</v>
      </c>
      <c r="I40" s="1179">
        <f t="shared" si="25"/>
        <v>5.9873194747906062</v>
      </c>
      <c r="J40">
        <f t="shared" si="25"/>
        <v>1.5811531656789708</v>
      </c>
      <c r="K40" s="1179">
        <f t="shared" si="25"/>
        <v>108.05599115145955</v>
      </c>
      <c r="L40">
        <f t="shared" si="25"/>
        <v>9.1364988060120798</v>
      </c>
      <c r="M40">
        <f t="shared" si="25"/>
        <v>0.10056841430755763</v>
      </c>
      <c r="N40" s="1179">
        <f t="shared" si="25"/>
        <v>277.95058654951009</v>
      </c>
      <c r="O40">
        <f t="shared" si="25"/>
        <v>27.504680758375684</v>
      </c>
      <c r="P40" s="1179">
        <f t="shared" si="25"/>
        <v>9.6189263183621115E-2</v>
      </c>
      <c r="Q40" s="1179">
        <f t="shared" si="25"/>
        <v>36.029056461617543</v>
      </c>
      <c r="R40" s="1179">
        <f t="shared" si="25"/>
        <v>17.710169025664879</v>
      </c>
    </row>
    <row r="41" spans="2:18" ht="15.6" thickTop="1" thickBot="1" x14ac:dyDescent="0.35">
      <c r="D41">
        <v>15</v>
      </c>
      <c r="E41">
        <f>B35+C35+D41</f>
        <v>115</v>
      </c>
      <c r="F41">
        <f t="shared" ref="F41:R41" si="26">($B35*F$2+$C35*F$3+$D41*F$4)/$E41</f>
        <v>3.4657900342289705</v>
      </c>
      <c r="G41">
        <f t="shared" si="26"/>
        <v>3.0395977432313169E-2</v>
      </c>
      <c r="H41" s="1179">
        <f t="shared" si="26"/>
        <v>9.0469999477094785</v>
      </c>
      <c r="I41" s="1179">
        <f t="shared" si="26"/>
        <v>6.0192584321648468</v>
      </c>
      <c r="J41">
        <f t="shared" si="26"/>
        <v>1.5765948083462515</v>
      </c>
      <c r="K41" s="1179">
        <f t="shared" si="26"/>
        <v>106.99265714385653</v>
      </c>
      <c r="L41">
        <f t="shared" si="26"/>
        <v>8.9805279503105577</v>
      </c>
      <c r="M41">
        <f t="shared" si="26"/>
        <v>9.8819398406556624E-2</v>
      </c>
      <c r="N41" s="1179">
        <f t="shared" si="26"/>
        <v>276.38440657639234</v>
      </c>
      <c r="O41">
        <f t="shared" si="26"/>
        <v>27.034551044703456</v>
      </c>
      <c r="P41" s="1179">
        <f t="shared" si="26"/>
        <v>9.7404605190365603E-2</v>
      </c>
      <c r="Q41" s="1179">
        <f t="shared" si="26"/>
        <v>35.674596680504528</v>
      </c>
      <c r="R41" s="1179">
        <f t="shared" si="26"/>
        <v>17.538646417351039</v>
      </c>
    </row>
    <row r="42" spans="2:18" ht="15.6" thickTop="1" thickBot="1" x14ac:dyDescent="0.35">
      <c r="D42">
        <v>17</v>
      </c>
      <c r="E42">
        <f>B35+C35+D42</f>
        <v>117</v>
      </c>
      <c r="F42">
        <f t="shared" ref="F42:R42" si="27">($B35*F$2+$C35*F$3+$D42*F$4)/$E42</f>
        <v>3.4065457601395863</v>
      </c>
      <c r="G42">
        <f t="shared" si="27"/>
        <v>2.9876388074495851E-2</v>
      </c>
      <c r="H42" s="1179">
        <f t="shared" si="27"/>
        <v>9.096908780512166</v>
      </c>
      <c r="I42" s="1179">
        <f t="shared" si="27"/>
        <v>6.0501054593724497</v>
      </c>
      <c r="J42">
        <f t="shared" si="27"/>
        <v>1.5721922922898646</v>
      </c>
      <c r="K42" s="1179">
        <f t="shared" si="27"/>
        <v>105.96567643565872</v>
      </c>
      <c r="L42">
        <f t="shared" si="27"/>
        <v>8.8298894315560972</v>
      </c>
      <c r="M42">
        <f t="shared" si="27"/>
        <v>9.7130177920974448E-2</v>
      </c>
      <c r="N42" s="1179">
        <f t="shared" si="27"/>
        <v>274.8717712177401</v>
      </c>
      <c r="O42">
        <f t="shared" si="27"/>
        <v>26.580494141755057</v>
      </c>
      <c r="P42" s="1179">
        <f t="shared" si="27"/>
        <v>9.8578397043033339E-2</v>
      </c>
      <c r="Q42" s="1179">
        <f t="shared" si="27"/>
        <v>35.332255182506486</v>
      </c>
      <c r="R42" s="1179">
        <f t="shared" si="27"/>
        <v>17.372987829834251</v>
      </c>
    </row>
    <row r="43" spans="2:18" ht="15.6" thickTop="1" thickBot="1" x14ac:dyDescent="0.35">
      <c r="D43">
        <v>20</v>
      </c>
      <c r="E43">
        <f>B35+C35+D43</f>
        <v>120</v>
      </c>
      <c r="F43">
        <f t="shared" ref="F43:R43" si="28">($B35*F$2+$C35*F$3+$D43*F$4)/$E43</f>
        <v>3.321382116136097</v>
      </c>
      <c r="G43">
        <f t="shared" si="28"/>
        <v>2.9129478372633456E-2</v>
      </c>
      <c r="H43" s="1179">
        <f t="shared" si="28"/>
        <v>9.1686527276660286</v>
      </c>
      <c r="I43" s="1179">
        <f t="shared" si="28"/>
        <v>6.0944480609833764</v>
      </c>
      <c r="J43">
        <f t="shared" si="28"/>
        <v>1.5658636754588084</v>
      </c>
      <c r="K43" s="1179">
        <f t="shared" si="28"/>
        <v>104.4893916676244</v>
      </c>
      <c r="L43">
        <f t="shared" si="28"/>
        <v>8.6133465608465603</v>
      </c>
      <c r="M43">
        <f t="shared" si="28"/>
        <v>9.4701923472950089E-2</v>
      </c>
      <c r="N43" s="1179">
        <f t="shared" si="28"/>
        <v>272.69735788967756</v>
      </c>
      <c r="O43">
        <f t="shared" si="28"/>
        <v>25.927787343766735</v>
      </c>
      <c r="P43" s="1179">
        <f t="shared" si="28"/>
        <v>0.10026572283124321</v>
      </c>
      <c r="Q43" s="1179">
        <f t="shared" si="28"/>
        <v>34.840139279134299</v>
      </c>
      <c r="R43" s="1179">
        <f t="shared" si="28"/>
        <v>17.134853610278871</v>
      </c>
    </row>
    <row r="44" spans="2:18" ht="15.6" thickTop="1" thickBot="1" x14ac:dyDescent="0.35">
      <c r="B44">
        <v>96</v>
      </c>
      <c r="C44">
        <v>4</v>
      </c>
      <c r="D44">
        <v>1</v>
      </c>
      <c r="E44">
        <f>B44+C44+D44</f>
        <v>101</v>
      </c>
      <c r="F44">
        <f t="shared" ref="F44:R44" si="29">($B44*F$2+$C44*F$3+$D44*F$4)/$E44</f>
        <v>3.9467439570555087</v>
      </c>
      <c r="G44">
        <f t="shared" si="29"/>
        <v>3.4496027395965238E-2</v>
      </c>
      <c r="H44" s="1179">
        <f t="shared" si="29"/>
        <v>8.6982177391238924</v>
      </c>
      <c r="I44" s="1179">
        <f t="shared" si="29"/>
        <v>5.7671872465166558</v>
      </c>
      <c r="J44">
        <f t="shared" si="29"/>
        <v>1.6384419095795484</v>
      </c>
      <c r="K44" s="1179">
        <f t="shared" si="29"/>
        <v>114.55798019147956</v>
      </c>
      <c r="L44">
        <f t="shared" si="29"/>
        <v>10.490428257111423</v>
      </c>
      <c r="M44">
        <f t="shared" si="29"/>
        <v>0.11536938357198864</v>
      </c>
      <c r="N44" s="1179">
        <f t="shared" si="29"/>
        <v>286.89504448226393</v>
      </c>
      <c r="O44">
        <f t="shared" si="29"/>
        <v>30.499580180633277</v>
      </c>
      <c r="P44" s="1179">
        <f t="shared" si="29"/>
        <v>8.8102057041356957E-2</v>
      </c>
      <c r="Q44" s="1179">
        <f t="shared" si="29"/>
        <v>38.37717546902693</v>
      </c>
      <c r="R44" s="1179">
        <f t="shared" si="29"/>
        <v>18.87771315676682</v>
      </c>
    </row>
    <row r="45" spans="2:18" ht="15.6" thickTop="1" thickBot="1" x14ac:dyDescent="0.35">
      <c r="D45">
        <v>3</v>
      </c>
      <c r="E45">
        <f>B44+C44+D45</f>
        <v>103</v>
      </c>
      <c r="F45">
        <f t="shared" ref="F45:R45" si="30">($B44*F$2+$C44*F$3+$D45*F$4)/$E45</f>
        <v>3.8701081520641396</v>
      </c>
      <c r="G45">
        <f t="shared" si="30"/>
        <v>3.38262016212863E-2</v>
      </c>
      <c r="H45" s="1179">
        <f t="shared" si="30"/>
        <v>8.7616827668431689</v>
      </c>
      <c r="I45" s="1179">
        <f t="shared" si="30"/>
        <v>5.807121659667974</v>
      </c>
      <c r="J45">
        <f t="shared" si="30"/>
        <v>1.6322400786954334</v>
      </c>
      <c r="K45" s="1179">
        <f t="shared" si="30"/>
        <v>113.2445103958059</v>
      </c>
      <c r="L45">
        <f t="shared" si="30"/>
        <v>10.289996147326244</v>
      </c>
      <c r="M45">
        <f t="shared" si="30"/>
        <v>0.11312920136670732</v>
      </c>
      <c r="N45" s="1179">
        <f t="shared" si="30"/>
        <v>284.97271814465176</v>
      </c>
      <c r="O45">
        <f t="shared" si="30"/>
        <v>29.916524686295197</v>
      </c>
      <c r="P45" s="1179">
        <f t="shared" si="30"/>
        <v>8.9616025420581655E-2</v>
      </c>
      <c r="Q45" s="1179">
        <f t="shared" si="30"/>
        <v>37.9358248589025</v>
      </c>
      <c r="R45" s="1179">
        <f t="shared" si="30"/>
        <v>18.663536572123178</v>
      </c>
    </row>
    <row r="46" spans="2:18" ht="15.6" thickTop="1" thickBot="1" x14ac:dyDescent="0.35">
      <c r="D46">
        <v>5</v>
      </c>
      <c r="E46">
        <f>B44+C44+D46</f>
        <v>105</v>
      </c>
      <c r="F46">
        <f t="shared" ref="F46:R46" si="31">($B44*F$2+$C44*F$3+$D46*F$4)/$E46</f>
        <v>3.7963918063105369</v>
      </c>
      <c r="G46">
        <f t="shared" si="31"/>
        <v>3.3181893018976089E-2</v>
      </c>
      <c r="H46" s="1179">
        <f t="shared" si="31"/>
        <v>8.8227300792207597</v>
      </c>
      <c r="I46" s="1179">
        <f t="shared" si="31"/>
        <v>5.8455347618420994</v>
      </c>
      <c r="J46">
        <f t="shared" si="31"/>
        <v>1.626274508035475</v>
      </c>
      <c r="K46" s="1179">
        <f t="shared" si="31"/>
        <v>111.98107754472933</v>
      </c>
      <c r="L46">
        <f t="shared" si="31"/>
        <v>10.09719954648526</v>
      </c>
      <c r="M46">
        <f t="shared" si="31"/>
        <v>0.11097435943591288</v>
      </c>
      <c r="N46" s="1179">
        <f t="shared" si="31"/>
        <v>283.12362328656769</v>
      </c>
      <c r="O46">
        <f t="shared" si="31"/>
        <v>29.355680829836668</v>
      </c>
      <c r="P46" s="1179">
        <f t="shared" si="31"/>
        <v>9.1072318813931116E-2</v>
      </c>
      <c r="Q46" s="1179">
        <f t="shared" si="31"/>
        <v>37.511287605354248</v>
      </c>
      <c r="R46" s="1179">
        <f t="shared" si="31"/>
        <v>18.457519095465955</v>
      </c>
    </row>
    <row r="47" spans="2:18" ht="15.6" thickTop="1" thickBot="1" x14ac:dyDescent="0.35">
      <c r="D47">
        <v>7</v>
      </c>
      <c r="E47">
        <f>B44+C44+D47</f>
        <v>107</v>
      </c>
      <c r="F47">
        <f t="shared" ref="F47:R47" si="32">($B44*F$2+$C44*F$3+$D47*F$4)/$E47</f>
        <v>3.7254312118000596</v>
      </c>
      <c r="G47">
        <f t="shared" si="32"/>
        <v>3.2561670719555971E-2</v>
      </c>
      <c r="H47" s="1179">
        <f t="shared" si="32"/>
        <v>8.8814952490795616</v>
      </c>
      <c r="I47" s="1179">
        <f t="shared" si="32"/>
        <v>5.8825118601966304</v>
      </c>
      <c r="J47">
        <f t="shared" si="32"/>
        <v>1.6205319493628048</v>
      </c>
      <c r="K47" s="1179">
        <f t="shared" si="32"/>
        <v>110.76487582827244</v>
      </c>
      <c r="L47">
        <f t="shared" si="32"/>
        <v>9.9116102952084262</v>
      </c>
      <c r="M47">
        <f t="shared" si="32"/>
        <v>0.10890007234365283</v>
      </c>
      <c r="N47" s="1179">
        <f t="shared" si="32"/>
        <v>281.34365346990734</v>
      </c>
      <c r="O47">
        <f t="shared" si="32"/>
        <v>28.81580309885322</v>
      </c>
      <c r="P47" s="1179">
        <f t="shared" si="32"/>
        <v>9.2474171332762853E-2</v>
      </c>
      <c r="Q47" s="1179">
        <f t="shared" si="32"/>
        <v>37.102620903340501</v>
      </c>
      <c r="R47" s="1179">
        <f t="shared" si="32"/>
        <v>18.259203206721153</v>
      </c>
    </row>
    <row r="48" spans="2:18" ht="15.6" thickTop="1" thickBot="1" x14ac:dyDescent="0.35">
      <c r="D48">
        <v>10</v>
      </c>
      <c r="E48">
        <f>B44+C44+D48</f>
        <v>110</v>
      </c>
      <c r="F48">
        <f t="shared" ref="F48:R48" si="33">($B44*F$2+$C44*F$3+$D48*F$4)/$E48</f>
        <v>3.6238285423873307</v>
      </c>
      <c r="G48">
        <f t="shared" si="33"/>
        <v>3.1673625154477171E-2</v>
      </c>
      <c r="H48" s="1179">
        <f t="shared" si="33"/>
        <v>8.9656362877410274</v>
      </c>
      <c r="I48" s="1179">
        <f t="shared" si="33"/>
        <v>5.9354563419315269</v>
      </c>
      <c r="J48">
        <f t="shared" si="33"/>
        <v>1.6123096494451179</v>
      </c>
      <c r="K48" s="1179">
        <f t="shared" si="33"/>
        <v>109.02349609789097</v>
      </c>
      <c r="L48">
        <f t="shared" si="33"/>
        <v>9.6458802308802305</v>
      </c>
      <c r="M48">
        <f t="shared" si="33"/>
        <v>0.10593007037064411</v>
      </c>
      <c r="N48" s="1179">
        <f t="shared" si="33"/>
        <v>278.79506032332546</v>
      </c>
      <c r="O48">
        <f t="shared" si="33"/>
        <v>28.042796347672372</v>
      </c>
      <c r="P48" s="1179">
        <f t="shared" si="33"/>
        <v>9.4481369257453748E-2</v>
      </c>
      <c r="Q48" s="1179">
        <f t="shared" si="33"/>
        <v>36.517484489093555</v>
      </c>
      <c r="R48" s="1179">
        <f t="shared" si="33"/>
        <v>17.975250911472912</v>
      </c>
    </row>
    <row r="49" spans="2:18" ht="15.6" thickTop="1" thickBot="1" x14ac:dyDescent="0.35">
      <c r="D49">
        <v>13</v>
      </c>
      <c r="E49">
        <f>B44+C44+D49</f>
        <v>113</v>
      </c>
      <c r="F49">
        <f t="shared" ref="F49:R49" si="34">($B44*F$2+$C44*F$3+$D49*F$4)/$E49</f>
        <v>3.5276207049788173</v>
      </c>
      <c r="G49">
        <f t="shared" si="34"/>
        <v>3.0832732451260964E-2</v>
      </c>
      <c r="H49" s="1179">
        <f t="shared" si="34"/>
        <v>9.04530966063286</v>
      </c>
      <c r="I49" s="1179">
        <f t="shared" si="34"/>
        <v>5.9855896122468728</v>
      </c>
      <c r="J49">
        <f t="shared" si="34"/>
        <v>1.6045239318239455</v>
      </c>
      <c r="K49" s="1179">
        <f t="shared" si="34"/>
        <v>107.37457900806075</v>
      </c>
      <c r="L49">
        <f t="shared" si="34"/>
        <v>9.3942597274898159</v>
      </c>
      <c r="M49">
        <f t="shared" si="34"/>
        <v>0.10311776761744118</v>
      </c>
      <c r="N49" s="1179">
        <f t="shared" si="34"/>
        <v>276.38179070665058</v>
      </c>
      <c r="O49">
        <f t="shared" si="34"/>
        <v>27.310834202748914</v>
      </c>
      <c r="P49" s="1179">
        <f t="shared" si="34"/>
        <v>9.6381990301187576E-2</v>
      </c>
      <c r="Q49" s="1179">
        <f t="shared" si="34"/>
        <v>35.963417264983612</v>
      </c>
      <c r="R49" s="1179">
        <f t="shared" si="34"/>
        <v>17.706375729246705</v>
      </c>
    </row>
    <row r="50" spans="2:18" ht="15.6" thickTop="1" thickBot="1" x14ac:dyDescent="0.35">
      <c r="D50">
        <v>15</v>
      </c>
      <c r="E50">
        <f>B44+C44+D50</f>
        <v>115</v>
      </c>
      <c r="F50">
        <f t="shared" ref="F50:R50" si="35">($B44*F$2+$C44*F$3+$D50*F$4)/$E50</f>
        <v>3.4662707796748378</v>
      </c>
      <c r="G50">
        <f t="shared" si="35"/>
        <v>3.029651101732599E-2</v>
      </c>
      <c r="H50" s="1179">
        <f t="shared" si="35"/>
        <v>9.0961158694334454</v>
      </c>
      <c r="I50" s="1179">
        <f t="shared" si="35"/>
        <v>6.0175586541870931</v>
      </c>
      <c r="J50">
        <f t="shared" si="35"/>
        <v>1.5995591263843572</v>
      </c>
      <c r="K50" s="1179">
        <f t="shared" si="35"/>
        <v>106.32309564642988</v>
      </c>
      <c r="L50">
        <f t="shared" si="35"/>
        <v>9.2338060731538985</v>
      </c>
      <c r="M50">
        <f t="shared" si="35"/>
        <v>0.10132441513713786</v>
      </c>
      <c r="N50" s="1179">
        <f t="shared" si="35"/>
        <v>274.84289413949557</v>
      </c>
      <c r="O50">
        <f t="shared" si="35"/>
        <v>26.844075733522367</v>
      </c>
      <c r="P50" s="1179">
        <f t="shared" si="35"/>
        <v>9.7593980531974378E-2</v>
      </c>
      <c r="Q50" s="1179">
        <f t="shared" si="35"/>
        <v>35.610099035116406</v>
      </c>
      <c r="R50" s="1179">
        <f t="shared" si="35"/>
        <v>17.534919091305355</v>
      </c>
    </row>
    <row r="51" spans="2:18" ht="15.6" thickTop="1" thickBot="1" x14ac:dyDescent="0.35">
      <c r="D51">
        <v>17</v>
      </c>
      <c r="E51">
        <f>B44+C44+D51</f>
        <v>117</v>
      </c>
      <c r="F51">
        <f t="shared" ref="F51:R51" si="36">($B44*F$2+$C44*F$3+$D51*F$4)/$E51</f>
        <v>3.4070182877145845</v>
      </c>
      <c r="G51">
        <f t="shared" si="36"/>
        <v>2.9778621940106744E-2</v>
      </c>
      <c r="H51" s="1179">
        <f t="shared" si="36"/>
        <v>9.1451851138305962</v>
      </c>
      <c r="I51" s="1179">
        <f t="shared" si="36"/>
        <v>6.0484347374285008</v>
      </c>
      <c r="J51">
        <f t="shared" si="36"/>
        <v>1.5947640578828743</v>
      </c>
      <c r="K51" s="1179">
        <f t="shared" si="36"/>
        <v>105.30756043391459</v>
      </c>
      <c r="L51">
        <f t="shared" si="36"/>
        <v>9.0788380138380127</v>
      </c>
      <c r="M51">
        <f t="shared" si="36"/>
        <v>9.9592373852742333E-2</v>
      </c>
      <c r="N51" s="1179">
        <f t="shared" si="36"/>
        <v>273.35660942079028</v>
      </c>
      <c r="O51">
        <f t="shared" si="36"/>
        <v>26.393274818799288</v>
      </c>
      <c r="P51" s="1179">
        <f t="shared" si="36"/>
        <v>9.8764535199315481E-2</v>
      </c>
      <c r="Q51" s="1179">
        <f t="shared" si="36"/>
        <v>35.26886006097115</v>
      </c>
      <c r="R51" s="1179">
        <f t="shared" si="36"/>
        <v>17.369324218763708</v>
      </c>
    </row>
    <row r="52" spans="2:18" ht="15.6" thickTop="1" thickBot="1" x14ac:dyDescent="0.35">
      <c r="D52">
        <v>20</v>
      </c>
      <c r="E52">
        <f>B44+C44+D52</f>
        <v>120</v>
      </c>
      <c r="F52">
        <f t="shared" ref="F52:R52" si="37">($B44*F$2+$C44*F$3+$D52*F$4)/$E52</f>
        <v>3.3218428305217196</v>
      </c>
      <c r="G52">
        <f t="shared" si="37"/>
        <v>2.9034156391604074E-2</v>
      </c>
      <c r="H52" s="1179">
        <f t="shared" si="37"/>
        <v>9.2157221526514981</v>
      </c>
      <c r="I52" s="1179">
        <f t="shared" si="37"/>
        <v>6.0928191070880278</v>
      </c>
      <c r="J52">
        <f t="shared" si="37"/>
        <v>1.587871146911993</v>
      </c>
      <c r="K52" s="1179">
        <f t="shared" si="37"/>
        <v>103.84772856592387</v>
      </c>
      <c r="L52">
        <f t="shared" si="37"/>
        <v>8.8560714285714273</v>
      </c>
      <c r="M52">
        <f t="shared" si="37"/>
        <v>9.710256450642378E-2</v>
      </c>
      <c r="N52" s="1179">
        <f t="shared" si="37"/>
        <v>271.22007513765152</v>
      </c>
      <c r="O52">
        <f t="shared" si="37"/>
        <v>25.745248503884859</v>
      </c>
      <c r="P52" s="1179">
        <f t="shared" si="37"/>
        <v>0.1004472075336183</v>
      </c>
      <c r="Q52" s="1179">
        <f t="shared" si="37"/>
        <v>34.778329035637348</v>
      </c>
      <c r="R52" s="1179">
        <f t="shared" si="37"/>
        <v>17.131281589485091</v>
      </c>
    </row>
    <row r="53" spans="2:18" ht="15.6" thickTop="1" thickBot="1" x14ac:dyDescent="0.35">
      <c r="B53">
        <v>95</v>
      </c>
      <c r="C53">
        <v>5</v>
      </c>
      <c r="D53">
        <v>1</v>
      </c>
      <c r="E53">
        <f>B53+C53+D53</f>
        <v>101</v>
      </c>
      <c r="F53">
        <f t="shared" ref="F53:R53" si="38">($B53*F$2+$C53*F$3+$D53*F$4)/$E53</f>
        <v>3.9472913404839716</v>
      </c>
      <c r="G53">
        <f t="shared" si="38"/>
        <v>3.4382773557118461E-2</v>
      </c>
      <c r="H53" s="1179">
        <f t="shared" si="38"/>
        <v>8.7541418084135589</v>
      </c>
      <c r="I53" s="1179">
        <f t="shared" si="38"/>
        <v>5.765251855749904</v>
      </c>
      <c r="J53">
        <f t="shared" si="38"/>
        <v>1.6645894004150146</v>
      </c>
      <c r="K53" s="1179">
        <f t="shared" si="38"/>
        <v>113.79560818945914</v>
      </c>
      <c r="L53">
        <f t="shared" si="38"/>
        <v>10.778814238566714</v>
      </c>
      <c r="M53">
        <f t="shared" si="38"/>
        <v>0.11822163034443264</v>
      </c>
      <c r="N53" s="1179">
        <f t="shared" si="38"/>
        <v>285.13985705411415</v>
      </c>
      <c r="O53">
        <f t="shared" si="38"/>
        <v>30.282702351070654</v>
      </c>
      <c r="P53" s="1179">
        <f t="shared" si="38"/>
        <v>8.8317682430317457E-2</v>
      </c>
      <c r="Q53" s="1179">
        <f t="shared" si="38"/>
        <v>38.303737555961249</v>
      </c>
      <c r="R53" s="1179">
        <f t="shared" si="38"/>
        <v>18.873469171665295</v>
      </c>
    </row>
    <row r="54" spans="2:18" ht="15.6" thickTop="1" thickBot="1" x14ac:dyDescent="0.35">
      <c r="D54">
        <v>3</v>
      </c>
      <c r="E54">
        <f>B53+C53+D54</f>
        <v>103</v>
      </c>
      <c r="F54">
        <f t="shared" ref="F54:R54" si="39">($B53*F$2+$C53*F$3+$D54*F$4)/$E54</f>
        <v>3.8706449066881663</v>
      </c>
      <c r="G54">
        <f t="shared" si="39"/>
        <v>3.3715146886106447E-2</v>
      </c>
      <c r="H54" s="1179">
        <f t="shared" si="39"/>
        <v>8.8165209318747824</v>
      </c>
      <c r="I54" s="1179">
        <f t="shared" si="39"/>
        <v>5.8052238493044603</v>
      </c>
      <c r="J54">
        <f t="shared" si="39"/>
        <v>1.6578798512622497</v>
      </c>
      <c r="K54" s="1179">
        <f t="shared" si="39"/>
        <v>112.49694173363054</v>
      </c>
      <c r="L54">
        <f t="shared" si="39"/>
        <v>10.572782400986286</v>
      </c>
      <c r="M54">
        <f t="shared" si="39"/>
        <v>0.11592606470667667</v>
      </c>
      <c r="N54" s="1179">
        <f t="shared" si="39"/>
        <v>283.25161202578641</v>
      </c>
      <c r="O54">
        <f t="shared" si="39"/>
        <v>29.703858076724082</v>
      </c>
      <c r="P54" s="1179">
        <f t="shared" si="39"/>
        <v>8.9827463908785626E-2</v>
      </c>
      <c r="Q54" s="1179">
        <f t="shared" si="39"/>
        <v>37.863812924731306</v>
      </c>
      <c r="R54" s="1179">
        <f t="shared" si="39"/>
        <v>18.659374994499352</v>
      </c>
    </row>
    <row r="55" spans="2:18" ht="15.6" thickTop="1" thickBot="1" x14ac:dyDescent="0.35">
      <c r="D55">
        <v>5</v>
      </c>
      <c r="E55">
        <f>B53+C53+D55</f>
        <v>105</v>
      </c>
      <c r="F55">
        <f t="shared" ref="F55:R55" si="40">($B53*F$2+$C53*F$3+$D55*F$4)/$E55</f>
        <v>3.796918337036963</v>
      </c>
      <c r="G55">
        <f t="shared" si="40"/>
        <v>3.3072953612085371E-2</v>
      </c>
      <c r="H55" s="1179">
        <f t="shared" si="40"/>
        <v>8.876523707775581</v>
      </c>
      <c r="I55" s="1179">
        <f t="shared" si="40"/>
        <v>5.8436731002474138</v>
      </c>
      <c r="J55">
        <f t="shared" si="40"/>
        <v>1.6514259039819712</v>
      </c>
      <c r="K55" s="1179">
        <f t="shared" si="40"/>
        <v>111.24774828564303</v>
      </c>
      <c r="L55">
        <f t="shared" si="40"/>
        <v>10.374599395313682</v>
      </c>
      <c r="M55">
        <f t="shared" si="40"/>
        <v>0.11371794918845425</v>
      </c>
      <c r="N55" s="1179">
        <f t="shared" si="40"/>
        <v>281.43530014139503</v>
      </c>
      <c r="O55">
        <f t="shared" si="40"/>
        <v>29.147065012828811</v>
      </c>
      <c r="P55" s="1179">
        <f t="shared" si="40"/>
        <v>9.1279729902359788E-2</v>
      </c>
      <c r="Q55" s="1179">
        <f t="shared" si="40"/>
        <v>37.440647327072021</v>
      </c>
      <c r="R55" s="1179">
        <f t="shared" si="40"/>
        <v>18.453436785987343</v>
      </c>
    </row>
    <row r="56" spans="2:18" ht="15.6" thickTop="1" thickBot="1" x14ac:dyDescent="0.35">
      <c r="D56">
        <v>7</v>
      </c>
      <c r="E56">
        <f>B53+C53+D56</f>
        <v>107</v>
      </c>
      <c r="F56">
        <f t="shared" ref="F56:R56" si="41">($B53*F$2+$C53*F$3+$D56*F$4)/$E56</f>
        <v>3.7259479008306644</v>
      </c>
      <c r="G56">
        <f t="shared" si="41"/>
        <v>3.245476756326135E-2</v>
      </c>
      <c r="H56" s="1179">
        <f t="shared" si="41"/>
        <v>8.9342833892501812</v>
      </c>
      <c r="I56" s="1179">
        <f t="shared" si="41"/>
        <v>5.8806849960149297</v>
      </c>
      <c r="J56">
        <f t="shared" si="41"/>
        <v>1.6452132257588989</v>
      </c>
      <c r="K56" s="1179">
        <f t="shared" si="41"/>
        <v>110.04525365814101</v>
      </c>
      <c r="L56">
        <f t="shared" si="41"/>
        <v>10.183825100133513</v>
      </c>
      <c r="M56">
        <f t="shared" si="41"/>
        <v>0.11159238004474482</v>
      </c>
      <c r="N56" s="1179">
        <f t="shared" si="41"/>
        <v>279.68688776670052</v>
      </c>
      <c r="O56">
        <f t="shared" si="41"/>
        <v>28.61108664291093</v>
      </c>
      <c r="P56" s="1179">
        <f t="shared" si="41"/>
        <v>9.2677705578417147E-2</v>
      </c>
      <c r="Q56" s="1179">
        <f t="shared" si="41"/>
        <v>37.033301004091591</v>
      </c>
      <c r="R56" s="1179">
        <f t="shared" si="41"/>
        <v>18.25519720209261</v>
      </c>
    </row>
    <row r="57" spans="2:18" ht="15.6" thickTop="1" thickBot="1" x14ac:dyDescent="0.35">
      <c r="D57">
        <v>10</v>
      </c>
      <c r="E57">
        <f>B53+C53+D57</f>
        <v>110</v>
      </c>
      <c r="F57">
        <f t="shared" ref="F57:R57" si="42">($B53*F$2+$C53*F$3+$D57*F$4)/$E57</f>
        <v>3.6243311398989193</v>
      </c>
      <c r="G57">
        <f t="shared" si="42"/>
        <v>3.1569637538808766E-2</v>
      </c>
      <c r="H57" s="1179">
        <f t="shared" si="42"/>
        <v>9.0169847513615391</v>
      </c>
      <c r="I57" s="1179">
        <f t="shared" si="42"/>
        <v>5.9336793013184188</v>
      </c>
      <c r="J57">
        <f t="shared" si="42"/>
        <v>1.6363178001213188</v>
      </c>
      <c r="K57" s="1179">
        <f t="shared" si="42"/>
        <v>108.32349998694495</v>
      </c>
      <c r="L57">
        <f t="shared" si="42"/>
        <v>9.9106709956709977</v>
      </c>
      <c r="M57">
        <f t="shared" si="42"/>
        <v>0.10854895149806996</v>
      </c>
      <c r="N57" s="1179">
        <f t="shared" si="42"/>
        <v>277.18347913929699</v>
      </c>
      <c r="O57">
        <f t="shared" si="42"/>
        <v>27.843663067801238</v>
      </c>
      <c r="P57" s="1179">
        <f t="shared" si="42"/>
        <v>9.467935256913565E-2</v>
      </c>
      <c r="Q57" s="1179">
        <f t="shared" si="42"/>
        <v>36.450055132551434</v>
      </c>
      <c r="R57" s="1179">
        <f t="shared" si="42"/>
        <v>17.971354161516057</v>
      </c>
    </row>
    <row r="58" spans="2:18" ht="15.6" thickTop="1" thickBot="1" x14ac:dyDescent="0.35">
      <c r="D58">
        <v>13</v>
      </c>
      <c r="E58">
        <f>B53+C53+D58</f>
        <v>113</v>
      </c>
      <c r="F58">
        <f t="shared" ref="F58:R58" si="43">($B53*F$2+$C53*F$3+$D58*F$4)/$E58</f>
        <v>3.528109959193638</v>
      </c>
      <c r="G58">
        <f t="shared" si="43"/>
        <v>3.0731505568751896E-2</v>
      </c>
      <c r="H58" s="1179">
        <f t="shared" si="43"/>
        <v>9.0952948907059223</v>
      </c>
      <c r="I58" s="1179">
        <f t="shared" si="43"/>
        <v>5.9838597497031385</v>
      </c>
      <c r="J58">
        <f t="shared" si="43"/>
        <v>1.6278946979689197</v>
      </c>
      <c r="K58" s="1179">
        <f t="shared" si="43"/>
        <v>106.69316686466198</v>
      </c>
      <c r="L58">
        <f t="shared" si="43"/>
        <v>9.6520206489675537</v>
      </c>
      <c r="M58">
        <f t="shared" si="43"/>
        <v>0.10566712092732475</v>
      </c>
      <c r="N58" s="1179">
        <f t="shared" si="43"/>
        <v>274.812994863791</v>
      </c>
      <c r="O58">
        <f t="shared" si="43"/>
        <v>27.116987647122148</v>
      </c>
      <c r="P58" s="1179">
        <f t="shared" si="43"/>
        <v>9.6574717418754036E-2</v>
      </c>
      <c r="Q58" s="1179">
        <f t="shared" si="43"/>
        <v>35.897778068349687</v>
      </c>
      <c r="R58" s="1179">
        <f t="shared" si="43"/>
        <v>17.702582432828525</v>
      </c>
    </row>
    <row r="59" spans="2:18" ht="15.6" thickTop="1" thickBot="1" x14ac:dyDescent="0.35">
      <c r="D59">
        <v>15</v>
      </c>
      <c r="E59">
        <f>B53+C53+D59</f>
        <v>115</v>
      </c>
      <c r="F59">
        <f t="shared" ref="F59:R59" si="44">($B53*F$2+$C53*F$3+$D59*F$4)/$E59</f>
        <v>3.4667515251207055</v>
      </c>
      <c r="G59">
        <f t="shared" si="44"/>
        <v>3.019704460233882E-2</v>
      </c>
      <c r="H59" s="1179">
        <f t="shared" si="44"/>
        <v>9.1452317911574141</v>
      </c>
      <c r="I59" s="1179">
        <f t="shared" si="44"/>
        <v>6.0158588762093368</v>
      </c>
      <c r="J59">
        <f t="shared" si="44"/>
        <v>1.6225234444224621</v>
      </c>
      <c r="K59" s="1179">
        <f t="shared" si="44"/>
        <v>105.65353414900326</v>
      </c>
      <c r="L59">
        <f t="shared" si="44"/>
        <v>9.4870841959972392</v>
      </c>
      <c r="M59">
        <f t="shared" si="44"/>
        <v>0.1038294318677191</v>
      </c>
      <c r="N59" s="1179">
        <f t="shared" si="44"/>
        <v>273.3013817025988</v>
      </c>
      <c r="O59">
        <f t="shared" si="44"/>
        <v>26.653600422341281</v>
      </c>
      <c r="P59" s="1179">
        <f t="shared" si="44"/>
        <v>9.7783355873583166E-2</v>
      </c>
      <c r="Q59" s="1179">
        <f t="shared" si="44"/>
        <v>35.545601389728283</v>
      </c>
      <c r="R59" s="1179">
        <f t="shared" si="44"/>
        <v>17.531191765259667</v>
      </c>
    </row>
    <row r="60" spans="2:18" ht="15.6" thickTop="1" thickBot="1" x14ac:dyDescent="0.35">
      <c r="D60">
        <v>17</v>
      </c>
      <c r="E60">
        <f>B53+C53+D60</f>
        <v>117</v>
      </c>
      <c r="F60">
        <f t="shared" ref="F60:R60" si="45">($B53*F$2+$C53*F$3+$D60*F$4)/$E60</f>
        <v>3.4074908152895822</v>
      </c>
      <c r="G60">
        <f t="shared" si="45"/>
        <v>2.9680855805717644E-2</v>
      </c>
      <c r="H60" s="1179">
        <f t="shared" si="45"/>
        <v>9.1934614471490264</v>
      </c>
      <c r="I60" s="1179">
        <f t="shared" si="45"/>
        <v>6.0467640154845528</v>
      </c>
      <c r="J60">
        <f t="shared" si="45"/>
        <v>1.6173358234758837</v>
      </c>
      <c r="K60" s="1179">
        <f t="shared" si="45"/>
        <v>104.64944443217047</v>
      </c>
      <c r="L60">
        <f t="shared" si="45"/>
        <v>9.32778659611993</v>
      </c>
      <c r="M60">
        <f t="shared" si="45"/>
        <v>0.10205456978451023</v>
      </c>
      <c r="N60" s="1179">
        <f t="shared" si="45"/>
        <v>271.84144762384051</v>
      </c>
      <c r="O60">
        <f t="shared" si="45"/>
        <v>26.206055495843518</v>
      </c>
      <c r="P60" s="1179">
        <f t="shared" si="45"/>
        <v>9.8950673355597624E-2</v>
      </c>
      <c r="Q60" s="1179">
        <f t="shared" si="45"/>
        <v>35.205464939435821</v>
      </c>
      <c r="R60" s="1179">
        <f t="shared" si="45"/>
        <v>17.365660607693158</v>
      </c>
    </row>
    <row r="61" spans="2:18" ht="15.6" thickTop="1" thickBot="1" x14ac:dyDescent="0.35">
      <c r="D61">
        <v>20</v>
      </c>
      <c r="E61">
        <f>B53+C53+D61</f>
        <v>120</v>
      </c>
      <c r="F61">
        <f t="shared" ref="F61:R61" si="46">($B53*F$2+$C53*F$3+$D61*F$4)/$E61</f>
        <v>3.3223035449073426</v>
      </c>
      <c r="G61">
        <f t="shared" si="46"/>
        <v>2.8938834410574703E-2</v>
      </c>
      <c r="H61" s="1179">
        <f t="shared" si="46"/>
        <v>9.2627915776369658</v>
      </c>
      <c r="I61" s="1179">
        <f t="shared" si="46"/>
        <v>6.0911901531926782</v>
      </c>
      <c r="J61">
        <f t="shared" si="46"/>
        <v>1.609878618365177</v>
      </c>
      <c r="K61" s="1179">
        <f t="shared" si="46"/>
        <v>103.20606546422336</v>
      </c>
      <c r="L61">
        <f t="shared" si="46"/>
        <v>9.098796296296296</v>
      </c>
      <c r="M61">
        <f t="shared" si="46"/>
        <v>9.9503205539897471E-2</v>
      </c>
      <c r="N61" s="1179">
        <f t="shared" si="46"/>
        <v>269.74279238562542</v>
      </c>
      <c r="O61">
        <f t="shared" si="46"/>
        <v>25.562709664002984</v>
      </c>
      <c r="P61" s="1179">
        <f t="shared" si="46"/>
        <v>0.10062869223599338</v>
      </c>
      <c r="Q61" s="1179">
        <f t="shared" si="46"/>
        <v>34.716518792140398</v>
      </c>
      <c r="R61" s="1179">
        <f t="shared" si="46"/>
        <v>17.127709568691309</v>
      </c>
    </row>
    <row r="62" spans="2:18" ht="15.6" thickTop="1" thickBot="1" x14ac:dyDescent="0.35">
      <c r="B62">
        <v>94</v>
      </c>
      <c r="C62">
        <v>6</v>
      </c>
      <c r="D62">
        <v>1</v>
      </c>
      <c r="E62">
        <f>B62+C62+D62</f>
        <v>101</v>
      </c>
      <c r="F62">
        <f t="shared" ref="F62:R62" si="47">($B62*F$2+$C62*F$3+$D62*F$4)/$E62</f>
        <v>3.9478387239124348</v>
      </c>
      <c r="G62">
        <f t="shared" si="47"/>
        <v>3.426951971827167E-2</v>
      </c>
      <c r="H62" s="1179">
        <f t="shared" si="47"/>
        <v>8.8100658777032255</v>
      </c>
      <c r="I62" s="1179">
        <f t="shared" si="47"/>
        <v>5.7633164649831521</v>
      </c>
      <c r="J62">
        <f t="shared" si="47"/>
        <v>1.6907368912504814</v>
      </c>
      <c r="K62" s="1179">
        <f t="shared" si="47"/>
        <v>113.0332361874387</v>
      </c>
      <c r="L62">
        <f t="shared" si="47"/>
        <v>11.067200220022002</v>
      </c>
      <c r="M62">
        <f t="shared" si="47"/>
        <v>0.12107387711687662</v>
      </c>
      <c r="N62" s="1179">
        <f t="shared" si="47"/>
        <v>283.38466962596436</v>
      </c>
      <c r="O62">
        <f t="shared" si="47"/>
        <v>30.065824521508027</v>
      </c>
      <c r="P62" s="1179">
        <f t="shared" si="47"/>
        <v>8.8533307819277943E-2</v>
      </c>
      <c r="Q62" s="1179">
        <f t="shared" si="47"/>
        <v>38.230299642895567</v>
      </c>
      <c r="R62" s="1179">
        <f t="shared" si="47"/>
        <v>18.869225186563771</v>
      </c>
    </row>
    <row r="63" spans="2:18" ht="15.6" thickTop="1" thickBot="1" x14ac:dyDescent="0.35">
      <c r="D63">
        <v>3</v>
      </c>
      <c r="E63">
        <f>B62+C62+D63</f>
        <v>103</v>
      </c>
      <c r="F63">
        <f t="shared" ref="F63:R63" si="48">($B62*F$2+$C62*F$3+$D63*F$4)/$E63</f>
        <v>3.8711816613121934</v>
      </c>
      <c r="G63">
        <f t="shared" si="48"/>
        <v>3.3604092150926586E-2</v>
      </c>
      <c r="H63" s="1179">
        <f t="shared" si="48"/>
        <v>8.8713590969063976</v>
      </c>
      <c r="I63" s="1179">
        <f t="shared" si="48"/>
        <v>5.8033260389409458</v>
      </c>
      <c r="J63">
        <f t="shared" si="48"/>
        <v>1.6835196238290666</v>
      </c>
      <c r="K63" s="1179">
        <f t="shared" si="48"/>
        <v>111.74937307145517</v>
      </c>
      <c r="L63">
        <f t="shared" si="48"/>
        <v>10.855568654646325</v>
      </c>
      <c r="M63">
        <f t="shared" si="48"/>
        <v>0.11872292804664601</v>
      </c>
      <c r="N63" s="1179">
        <f t="shared" si="48"/>
        <v>281.53050590692112</v>
      </c>
      <c r="O63">
        <f t="shared" si="48"/>
        <v>29.491191467152962</v>
      </c>
      <c r="P63" s="1179">
        <f t="shared" si="48"/>
        <v>9.0038902396989612E-2</v>
      </c>
      <c r="Q63" s="1179">
        <f t="shared" si="48"/>
        <v>37.791800990560098</v>
      </c>
      <c r="R63" s="1179">
        <f t="shared" si="48"/>
        <v>18.655213416875526</v>
      </c>
    </row>
    <row r="64" spans="2:18" ht="15.6" thickTop="1" thickBot="1" x14ac:dyDescent="0.35">
      <c r="D64">
        <v>5</v>
      </c>
      <c r="E64">
        <f>B62+C62+D64</f>
        <v>105</v>
      </c>
      <c r="F64">
        <f t="shared" ref="F64:R64" si="49">($B62*F$2+$C62*F$3+$D64*F$4)/$E64</f>
        <v>3.7974448677633896</v>
      </c>
      <c r="G64">
        <f t="shared" si="49"/>
        <v>3.2964014205194653E-2</v>
      </c>
      <c r="H64" s="1179">
        <f t="shared" si="49"/>
        <v>8.930317336330404</v>
      </c>
      <c r="I64" s="1179">
        <f t="shared" si="49"/>
        <v>5.8418114386527282</v>
      </c>
      <c r="J64">
        <f t="shared" si="49"/>
        <v>1.6765772999284676</v>
      </c>
      <c r="K64" s="1179">
        <f t="shared" si="49"/>
        <v>110.51441902655671</v>
      </c>
      <c r="L64">
        <f t="shared" si="49"/>
        <v>10.651999244142102</v>
      </c>
      <c r="M64">
        <f t="shared" si="49"/>
        <v>0.1164615389409956</v>
      </c>
      <c r="N64" s="1179">
        <f t="shared" si="49"/>
        <v>279.74697699622237</v>
      </c>
      <c r="O64">
        <f t="shared" si="49"/>
        <v>28.938449195820951</v>
      </c>
      <c r="P64" s="1179">
        <f t="shared" si="49"/>
        <v>9.1487140990788446E-2</v>
      </c>
      <c r="Q64" s="1179">
        <f t="shared" si="49"/>
        <v>37.370007048789795</v>
      </c>
      <c r="R64" s="1179">
        <f t="shared" si="49"/>
        <v>18.449354476508734</v>
      </c>
    </row>
    <row r="65" spans="2:18" ht="15.6" thickTop="1" thickBot="1" x14ac:dyDescent="0.35">
      <c r="D65">
        <v>7</v>
      </c>
      <c r="E65">
        <f>B62+C62+D65</f>
        <v>107</v>
      </c>
      <c r="F65">
        <f t="shared" ref="F65:R65" si="50">($B62*F$2+$C62*F$3+$D65*F$4)/$E65</f>
        <v>3.72646458986127</v>
      </c>
      <c r="G65">
        <f t="shared" si="50"/>
        <v>3.2347864406966714E-2</v>
      </c>
      <c r="H65" s="1179">
        <f t="shared" si="50"/>
        <v>8.9870715294208008</v>
      </c>
      <c r="I65" s="1179">
        <f t="shared" si="50"/>
        <v>5.8788581318332298</v>
      </c>
      <c r="J65">
        <f t="shared" si="50"/>
        <v>1.6698945021549938</v>
      </c>
      <c r="K65" s="1179">
        <f t="shared" si="50"/>
        <v>109.32563148800956</v>
      </c>
      <c r="L65">
        <f t="shared" si="50"/>
        <v>10.456039905058599</v>
      </c>
      <c r="M65">
        <f t="shared" si="50"/>
        <v>0.1142846877458368</v>
      </c>
      <c r="N65" s="1179">
        <f t="shared" si="50"/>
        <v>278.03012206349371</v>
      </c>
      <c r="O65">
        <f t="shared" si="50"/>
        <v>28.406370186968637</v>
      </c>
      <c r="P65" s="1179">
        <f t="shared" si="50"/>
        <v>9.288123982407144E-2</v>
      </c>
      <c r="Q65" s="1179">
        <f t="shared" si="50"/>
        <v>36.963981104842674</v>
      </c>
      <c r="R65" s="1179">
        <f t="shared" si="50"/>
        <v>18.251191197464067</v>
      </c>
    </row>
    <row r="66" spans="2:18" ht="15.6" thickTop="1" thickBot="1" x14ac:dyDescent="0.35">
      <c r="D66">
        <v>10</v>
      </c>
      <c r="E66">
        <f>B62+C62+D66</f>
        <v>110</v>
      </c>
      <c r="F66">
        <f t="shared" ref="F66:R66" si="51">($B62*F$2+$C62*F$3+$D66*F$4)/$E66</f>
        <v>3.6248337374105084</v>
      </c>
      <c r="G66">
        <f t="shared" si="51"/>
        <v>3.1465649923140354E-2</v>
      </c>
      <c r="H66" s="1179">
        <f t="shared" si="51"/>
        <v>9.0683332149820508</v>
      </c>
      <c r="I66" s="1179">
        <f t="shared" si="51"/>
        <v>5.9319022607053098</v>
      </c>
      <c r="J66">
        <f t="shared" si="51"/>
        <v>1.6603259507975199</v>
      </c>
      <c r="K66" s="1179">
        <f t="shared" si="51"/>
        <v>107.62350387599892</v>
      </c>
      <c r="L66">
        <f t="shared" si="51"/>
        <v>10.175461760461761</v>
      </c>
      <c r="M66">
        <f t="shared" si="51"/>
        <v>0.1111678326254958</v>
      </c>
      <c r="N66" s="1179">
        <f t="shared" si="51"/>
        <v>275.57189795526853</v>
      </c>
      <c r="O66">
        <f t="shared" si="51"/>
        <v>27.644529787930097</v>
      </c>
      <c r="P66" s="1179">
        <f t="shared" si="51"/>
        <v>9.4877335880817565E-2</v>
      </c>
      <c r="Q66" s="1179">
        <f t="shared" si="51"/>
        <v>36.382625776009306</v>
      </c>
      <c r="R66" s="1179">
        <f t="shared" si="51"/>
        <v>17.967457411559202</v>
      </c>
    </row>
    <row r="67" spans="2:18" ht="15.6" thickTop="1" thickBot="1" x14ac:dyDescent="0.35">
      <c r="D67">
        <v>13</v>
      </c>
      <c r="E67">
        <f>B62+C62+D67</f>
        <v>113</v>
      </c>
      <c r="F67">
        <f t="shared" ref="F67:R67" si="52">($B62*F$2+$C62*F$3+$D67*F$4)/$E67</f>
        <v>3.5285992134084596</v>
      </c>
      <c r="G67">
        <f t="shared" si="52"/>
        <v>3.063027868624282E-2</v>
      </c>
      <c r="H67" s="1179">
        <f t="shared" si="52"/>
        <v>9.1452801207789882</v>
      </c>
      <c r="I67" s="1179">
        <f t="shared" si="52"/>
        <v>5.9821298871594051</v>
      </c>
      <c r="J67">
        <f t="shared" si="52"/>
        <v>1.6512654641138944</v>
      </c>
      <c r="K67" s="1179">
        <f t="shared" si="52"/>
        <v>106.01175472126317</v>
      </c>
      <c r="L67">
        <f t="shared" si="52"/>
        <v>9.9097815704452881</v>
      </c>
      <c r="M67">
        <f t="shared" si="52"/>
        <v>0.1082164742372083</v>
      </c>
      <c r="N67" s="1179">
        <f t="shared" si="52"/>
        <v>273.24419902093149</v>
      </c>
      <c r="O67">
        <f t="shared" si="52"/>
        <v>26.923141091495374</v>
      </c>
      <c r="P67" s="1179">
        <f t="shared" si="52"/>
        <v>9.6767444536320496E-2</v>
      </c>
      <c r="Q67" s="1179">
        <f t="shared" si="52"/>
        <v>35.832138871715756</v>
      </c>
      <c r="R67" s="1179">
        <f t="shared" si="52"/>
        <v>17.698789136410348</v>
      </c>
    </row>
    <row r="68" spans="2:18" ht="15.6" thickTop="1" thickBot="1" x14ac:dyDescent="0.35">
      <c r="D68">
        <v>15</v>
      </c>
      <c r="E68">
        <f>B62+C62+D68</f>
        <v>115</v>
      </c>
      <c r="F68">
        <f t="shared" ref="F68:R68" si="53">($B62*F$2+$C62*F$3+$D68*F$4)/$E68</f>
        <v>3.4672322705665732</v>
      </c>
      <c r="G68">
        <f t="shared" si="53"/>
        <v>3.0097578187351641E-2</v>
      </c>
      <c r="H68" s="1179">
        <f t="shared" si="53"/>
        <v>9.1943477128813829</v>
      </c>
      <c r="I68" s="1179">
        <f t="shared" si="53"/>
        <v>6.0141590982315805</v>
      </c>
      <c r="J68">
        <f t="shared" si="53"/>
        <v>1.6454877624605677</v>
      </c>
      <c r="K68" s="1179">
        <f t="shared" si="53"/>
        <v>104.98397265157661</v>
      </c>
      <c r="L68">
        <f t="shared" si="53"/>
        <v>9.7403623188405799</v>
      </c>
      <c r="M68">
        <f t="shared" si="53"/>
        <v>0.10633444859830034</v>
      </c>
      <c r="N68" s="1179">
        <f t="shared" si="53"/>
        <v>271.75986926570204</v>
      </c>
      <c r="O68">
        <f t="shared" si="53"/>
        <v>26.463125111160192</v>
      </c>
      <c r="P68" s="1179">
        <f t="shared" si="53"/>
        <v>9.7972731215191941E-2</v>
      </c>
      <c r="Q68" s="1179">
        <f t="shared" si="53"/>
        <v>35.481103744340167</v>
      </c>
      <c r="R68" s="1179">
        <f t="shared" si="53"/>
        <v>17.527464439213979</v>
      </c>
    </row>
    <row r="69" spans="2:18" ht="15.6" thickTop="1" thickBot="1" x14ac:dyDescent="0.35">
      <c r="D69">
        <v>17</v>
      </c>
      <c r="E69">
        <f>B62+C62+D69</f>
        <v>117</v>
      </c>
      <c r="F69">
        <f t="shared" ref="F69:R69" si="54">($B62*F$2+$C62*F$3+$D69*F$4)/$E69</f>
        <v>3.4079633428645804</v>
      </c>
      <c r="G69">
        <f t="shared" si="54"/>
        <v>2.9583089671328534E-2</v>
      </c>
      <c r="H69" s="1179">
        <f t="shared" si="54"/>
        <v>9.2417377804674565</v>
      </c>
      <c r="I69" s="1179">
        <f t="shared" si="54"/>
        <v>6.0450932935406048</v>
      </c>
      <c r="J69">
        <f t="shared" si="54"/>
        <v>1.6399075890688934</v>
      </c>
      <c r="K69" s="1179">
        <f t="shared" si="54"/>
        <v>103.99132843042634</v>
      </c>
      <c r="L69">
        <f t="shared" si="54"/>
        <v>9.5767351784018455</v>
      </c>
      <c r="M69">
        <f t="shared" si="54"/>
        <v>0.1045167657162781</v>
      </c>
      <c r="N69" s="1179">
        <f t="shared" si="54"/>
        <v>270.32628582689068</v>
      </c>
      <c r="O69">
        <f t="shared" si="54"/>
        <v>26.018836172887745</v>
      </c>
      <c r="P69" s="1179">
        <f t="shared" si="54"/>
        <v>9.9136811511879752E-2</v>
      </c>
      <c r="Q69" s="1179">
        <f t="shared" si="54"/>
        <v>35.142069817900492</v>
      </c>
      <c r="R69" s="1179">
        <f t="shared" si="54"/>
        <v>17.361996996622612</v>
      </c>
    </row>
    <row r="70" spans="2:18" ht="15.6" thickTop="1" thickBot="1" x14ac:dyDescent="0.35">
      <c r="D70">
        <v>20</v>
      </c>
      <c r="E70">
        <f>B62+C62+D70</f>
        <v>120</v>
      </c>
      <c r="F70">
        <f t="shared" ref="F70:R70" si="55">($B62*F$2+$C62*F$3+$D70*F$4)/$E70</f>
        <v>3.322764259292966</v>
      </c>
      <c r="G70">
        <f t="shared" si="55"/>
        <v>2.8843512429545321E-2</v>
      </c>
      <c r="H70" s="1179">
        <f t="shared" si="55"/>
        <v>9.3098610026224353</v>
      </c>
      <c r="I70" s="1179">
        <f t="shared" si="55"/>
        <v>6.0895611992973278</v>
      </c>
      <c r="J70">
        <f t="shared" si="55"/>
        <v>1.6318860898183616</v>
      </c>
      <c r="K70" s="1179">
        <f t="shared" si="55"/>
        <v>102.56440236252281</v>
      </c>
      <c r="L70">
        <f t="shared" si="55"/>
        <v>9.3415211640211648</v>
      </c>
      <c r="M70">
        <f t="shared" si="55"/>
        <v>0.10190384657337116</v>
      </c>
      <c r="N70" s="1179">
        <f t="shared" si="55"/>
        <v>268.26550963359938</v>
      </c>
      <c r="O70">
        <f t="shared" si="55"/>
        <v>25.380170824121105</v>
      </c>
      <c r="P70" s="1179">
        <f t="shared" si="55"/>
        <v>0.10081017693836847</v>
      </c>
      <c r="Q70" s="1179">
        <f t="shared" si="55"/>
        <v>34.654708548643455</v>
      </c>
      <c r="R70" s="1179">
        <f t="shared" si="55"/>
        <v>17.124137547897522</v>
      </c>
    </row>
    <row r="71" spans="2:18" ht="15.6" thickTop="1" thickBot="1" x14ac:dyDescent="0.35">
      <c r="B71">
        <v>93</v>
      </c>
      <c r="C71">
        <v>7</v>
      </c>
      <c r="D71">
        <v>1</v>
      </c>
      <c r="E71">
        <f>B71+C71+D71</f>
        <v>101</v>
      </c>
      <c r="F71">
        <f t="shared" ref="F71:R71" si="56">($B71*F$2+$C71*F$3+$D71*F$4)/$E71</f>
        <v>3.9483861073408977</v>
      </c>
      <c r="G71">
        <f t="shared" si="56"/>
        <v>3.4156265879424885E-2</v>
      </c>
      <c r="H71" s="1179">
        <f t="shared" si="56"/>
        <v>8.865989946992892</v>
      </c>
      <c r="I71" s="1179">
        <f t="shared" si="56"/>
        <v>5.7613810742164002</v>
      </c>
      <c r="J71">
        <f t="shared" si="56"/>
        <v>1.7168843820859481</v>
      </c>
      <c r="K71" s="1179">
        <f t="shared" si="56"/>
        <v>112.27086418541828</v>
      </c>
      <c r="L71">
        <f t="shared" si="56"/>
        <v>11.355586201477291</v>
      </c>
      <c r="M71">
        <f t="shared" si="56"/>
        <v>0.1239261238893206</v>
      </c>
      <c r="N71" s="1179">
        <f t="shared" si="56"/>
        <v>281.62948219781453</v>
      </c>
      <c r="O71">
        <f t="shared" si="56"/>
        <v>29.848946691945404</v>
      </c>
      <c r="P71" s="1179">
        <f t="shared" si="56"/>
        <v>8.8748933208238456E-2</v>
      </c>
      <c r="Q71" s="1179">
        <f t="shared" si="56"/>
        <v>38.156861729829885</v>
      </c>
      <c r="R71" s="1179">
        <f t="shared" si="56"/>
        <v>18.864981201462246</v>
      </c>
    </row>
    <row r="72" spans="2:18" ht="15.6" thickTop="1" thickBot="1" x14ac:dyDescent="0.35">
      <c r="D72">
        <v>3</v>
      </c>
      <c r="E72">
        <f>B71+C71+D72</f>
        <v>103</v>
      </c>
      <c r="F72">
        <f t="shared" ref="F72:R72" si="57">($B71*F$2+$C71*F$3+$D72*F$4)/$E72</f>
        <v>3.8717184159362201</v>
      </c>
      <c r="G72">
        <f t="shared" si="57"/>
        <v>3.3493037415746732E-2</v>
      </c>
      <c r="H72" s="1179">
        <f t="shared" si="57"/>
        <v>8.9261972619380128</v>
      </c>
      <c r="I72" s="1179">
        <f t="shared" si="57"/>
        <v>5.8014282285774321</v>
      </c>
      <c r="J72">
        <f t="shared" si="57"/>
        <v>1.7091593963958835</v>
      </c>
      <c r="K72" s="1179">
        <f t="shared" si="57"/>
        <v>111.00180440927979</v>
      </c>
      <c r="L72">
        <f t="shared" si="57"/>
        <v>11.138354908306365</v>
      </c>
      <c r="M72">
        <f t="shared" si="57"/>
        <v>0.12151979138661535</v>
      </c>
      <c r="N72" s="1179">
        <f t="shared" si="57"/>
        <v>279.80939978805571</v>
      </c>
      <c r="O72">
        <f t="shared" si="57"/>
        <v>29.278524857581846</v>
      </c>
      <c r="P72" s="1179">
        <f t="shared" si="57"/>
        <v>9.0250340885193611E-2</v>
      </c>
      <c r="Q72" s="1179">
        <f t="shared" si="57"/>
        <v>37.719789056388898</v>
      </c>
      <c r="R72" s="1179">
        <f t="shared" si="57"/>
        <v>18.6510518392517</v>
      </c>
    </row>
    <row r="73" spans="2:18" ht="15.6" thickTop="1" thickBot="1" x14ac:dyDescent="0.35">
      <c r="D73">
        <v>5</v>
      </c>
      <c r="E73">
        <f>B71+C71+D73</f>
        <v>105</v>
      </c>
      <c r="F73">
        <f t="shared" ref="F73:R73" si="58">($B71*F$2+$C71*F$3+$D73*F$4)/$E73</f>
        <v>3.7979713984898158</v>
      </c>
      <c r="G73">
        <f t="shared" si="58"/>
        <v>3.2855074798303935E-2</v>
      </c>
      <c r="H73" s="1179">
        <f t="shared" si="58"/>
        <v>8.9841109648852253</v>
      </c>
      <c r="I73" s="1179">
        <f t="shared" si="58"/>
        <v>5.8399497770580435</v>
      </c>
      <c r="J73">
        <f t="shared" si="58"/>
        <v>1.7017286958749642</v>
      </c>
      <c r="K73" s="1179">
        <f t="shared" si="58"/>
        <v>109.78108976747038</v>
      </c>
      <c r="L73">
        <f t="shared" si="58"/>
        <v>10.929399092970522</v>
      </c>
      <c r="M73">
        <f t="shared" si="58"/>
        <v>0.11920512869353696</v>
      </c>
      <c r="N73" s="1179">
        <f t="shared" si="58"/>
        <v>278.05865385104971</v>
      </c>
      <c r="O73">
        <f t="shared" si="58"/>
        <v>28.729833378813094</v>
      </c>
      <c r="P73" s="1179">
        <f t="shared" si="58"/>
        <v>9.1694552079217131E-2</v>
      </c>
      <c r="Q73" s="1179">
        <f t="shared" si="58"/>
        <v>37.299366770507568</v>
      </c>
      <c r="R73" s="1179">
        <f t="shared" si="58"/>
        <v>18.445272167030122</v>
      </c>
    </row>
    <row r="74" spans="2:18" ht="15.6" thickTop="1" thickBot="1" x14ac:dyDescent="0.35">
      <c r="D74">
        <v>7</v>
      </c>
      <c r="E74">
        <f>B71+C71+D74</f>
        <v>107</v>
      </c>
      <c r="F74">
        <f t="shared" ref="F74:R74" si="59">($B71*F$2+$C71*F$3+$D74*F$4)/$E74</f>
        <v>3.7269812788918752</v>
      </c>
      <c r="G74">
        <f t="shared" si="59"/>
        <v>3.2240961250672086E-2</v>
      </c>
      <c r="H74" s="1179">
        <f t="shared" si="59"/>
        <v>9.0398596695914204</v>
      </c>
      <c r="I74" s="1179">
        <f t="shared" si="59"/>
        <v>5.8770312676515291</v>
      </c>
      <c r="J74">
        <f t="shared" si="59"/>
        <v>1.6945757785510884</v>
      </c>
      <c r="K74" s="1179">
        <f t="shared" si="59"/>
        <v>108.60600931787813</v>
      </c>
      <c r="L74">
        <f t="shared" si="59"/>
        <v>10.728254709983684</v>
      </c>
      <c r="M74">
        <f t="shared" si="59"/>
        <v>0.11697699544692879</v>
      </c>
      <c r="N74" s="1179">
        <f t="shared" si="59"/>
        <v>276.37335636028683</v>
      </c>
      <c r="O74">
        <f t="shared" si="59"/>
        <v>28.201653731026347</v>
      </c>
      <c r="P74" s="1179">
        <f t="shared" si="59"/>
        <v>9.3084774069725762E-2</v>
      </c>
      <c r="Q74" s="1179">
        <f t="shared" si="59"/>
        <v>36.894661205593763</v>
      </c>
      <c r="R74" s="1179">
        <f t="shared" si="59"/>
        <v>18.247185192835524</v>
      </c>
    </row>
    <row r="75" spans="2:18" ht="15.6" thickTop="1" thickBot="1" x14ac:dyDescent="0.35">
      <c r="D75">
        <v>10</v>
      </c>
      <c r="E75">
        <f>B71+C71+D75</f>
        <v>110</v>
      </c>
      <c r="F75">
        <f t="shared" ref="F75:R75" si="60">($B71*F$2+$C71*F$3+$D75*F$4)/$E75</f>
        <v>3.6253363349220971</v>
      </c>
      <c r="G75">
        <f t="shared" si="60"/>
        <v>3.1361662307471935E-2</v>
      </c>
      <c r="H75" s="1179">
        <f t="shared" si="60"/>
        <v>9.1196816786025625</v>
      </c>
      <c r="I75" s="1179">
        <f t="shared" si="60"/>
        <v>5.9301252200922008</v>
      </c>
      <c r="J75">
        <f t="shared" si="60"/>
        <v>1.6843341014737214</v>
      </c>
      <c r="K75" s="1179">
        <f t="shared" si="60"/>
        <v>106.92350776505289</v>
      </c>
      <c r="L75">
        <f t="shared" si="60"/>
        <v>10.440252525252527</v>
      </c>
      <c r="M75">
        <f t="shared" si="60"/>
        <v>0.11378671375292164</v>
      </c>
      <c r="N75" s="1179">
        <f t="shared" si="60"/>
        <v>273.96031677124006</v>
      </c>
      <c r="O75">
        <f t="shared" si="60"/>
        <v>27.445396508058963</v>
      </c>
      <c r="P75" s="1179">
        <f t="shared" si="60"/>
        <v>9.5075319192499466E-2</v>
      </c>
      <c r="Q75" s="1179">
        <f t="shared" si="60"/>
        <v>36.315196419467178</v>
      </c>
      <c r="R75" s="1179">
        <f t="shared" si="60"/>
        <v>17.963560661602347</v>
      </c>
    </row>
    <row r="76" spans="2:18" ht="15.6" thickTop="1" thickBot="1" x14ac:dyDescent="0.35">
      <c r="D76">
        <v>13</v>
      </c>
      <c r="E76">
        <f>B71+C71+D76</f>
        <v>113</v>
      </c>
      <c r="F76">
        <f t="shared" ref="F76:R76" si="61">($B71*F$2+$C71*F$3+$D76*F$4)/$E76</f>
        <v>3.5290884676232803</v>
      </c>
      <c r="G76">
        <f t="shared" si="61"/>
        <v>3.0529051803733744E-2</v>
      </c>
      <c r="H76" s="1179">
        <f t="shared" si="61"/>
        <v>9.1952653508520541</v>
      </c>
      <c r="I76" s="1179">
        <f t="shared" si="61"/>
        <v>5.9804000246156708</v>
      </c>
      <c r="J76">
        <f t="shared" si="61"/>
        <v>1.6746362302588691</v>
      </c>
      <c r="K76" s="1179">
        <f t="shared" si="61"/>
        <v>105.33034257786437</v>
      </c>
      <c r="L76">
        <f t="shared" si="61"/>
        <v>10.167542491923024</v>
      </c>
      <c r="M76">
        <f t="shared" si="61"/>
        <v>0.11076582754709187</v>
      </c>
      <c r="N76" s="1179">
        <f t="shared" si="61"/>
        <v>271.67540317807186</v>
      </c>
      <c r="O76">
        <f t="shared" si="61"/>
        <v>26.729294535868604</v>
      </c>
      <c r="P76" s="1179">
        <f t="shared" si="61"/>
        <v>9.696017165388697E-2</v>
      </c>
      <c r="Q76" s="1179">
        <f t="shared" si="61"/>
        <v>35.766499675081825</v>
      </c>
      <c r="R76" s="1179">
        <f t="shared" si="61"/>
        <v>17.694995839992171</v>
      </c>
    </row>
    <row r="77" spans="2:18" ht="15.6" thickTop="1" thickBot="1" x14ac:dyDescent="0.35">
      <c r="D77">
        <v>15</v>
      </c>
      <c r="E77">
        <f>B71+C71+D77</f>
        <v>115</v>
      </c>
      <c r="F77">
        <f t="shared" ref="F77:R77" si="62">($B71*F$2+$C71*F$3+$D77*F$4)/$E77</f>
        <v>3.4677130160124405</v>
      </c>
      <c r="G77">
        <f t="shared" si="62"/>
        <v>2.9998111772364461E-2</v>
      </c>
      <c r="H77" s="1179">
        <f t="shared" si="62"/>
        <v>9.2434636346053516</v>
      </c>
      <c r="I77" s="1179">
        <f t="shared" si="62"/>
        <v>6.012459320253825</v>
      </c>
      <c r="J77">
        <f t="shared" si="62"/>
        <v>1.6684520804986733</v>
      </c>
      <c r="K77" s="1179">
        <f t="shared" si="62"/>
        <v>104.31441115414997</v>
      </c>
      <c r="L77">
        <f t="shared" si="62"/>
        <v>9.9936404416839189</v>
      </c>
      <c r="M77">
        <f t="shared" si="62"/>
        <v>0.10883946532888157</v>
      </c>
      <c r="N77" s="1179">
        <f t="shared" si="62"/>
        <v>270.21835682880521</v>
      </c>
      <c r="O77">
        <f t="shared" si="62"/>
        <v>26.272649799979103</v>
      </c>
      <c r="P77" s="1179">
        <f t="shared" si="62"/>
        <v>9.8162106556800743E-2</v>
      </c>
      <c r="Q77" s="1179">
        <f t="shared" si="62"/>
        <v>35.416606098952045</v>
      </c>
      <c r="R77" s="1179">
        <f t="shared" si="62"/>
        <v>17.523737113168291</v>
      </c>
    </row>
    <row r="78" spans="2:18" ht="15.6" thickTop="1" thickBot="1" x14ac:dyDescent="0.35">
      <c r="D78">
        <v>17</v>
      </c>
      <c r="E78">
        <f>B71+C71+D78</f>
        <v>117</v>
      </c>
      <c r="F78">
        <f t="shared" ref="F78:R78" si="63">($B71*F$2+$C71*F$3+$D78*F$4)/$E78</f>
        <v>3.4084358704395785</v>
      </c>
      <c r="G78">
        <f t="shared" si="63"/>
        <v>2.9485323536939428E-2</v>
      </c>
      <c r="H78" s="1179">
        <f t="shared" si="63"/>
        <v>9.2900141137858849</v>
      </c>
      <c r="I78" s="1179">
        <f t="shared" si="63"/>
        <v>6.0434225715966559</v>
      </c>
      <c r="J78">
        <f t="shared" si="63"/>
        <v>1.6624793546619032</v>
      </c>
      <c r="K78" s="1179">
        <f t="shared" si="63"/>
        <v>103.3332124286822</v>
      </c>
      <c r="L78">
        <f t="shared" si="63"/>
        <v>9.825683760683761</v>
      </c>
      <c r="M78">
        <f t="shared" si="63"/>
        <v>0.10697896164804599</v>
      </c>
      <c r="N78" s="1179">
        <f t="shared" si="63"/>
        <v>268.8111240299408</v>
      </c>
      <c r="O78">
        <f t="shared" si="63"/>
        <v>25.831616849931976</v>
      </c>
      <c r="P78" s="1179">
        <f t="shared" si="63"/>
        <v>9.9322949668161908E-2</v>
      </c>
      <c r="Q78" s="1179">
        <f t="shared" si="63"/>
        <v>35.078674696365155</v>
      </c>
      <c r="R78" s="1179">
        <f t="shared" si="63"/>
        <v>17.358333385552065</v>
      </c>
    </row>
    <row r="79" spans="2:18" ht="15.6" thickTop="1" thickBot="1" x14ac:dyDescent="0.35">
      <c r="D79">
        <v>20</v>
      </c>
      <c r="E79">
        <f>B71+C71+D79</f>
        <v>120</v>
      </c>
      <c r="F79">
        <f t="shared" ref="F79:R79" si="64">($B71*F$2+$C71*F$3+$D79*F$4)/$E79</f>
        <v>3.323224973678589</v>
      </c>
      <c r="G79">
        <f t="shared" si="64"/>
        <v>2.8748190448515943E-2</v>
      </c>
      <c r="H79" s="1179">
        <f t="shared" si="64"/>
        <v>9.3569304276079048</v>
      </c>
      <c r="I79" s="1179">
        <f t="shared" si="64"/>
        <v>6.0879322454019782</v>
      </c>
      <c r="J79">
        <f t="shared" si="64"/>
        <v>1.653893561271546</v>
      </c>
      <c r="K79" s="1179">
        <f t="shared" si="64"/>
        <v>101.92273926082228</v>
      </c>
      <c r="L79">
        <f t="shared" si="64"/>
        <v>9.5842460317460318</v>
      </c>
      <c r="M79">
        <f t="shared" si="64"/>
        <v>0.10430448760684484</v>
      </c>
      <c r="N79" s="1179">
        <f t="shared" si="64"/>
        <v>266.78822688157322</v>
      </c>
      <c r="O79">
        <f t="shared" si="64"/>
        <v>25.197631984239234</v>
      </c>
      <c r="P79" s="1179">
        <f t="shared" si="64"/>
        <v>0.10099166164074357</v>
      </c>
      <c r="Q79" s="1179">
        <f t="shared" si="64"/>
        <v>34.592898305146498</v>
      </c>
      <c r="R79" s="1179">
        <f t="shared" si="64"/>
        <v>17.120565527103739</v>
      </c>
    </row>
    <row r="80" spans="2:18" ht="15.6" thickTop="1" thickBot="1" x14ac:dyDescent="0.35">
      <c r="B80">
        <v>92</v>
      </c>
      <c r="C80">
        <v>8</v>
      </c>
      <c r="D80">
        <v>1</v>
      </c>
      <c r="E80">
        <f>B80+C80+D80</f>
        <v>101</v>
      </c>
      <c r="F80">
        <f t="shared" ref="F80:R80" si="65">($B80*F$2+$C80*F$3+$D80*F$4)/$E80</f>
        <v>3.9489334907693605</v>
      </c>
      <c r="G80">
        <f t="shared" si="65"/>
        <v>3.4043012040578101E-2</v>
      </c>
      <c r="H80" s="1179">
        <f t="shared" si="65"/>
        <v>8.9219140162825568</v>
      </c>
      <c r="I80" s="1179">
        <f t="shared" si="65"/>
        <v>5.7594456834496484</v>
      </c>
      <c r="J80">
        <f t="shared" si="65"/>
        <v>1.7430318729214145</v>
      </c>
      <c r="K80" s="1179">
        <f t="shared" si="65"/>
        <v>111.50849218339782</v>
      </c>
      <c r="L80">
        <f t="shared" si="65"/>
        <v>11.643972182932579</v>
      </c>
      <c r="M80">
        <f t="shared" si="65"/>
        <v>0.12677837066176459</v>
      </c>
      <c r="N80" s="1179">
        <f t="shared" si="65"/>
        <v>279.87429476966474</v>
      </c>
      <c r="O80">
        <f t="shared" si="65"/>
        <v>29.632068862382781</v>
      </c>
      <c r="P80" s="1179">
        <f t="shared" si="65"/>
        <v>8.8964558597198956E-2</v>
      </c>
      <c r="Q80" s="1179">
        <f t="shared" si="65"/>
        <v>38.083423816764203</v>
      </c>
      <c r="R80" s="1179">
        <f t="shared" si="65"/>
        <v>18.860737216360722</v>
      </c>
    </row>
    <row r="81" spans="2:18" ht="15.6" thickTop="1" thickBot="1" x14ac:dyDescent="0.35">
      <c r="D81">
        <v>3</v>
      </c>
      <c r="E81">
        <f>B80+C80+D81</f>
        <v>103</v>
      </c>
      <c r="F81">
        <f t="shared" ref="F81:R81" si="66">($B80*F$2+$C80*F$3+$D81*F$4)/$E81</f>
        <v>3.8722551705602468</v>
      </c>
      <c r="G81">
        <f t="shared" si="66"/>
        <v>3.3381982680566871E-2</v>
      </c>
      <c r="H81" s="1179">
        <f t="shared" si="66"/>
        <v>8.9810354269696262</v>
      </c>
      <c r="I81" s="1179">
        <f t="shared" si="66"/>
        <v>5.7995304182139176</v>
      </c>
      <c r="J81">
        <f t="shared" si="66"/>
        <v>1.7347991689627</v>
      </c>
      <c r="K81" s="1179">
        <f t="shared" si="66"/>
        <v>110.25423574710439</v>
      </c>
      <c r="L81">
        <f t="shared" si="66"/>
        <v>11.421141161966405</v>
      </c>
      <c r="M81">
        <f t="shared" si="66"/>
        <v>0.12431665472658468</v>
      </c>
      <c r="N81" s="1179">
        <f t="shared" si="66"/>
        <v>278.08829366919042</v>
      </c>
      <c r="O81">
        <f t="shared" si="66"/>
        <v>29.065858248010731</v>
      </c>
      <c r="P81" s="1179">
        <f t="shared" si="66"/>
        <v>9.0461779373397583E-2</v>
      </c>
      <c r="Q81" s="1179">
        <f t="shared" si="66"/>
        <v>37.64777712221769</v>
      </c>
      <c r="R81" s="1179">
        <f t="shared" si="66"/>
        <v>18.646890261627874</v>
      </c>
    </row>
    <row r="82" spans="2:18" ht="15.6" thickTop="1" thickBot="1" x14ac:dyDescent="0.35">
      <c r="D82">
        <v>5</v>
      </c>
      <c r="E82">
        <f>B80+C80+D82</f>
        <v>105</v>
      </c>
      <c r="F82">
        <f t="shared" ref="F82:R82" si="67">($B80*F$2+$C80*F$3+$D82*F$4)/$E82</f>
        <v>3.798497929216242</v>
      </c>
      <c r="G82">
        <f t="shared" si="67"/>
        <v>3.2746135391413217E-2</v>
      </c>
      <c r="H82" s="1179">
        <f t="shared" si="67"/>
        <v>9.0379045934400466</v>
      </c>
      <c r="I82" s="1179">
        <f t="shared" si="67"/>
        <v>5.8380881154633579</v>
      </c>
      <c r="J82">
        <f t="shared" si="67"/>
        <v>1.7268800918214606</v>
      </c>
      <c r="K82" s="1179">
        <f t="shared" si="67"/>
        <v>109.04776050838404</v>
      </c>
      <c r="L82">
        <f t="shared" si="67"/>
        <v>11.206798941798942</v>
      </c>
      <c r="M82">
        <f t="shared" si="67"/>
        <v>0.12194871844607831</v>
      </c>
      <c r="N82" s="1179">
        <f t="shared" si="67"/>
        <v>276.37033070587705</v>
      </c>
      <c r="O82">
        <f t="shared" si="67"/>
        <v>28.521217561805237</v>
      </c>
      <c r="P82" s="1179">
        <f t="shared" si="67"/>
        <v>9.1901963167645803E-2</v>
      </c>
      <c r="Q82" s="1179">
        <f t="shared" si="67"/>
        <v>37.228726492225341</v>
      </c>
      <c r="R82" s="1179">
        <f t="shared" si="67"/>
        <v>18.441189857551514</v>
      </c>
    </row>
    <row r="83" spans="2:18" ht="15.6" thickTop="1" thickBot="1" x14ac:dyDescent="0.35">
      <c r="D83">
        <v>7</v>
      </c>
      <c r="E83">
        <f>B80+C80+D83</f>
        <v>107</v>
      </c>
      <c r="F83">
        <f t="shared" ref="F83:R83" si="68">($B80*F$2+$C80*F$3+$D83*F$4)/$E83</f>
        <v>3.7274979679224804</v>
      </c>
      <c r="G83">
        <f t="shared" si="68"/>
        <v>3.2134058094377457E-2</v>
      </c>
      <c r="H83" s="1179">
        <f t="shared" si="68"/>
        <v>9.09264780976204</v>
      </c>
      <c r="I83" s="1179">
        <f t="shared" si="68"/>
        <v>5.8752044034698283</v>
      </c>
      <c r="J83">
        <f t="shared" si="68"/>
        <v>1.7192570549471831</v>
      </c>
      <c r="K83" s="1179">
        <f t="shared" si="68"/>
        <v>107.88638714774667</v>
      </c>
      <c r="L83">
        <f t="shared" si="68"/>
        <v>11.000469514908769</v>
      </c>
      <c r="M83">
        <f t="shared" si="68"/>
        <v>0.11966930314802077</v>
      </c>
      <c r="N83" s="1179">
        <f t="shared" si="68"/>
        <v>274.71659065708002</v>
      </c>
      <c r="O83">
        <f t="shared" si="68"/>
        <v>27.996937275084058</v>
      </c>
      <c r="P83" s="1179">
        <f t="shared" si="68"/>
        <v>9.3288308315380056E-2</v>
      </c>
      <c r="Q83" s="1179">
        <f t="shared" si="68"/>
        <v>36.825341306344846</v>
      </c>
      <c r="R83" s="1179">
        <f t="shared" si="68"/>
        <v>18.243179188206984</v>
      </c>
    </row>
    <row r="84" spans="2:18" ht="15.6" thickTop="1" thickBot="1" x14ac:dyDescent="0.35">
      <c r="D84">
        <v>10</v>
      </c>
      <c r="E84">
        <f>B80+C80+D84</f>
        <v>110</v>
      </c>
      <c r="F84">
        <f t="shared" ref="F84:R84" si="69">($B80*F$2+$C80*F$3+$D84*F$4)/$E84</f>
        <v>3.6258389324336857</v>
      </c>
      <c r="G84">
        <f t="shared" si="69"/>
        <v>3.1257674691803523E-2</v>
      </c>
      <c r="H84" s="1179">
        <f t="shared" si="69"/>
        <v>9.1710301422230742</v>
      </c>
      <c r="I84" s="1179">
        <f t="shared" si="69"/>
        <v>5.9283481794790927</v>
      </c>
      <c r="J84">
        <f t="shared" si="69"/>
        <v>1.7083422521499223</v>
      </c>
      <c r="K84" s="1179">
        <f t="shared" si="69"/>
        <v>106.22351165410683</v>
      </c>
      <c r="L84">
        <f t="shared" si="69"/>
        <v>10.705043290043291</v>
      </c>
      <c r="M84">
        <f t="shared" si="69"/>
        <v>0.11640559488034748</v>
      </c>
      <c r="N84" s="1179">
        <f t="shared" si="69"/>
        <v>272.34873558721165</v>
      </c>
      <c r="O84">
        <f t="shared" si="69"/>
        <v>27.246263228187825</v>
      </c>
      <c r="P84" s="1179">
        <f t="shared" si="69"/>
        <v>9.5273302504181381E-2</v>
      </c>
      <c r="Q84" s="1179">
        <f t="shared" si="69"/>
        <v>36.24776706292505</v>
      </c>
      <c r="R84" s="1179">
        <f t="shared" si="69"/>
        <v>17.959663911645492</v>
      </c>
    </row>
    <row r="85" spans="2:18" ht="15.6" thickTop="1" thickBot="1" x14ac:dyDescent="0.35">
      <c r="D85">
        <v>13</v>
      </c>
      <c r="E85">
        <f>B80+C80+D85</f>
        <v>113</v>
      </c>
      <c r="F85">
        <f t="shared" ref="F85:R85" si="70">($B80*F$2+$C80*F$3+$D85*F$4)/$E85</f>
        <v>3.529577721838101</v>
      </c>
      <c r="G85">
        <f t="shared" si="70"/>
        <v>3.0427824921224672E-2</v>
      </c>
      <c r="H85" s="1179">
        <f t="shared" si="70"/>
        <v>9.2452505809251164</v>
      </c>
      <c r="I85" s="1179">
        <f t="shared" si="70"/>
        <v>5.9786701620719365</v>
      </c>
      <c r="J85">
        <f t="shared" si="70"/>
        <v>1.6980069964038436</v>
      </c>
      <c r="K85" s="1179">
        <f t="shared" si="70"/>
        <v>104.64893043446557</v>
      </c>
      <c r="L85">
        <f t="shared" si="70"/>
        <v>10.425303413400759</v>
      </c>
      <c r="M85">
        <f t="shared" si="70"/>
        <v>0.11331518085697542</v>
      </c>
      <c r="N85" s="1179">
        <f t="shared" si="70"/>
        <v>270.10660733521235</v>
      </c>
      <c r="O85">
        <f t="shared" si="70"/>
        <v>26.535447980241834</v>
      </c>
      <c r="P85" s="1179">
        <f t="shared" si="70"/>
        <v>9.715289877145343E-2</v>
      </c>
      <c r="Q85" s="1179">
        <f t="shared" si="70"/>
        <v>35.7008604784479</v>
      </c>
      <c r="R85" s="1179">
        <f t="shared" si="70"/>
        <v>17.691202543573993</v>
      </c>
    </row>
    <row r="86" spans="2:18" ht="15.6" thickTop="1" thickBot="1" x14ac:dyDescent="0.35">
      <c r="D86">
        <v>15</v>
      </c>
      <c r="E86">
        <f>B80+C80+D86</f>
        <v>115</v>
      </c>
      <c r="F86">
        <f t="shared" ref="F86:R86" si="71">($B80*F$2+$C80*F$3+$D86*F$4)/$E86</f>
        <v>3.4681937614583078</v>
      </c>
      <c r="G86">
        <f t="shared" si="71"/>
        <v>2.9898645357377285E-2</v>
      </c>
      <c r="H86" s="1179">
        <f t="shared" si="71"/>
        <v>9.2925795563293185</v>
      </c>
      <c r="I86" s="1179">
        <f t="shared" si="71"/>
        <v>6.0107595422760687</v>
      </c>
      <c r="J86">
        <f t="shared" si="71"/>
        <v>1.6914163985367785</v>
      </c>
      <c r="K86" s="1179">
        <f t="shared" si="71"/>
        <v>103.64484965672331</v>
      </c>
      <c r="L86">
        <f t="shared" si="71"/>
        <v>10.24691856452726</v>
      </c>
      <c r="M86">
        <f t="shared" si="71"/>
        <v>0.1113444820594628</v>
      </c>
      <c r="N86" s="1179">
        <f t="shared" si="71"/>
        <v>268.67684439190845</v>
      </c>
      <c r="O86">
        <f t="shared" si="71"/>
        <v>26.082174488798017</v>
      </c>
      <c r="P86" s="1179">
        <f t="shared" si="71"/>
        <v>9.8351481898409518E-2</v>
      </c>
      <c r="Q86" s="1179">
        <f t="shared" si="71"/>
        <v>35.352108453563922</v>
      </c>
      <c r="R86" s="1179">
        <f t="shared" si="71"/>
        <v>17.520009787122603</v>
      </c>
    </row>
    <row r="87" spans="2:18" ht="15.6" thickTop="1" thickBot="1" x14ac:dyDescent="0.35">
      <c r="D87">
        <v>17</v>
      </c>
      <c r="E87">
        <f>B80+C80+D87</f>
        <v>117</v>
      </c>
      <c r="F87">
        <f t="shared" ref="F87:R87" si="72">($B80*F$2+$C80*F$3+$D87*F$4)/$E87</f>
        <v>3.4089083980145762</v>
      </c>
      <c r="G87">
        <f t="shared" si="72"/>
        <v>2.9387557402550325E-2</v>
      </c>
      <c r="H87" s="1179">
        <f t="shared" si="72"/>
        <v>9.3382904471043151</v>
      </c>
      <c r="I87" s="1179">
        <f t="shared" si="72"/>
        <v>6.0417518496527078</v>
      </c>
      <c r="J87">
        <f t="shared" si="72"/>
        <v>1.6850511202549125</v>
      </c>
      <c r="K87" s="1179">
        <f t="shared" si="72"/>
        <v>102.67509642693804</v>
      </c>
      <c r="L87">
        <f t="shared" si="72"/>
        <v>10.074632342965677</v>
      </c>
      <c r="M87">
        <f t="shared" si="72"/>
        <v>0.10944115757981387</v>
      </c>
      <c r="N87" s="1179">
        <f t="shared" si="72"/>
        <v>267.29596223299097</v>
      </c>
      <c r="O87">
        <f t="shared" si="72"/>
        <v>25.64439752697621</v>
      </c>
      <c r="P87" s="1179">
        <f t="shared" si="72"/>
        <v>9.9509087824444037E-2</v>
      </c>
      <c r="Q87" s="1179">
        <f t="shared" si="72"/>
        <v>35.015279574829819</v>
      </c>
      <c r="R87" s="1179">
        <f t="shared" si="72"/>
        <v>17.354669774481518</v>
      </c>
    </row>
    <row r="88" spans="2:18" ht="15.6" thickTop="1" thickBot="1" x14ac:dyDescent="0.35">
      <c r="D88">
        <v>20</v>
      </c>
      <c r="E88">
        <f>B80+C80+D88</f>
        <v>120</v>
      </c>
      <c r="F88">
        <f t="shared" ref="F88:R88" si="73">($B80*F$2+$C80*F$3+$D88*F$4)/$E88</f>
        <v>3.3236856880642116</v>
      </c>
      <c r="G88">
        <f t="shared" si="73"/>
        <v>2.8652868467486565E-2</v>
      </c>
      <c r="H88" s="1179">
        <f t="shared" si="73"/>
        <v>9.4039998525933743</v>
      </c>
      <c r="I88" s="1179">
        <f t="shared" si="73"/>
        <v>6.0863032915066286</v>
      </c>
      <c r="J88">
        <f t="shared" si="73"/>
        <v>1.6759010327247303</v>
      </c>
      <c r="K88" s="1179">
        <f t="shared" si="73"/>
        <v>101.28107615912174</v>
      </c>
      <c r="L88">
        <f t="shared" si="73"/>
        <v>9.8269708994708989</v>
      </c>
      <c r="M88">
        <f t="shared" si="73"/>
        <v>0.10670512864031852</v>
      </c>
      <c r="N88" s="1179">
        <f t="shared" si="73"/>
        <v>265.31094412954718</v>
      </c>
      <c r="O88">
        <f t="shared" si="73"/>
        <v>25.015093144357358</v>
      </c>
      <c r="P88" s="1179">
        <f t="shared" si="73"/>
        <v>0.10117314634311865</v>
      </c>
      <c r="Q88" s="1179">
        <f t="shared" si="73"/>
        <v>34.531088061649555</v>
      </c>
      <c r="R88" s="1179">
        <f t="shared" si="73"/>
        <v>17.116993506309957</v>
      </c>
    </row>
    <row r="89" spans="2:18" ht="15.6" thickTop="1" thickBot="1" x14ac:dyDescent="0.35">
      <c r="B89">
        <v>91</v>
      </c>
      <c r="C89">
        <v>9</v>
      </c>
      <c r="D89">
        <v>1</v>
      </c>
      <c r="E89">
        <f>B89+C89+D89</f>
        <v>101</v>
      </c>
      <c r="F89">
        <f t="shared" ref="F89:R89" si="74">($B89*F$2+$C89*F$3+$D89*F$4)/$E89</f>
        <v>3.9494808741978233</v>
      </c>
      <c r="G89">
        <f t="shared" si="74"/>
        <v>3.3929758201731317E-2</v>
      </c>
      <c r="H89" s="1179">
        <f t="shared" si="74"/>
        <v>8.9778380855722233</v>
      </c>
      <c r="I89" s="1179">
        <f t="shared" si="74"/>
        <v>5.7575102926828965</v>
      </c>
      <c r="J89">
        <f t="shared" si="74"/>
        <v>1.7691793637568809</v>
      </c>
      <c r="K89" s="1179">
        <f t="shared" si="74"/>
        <v>110.74612018137741</v>
      </c>
      <c r="L89">
        <f t="shared" si="74"/>
        <v>11.932358164387866</v>
      </c>
      <c r="M89">
        <f t="shared" si="74"/>
        <v>0.12963061743420859</v>
      </c>
      <c r="N89" s="1179">
        <f t="shared" si="74"/>
        <v>278.1191073415149</v>
      </c>
      <c r="O89">
        <f t="shared" si="74"/>
        <v>29.415191032820154</v>
      </c>
      <c r="P89" s="1179">
        <f t="shared" si="74"/>
        <v>8.9180183986159442E-2</v>
      </c>
      <c r="Q89" s="1179">
        <f t="shared" si="74"/>
        <v>38.009985903698521</v>
      </c>
      <c r="R89" s="1179">
        <f t="shared" si="74"/>
        <v>18.856493231259197</v>
      </c>
    </row>
    <row r="90" spans="2:18" ht="15.6" thickTop="1" thickBot="1" x14ac:dyDescent="0.35">
      <c r="D90">
        <v>3</v>
      </c>
      <c r="E90">
        <f>B89+C89+D90</f>
        <v>103</v>
      </c>
      <c r="F90">
        <f t="shared" ref="F90:R90" si="75">($B89*F$2+$C89*F$3+$D90*F$4)/$E90</f>
        <v>3.8727919251842735</v>
      </c>
      <c r="G90">
        <f t="shared" si="75"/>
        <v>3.3270927945387017E-2</v>
      </c>
      <c r="H90" s="1179">
        <f t="shared" si="75"/>
        <v>9.0358735920012414</v>
      </c>
      <c r="I90" s="1179">
        <f t="shared" si="75"/>
        <v>5.7976326078504039</v>
      </c>
      <c r="J90">
        <f t="shared" si="75"/>
        <v>1.7604389415295167</v>
      </c>
      <c r="K90" s="1179">
        <f t="shared" si="75"/>
        <v>109.50666708492902</v>
      </c>
      <c r="L90">
        <f t="shared" si="75"/>
        <v>11.703927415626444</v>
      </c>
      <c r="M90">
        <f t="shared" si="75"/>
        <v>0.12711351806655405</v>
      </c>
      <c r="N90" s="1179">
        <f t="shared" si="75"/>
        <v>276.36718755032507</v>
      </c>
      <c r="O90">
        <f t="shared" si="75"/>
        <v>28.853191638439608</v>
      </c>
      <c r="P90" s="1179">
        <f t="shared" si="75"/>
        <v>9.0673217861601568E-2</v>
      </c>
      <c r="Q90" s="1179">
        <f t="shared" si="75"/>
        <v>37.575765188046489</v>
      </c>
      <c r="R90" s="1179">
        <f t="shared" si="75"/>
        <v>18.642728684004048</v>
      </c>
    </row>
    <row r="91" spans="2:18" ht="15.6" thickTop="1" thickBot="1" x14ac:dyDescent="0.35">
      <c r="D91">
        <v>5</v>
      </c>
      <c r="E91">
        <f>B89+C89+D91</f>
        <v>105</v>
      </c>
      <c r="F91">
        <f t="shared" ref="F91:R91" si="76">($B89*F$2+$C89*F$3+$D91*F$4)/$E91</f>
        <v>3.7990244599426681</v>
      </c>
      <c r="G91">
        <f t="shared" si="76"/>
        <v>3.2637195984522499E-2</v>
      </c>
      <c r="H91" s="1179">
        <f t="shared" si="76"/>
        <v>9.0916982219948679</v>
      </c>
      <c r="I91" s="1179">
        <f t="shared" si="76"/>
        <v>5.8362264538686723</v>
      </c>
      <c r="J91">
        <f t="shared" si="76"/>
        <v>1.7520314877679568</v>
      </c>
      <c r="K91" s="1179">
        <f t="shared" si="76"/>
        <v>108.31443124929773</v>
      </c>
      <c r="L91">
        <f t="shared" si="76"/>
        <v>11.484198790627362</v>
      </c>
      <c r="M91">
        <f t="shared" si="76"/>
        <v>0.12469230819861968</v>
      </c>
      <c r="N91" s="1179">
        <f t="shared" si="76"/>
        <v>274.68200756070433</v>
      </c>
      <c r="O91">
        <f t="shared" si="76"/>
        <v>28.312601744797377</v>
      </c>
      <c r="P91" s="1179">
        <f t="shared" si="76"/>
        <v>9.2109374256074461E-2</v>
      </c>
      <c r="Q91" s="1179">
        <f t="shared" si="76"/>
        <v>37.158086213943108</v>
      </c>
      <c r="R91" s="1179">
        <f t="shared" si="76"/>
        <v>18.437107548072905</v>
      </c>
    </row>
    <row r="92" spans="2:18" ht="15.6" thickTop="1" thickBot="1" x14ac:dyDescent="0.35">
      <c r="D92">
        <v>7</v>
      </c>
      <c r="E92">
        <f>B89+C89+D92</f>
        <v>107</v>
      </c>
      <c r="F92">
        <f t="shared" ref="F92:R92" si="77">($B89*F$2+$C89*F$3+$D92*F$4)/$E92</f>
        <v>3.7280146569530856</v>
      </c>
      <c r="G92">
        <f t="shared" si="77"/>
        <v>3.2027154938082829E-2</v>
      </c>
      <c r="H92" s="1179">
        <f t="shared" si="77"/>
        <v>9.1454359499326578</v>
      </c>
      <c r="I92" s="1179">
        <f t="shared" si="77"/>
        <v>5.8733775392881276</v>
      </c>
      <c r="J92">
        <f t="shared" si="77"/>
        <v>1.7439383313432775</v>
      </c>
      <c r="K92" s="1179">
        <f t="shared" si="77"/>
        <v>107.16676497761526</v>
      </c>
      <c r="L92">
        <f t="shared" si="77"/>
        <v>11.272684319833854</v>
      </c>
      <c r="M92">
        <f t="shared" si="77"/>
        <v>0.12236161084911278</v>
      </c>
      <c r="N92" s="1179">
        <f t="shared" si="77"/>
        <v>273.0598249538732</v>
      </c>
      <c r="O92">
        <f t="shared" si="77"/>
        <v>27.792220819141765</v>
      </c>
      <c r="P92" s="1179">
        <f t="shared" si="77"/>
        <v>9.349184256103435E-2</v>
      </c>
      <c r="Q92" s="1179">
        <f t="shared" si="77"/>
        <v>36.756021407095929</v>
      </c>
      <c r="R92" s="1179">
        <f t="shared" si="77"/>
        <v>18.239173183578441</v>
      </c>
    </row>
    <row r="93" spans="2:18" ht="15.6" thickTop="1" thickBot="1" x14ac:dyDescent="0.35">
      <c r="D93">
        <v>10</v>
      </c>
      <c r="E93">
        <f>B89+C89+D93</f>
        <v>110</v>
      </c>
      <c r="F93">
        <f t="shared" ref="F93:R93" si="78">($B89*F$2+$C89*F$3+$D93*F$4)/$E93</f>
        <v>3.6263415299452744</v>
      </c>
      <c r="G93">
        <f t="shared" si="78"/>
        <v>3.1153687076135115E-2</v>
      </c>
      <c r="H93" s="1179">
        <f t="shared" si="78"/>
        <v>9.2223786058435859</v>
      </c>
      <c r="I93" s="1179">
        <f t="shared" si="78"/>
        <v>5.9265711388659836</v>
      </c>
      <c r="J93">
        <f t="shared" si="78"/>
        <v>1.7323504028261234</v>
      </c>
      <c r="K93" s="1179">
        <f t="shared" si="78"/>
        <v>105.52351554316081</v>
      </c>
      <c r="L93">
        <f t="shared" si="78"/>
        <v>10.969834054834056</v>
      </c>
      <c r="M93">
        <f t="shared" si="78"/>
        <v>0.11902447600777333</v>
      </c>
      <c r="N93" s="1179">
        <f t="shared" si="78"/>
        <v>270.73715440318313</v>
      </c>
      <c r="O93">
        <f t="shared" si="78"/>
        <v>27.047129948316684</v>
      </c>
      <c r="P93" s="1179">
        <f t="shared" si="78"/>
        <v>9.5471285815863283E-2</v>
      </c>
      <c r="Q93" s="1179">
        <f t="shared" si="78"/>
        <v>36.180337706382922</v>
      </c>
      <c r="R93" s="1179">
        <f t="shared" si="78"/>
        <v>17.955767161688637</v>
      </c>
    </row>
    <row r="94" spans="2:18" ht="15.6" thickTop="1" thickBot="1" x14ac:dyDescent="0.35">
      <c r="D94">
        <v>13</v>
      </c>
      <c r="E94">
        <f>B89+C89+D94</f>
        <v>113</v>
      </c>
      <c r="F94">
        <f t="shared" ref="F94:R94" si="79">($B89*F$2+$C89*F$3+$D94*F$4)/$E94</f>
        <v>3.5300669760529217</v>
      </c>
      <c r="G94">
        <f t="shared" si="79"/>
        <v>3.03265980387156E-2</v>
      </c>
      <c r="H94" s="1179">
        <f t="shared" si="79"/>
        <v>9.2952358109981823</v>
      </c>
      <c r="I94" s="1179">
        <f t="shared" si="79"/>
        <v>5.9769402995282022</v>
      </c>
      <c r="J94">
        <f t="shared" si="79"/>
        <v>1.721377762548818</v>
      </c>
      <c r="K94" s="1179">
        <f t="shared" si="79"/>
        <v>103.96751829106678</v>
      </c>
      <c r="L94">
        <f t="shared" si="79"/>
        <v>10.683064334878495</v>
      </c>
      <c r="M94">
        <f t="shared" si="79"/>
        <v>0.11586453416685899</v>
      </c>
      <c r="N94" s="1179">
        <f t="shared" si="79"/>
        <v>268.53781149235277</v>
      </c>
      <c r="O94">
        <f t="shared" si="79"/>
        <v>26.34160142461506</v>
      </c>
      <c r="P94" s="1179">
        <f t="shared" si="79"/>
        <v>9.7345625889019891E-2</v>
      </c>
      <c r="Q94" s="1179">
        <f t="shared" si="79"/>
        <v>35.635221281813969</v>
      </c>
      <c r="R94" s="1179">
        <f t="shared" si="79"/>
        <v>17.68740924715582</v>
      </c>
    </row>
    <row r="95" spans="2:18" ht="15.6" thickTop="1" thickBot="1" x14ac:dyDescent="0.35">
      <c r="D95">
        <v>15</v>
      </c>
      <c r="E95">
        <f>B89+C89+D95</f>
        <v>115</v>
      </c>
      <c r="F95">
        <f t="shared" ref="F95:R95" si="80">($B89*F$2+$C89*F$3+$D95*F$4)/$E95</f>
        <v>3.4686745069041751</v>
      </c>
      <c r="G95">
        <f t="shared" si="80"/>
        <v>2.9799178942390109E-2</v>
      </c>
      <c r="H95" s="1179">
        <f t="shared" si="80"/>
        <v>9.3416954780532837</v>
      </c>
      <c r="I95" s="1179">
        <f t="shared" si="80"/>
        <v>6.0090597642983123</v>
      </c>
      <c r="J95">
        <f t="shared" si="80"/>
        <v>1.7143807165748839</v>
      </c>
      <c r="K95" s="1179">
        <f t="shared" si="80"/>
        <v>102.97528815929668</v>
      </c>
      <c r="L95">
        <f t="shared" si="80"/>
        <v>10.5001966873706</v>
      </c>
      <c r="M95">
        <f t="shared" si="80"/>
        <v>0.11384949879004405</v>
      </c>
      <c r="N95" s="1179">
        <f t="shared" si="80"/>
        <v>267.13533195501162</v>
      </c>
      <c r="O95">
        <f t="shared" si="80"/>
        <v>25.891699177616928</v>
      </c>
      <c r="P95" s="1179">
        <f t="shared" si="80"/>
        <v>9.8540857240018306E-2</v>
      </c>
      <c r="Q95" s="1179">
        <f t="shared" si="80"/>
        <v>35.287610808175799</v>
      </c>
      <c r="R95" s="1179">
        <f t="shared" si="80"/>
        <v>17.516282461076919</v>
      </c>
    </row>
    <row r="96" spans="2:18" ht="15.6" thickTop="1" thickBot="1" x14ac:dyDescent="0.35">
      <c r="D96">
        <v>17</v>
      </c>
      <c r="E96">
        <f>B89+C89+D96</f>
        <v>117</v>
      </c>
      <c r="F96">
        <f t="shared" ref="F96:R96" si="81">($B89*F$2+$C89*F$3+$D96*F$4)/$E96</f>
        <v>3.409380925589574</v>
      </c>
      <c r="G96">
        <f t="shared" si="81"/>
        <v>2.9289791268161221E-2</v>
      </c>
      <c r="H96" s="1179">
        <f t="shared" si="81"/>
        <v>9.3865667804227453</v>
      </c>
      <c r="I96" s="1179">
        <f t="shared" si="81"/>
        <v>6.0400811277087598</v>
      </c>
      <c r="J96">
        <f t="shared" si="81"/>
        <v>1.7076228858479221</v>
      </c>
      <c r="K96" s="1179">
        <f t="shared" si="81"/>
        <v>102.01698042519392</v>
      </c>
      <c r="L96">
        <f t="shared" si="81"/>
        <v>10.323580925247592</v>
      </c>
      <c r="M96">
        <f t="shared" si="81"/>
        <v>0.11190335351158176</v>
      </c>
      <c r="N96" s="1179">
        <f t="shared" si="81"/>
        <v>265.78080043604115</v>
      </c>
      <c r="O96">
        <f t="shared" si="81"/>
        <v>25.457178204020437</v>
      </c>
      <c r="P96" s="1179">
        <f t="shared" si="81"/>
        <v>9.9695225980726179E-2</v>
      </c>
      <c r="Q96" s="1179">
        <f t="shared" si="81"/>
        <v>34.951884453294483</v>
      </c>
      <c r="R96" s="1179">
        <f t="shared" si="81"/>
        <v>17.351006163410972</v>
      </c>
    </row>
    <row r="97" spans="2:18" ht="15.6" thickTop="1" thickBot="1" x14ac:dyDescent="0.35">
      <c r="D97">
        <v>20</v>
      </c>
      <c r="E97">
        <f>B89+C89+D97</f>
        <v>120</v>
      </c>
      <c r="F97">
        <f t="shared" ref="F97:R97" si="82">($B89*F$2+$C89*F$3+$D97*F$4)/$E97</f>
        <v>3.3241464024498346</v>
      </c>
      <c r="G97">
        <f t="shared" si="82"/>
        <v>2.855754648645719E-2</v>
      </c>
      <c r="H97" s="1179">
        <f t="shared" si="82"/>
        <v>9.4510692775788439</v>
      </c>
      <c r="I97" s="1179">
        <f t="shared" si="82"/>
        <v>6.0846743376112791</v>
      </c>
      <c r="J97">
        <f t="shared" si="82"/>
        <v>1.6979085041779145</v>
      </c>
      <c r="K97" s="1179">
        <f t="shared" si="82"/>
        <v>100.63941305742122</v>
      </c>
      <c r="L97">
        <f t="shared" si="82"/>
        <v>10.069695767195766</v>
      </c>
      <c r="M97">
        <f t="shared" si="82"/>
        <v>0.10910576967379222</v>
      </c>
      <c r="N97" s="1179">
        <f t="shared" si="82"/>
        <v>263.83366137752108</v>
      </c>
      <c r="O97">
        <f t="shared" si="82"/>
        <v>24.83255430447548</v>
      </c>
      <c r="P97" s="1179">
        <f t="shared" si="82"/>
        <v>0.10135463104549373</v>
      </c>
      <c r="Q97" s="1179">
        <f t="shared" si="82"/>
        <v>34.469277818152598</v>
      </c>
      <c r="R97" s="1179">
        <f t="shared" si="82"/>
        <v>17.113421485516174</v>
      </c>
    </row>
    <row r="98" spans="2:18" ht="15.6" thickTop="1" thickBot="1" x14ac:dyDescent="0.35">
      <c r="B98">
        <v>90</v>
      </c>
      <c r="C98">
        <v>10</v>
      </c>
      <c r="D98">
        <v>1</v>
      </c>
      <c r="E98">
        <f>B98+C98+D98</f>
        <v>101</v>
      </c>
      <c r="F98">
        <f t="shared" ref="F98:R98" si="83">($B98*F$2+$C98*F$3+$D98*F$4)/$E98</f>
        <v>3.9500282576262866</v>
      </c>
      <c r="G98">
        <f t="shared" si="83"/>
        <v>3.3816504362884525E-2</v>
      </c>
      <c r="H98" s="1179">
        <f t="shared" si="83"/>
        <v>9.033762154861888</v>
      </c>
      <c r="I98" s="1179">
        <f t="shared" si="83"/>
        <v>5.7555749019161428</v>
      </c>
      <c r="J98">
        <f t="shared" si="83"/>
        <v>1.7953268545923473</v>
      </c>
      <c r="K98" s="1179">
        <f t="shared" si="83"/>
        <v>109.98374817935697</v>
      </c>
      <c r="L98">
        <f t="shared" si="83"/>
        <v>12.220744145843154</v>
      </c>
      <c r="M98">
        <f t="shared" si="83"/>
        <v>0.13248286420665256</v>
      </c>
      <c r="N98" s="1179">
        <f t="shared" si="83"/>
        <v>276.36391991336512</v>
      </c>
      <c r="O98">
        <f t="shared" si="83"/>
        <v>29.198313203257531</v>
      </c>
      <c r="P98" s="1179">
        <f t="shared" si="83"/>
        <v>8.9395809375119942E-2</v>
      </c>
      <c r="Q98" s="1179">
        <f t="shared" si="83"/>
        <v>37.936547990632832</v>
      </c>
      <c r="R98" s="1179">
        <f t="shared" si="83"/>
        <v>18.852249246157673</v>
      </c>
    </row>
    <row r="99" spans="2:18" ht="15.6" thickTop="1" thickBot="1" x14ac:dyDescent="0.35">
      <c r="D99">
        <v>3</v>
      </c>
      <c r="E99">
        <f>B98+C98+D99</f>
        <v>103</v>
      </c>
      <c r="F99">
        <f t="shared" ref="F99:R99" si="84">($B98*F$2+$C98*F$3+$D99*F$4)/$E99</f>
        <v>3.8733286798083006</v>
      </c>
      <c r="G99">
        <f t="shared" si="84"/>
        <v>3.3159873210207157E-2</v>
      </c>
      <c r="H99" s="1179">
        <f t="shared" si="84"/>
        <v>9.0907117570328548</v>
      </c>
      <c r="I99" s="1179">
        <f t="shared" si="84"/>
        <v>5.7957347974868885</v>
      </c>
      <c r="J99">
        <f t="shared" si="84"/>
        <v>1.7860787140963335</v>
      </c>
      <c r="K99" s="1179">
        <f t="shared" si="84"/>
        <v>108.75909842275365</v>
      </c>
      <c r="L99">
        <f t="shared" si="84"/>
        <v>11.986713669286484</v>
      </c>
      <c r="M99">
        <f t="shared" si="84"/>
        <v>0.12991038140652339</v>
      </c>
      <c r="N99" s="1179">
        <f t="shared" si="84"/>
        <v>274.64608143145972</v>
      </c>
      <c r="O99">
        <f t="shared" si="84"/>
        <v>28.640525028868492</v>
      </c>
      <c r="P99" s="1179">
        <f t="shared" si="84"/>
        <v>9.0884656349805554E-2</v>
      </c>
      <c r="Q99" s="1179">
        <f t="shared" si="84"/>
        <v>37.503753253875281</v>
      </c>
      <c r="R99" s="1179">
        <f t="shared" si="84"/>
        <v>18.638567106380226</v>
      </c>
    </row>
    <row r="100" spans="2:18" ht="15.6" thickTop="1" thickBot="1" x14ac:dyDescent="0.35">
      <c r="D100">
        <v>5</v>
      </c>
      <c r="E100">
        <f>B98+C98+D100</f>
        <v>105</v>
      </c>
      <c r="F100">
        <f t="shared" ref="F100:R100" si="85">($B98*F$2+$C98*F$3+$D100*F$4)/$E100</f>
        <v>3.7995509906690947</v>
      </c>
      <c r="G100">
        <f t="shared" si="85"/>
        <v>3.2528256577631781E-2</v>
      </c>
      <c r="H100" s="1179">
        <f t="shared" si="85"/>
        <v>9.1454918505496892</v>
      </c>
      <c r="I100" s="1179">
        <f t="shared" si="85"/>
        <v>5.8343647922739859</v>
      </c>
      <c r="J100">
        <f t="shared" si="85"/>
        <v>1.7771828837144532</v>
      </c>
      <c r="K100" s="1179">
        <f t="shared" si="85"/>
        <v>107.58110199021141</v>
      </c>
      <c r="L100">
        <f t="shared" si="85"/>
        <v>11.761598639455782</v>
      </c>
      <c r="M100">
        <f t="shared" si="85"/>
        <v>0.12743589795116103</v>
      </c>
      <c r="N100" s="1179">
        <f t="shared" si="85"/>
        <v>272.99368441553167</v>
      </c>
      <c r="O100">
        <f t="shared" si="85"/>
        <v>28.10398592778952</v>
      </c>
      <c r="P100" s="1179">
        <f t="shared" si="85"/>
        <v>9.2316785344503133E-2</v>
      </c>
      <c r="Q100" s="1179">
        <f t="shared" si="85"/>
        <v>37.087445935660881</v>
      </c>
      <c r="R100" s="1179">
        <f t="shared" si="85"/>
        <v>18.433025238594297</v>
      </c>
    </row>
    <row r="101" spans="2:18" ht="15.6" thickTop="1" thickBot="1" x14ac:dyDescent="0.35">
      <c r="D101">
        <v>7</v>
      </c>
      <c r="E101">
        <f>B98+C98+D101</f>
        <v>107</v>
      </c>
      <c r="F101">
        <f t="shared" ref="F101:R101" si="86">($B98*F$2+$C98*F$3+$D101*F$4)/$E101</f>
        <v>3.7285313459836913</v>
      </c>
      <c r="G101">
        <f t="shared" si="86"/>
        <v>3.19202517817882E-2</v>
      </c>
      <c r="H101" s="1179">
        <f t="shared" si="86"/>
        <v>9.1982240901032775</v>
      </c>
      <c r="I101" s="1179">
        <f t="shared" si="86"/>
        <v>5.8715506751064259</v>
      </c>
      <c r="J101">
        <f t="shared" si="86"/>
        <v>1.7686196077393719</v>
      </c>
      <c r="K101" s="1179">
        <f t="shared" si="86"/>
        <v>106.44714280748381</v>
      </c>
      <c r="L101">
        <f t="shared" si="86"/>
        <v>11.544899124758938</v>
      </c>
      <c r="M101">
        <f t="shared" si="86"/>
        <v>0.12505391855020476</v>
      </c>
      <c r="N101" s="1179">
        <f t="shared" si="86"/>
        <v>271.40305925066639</v>
      </c>
      <c r="O101">
        <f t="shared" si="86"/>
        <v>27.587504363199475</v>
      </c>
      <c r="P101" s="1179">
        <f t="shared" si="86"/>
        <v>9.3695376806688657E-2</v>
      </c>
      <c r="Q101" s="1179">
        <f t="shared" si="86"/>
        <v>36.686701507847012</v>
      </c>
      <c r="R101" s="1179">
        <f t="shared" si="86"/>
        <v>18.235167178949901</v>
      </c>
    </row>
    <row r="102" spans="2:18" ht="15.6" thickTop="1" thickBot="1" x14ac:dyDescent="0.35">
      <c r="D102">
        <v>10</v>
      </c>
      <c r="E102">
        <f>B98+C98+D102</f>
        <v>110</v>
      </c>
      <c r="F102">
        <f t="shared" ref="F102:R102" si="87">($B98*F$2+$C98*F$3+$D102*F$4)/$E102</f>
        <v>3.6268441274568635</v>
      </c>
      <c r="G102">
        <f t="shared" si="87"/>
        <v>3.1049699460466703E-2</v>
      </c>
      <c r="H102" s="1179">
        <f t="shared" si="87"/>
        <v>9.2737270694640976</v>
      </c>
      <c r="I102" s="1179">
        <f t="shared" si="87"/>
        <v>5.9247940982528737</v>
      </c>
      <c r="J102">
        <f t="shared" si="87"/>
        <v>1.7563585535023243</v>
      </c>
      <c r="K102" s="1179">
        <f t="shared" si="87"/>
        <v>104.82351943221478</v>
      </c>
      <c r="L102">
        <f t="shared" si="87"/>
        <v>11.23462481962482</v>
      </c>
      <c r="M102">
        <f t="shared" si="87"/>
        <v>0.12164335713519916</v>
      </c>
      <c r="N102" s="1179">
        <f t="shared" si="87"/>
        <v>269.12557321915472</v>
      </c>
      <c r="O102">
        <f t="shared" si="87"/>
        <v>26.84799666844555</v>
      </c>
      <c r="P102" s="1179">
        <f t="shared" si="87"/>
        <v>9.5669269127545184E-2</v>
      </c>
      <c r="Q102" s="1179">
        <f t="shared" si="87"/>
        <v>36.112908349840794</v>
      </c>
      <c r="R102" s="1179">
        <f t="shared" si="87"/>
        <v>17.951870411731786</v>
      </c>
    </row>
    <row r="103" spans="2:18" ht="15.6" thickTop="1" thickBot="1" x14ac:dyDescent="0.35">
      <c r="D103">
        <v>13</v>
      </c>
      <c r="E103">
        <f>B98+C98+D103</f>
        <v>113</v>
      </c>
      <c r="F103">
        <f t="shared" ref="F103:R103" si="88">($B98*F$2+$C98*F$3+$D103*F$4)/$E103</f>
        <v>3.5305562302677429</v>
      </c>
      <c r="G103">
        <f t="shared" si="88"/>
        <v>3.0225371156206524E-2</v>
      </c>
      <c r="H103" s="1179">
        <f t="shared" si="88"/>
        <v>9.3452210410712446</v>
      </c>
      <c r="I103" s="1179">
        <f t="shared" si="88"/>
        <v>5.975210436984467</v>
      </c>
      <c r="J103">
        <f t="shared" si="88"/>
        <v>1.7447485286937923</v>
      </c>
      <c r="K103" s="1179">
        <f t="shared" si="88"/>
        <v>103.28610614766799</v>
      </c>
      <c r="L103">
        <f t="shared" si="88"/>
        <v>10.940825256356231</v>
      </c>
      <c r="M103">
        <f t="shared" si="88"/>
        <v>0.11841388747674254</v>
      </c>
      <c r="N103" s="1179">
        <f t="shared" si="88"/>
        <v>266.9690156494932</v>
      </c>
      <c r="O103">
        <f t="shared" si="88"/>
        <v>26.14775486898829</v>
      </c>
      <c r="P103" s="1179">
        <f t="shared" si="88"/>
        <v>9.7538353006586351E-2</v>
      </c>
      <c r="Q103" s="1179">
        <f t="shared" si="88"/>
        <v>35.569582085180038</v>
      </c>
      <c r="R103" s="1179">
        <f t="shared" si="88"/>
        <v>17.683615950737639</v>
      </c>
    </row>
    <row r="104" spans="2:18" ht="15.6" thickTop="1" thickBot="1" x14ac:dyDescent="0.35">
      <c r="D104">
        <v>15</v>
      </c>
      <c r="E104">
        <f>B98+C98+D104</f>
        <v>115</v>
      </c>
      <c r="F104">
        <f t="shared" ref="F104:R104" si="89">($B98*F$2+$C98*F$3+$D104*F$4)/$E104</f>
        <v>3.4691552523500433</v>
      </c>
      <c r="G104">
        <f t="shared" si="89"/>
        <v>2.9699712527402933E-2</v>
      </c>
      <c r="H104" s="1179">
        <f t="shared" si="89"/>
        <v>9.3908113997772524</v>
      </c>
      <c r="I104" s="1179">
        <f t="shared" si="89"/>
        <v>6.0073599863205542</v>
      </c>
      <c r="J104">
        <f t="shared" si="89"/>
        <v>1.7373450346129893</v>
      </c>
      <c r="K104" s="1179">
        <f t="shared" si="89"/>
        <v>102.30572666187004</v>
      </c>
      <c r="L104">
        <f t="shared" si="89"/>
        <v>10.753474810213939</v>
      </c>
      <c r="M104">
        <f t="shared" si="89"/>
        <v>0.11635451552062528</v>
      </c>
      <c r="N104" s="1179">
        <f t="shared" si="89"/>
        <v>265.59381951811486</v>
      </c>
      <c r="O104">
        <f t="shared" si="89"/>
        <v>25.701223866435843</v>
      </c>
      <c r="P104" s="1179">
        <f t="shared" si="89"/>
        <v>9.8730232581627095E-2</v>
      </c>
      <c r="Q104" s="1179">
        <f t="shared" si="89"/>
        <v>35.223113162787676</v>
      </c>
      <c r="R104" s="1179">
        <f t="shared" si="89"/>
        <v>17.512555135031231</v>
      </c>
    </row>
    <row r="105" spans="2:18" ht="15.6" thickTop="1" thickBot="1" x14ac:dyDescent="0.35">
      <c r="D105">
        <v>17</v>
      </c>
      <c r="E105">
        <f>B98+C98+D105</f>
        <v>117</v>
      </c>
      <c r="F105">
        <f t="shared" ref="F105:R105" si="90">($B98*F$2+$C98*F$3+$D105*F$4)/$E105</f>
        <v>3.4098534531645721</v>
      </c>
      <c r="G105">
        <f t="shared" si="90"/>
        <v>2.9192025133772111E-2</v>
      </c>
      <c r="H105" s="1179">
        <f t="shared" si="90"/>
        <v>9.4348431137411755</v>
      </c>
      <c r="I105" s="1179">
        <f t="shared" si="90"/>
        <v>6.0384104057648109</v>
      </c>
      <c r="J105">
        <f t="shared" si="90"/>
        <v>1.7301946514409317</v>
      </c>
      <c r="K105" s="1179">
        <f t="shared" si="90"/>
        <v>101.35886442344979</v>
      </c>
      <c r="L105">
        <f t="shared" si="90"/>
        <v>10.572529507529508</v>
      </c>
      <c r="M105">
        <f t="shared" si="90"/>
        <v>0.11436554944334965</v>
      </c>
      <c r="N105" s="1179">
        <f t="shared" si="90"/>
        <v>264.26563863909132</v>
      </c>
      <c r="O105">
        <f t="shared" si="90"/>
        <v>25.269958881064667</v>
      </c>
      <c r="P105" s="1179">
        <f t="shared" si="90"/>
        <v>9.9881364137008308E-2</v>
      </c>
      <c r="Q105" s="1179">
        <f t="shared" si="90"/>
        <v>34.888489331759153</v>
      </c>
      <c r="R105" s="1179">
        <f t="shared" si="90"/>
        <v>17.347342552340425</v>
      </c>
    </row>
    <row r="106" spans="2:18" ht="15.6" thickTop="1" thickBot="1" x14ac:dyDescent="0.35">
      <c r="D106">
        <v>20</v>
      </c>
      <c r="E106">
        <f>B98+C98+D106</f>
        <v>120</v>
      </c>
      <c r="F106">
        <f t="shared" ref="F106:R106" si="91">($B98*F$2+$C98*F$3+$D106*F$4)/$E106</f>
        <v>3.3246071168354581</v>
      </c>
      <c r="G106">
        <f t="shared" si="91"/>
        <v>2.8462224505427808E-2</v>
      </c>
      <c r="H106" s="1179">
        <f t="shared" si="91"/>
        <v>9.4981387025643116</v>
      </c>
      <c r="I106" s="1179">
        <f t="shared" si="91"/>
        <v>6.0830453837159286</v>
      </c>
      <c r="J106">
        <f t="shared" si="91"/>
        <v>1.7199159756310989</v>
      </c>
      <c r="K106" s="1179">
        <f t="shared" si="91"/>
        <v>99.997749955720693</v>
      </c>
      <c r="L106">
        <f t="shared" si="91"/>
        <v>10.312420634920635</v>
      </c>
      <c r="M106">
        <f t="shared" si="91"/>
        <v>0.1115064107072659</v>
      </c>
      <c r="N106" s="1179">
        <f t="shared" si="91"/>
        <v>262.35637862549498</v>
      </c>
      <c r="O106">
        <f t="shared" si="91"/>
        <v>24.650015464593604</v>
      </c>
      <c r="P106" s="1179">
        <f t="shared" si="91"/>
        <v>0.10153611574786882</v>
      </c>
      <c r="Q106" s="1179">
        <f t="shared" si="91"/>
        <v>34.407467574655655</v>
      </c>
      <c r="R106" s="1179">
        <f t="shared" si="91"/>
        <v>17.109849464722391</v>
      </c>
    </row>
    <row r="107" spans="2:18" ht="15.6" thickTop="1" thickBot="1" x14ac:dyDescent="0.35">
      <c r="B107">
        <v>89</v>
      </c>
      <c r="C107">
        <v>11</v>
      </c>
      <c r="D107">
        <v>1</v>
      </c>
      <c r="E107">
        <f>B107+C107+D107</f>
        <v>101</v>
      </c>
      <c r="F107">
        <f t="shared" ref="F107:R107" si="92">($B107*F$2+$C107*F$3+$D107*F$4)/$E107</f>
        <v>3.9505756410547495</v>
      </c>
      <c r="G107">
        <f t="shared" si="92"/>
        <v>3.3703250524037741E-2</v>
      </c>
      <c r="H107" s="1179">
        <f t="shared" si="92"/>
        <v>9.0896862241515564</v>
      </c>
      <c r="I107" s="1179">
        <f t="shared" si="92"/>
        <v>5.7536395111493919</v>
      </c>
      <c r="J107">
        <f t="shared" si="92"/>
        <v>1.8214743454278142</v>
      </c>
      <c r="K107" s="1179">
        <f t="shared" si="92"/>
        <v>109.22137617733654</v>
      </c>
      <c r="L107">
        <f t="shared" si="92"/>
        <v>12.509130127298443</v>
      </c>
      <c r="M107">
        <f t="shared" si="92"/>
        <v>0.13533511097909656</v>
      </c>
      <c r="N107" s="1179">
        <f t="shared" si="92"/>
        <v>274.60873248521528</v>
      </c>
      <c r="O107">
        <f t="shared" si="92"/>
        <v>28.9814353736949</v>
      </c>
      <c r="P107" s="1179">
        <f t="shared" si="92"/>
        <v>8.9611434764080455E-2</v>
      </c>
      <c r="Q107" s="1179">
        <f t="shared" si="92"/>
        <v>37.86311007756715</v>
      </c>
      <c r="R107" s="1179">
        <f t="shared" si="92"/>
        <v>18.848005261056148</v>
      </c>
    </row>
    <row r="108" spans="2:18" ht="15.6" thickTop="1" thickBot="1" x14ac:dyDescent="0.35">
      <c r="D108">
        <v>3</v>
      </c>
      <c r="E108">
        <f>B107+C107+D108</f>
        <v>103</v>
      </c>
      <c r="F108">
        <f t="shared" ref="F108:R108" si="93">($B107*F$2+$C107*F$3+$D108*F$4)/$E108</f>
        <v>3.8738654344323273</v>
      </c>
      <c r="G108">
        <f t="shared" si="93"/>
        <v>3.3048818475027303E-2</v>
      </c>
      <c r="H108" s="1179">
        <f t="shared" si="93"/>
        <v>9.14554992206447</v>
      </c>
      <c r="I108" s="1179">
        <f t="shared" si="93"/>
        <v>5.7938369871233757</v>
      </c>
      <c r="J108">
        <f t="shared" si="93"/>
        <v>1.8117184866631502</v>
      </c>
      <c r="K108" s="1179">
        <f t="shared" si="93"/>
        <v>108.01152976057827</v>
      </c>
      <c r="L108">
        <f t="shared" si="93"/>
        <v>12.269499922946524</v>
      </c>
      <c r="M108">
        <f t="shared" si="93"/>
        <v>0.13270724474649273</v>
      </c>
      <c r="N108" s="1179">
        <f t="shared" si="93"/>
        <v>272.92497531259437</v>
      </c>
      <c r="O108">
        <f t="shared" si="93"/>
        <v>28.427858419297372</v>
      </c>
      <c r="P108" s="1179">
        <f t="shared" si="93"/>
        <v>9.1096094838009539E-2</v>
      </c>
      <c r="Q108" s="1179">
        <f t="shared" si="93"/>
        <v>37.431741319704081</v>
      </c>
      <c r="R108" s="1179">
        <f t="shared" si="93"/>
        <v>18.6344055287564</v>
      </c>
    </row>
    <row r="109" spans="2:18" ht="15.6" thickTop="1" thickBot="1" x14ac:dyDescent="0.35">
      <c r="D109">
        <v>5</v>
      </c>
      <c r="E109">
        <f>B107+C107+D109</f>
        <v>105</v>
      </c>
      <c r="F109">
        <f t="shared" ref="F109:R109" si="94">($B107*F$2+$C107*F$3+$D109*F$4)/$E109</f>
        <v>3.8000775213955209</v>
      </c>
      <c r="G109">
        <f t="shared" si="94"/>
        <v>3.2419317170741063E-2</v>
      </c>
      <c r="H109" s="1179">
        <f t="shared" si="94"/>
        <v>9.1992854791045122</v>
      </c>
      <c r="I109" s="1179">
        <f t="shared" si="94"/>
        <v>5.832503130679302</v>
      </c>
      <c r="J109">
        <f t="shared" si="94"/>
        <v>1.8023342796609496</v>
      </c>
      <c r="K109" s="1179">
        <f t="shared" si="94"/>
        <v>106.84777273112509</v>
      </c>
      <c r="L109">
        <f t="shared" si="94"/>
        <v>12.038998488284202</v>
      </c>
      <c r="M109">
        <f t="shared" si="94"/>
        <v>0.13017948770370241</v>
      </c>
      <c r="N109" s="1179">
        <f t="shared" si="94"/>
        <v>271.30536127035896</v>
      </c>
      <c r="O109">
        <f t="shared" si="94"/>
        <v>27.895370110781659</v>
      </c>
      <c r="P109" s="1179">
        <f t="shared" si="94"/>
        <v>9.2524196432931818E-2</v>
      </c>
      <c r="Q109" s="1179">
        <f t="shared" si="94"/>
        <v>37.016805657378654</v>
      </c>
      <c r="R109" s="1179">
        <f t="shared" si="94"/>
        <v>18.428942929115685</v>
      </c>
    </row>
    <row r="110" spans="2:18" ht="15.6" thickTop="1" thickBot="1" x14ac:dyDescent="0.35">
      <c r="D110">
        <v>7</v>
      </c>
      <c r="E110">
        <f>B107+C107+D110</f>
        <v>107</v>
      </c>
      <c r="F110">
        <f t="shared" ref="F110:R110" si="95">($B107*F$2+$C107*F$3+$D110*F$4)/$E110</f>
        <v>3.7290480350142965</v>
      </c>
      <c r="G110">
        <f t="shared" si="95"/>
        <v>3.1813348625493572E-2</v>
      </c>
      <c r="H110" s="1179">
        <f t="shared" si="95"/>
        <v>9.2510122302738989</v>
      </c>
      <c r="I110" s="1179">
        <f t="shared" si="95"/>
        <v>5.8697238109247269</v>
      </c>
      <c r="J110">
        <f t="shared" si="95"/>
        <v>1.7933008841354667</v>
      </c>
      <c r="K110" s="1179">
        <f t="shared" si="95"/>
        <v>105.72752063735237</v>
      </c>
      <c r="L110">
        <f t="shared" si="95"/>
        <v>11.817113929684023</v>
      </c>
      <c r="M110">
        <f t="shared" si="95"/>
        <v>0.12774622625129675</v>
      </c>
      <c r="N110" s="1179">
        <f t="shared" si="95"/>
        <v>269.74629354745952</v>
      </c>
      <c r="O110">
        <f t="shared" si="95"/>
        <v>27.382787907257182</v>
      </c>
      <c r="P110" s="1179">
        <f t="shared" si="95"/>
        <v>9.3898911052342965E-2</v>
      </c>
      <c r="Q110" s="1179">
        <f t="shared" si="95"/>
        <v>36.617381608598095</v>
      </c>
      <c r="R110" s="1179">
        <f t="shared" si="95"/>
        <v>18.231161174321358</v>
      </c>
    </row>
    <row r="111" spans="2:18" ht="15.6" thickTop="1" thickBot="1" x14ac:dyDescent="0.35">
      <c r="D111">
        <v>10</v>
      </c>
      <c r="E111">
        <f>B107+C107+D111</f>
        <v>110</v>
      </c>
      <c r="F111">
        <f t="shared" ref="F111:R111" si="96">($B107*F$2+$C107*F$3+$D111*F$4)/$E111</f>
        <v>3.6273467249684517</v>
      </c>
      <c r="G111">
        <f t="shared" si="96"/>
        <v>3.0945711844798291E-2</v>
      </c>
      <c r="H111" s="1179">
        <f t="shared" si="96"/>
        <v>9.3250755330846111</v>
      </c>
      <c r="I111" s="1179">
        <f t="shared" si="96"/>
        <v>5.9230170576397665</v>
      </c>
      <c r="J111">
        <f t="shared" si="96"/>
        <v>1.7803667041785254</v>
      </c>
      <c r="K111" s="1179">
        <f t="shared" si="96"/>
        <v>104.12352332126873</v>
      </c>
      <c r="L111">
        <f t="shared" si="96"/>
        <v>11.499415584415585</v>
      </c>
      <c r="M111">
        <f t="shared" si="96"/>
        <v>0.12426223826262502</v>
      </c>
      <c r="N111" s="1179">
        <f t="shared" si="96"/>
        <v>267.51399203512619</v>
      </c>
      <c r="O111">
        <f t="shared" si="96"/>
        <v>26.648863388574409</v>
      </c>
      <c r="P111" s="1179">
        <f t="shared" si="96"/>
        <v>9.5867252439227127E-2</v>
      </c>
      <c r="Q111" s="1179">
        <f t="shared" si="96"/>
        <v>36.045478993298666</v>
      </c>
      <c r="R111" s="1179">
        <f t="shared" si="96"/>
        <v>17.947973661774927</v>
      </c>
    </row>
    <row r="112" spans="2:18" ht="15.6" thickTop="1" thickBot="1" x14ac:dyDescent="0.35">
      <c r="D112">
        <v>13</v>
      </c>
      <c r="E112">
        <f>B107+C107+D112</f>
        <v>113</v>
      </c>
      <c r="F112">
        <f t="shared" ref="F112:R112" si="97">($B107*F$2+$C107*F$3+$D112*F$4)/$E112</f>
        <v>3.5310454844825636</v>
      </c>
      <c r="G112">
        <f t="shared" si="97"/>
        <v>3.0124144273697452E-2</v>
      </c>
      <c r="H112" s="1179">
        <f t="shared" si="97"/>
        <v>9.3952062711443105</v>
      </c>
      <c r="I112" s="1179">
        <f t="shared" si="97"/>
        <v>5.9734805744407344</v>
      </c>
      <c r="J112">
        <f t="shared" si="97"/>
        <v>1.7681192948387672</v>
      </c>
      <c r="K112" s="1179">
        <f t="shared" si="97"/>
        <v>102.60469400426919</v>
      </c>
      <c r="L112">
        <f t="shared" si="97"/>
        <v>11.198586177833965</v>
      </c>
      <c r="M112">
        <f t="shared" si="97"/>
        <v>0.12096324078662613</v>
      </c>
      <c r="N112" s="1179">
        <f t="shared" si="97"/>
        <v>265.40021980663363</v>
      </c>
      <c r="O112">
        <f t="shared" si="97"/>
        <v>25.953908313361516</v>
      </c>
      <c r="P112" s="1179">
        <f t="shared" si="97"/>
        <v>9.7731080124152825E-2</v>
      </c>
      <c r="Q112" s="1179">
        <f t="shared" si="97"/>
        <v>35.503942888546113</v>
      </c>
      <c r="R112" s="1179">
        <f t="shared" si="97"/>
        <v>17.679822654319462</v>
      </c>
    </row>
    <row r="113" spans="2:18" ht="15.6" thickTop="1" thickBot="1" x14ac:dyDescent="0.35">
      <c r="D113">
        <v>15</v>
      </c>
      <c r="E113">
        <f>B107+C107+D113</f>
        <v>115</v>
      </c>
      <c r="F113">
        <f t="shared" ref="F113:R113" si="98">($B107*F$2+$C107*F$3+$D113*F$4)/$E113</f>
        <v>3.4696359977959106</v>
      </c>
      <c r="G113">
        <f t="shared" si="98"/>
        <v>2.9600246112415757E-2</v>
      </c>
      <c r="H113" s="1179">
        <f t="shared" si="98"/>
        <v>9.4399273215012212</v>
      </c>
      <c r="I113" s="1179">
        <f t="shared" si="98"/>
        <v>6.0056602083428006</v>
      </c>
      <c r="J113">
        <f t="shared" si="98"/>
        <v>1.7603093526510947</v>
      </c>
      <c r="K113" s="1179">
        <f t="shared" si="98"/>
        <v>101.6361651644434</v>
      </c>
      <c r="L113">
        <f t="shared" si="98"/>
        <v>11.00675293305728</v>
      </c>
      <c r="M113">
        <f t="shared" si="98"/>
        <v>0.11885953225120653</v>
      </c>
      <c r="N113" s="1179">
        <f t="shared" si="98"/>
        <v>264.05230708121803</v>
      </c>
      <c r="O113">
        <f t="shared" si="98"/>
        <v>25.51074855525475</v>
      </c>
      <c r="P113" s="1179">
        <f t="shared" si="98"/>
        <v>9.8919607923235883E-2</v>
      </c>
      <c r="Q113" s="1179">
        <f t="shared" si="98"/>
        <v>35.158615517399554</v>
      </c>
      <c r="R113" s="1179">
        <f t="shared" si="98"/>
        <v>17.508827808985544</v>
      </c>
    </row>
    <row r="114" spans="2:18" ht="15.6" thickTop="1" thickBot="1" x14ac:dyDescent="0.35">
      <c r="D114">
        <v>17</v>
      </c>
      <c r="E114">
        <f>B107+C107+D114</f>
        <v>117</v>
      </c>
      <c r="F114">
        <f t="shared" ref="F114:R114" si="99">($B107*F$2+$C107*F$3+$D114*F$4)/$E114</f>
        <v>3.4103259807395703</v>
      </c>
      <c r="G114">
        <f t="shared" si="99"/>
        <v>2.9094258999383008E-2</v>
      </c>
      <c r="H114" s="1179">
        <f t="shared" si="99"/>
        <v>9.4831194470596056</v>
      </c>
      <c r="I114" s="1179">
        <f t="shared" si="99"/>
        <v>6.0367396838208629</v>
      </c>
      <c r="J114">
        <f t="shared" si="99"/>
        <v>1.7527664170339414</v>
      </c>
      <c r="K114" s="1179">
        <f t="shared" si="99"/>
        <v>100.70074842170565</v>
      </c>
      <c r="L114">
        <f t="shared" si="99"/>
        <v>10.821478089811423</v>
      </c>
      <c r="M114">
        <f t="shared" si="99"/>
        <v>0.11682774537511753</v>
      </c>
      <c r="N114" s="1179">
        <f t="shared" si="99"/>
        <v>262.75047684214144</v>
      </c>
      <c r="O114">
        <f t="shared" si="99"/>
        <v>25.082739558108894</v>
      </c>
      <c r="P114" s="1179">
        <f t="shared" si="99"/>
        <v>0.10006750229329046</v>
      </c>
      <c r="Q114" s="1179">
        <f t="shared" si="99"/>
        <v>34.825094210223817</v>
      </c>
      <c r="R114" s="1179">
        <f t="shared" si="99"/>
        <v>17.343678941269875</v>
      </c>
    </row>
    <row r="115" spans="2:18" ht="15.6" thickTop="1" thickBot="1" x14ac:dyDescent="0.35">
      <c r="D115">
        <v>20</v>
      </c>
      <c r="E115">
        <f>B107+C107+D115</f>
        <v>120</v>
      </c>
      <c r="F115">
        <f t="shared" ref="F115:R115" si="100">($B107*F$2+$C107*F$3+$D115*F$4)/$E115</f>
        <v>3.3250678312210811</v>
      </c>
      <c r="G115">
        <f t="shared" si="100"/>
        <v>2.8366902524398434E-2</v>
      </c>
      <c r="H115" s="1179">
        <f t="shared" si="100"/>
        <v>9.5452081275497811</v>
      </c>
      <c r="I115" s="1179">
        <f t="shared" si="100"/>
        <v>6.0814164298205799</v>
      </c>
      <c r="J115">
        <f t="shared" si="100"/>
        <v>1.7419234470842833</v>
      </c>
      <c r="K115" s="1179">
        <f t="shared" si="100"/>
        <v>99.356086854020148</v>
      </c>
      <c r="L115">
        <f t="shared" si="100"/>
        <v>10.555145502645502</v>
      </c>
      <c r="M115">
        <f t="shared" si="100"/>
        <v>0.1139070517407396</v>
      </c>
      <c r="N115" s="1179">
        <f t="shared" si="100"/>
        <v>260.87909587346888</v>
      </c>
      <c r="O115">
        <f t="shared" si="100"/>
        <v>24.467476624711725</v>
      </c>
      <c r="P115" s="1179">
        <f t="shared" si="100"/>
        <v>0.1017176004502439</v>
      </c>
      <c r="Q115" s="1179">
        <f t="shared" si="100"/>
        <v>34.345657331158698</v>
      </c>
      <c r="R115" s="1179">
        <f t="shared" si="100"/>
        <v>17.106277443928608</v>
      </c>
    </row>
    <row r="116" spans="2:18" ht="15.6" thickTop="1" thickBot="1" x14ac:dyDescent="0.35">
      <c r="B116">
        <v>88</v>
      </c>
      <c r="C116">
        <v>12</v>
      </c>
      <c r="D116">
        <v>1</v>
      </c>
      <c r="E116">
        <f t="shared" ref="E116" si="101">B116+C116+D116</f>
        <v>101</v>
      </c>
      <c r="F116">
        <f t="shared" ref="F116:R116" si="102">($B116*F$2+$C116*F$3+$D116*F$4)/$E116</f>
        <v>3.9511230244832123</v>
      </c>
      <c r="G116">
        <f t="shared" si="102"/>
        <v>3.3589996685190956E-2</v>
      </c>
      <c r="H116" s="1179">
        <f t="shared" si="102"/>
        <v>9.1456102934412229</v>
      </c>
      <c r="I116" s="1179">
        <f t="shared" si="102"/>
        <v>5.75170412038264</v>
      </c>
      <c r="J116">
        <f t="shared" si="102"/>
        <v>1.8476218362632808</v>
      </c>
      <c r="K116" s="1179">
        <f t="shared" si="102"/>
        <v>108.45900417531611</v>
      </c>
      <c r="L116">
        <f t="shared" si="102"/>
        <v>12.797516108753733</v>
      </c>
      <c r="M116">
        <f t="shared" si="102"/>
        <v>0.13818735775154053</v>
      </c>
      <c r="N116" s="1179">
        <f t="shared" si="102"/>
        <v>272.8535450570655</v>
      </c>
      <c r="O116">
        <f t="shared" si="102"/>
        <v>28.764557544132277</v>
      </c>
      <c r="P116" s="1179">
        <f t="shared" si="102"/>
        <v>8.9827060153040941E-2</v>
      </c>
      <c r="Q116" s="1179">
        <f t="shared" si="102"/>
        <v>37.789672164501468</v>
      </c>
      <c r="R116" s="1179">
        <f t="shared" si="102"/>
        <v>18.84376127595462</v>
      </c>
    </row>
    <row r="117" spans="2:18" ht="15.6" thickTop="1" thickBot="1" x14ac:dyDescent="0.35">
      <c r="D117">
        <v>3</v>
      </c>
      <c r="E117">
        <f t="shared" ref="E117" si="103">B116+C116+D117</f>
        <v>103</v>
      </c>
      <c r="F117">
        <f t="shared" ref="F117:R117" si="104">($B116*F$2+$C116*F$3+$D117*F$4)/$E117</f>
        <v>3.874402189056354</v>
      </c>
      <c r="G117">
        <f t="shared" si="104"/>
        <v>3.2937763739847442E-2</v>
      </c>
      <c r="H117" s="1179">
        <f t="shared" si="104"/>
        <v>9.2003880870960852</v>
      </c>
      <c r="I117" s="1179">
        <f t="shared" si="104"/>
        <v>5.7919391767598611</v>
      </c>
      <c r="J117">
        <f t="shared" si="104"/>
        <v>1.8373582592299671</v>
      </c>
      <c r="K117" s="1179">
        <f t="shared" si="104"/>
        <v>107.26396109840292</v>
      </c>
      <c r="L117">
        <f t="shared" si="104"/>
        <v>12.552286176606566</v>
      </c>
      <c r="M117">
        <f t="shared" si="104"/>
        <v>0.13550410808646207</v>
      </c>
      <c r="N117" s="1179">
        <f t="shared" si="104"/>
        <v>271.20386919372908</v>
      </c>
      <c r="O117">
        <f t="shared" si="104"/>
        <v>28.215191809726257</v>
      </c>
      <c r="P117" s="1179">
        <f t="shared" si="104"/>
        <v>9.1307533326213525E-2</v>
      </c>
      <c r="Q117" s="1179">
        <f t="shared" si="104"/>
        <v>37.359729385532873</v>
      </c>
      <c r="R117" s="1179">
        <f t="shared" si="104"/>
        <v>18.630243951132574</v>
      </c>
    </row>
    <row r="118" spans="2:18" ht="15.6" thickTop="1" thickBot="1" x14ac:dyDescent="0.35">
      <c r="D118">
        <v>5</v>
      </c>
      <c r="E118">
        <f t="shared" ref="E118" si="105">B116+C116+D118</f>
        <v>105</v>
      </c>
      <c r="F118">
        <f t="shared" ref="F118:R118" si="106">($B116*F$2+$C116*F$3+$D118*F$4)/$E118</f>
        <v>3.8006040521219471</v>
      </c>
      <c r="G118">
        <f t="shared" si="106"/>
        <v>3.2310377763850345E-2</v>
      </c>
      <c r="H118" s="1179">
        <f t="shared" si="106"/>
        <v>9.2530791076593353</v>
      </c>
      <c r="I118" s="1179">
        <f t="shared" si="106"/>
        <v>5.8306414690846164</v>
      </c>
      <c r="J118">
        <f t="shared" si="106"/>
        <v>1.8274856756074462</v>
      </c>
      <c r="K118" s="1179">
        <f t="shared" si="106"/>
        <v>106.11444347203877</v>
      </c>
      <c r="L118">
        <f t="shared" si="106"/>
        <v>12.316398337112625</v>
      </c>
      <c r="M118">
        <f t="shared" si="106"/>
        <v>0.13292307745624374</v>
      </c>
      <c r="N118" s="1179">
        <f t="shared" si="106"/>
        <v>269.61703812518635</v>
      </c>
      <c r="O118">
        <f t="shared" si="106"/>
        <v>27.686754293773802</v>
      </c>
      <c r="P118" s="1179">
        <f t="shared" si="106"/>
        <v>9.2731607521360476E-2</v>
      </c>
      <c r="Q118" s="1179">
        <f t="shared" si="106"/>
        <v>36.946165379096421</v>
      </c>
      <c r="R118" s="1179">
        <f t="shared" si="106"/>
        <v>18.424860619637077</v>
      </c>
    </row>
    <row r="119" spans="2:18" ht="15.6" thickTop="1" thickBot="1" x14ac:dyDescent="0.35">
      <c r="D119">
        <v>7</v>
      </c>
      <c r="E119">
        <f t="shared" ref="E119" si="107">B116+C116+D119</f>
        <v>107</v>
      </c>
      <c r="F119">
        <f t="shared" ref="F119:R119" si="108">($B116*F$2+$C116*F$3+$D119*F$4)/$E119</f>
        <v>3.7295647240449012</v>
      </c>
      <c r="G119">
        <f t="shared" si="108"/>
        <v>3.1706445469198936E-2</v>
      </c>
      <c r="H119" s="1179">
        <f t="shared" si="108"/>
        <v>9.3038003704445185</v>
      </c>
      <c r="I119" s="1179">
        <f t="shared" si="108"/>
        <v>5.8678969467430262</v>
      </c>
      <c r="J119">
        <f t="shared" si="108"/>
        <v>1.8179821605315616</v>
      </c>
      <c r="K119" s="1179">
        <f t="shared" si="108"/>
        <v>105.00789846722095</v>
      </c>
      <c r="L119">
        <f t="shared" si="108"/>
        <v>12.089328734609111</v>
      </c>
      <c r="M119">
        <f t="shared" si="108"/>
        <v>0.13043853395238872</v>
      </c>
      <c r="N119" s="1179">
        <f t="shared" si="108"/>
        <v>268.08952784425276</v>
      </c>
      <c r="O119">
        <f t="shared" si="108"/>
        <v>27.178071451314892</v>
      </c>
      <c r="P119" s="1179">
        <f t="shared" si="108"/>
        <v>9.4102445297997273E-2</v>
      </c>
      <c r="Q119" s="1179">
        <f t="shared" si="108"/>
        <v>36.548061709349184</v>
      </c>
      <c r="R119" s="1179">
        <f t="shared" si="108"/>
        <v>18.227155169692814</v>
      </c>
    </row>
    <row r="120" spans="2:18" ht="15.6" thickTop="1" thickBot="1" x14ac:dyDescent="0.35">
      <c r="D120">
        <v>10</v>
      </c>
      <c r="E120">
        <f t="shared" ref="E120" si="109">B116+C116+D120</f>
        <v>110</v>
      </c>
      <c r="F120">
        <f t="shared" ref="F120:R120" si="110">($B116*F$2+$C116*F$3+$D120*F$4)/$E120</f>
        <v>3.6278493224800403</v>
      </c>
      <c r="G120">
        <f t="shared" si="110"/>
        <v>3.0841724229129876E-2</v>
      </c>
      <c r="H120" s="1179">
        <f t="shared" si="110"/>
        <v>9.3764239967051228</v>
      </c>
      <c r="I120" s="1179">
        <f t="shared" si="110"/>
        <v>5.9212400170266575</v>
      </c>
      <c r="J120">
        <f t="shared" si="110"/>
        <v>1.8043748548547269</v>
      </c>
      <c r="K120" s="1179">
        <f t="shared" si="110"/>
        <v>103.42352721032272</v>
      </c>
      <c r="L120">
        <f t="shared" si="110"/>
        <v>11.764206349206351</v>
      </c>
      <c r="M120">
        <f t="shared" si="110"/>
        <v>0.12688111939005084</v>
      </c>
      <c r="N120" s="1179">
        <f t="shared" si="110"/>
        <v>265.90241085109778</v>
      </c>
      <c r="O120">
        <f t="shared" si="110"/>
        <v>26.449730108703275</v>
      </c>
      <c r="P120" s="1179">
        <f t="shared" si="110"/>
        <v>9.6065235750909042E-2</v>
      </c>
      <c r="Q120" s="1179">
        <f t="shared" si="110"/>
        <v>35.978049636756538</v>
      </c>
      <c r="R120" s="1179">
        <f t="shared" si="110"/>
        <v>17.944076911818076</v>
      </c>
    </row>
    <row r="121" spans="2:18" ht="15.6" thickTop="1" thickBot="1" x14ac:dyDescent="0.35">
      <c r="D121">
        <v>13</v>
      </c>
      <c r="E121">
        <f t="shared" ref="E121" si="111">B116+C116+D121</f>
        <v>113</v>
      </c>
      <c r="F121">
        <f t="shared" ref="F121:R121" si="112">($B116*F$2+$C116*F$3+$D121*F$4)/$E121</f>
        <v>3.5315347386973848</v>
      </c>
      <c r="G121">
        <f t="shared" si="112"/>
        <v>3.0022917391188376E-2</v>
      </c>
      <c r="H121" s="1179">
        <f t="shared" si="112"/>
        <v>9.4451915012173746</v>
      </c>
      <c r="I121" s="1179">
        <f t="shared" si="112"/>
        <v>5.9717507118970001</v>
      </c>
      <c r="J121">
        <f t="shared" si="112"/>
        <v>1.7914900609837419</v>
      </c>
      <c r="K121" s="1179">
        <f t="shared" si="112"/>
        <v>101.92328186087042</v>
      </c>
      <c r="L121">
        <f t="shared" si="112"/>
        <v>11.456347099311703</v>
      </c>
      <c r="M121">
        <f t="shared" si="112"/>
        <v>0.12351259409650968</v>
      </c>
      <c r="N121" s="1179">
        <f t="shared" si="112"/>
        <v>263.83142396377411</v>
      </c>
      <c r="O121">
        <f t="shared" si="112"/>
        <v>25.76006175773475</v>
      </c>
      <c r="P121" s="1179">
        <f t="shared" si="112"/>
        <v>9.7923807241719285E-2</v>
      </c>
      <c r="Q121" s="1179">
        <f t="shared" si="112"/>
        <v>35.438303691912182</v>
      </c>
      <c r="R121" s="1179">
        <f t="shared" si="112"/>
        <v>17.676029357901285</v>
      </c>
    </row>
    <row r="122" spans="2:18" ht="15.6" thickTop="1" thickBot="1" x14ac:dyDescent="0.35">
      <c r="D122">
        <v>15</v>
      </c>
      <c r="E122">
        <f t="shared" ref="E122" si="113">B116+C116+D122</f>
        <v>115</v>
      </c>
      <c r="F122">
        <f t="shared" ref="F122:R122" si="114">($B116*F$2+$C116*F$3+$D122*F$4)/$E122</f>
        <v>3.4701167432417779</v>
      </c>
      <c r="G122">
        <f t="shared" si="114"/>
        <v>2.9500779697428578E-2</v>
      </c>
      <c r="H122" s="1179">
        <f t="shared" si="114"/>
        <v>9.4890432432251899</v>
      </c>
      <c r="I122" s="1179">
        <f t="shared" si="114"/>
        <v>6.0039604303650442</v>
      </c>
      <c r="J122">
        <f t="shared" si="114"/>
        <v>1.7832736706892003</v>
      </c>
      <c r="K122" s="1179">
        <f t="shared" si="114"/>
        <v>100.96660366701677</v>
      </c>
      <c r="L122">
        <f t="shared" si="114"/>
        <v>11.260031055900621</v>
      </c>
      <c r="M122">
        <f t="shared" si="114"/>
        <v>0.12136454898178778</v>
      </c>
      <c r="N122" s="1179">
        <f t="shared" si="114"/>
        <v>262.51079464432132</v>
      </c>
      <c r="O122">
        <f t="shared" si="114"/>
        <v>25.320273244073665</v>
      </c>
      <c r="P122" s="1179">
        <f t="shared" si="114"/>
        <v>9.9108983264844672E-2</v>
      </c>
      <c r="Q122" s="1179">
        <f t="shared" si="114"/>
        <v>35.094117872011431</v>
      </c>
      <c r="R122" s="1179">
        <f t="shared" si="114"/>
        <v>17.505100482939856</v>
      </c>
    </row>
    <row r="123" spans="2:18" ht="15.6" thickTop="1" thickBot="1" x14ac:dyDescent="0.35">
      <c r="D123">
        <v>17</v>
      </c>
      <c r="E123">
        <f t="shared" ref="E123" si="115">B116+C116+D123</f>
        <v>117</v>
      </c>
      <c r="F123">
        <f t="shared" ref="F123:R123" si="116">($B116*F$2+$C116*F$3+$D123*F$4)/$E123</f>
        <v>3.410798508314568</v>
      </c>
      <c r="G123">
        <f t="shared" si="116"/>
        <v>2.8996492864993902E-2</v>
      </c>
      <c r="H123" s="1179">
        <f t="shared" si="116"/>
        <v>9.5313957803780358</v>
      </c>
      <c r="I123" s="1179">
        <f t="shared" si="116"/>
        <v>6.0350689618769149</v>
      </c>
      <c r="J123">
        <f t="shared" si="116"/>
        <v>1.7753381826269512</v>
      </c>
      <c r="K123" s="1179">
        <f t="shared" si="116"/>
        <v>100.04263241996154</v>
      </c>
      <c r="L123">
        <f t="shared" si="116"/>
        <v>11.07042667209334</v>
      </c>
      <c r="M123">
        <f t="shared" si="116"/>
        <v>0.11928994130688542</v>
      </c>
      <c r="N123" s="1179">
        <f t="shared" si="116"/>
        <v>261.23531504519167</v>
      </c>
      <c r="O123">
        <f t="shared" si="116"/>
        <v>24.895520235153125</v>
      </c>
      <c r="P123" s="1179">
        <f t="shared" si="116"/>
        <v>0.10025364044957259</v>
      </c>
      <c r="Q123" s="1179">
        <f t="shared" si="116"/>
        <v>34.761699088688488</v>
      </c>
      <c r="R123" s="1179">
        <f t="shared" si="116"/>
        <v>17.340015330199329</v>
      </c>
    </row>
    <row r="124" spans="2:18" ht="15.6" thickTop="1" thickBot="1" x14ac:dyDescent="0.35">
      <c r="D124">
        <v>20</v>
      </c>
      <c r="E124">
        <f t="shared" ref="E124" si="117">B116+C116+D124</f>
        <v>120</v>
      </c>
      <c r="F124">
        <f t="shared" ref="F124:R124" si="118">($B116*F$2+$C116*F$3+$D124*F$4)/$E124</f>
        <v>3.3255285456067036</v>
      </c>
      <c r="G124">
        <f t="shared" si="118"/>
        <v>2.8271580543369052E-2</v>
      </c>
      <c r="H124" s="1179">
        <f t="shared" si="118"/>
        <v>9.5922775525352506</v>
      </c>
      <c r="I124" s="1179">
        <f t="shared" si="118"/>
        <v>6.0797874759252304</v>
      </c>
      <c r="J124">
        <f t="shared" si="118"/>
        <v>1.7639309185374679</v>
      </c>
      <c r="K124" s="1179">
        <f t="shared" si="118"/>
        <v>98.714423752319632</v>
      </c>
      <c r="L124">
        <f t="shared" si="118"/>
        <v>10.79787037037037</v>
      </c>
      <c r="M124">
        <f t="shared" si="118"/>
        <v>0.11630769277421328</v>
      </c>
      <c r="N124" s="1179">
        <f t="shared" si="118"/>
        <v>259.40181312144284</v>
      </c>
      <c r="O124">
        <f t="shared" si="118"/>
        <v>24.284937784829854</v>
      </c>
      <c r="P124" s="1179">
        <f t="shared" si="118"/>
        <v>0.10189908515261899</v>
      </c>
      <c r="Q124" s="1179">
        <f t="shared" si="118"/>
        <v>34.283847087661755</v>
      </c>
      <c r="R124" s="1179">
        <f t="shared" si="118"/>
        <v>17.102705423134822</v>
      </c>
    </row>
    <row r="125" spans="2:18" ht="15.6" thickTop="1" thickBot="1" x14ac:dyDescent="0.35">
      <c r="B125">
        <v>87</v>
      </c>
      <c r="C125">
        <v>13</v>
      </c>
      <c r="D125">
        <v>1</v>
      </c>
      <c r="E125">
        <f t="shared" ref="E125" si="119">B125+C125+D125</f>
        <v>101</v>
      </c>
      <c r="F125">
        <f t="shared" ref="F125:R125" si="120">($B125*F$2+$C125*F$3+$D125*F$4)/$E125</f>
        <v>3.951670407911676</v>
      </c>
      <c r="G125">
        <f t="shared" si="120"/>
        <v>3.3476742846344165E-2</v>
      </c>
      <c r="H125" s="1179">
        <f t="shared" si="120"/>
        <v>9.2015343627308894</v>
      </c>
      <c r="I125" s="1179">
        <f t="shared" si="120"/>
        <v>5.7497687296158881</v>
      </c>
      <c r="J125">
        <f t="shared" si="120"/>
        <v>1.8737693270987472</v>
      </c>
      <c r="K125" s="1179">
        <f t="shared" si="120"/>
        <v>107.69663217329568</v>
      </c>
      <c r="L125">
        <f t="shared" si="120"/>
        <v>13.085902090209022</v>
      </c>
      <c r="M125">
        <f t="shared" si="120"/>
        <v>0.14103960452398451</v>
      </c>
      <c r="N125" s="1179">
        <f t="shared" si="120"/>
        <v>271.09835762891566</v>
      </c>
      <c r="O125">
        <f t="shared" si="120"/>
        <v>28.54767971456965</v>
      </c>
      <c r="P125" s="1179">
        <f t="shared" si="120"/>
        <v>9.0042685542001441E-2</v>
      </c>
      <c r="Q125" s="1179">
        <f t="shared" si="120"/>
        <v>37.716234251435786</v>
      </c>
      <c r="R125" s="1179">
        <f t="shared" si="120"/>
        <v>18.839517290853099</v>
      </c>
    </row>
    <row r="126" spans="2:18" ht="15.6" thickTop="1" thickBot="1" x14ac:dyDescent="0.35">
      <c r="D126">
        <v>3</v>
      </c>
      <c r="E126">
        <f t="shared" ref="E126" si="121">B125+C125+D126</f>
        <v>103</v>
      </c>
      <c r="F126">
        <f t="shared" ref="F126:R126" si="122">($B125*F$2+$C125*F$3+$D126*F$4)/$E126</f>
        <v>3.8749389436803812</v>
      </c>
      <c r="G126">
        <f t="shared" si="122"/>
        <v>3.2826709004667581E-2</v>
      </c>
      <c r="H126" s="1179">
        <f t="shared" si="122"/>
        <v>9.2552262521276987</v>
      </c>
      <c r="I126" s="1179">
        <f t="shared" si="122"/>
        <v>5.7900413663963475</v>
      </c>
      <c r="J126">
        <f t="shared" si="122"/>
        <v>1.8629980317967838</v>
      </c>
      <c r="K126" s="1179">
        <f t="shared" si="122"/>
        <v>106.51639243622753</v>
      </c>
      <c r="L126">
        <f t="shared" si="122"/>
        <v>12.835072430266607</v>
      </c>
      <c r="M126">
        <f t="shared" si="122"/>
        <v>0.13830097142643141</v>
      </c>
      <c r="N126" s="1179">
        <f t="shared" si="122"/>
        <v>269.48276307486367</v>
      </c>
      <c r="O126">
        <f t="shared" si="122"/>
        <v>28.002525200155137</v>
      </c>
      <c r="P126" s="1179">
        <f t="shared" si="122"/>
        <v>9.1518971814417496E-2</v>
      </c>
      <c r="Q126" s="1179">
        <f t="shared" si="122"/>
        <v>37.287717451361672</v>
      </c>
      <c r="R126" s="1179">
        <f t="shared" si="122"/>
        <v>18.626082373508748</v>
      </c>
    </row>
    <row r="127" spans="2:18" ht="15.6" thickTop="1" thickBot="1" x14ac:dyDescent="0.35">
      <c r="D127">
        <v>5</v>
      </c>
      <c r="E127">
        <f t="shared" ref="E127" si="123">B125+C125+D127</f>
        <v>105</v>
      </c>
      <c r="F127">
        <f t="shared" ref="F127:R127" si="124">($B125*F$2+$C125*F$3+$D127*F$4)/$E127</f>
        <v>3.8011305828483737</v>
      </c>
      <c r="G127">
        <f t="shared" si="124"/>
        <v>3.2201438356959627E-2</v>
      </c>
      <c r="H127" s="1179">
        <f t="shared" si="124"/>
        <v>9.3068727362141566</v>
      </c>
      <c r="I127" s="1179">
        <f t="shared" si="124"/>
        <v>5.8287798074899317</v>
      </c>
      <c r="J127">
        <f t="shared" si="124"/>
        <v>1.8526370715539426</v>
      </c>
      <c r="K127" s="1179">
        <f t="shared" si="124"/>
        <v>105.38111421295245</v>
      </c>
      <c r="L127">
        <f t="shared" si="124"/>
        <v>12.593798185941045</v>
      </c>
      <c r="M127">
        <f t="shared" si="124"/>
        <v>0.13566666720878509</v>
      </c>
      <c r="N127" s="1179">
        <f t="shared" si="124"/>
        <v>267.92871498001364</v>
      </c>
      <c r="O127">
        <f t="shared" si="124"/>
        <v>27.478138476765942</v>
      </c>
      <c r="P127" s="1179">
        <f t="shared" si="124"/>
        <v>9.2939018609789148E-2</v>
      </c>
      <c r="Q127" s="1179">
        <f t="shared" si="124"/>
        <v>36.875525100814194</v>
      </c>
      <c r="R127" s="1179">
        <f t="shared" si="124"/>
        <v>18.420778310158468</v>
      </c>
    </row>
    <row r="128" spans="2:18" ht="15.6" thickTop="1" thickBot="1" x14ac:dyDescent="0.35">
      <c r="D128">
        <v>7</v>
      </c>
      <c r="E128">
        <f t="shared" ref="E128" si="125">B125+C125+D128</f>
        <v>107</v>
      </c>
      <c r="F128">
        <f t="shared" ref="F128:R128" si="126">($B125*F$2+$C125*F$3+$D128*F$4)/$E128</f>
        <v>3.7300814130755069</v>
      </c>
      <c r="G128">
        <f t="shared" si="126"/>
        <v>3.1599542312904308E-2</v>
      </c>
      <c r="H128" s="1179">
        <f t="shared" si="126"/>
        <v>9.3565885106151381</v>
      </c>
      <c r="I128" s="1179">
        <f t="shared" si="126"/>
        <v>5.8660700825613254</v>
      </c>
      <c r="J128">
        <f t="shared" si="126"/>
        <v>1.842663436927656</v>
      </c>
      <c r="K128" s="1179">
        <f t="shared" si="126"/>
        <v>104.28827629708951</v>
      </c>
      <c r="L128">
        <f t="shared" si="126"/>
        <v>12.361543539534196</v>
      </c>
      <c r="M128">
        <f t="shared" si="126"/>
        <v>0.13313084165348071</v>
      </c>
      <c r="N128" s="1179">
        <f t="shared" si="126"/>
        <v>266.43276214104588</v>
      </c>
      <c r="O128">
        <f t="shared" si="126"/>
        <v>26.973354995372599</v>
      </c>
      <c r="P128" s="1179">
        <f t="shared" si="126"/>
        <v>9.4305979543651566E-2</v>
      </c>
      <c r="Q128" s="1179">
        <f t="shared" si="126"/>
        <v>36.478741810100267</v>
      </c>
      <c r="R128" s="1179">
        <f t="shared" si="126"/>
        <v>18.223149165064275</v>
      </c>
    </row>
    <row r="129" spans="2:18" ht="15.6" thickTop="1" thickBot="1" x14ac:dyDescent="0.35">
      <c r="D129">
        <v>10</v>
      </c>
      <c r="E129">
        <f t="shared" ref="E129" si="127">B125+C125+D129</f>
        <v>110</v>
      </c>
      <c r="F129">
        <f t="shared" ref="F129:R129" si="128">($B125*F$2+$C125*F$3+$D129*F$4)/$E129</f>
        <v>3.6283519199916294</v>
      </c>
      <c r="G129">
        <f t="shared" si="128"/>
        <v>3.073773661346146E-2</v>
      </c>
      <c r="H129" s="1179">
        <f t="shared" si="128"/>
        <v>9.4277724603256328</v>
      </c>
      <c r="I129" s="1179">
        <f t="shared" si="128"/>
        <v>5.9194629764135493</v>
      </c>
      <c r="J129">
        <f t="shared" si="128"/>
        <v>1.828383005530928</v>
      </c>
      <c r="K129" s="1179">
        <f t="shared" si="128"/>
        <v>102.72353109937669</v>
      </c>
      <c r="L129">
        <f t="shared" si="128"/>
        <v>12.028997113997116</v>
      </c>
      <c r="M129">
        <f t="shared" si="128"/>
        <v>0.12950000051747668</v>
      </c>
      <c r="N129" s="1179">
        <f t="shared" si="128"/>
        <v>264.29082966706932</v>
      </c>
      <c r="O129">
        <f t="shared" si="128"/>
        <v>26.250596828832133</v>
      </c>
      <c r="P129" s="1179">
        <f t="shared" si="128"/>
        <v>9.6263219062590943E-2</v>
      </c>
      <c r="Q129" s="1179">
        <f t="shared" si="128"/>
        <v>35.91062028021441</v>
      </c>
      <c r="R129" s="1179">
        <f t="shared" si="128"/>
        <v>17.940180161861225</v>
      </c>
    </row>
    <row r="130" spans="2:18" ht="15.6" thickTop="1" thickBot="1" x14ac:dyDescent="0.35">
      <c r="D130">
        <v>13</v>
      </c>
      <c r="E130">
        <f t="shared" ref="E130" si="129">B125+C125+D130</f>
        <v>113</v>
      </c>
      <c r="F130">
        <f t="shared" ref="F130:R130" si="130">($B125*F$2+$C125*F$3+$D130*F$4)/$E130</f>
        <v>3.5320239929122059</v>
      </c>
      <c r="G130">
        <f t="shared" si="130"/>
        <v>2.9921690508679297E-2</v>
      </c>
      <c r="H130" s="1179">
        <f t="shared" si="130"/>
        <v>9.4951767312904405</v>
      </c>
      <c r="I130" s="1179">
        <f t="shared" si="130"/>
        <v>5.9700208493532658</v>
      </c>
      <c r="J130">
        <f t="shared" si="130"/>
        <v>1.8148608271287161</v>
      </c>
      <c r="K130" s="1179">
        <f t="shared" si="130"/>
        <v>101.24186971747162</v>
      </c>
      <c r="L130">
        <f t="shared" si="130"/>
        <v>11.714108020789439</v>
      </c>
      <c r="M130">
        <f t="shared" si="130"/>
        <v>0.12606194740639323</v>
      </c>
      <c r="N130" s="1179">
        <f t="shared" si="130"/>
        <v>262.26262812091454</v>
      </c>
      <c r="O130">
        <f t="shared" si="130"/>
        <v>25.566215202107976</v>
      </c>
      <c r="P130" s="1179">
        <f t="shared" si="130"/>
        <v>9.8116534359285745E-2</v>
      </c>
      <c r="Q130" s="1179">
        <f t="shared" si="130"/>
        <v>35.372664495278251</v>
      </c>
      <c r="R130" s="1179">
        <f t="shared" si="130"/>
        <v>17.672236061483112</v>
      </c>
    </row>
    <row r="131" spans="2:18" ht="15.6" thickTop="1" thickBot="1" x14ac:dyDescent="0.35">
      <c r="D131">
        <v>15</v>
      </c>
      <c r="E131">
        <f t="shared" ref="E131" si="131">B125+C125+D131</f>
        <v>115</v>
      </c>
      <c r="F131">
        <f t="shared" ref="F131:R131" si="132">($B125*F$2+$C125*F$3+$D131*F$4)/$E131</f>
        <v>3.4705974886876456</v>
      </c>
      <c r="G131">
        <f t="shared" si="132"/>
        <v>2.9401313282441398E-2</v>
      </c>
      <c r="H131" s="1179">
        <f t="shared" si="132"/>
        <v>9.5381591649491586</v>
      </c>
      <c r="I131" s="1179">
        <f t="shared" si="132"/>
        <v>6.0022606523872879</v>
      </c>
      <c r="J131">
        <f t="shared" si="132"/>
        <v>1.8062379887273057</v>
      </c>
      <c r="K131" s="1179">
        <f t="shared" si="132"/>
        <v>100.29704216959013</v>
      </c>
      <c r="L131">
        <f t="shared" si="132"/>
        <v>11.513309178743961</v>
      </c>
      <c r="M131">
        <f t="shared" si="132"/>
        <v>0.12386956571236901</v>
      </c>
      <c r="N131" s="1179">
        <f t="shared" si="132"/>
        <v>260.9692822074245</v>
      </c>
      <c r="O131">
        <f t="shared" si="132"/>
        <v>25.129797932892576</v>
      </c>
      <c r="P131" s="1179">
        <f t="shared" si="132"/>
        <v>9.9298358606453446E-2</v>
      </c>
      <c r="Q131" s="1179">
        <f t="shared" si="132"/>
        <v>35.029620226623308</v>
      </c>
      <c r="R131" s="1179">
        <f t="shared" si="132"/>
        <v>17.501373156894172</v>
      </c>
    </row>
    <row r="132" spans="2:18" ht="15.6" thickTop="1" thickBot="1" x14ac:dyDescent="0.35">
      <c r="D132">
        <v>17</v>
      </c>
      <c r="E132">
        <f t="shared" ref="E132" si="133">B125+C125+D132</f>
        <v>117</v>
      </c>
      <c r="F132">
        <f t="shared" ref="F132:R132" si="134">($B125*F$2+$C125*F$3+$D132*F$4)/$E132</f>
        <v>3.4112710358895661</v>
      </c>
      <c r="G132">
        <f t="shared" si="134"/>
        <v>2.8898726730604792E-2</v>
      </c>
      <c r="H132" s="1179">
        <f t="shared" si="134"/>
        <v>9.5796721136964642</v>
      </c>
      <c r="I132" s="1179">
        <f t="shared" si="134"/>
        <v>6.033398239932966</v>
      </c>
      <c r="J132">
        <f t="shared" si="134"/>
        <v>1.7979099482199605</v>
      </c>
      <c r="K132" s="1179">
        <f t="shared" si="134"/>
        <v>99.384516418217387</v>
      </c>
      <c r="L132">
        <f t="shared" si="134"/>
        <v>11.319375254375254</v>
      </c>
      <c r="M132">
        <f t="shared" si="134"/>
        <v>0.1217521372386533</v>
      </c>
      <c r="N132" s="1179">
        <f t="shared" si="134"/>
        <v>259.72015324824179</v>
      </c>
      <c r="O132">
        <f t="shared" si="134"/>
        <v>24.708300912197352</v>
      </c>
      <c r="P132" s="1179">
        <f t="shared" si="134"/>
        <v>0.10043977860585473</v>
      </c>
      <c r="Q132" s="1179">
        <f t="shared" si="134"/>
        <v>34.698303967153151</v>
      </c>
      <c r="R132" s="1179">
        <f t="shared" si="134"/>
        <v>17.336351719128782</v>
      </c>
    </row>
    <row r="133" spans="2:18" ht="15.6" thickTop="1" thickBot="1" x14ac:dyDescent="0.35">
      <c r="D133">
        <v>20</v>
      </c>
      <c r="E133">
        <f t="shared" ref="E133" si="135">B125+C125+D133</f>
        <v>120</v>
      </c>
      <c r="F133">
        <f t="shared" ref="F133:R133" si="136">($B125*F$2+$C125*F$3+$D133*F$4)/$E133</f>
        <v>3.3259892599923271</v>
      </c>
      <c r="G133">
        <f t="shared" si="136"/>
        <v>2.8176258562339674E-2</v>
      </c>
      <c r="H133" s="1179">
        <f t="shared" si="136"/>
        <v>9.6393469775207201</v>
      </c>
      <c r="I133" s="1179">
        <f t="shared" si="136"/>
        <v>6.0781585220298808</v>
      </c>
      <c r="J133">
        <f t="shared" si="136"/>
        <v>1.785938389990652</v>
      </c>
      <c r="K133" s="1179">
        <f t="shared" si="136"/>
        <v>98.072760650619102</v>
      </c>
      <c r="L133">
        <f t="shared" si="136"/>
        <v>11.040595238095239</v>
      </c>
      <c r="M133">
        <f t="shared" si="136"/>
        <v>0.11870833380768696</v>
      </c>
      <c r="N133" s="1179">
        <f t="shared" si="136"/>
        <v>257.92453036941674</v>
      </c>
      <c r="O133">
        <f t="shared" si="136"/>
        <v>24.102398944947975</v>
      </c>
      <c r="P133" s="1179">
        <f t="shared" si="136"/>
        <v>0.10208056985499407</v>
      </c>
      <c r="Q133" s="1179">
        <f t="shared" si="136"/>
        <v>34.222036844164798</v>
      </c>
      <c r="R133" s="1179">
        <f t="shared" si="136"/>
        <v>17.099133402341042</v>
      </c>
    </row>
    <row r="134" spans="2:18" ht="15.6" thickTop="1" thickBot="1" x14ac:dyDescent="0.35">
      <c r="B134">
        <v>86</v>
      </c>
      <c r="C134">
        <v>14</v>
      </c>
      <c r="D134">
        <v>1</v>
      </c>
      <c r="E134">
        <f t="shared" ref="E134" si="137">B134+C134+D134</f>
        <v>101</v>
      </c>
      <c r="F134">
        <f t="shared" ref="F134:R134" si="138">($B134*F$2+$C134*F$3+$D134*F$4)/$E134</f>
        <v>3.9522177913401388</v>
      </c>
      <c r="G134">
        <f t="shared" si="138"/>
        <v>3.3363489007497388E-2</v>
      </c>
      <c r="H134" s="1179">
        <f t="shared" si="138"/>
        <v>9.2574584320205542</v>
      </c>
      <c r="I134" s="1179">
        <f t="shared" si="138"/>
        <v>5.7478333388491363</v>
      </c>
      <c r="J134">
        <f t="shared" si="138"/>
        <v>1.8999168179342139</v>
      </c>
      <c r="K134" s="1179">
        <f t="shared" si="138"/>
        <v>106.93426017127523</v>
      </c>
      <c r="L134">
        <f t="shared" si="138"/>
        <v>13.37428807166431</v>
      </c>
      <c r="M134">
        <f t="shared" si="138"/>
        <v>0.14389185129642848</v>
      </c>
      <c r="N134" s="1179">
        <f t="shared" si="138"/>
        <v>269.34317020076588</v>
      </c>
      <c r="O134">
        <f t="shared" si="138"/>
        <v>28.330801885007027</v>
      </c>
      <c r="P134" s="1179">
        <f t="shared" si="138"/>
        <v>9.0258310930961941E-2</v>
      </c>
      <c r="Q134" s="1179">
        <f t="shared" si="138"/>
        <v>37.642796338370104</v>
      </c>
      <c r="R134" s="1179">
        <f t="shared" si="138"/>
        <v>18.835273305751574</v>
      </c>
    </row>
    <row r="135" spans="2:18" ht="15.6" thickTop="1" thickBot="1" x14ac:dyDescent="0.35">
      <c r="D135">
        <v>3</v>
      </c>
      <c r="E135">
        <f t="shared" ref="E135" si="139">B134+C134+D135</f>
        <v>103</v>
      </c>
      <c r="F135">
        <f t="shared" ref="F135:R135" si="140">($B134*F$2+$C134*F$3+$D135*F$4)/$E135</f>
        <v>3.8754756983044079</v>
      </c>
      <c r="G135">
        <f t="shared" si="140"/>
        <v>3.2715654269487728E-2</v>
      </c>
      <c r="H135" s="1179">
        <f t="shared" si="140"/>
        <v>9.3100644171593121</v>
      </c>
      <c r="I135" s="1179">
        <f t="shared" si="140"/>
        <v>5.7881435560328329</v>
      </c>
      <c r="J135">
        <f t="shared" si="140"/>
        <v>1.8886378043636003</v>
      </c>
      <c r="K135" s="1179">
        <f t="shared" si="140"/>
        <v>105.76882377405214</v>
      </c>
      <c r="L135">
        <f t="shared" si="140"/>
        <v>13.117858683926645</v>
      </c>
      <c r="M135">
        <f t="shared" si="140"/>
        <v>0.14109783476640075</v>
      </c>
      <c r="N135" s="1179">
        <f t="shared" si="140"/>
        <v>267.76165695599838</v>
      </c>
      <c r="O135">
        <f t="shared" si="140"/>
        <v>27.789858590584021</v>
      </c>
      <c r="P135" s="1179">
        <f t="shared" si="140"/>
        <v>9.1730410302621482E-2</v>
      </c>
      <c r="Q135" s="1179">
        <f t="shared" si="140"/>
        <v>37.215705517190472</v>
      </c>
      <c r="R135" s="1179">
        <f t="shared" si="140"/>
        <v>18.621920795884922</v>
      </c>
    </row>
    <row r="136" spans="2:18" ht="15.6" thickTop="1" thickBot="1" x14ac:dyDescent="0.35">
      <c r="D136">
        <v>5</v>
      </c>
      <c r="E136">
        <f t="shared" ref="E136" si="141">B134+C134+D136</f>
        <v>105</v>
      </c>
      <c r="F136">
        <f t="shared" ref="F136:R136" si="142">($B134*F$2+$C134*F$3+$D136*F$4)/$E136</f>
        <v>3.8016571135747999</v>
      </c>
      <c r="G136">
        <f t="shared" si="142"/>
        <v>3.2092498950068916E-2</v>
      </c>
      <c r="H136" s="1179">
        <f t="shared" si="142"/>
        <v>9.3606663647689778</v>
      </c>
      <c r="I136" s="1179">
        <f t="shared" si="142"/>
        <v>5.8269181458952461</v>
      </c>
      <c r="J136">
        <f t="shared" si="142"/>
        <v>1.8777884675004388</v>
      </c>
      <c r="K136" s="1179">
        <f t="shared" si="142"/>
        <v>104.64778495386612</v>
      </c>
      <c r="L136">
        <f t="shared" si="142"/>
        <v>12.871198034769465</v>
      </c>
      <c r="M136">
        <f t="shared" si="142"/>
        <v>0.13841025696132644</v>
      </c>
      <c r="N136" s="1179">
        <f t="shared" si="142"/>
        <v>266.24039183484103</v>
      </c>
      <c r="O136">
        <f t="shared" si="142"/>
        <v>27.269522659758085</v>
      </c>
      <c r="P136" s="1179">
        <f t="shared" si="142"/>
        <v>9.3146429698217806E-2</v>
      </c>
      <c r="Q136" s="1179">
        <f t="shared" si="142"/>
        <v>36.804884822531967</v>
      </c>
      <c r="R136" s="1179">
        <f t="shared" si="142"/>
        <v>18.416696000679856</v>
      </c>
    </row>
    <row r="137" spans="2:18" ht="15.6" thickTop="1" thickBot="1" x14ac:dyDescent="0.35">
      <c r="D137">
        <v>7</v>
      </c>
      <c r="E137">
        <f t="shared" ref="E137" si="143">B134+C134+D137</f>
        <v>107</v>
      </c>
      <c r="F137">
        <f t="shared" ref="F137:R137" si="144">($B134*F$2+$C134*F$3+$D137*F$4)/$E137</f>
        <v>3.7305981021061121</v>
      </c>
      <c r="G137">
        <f t="shared" si="144"/>
        <v>3.1492639156609686E-2</v>
      </c>
      <c r="H137" s="1179">
        <f t="shared" si="144"/>
        <v>9.4093766507857559</v>
      </c>
      <c r="I137" s="1179">
        <f t="shared" si="144"/>
        <v>5.8642432183796256</v>
      </c>
      <c r="J137">
        <f t="shared" si="144"/>
        <v>1.8673447133237504</v>
      </c>
      <c r="K137" s="1179">
        <f t="shared" si="144"/>
        <v>103.56865412695807</v>
      </c>
      <c r="L137">
        <f t="shared" si="144"/>
        <v>12.633758344459281</v>
      </c>
      <c r="M137">
        <f t="shared" si="144"/>
        <v>0.13582314935457268</v>
      </c>
      <c r="N137" s="1179">
        <f t="shared" si="144"/>
        <v>264.77599643783907</v>
      </c>
      <c r="O137">
        <f t="shared" si="144"/>
        <v>26.768638539430309</v>
      </c>
      <c r="P137" s="1179">
        <f t="shared" si="144"/>
        <v>9.450951378930586E-2</v>
      </c>
      <c r="Q137" s="1179">
        <f t="shared" si="144"/>
        <v>36.40942191085135</v>
      </c>
      <c r="R137" s="1179">
        <f t="shared" si="144"/>
        <v>18.219143160435731</v>
      </c>
    </row>
    <row r="138" spans="2:18" ht="15.6" thickTop="1" thickBot="1" x14ac:dyDescent="0.35">
      <c r="D138">
        <v>10</v>
      </c>
      <c r="E138">
        <f t="shared" ref="E138" si="145">B134+C134+D138</f>
        <v>110</v>
      </c>
      <c r="F138">
        <f t="shared" ref="F138:R138" si="146">($B134*F$2+$C134*F$3+$D138*F$4)/$E138</f>
        <v>3.6288545175032181</v>
      </c>
      <c r="G138">
        <f t="shared" si="146"/>
        <v>3.0633748997793055E-2</v>
      </c>
      <c r="H138" s="1179">
        <f t="shared" si="146"/>
        <v>9.4791209239461445</v>
      </c>
      <c r="I138" s="1179">
        <f t="shared" si="146"/>
        <v>5.9176859358004403</v>
      </c>
      <c r="J138">
        <f t="shared" si="146"/>
        <v>1.8523911562071289</v>
      </c>
      <c r="K138" s="1179">
        <f t="shared" si="146"/>
        <v>102.02353498843063</v>
      </c>
      <c r="L138">
        <f t="shared" si="146"/>
        <v>12.29378787878788</v>
      </c>
      <c r="M138">
        <f t="shared" si="146"/>
        <v>0.13211888164490251</v>
      </c>
      <c r="N138" s="1179">
        <f t="shared" si="146"/>
        <v>262.67924848304085</v>
      </c>
      <c r="O138">
        <f t="shared" si="146"/>
        <v>26.051463548960999</v>
      </c>
      <c r="P138" s="1179">
        <f t="shared" si="146"/>
        <v>9.6461202374272859E-2</v>
      </c>
      <c r="Q138" s="1179">
        <f t="shared" si="146"/>
        <v>35.843190923672289</v>
      </c>
      <c r="R138" s="1179">
        <f t="shared" si="146"/>
        <v>17.936283411904366</v>
      </c>
    </row>
    <row r="139" spans="2:18" ht="15.6" thickTop="1" thickBot="1" x14ac:dyDescent="0.35">
      <c r="D139">
        <v>13</v>
      </c>
      <c r="E139">
        <f t="shared" ref="E139" si="147">B134+C134+D139</f>
        <v>113</v>
      </c>
      <c r="F139">
        <f t="shared" ref="F139:R139" si="148">($B134*F$2+$C134*F$3+$D139*F$4)/$E139</f>
        <v>3.5325132471270266</v>
      </c>
      <c r="G139">
        <f t="shared" si="148"/>
        <v>2.9820463626170232E-2</v>
      </c>
      <c r="H139" s="1179">
        <f t="shared" si="148"/>
        <v>9.5451619613635046</v>
      </c>
      <c r="I139" s="1179">
        <f t="shared" si="148"/>
        <v>5.9682909868095315</v>
      </c>
      <c r="J139">
        <f t="shared" si="148"/>
        <v>1.8382315932736906</v>
      </c>
      <c r="K139" s="1179">
        <f t="shared" si="148"/>
        <v>100.5604575740728</v>
      </c>
      <c r="L139">
        <f t="shared" si="148"/>
        <v>11.971868942267173</v>
      </c>
      <c r="M139">
        <f t="shared" si="148"/>
        <v>0.1286113007162768</v>
      </c>
      <c r="N139" s="1179">
        <f t="shared" si="148"/>
        <v>260.69383227805497</v>
      </c>
      <c r="O139">
        <f t="shared" si="148"/>
        <v>25.372368646481206</v>
      </c>
      <c r="P139" s="1179">
        <f t="shared" si="148"/>
        <v>9.8309261476852206E-2</v>
      </c>
      <c r="Q139" s="1179">
        <f t="shared" si="148"/>
        <v>35.307025298644326</v>
      </c>
      <c r="R139" s="1179">
        <f t="shared" si="148"/>
        <v>17.668442765064935</v>
      </c>
    </row>
    <row r="140" spans="2:18" ht="15.6" thickTop="1" thickBot="1" x14ac:dyDescent="0.35">
      <c r="D140">
        <v>15</v>
      </c>
      <c r="E140">
        <f t="shared" ref="E140" si="149">B134+C134+D140</f>
        <v>115</v>
      </c>
      <c r="F140">
        <f t="shared" ref="F140:R140" si="150">($B134*F$2+$C134*F$3+$D140*F$4)/$E140</f>
        <v>3.4710782341335129</v>
      </c>
      <c r="G140">
        <f t="shared" si="150"/>
        <v>2.9301846867454226E-2</v>
      </c>
      <c r="H140" s="1179">
        <f t="shared" si="150"/>
        <v>9.587275086673122</v>
      </c>
      <c r="I140" s="1179">
        <f t="shared" si="150"/>
        <v>6.0005608744095316</v>
      </c>
      <c r="J140">
        <f t="shared" si="150"/>
        <v>1.8292023067654108</v>
      </c>
      <c r="K140" s="1179">
        <f t="shared" si="150"/>
        <v>99.627480672163472</v>
      </c>
      <c r="L140">
        <f t="shared" si="150"/>
        <v>11.766587301587302</v>
      </c>
      <c r="M140">
        <f t="shared" si="150"/>
        <v>0.12637458244295025</v>
      </c>
      <c r="N140" s="1179">
        <f t="shared" si="150"/>
        <v>259.42776977052773</v>
      </c>
      <c r="O140">
        <f t="shared" si="150"/>
        <v>24.939322621711487</v>
      </c>
      <c r="P140" s="1179">
        <f t="shared" si="150"/>
        <v>9.9487733948062235E-2</v>
      </c>
      <c r="Q140" s="1179">
        <f t="shared" si="150"/>
        <v>34.965122581235192</v>
      </c>
      <c r="R140" s="1179">
        <f t="shared" si="150"/>
        <v>17.497645830848484</v>
      </c>
    </row>
    <row r="141" spans="2:18" ht="15.6" thickTop="1" thickBot="1" x14ac:dyDescent="0.35">
      <c r="D141">
        <v>17</v>
      </c>
      <c r="E141">
        <f t="shared" ref="E141" si="151">B134+C134+D141</f>
        <v>117</v>
      </c>
      <c r="F141">
        <f t="shared" ref="F141:R141" si="152">($B134*F$2+$C134*F$3+$D141*F$4)/$E141</f>
        <v>3.4117435634645643</v>
      </c>
      <c r="G141">
        <f t="shared" si="152"/>
        <v>2.8800960596215692E-2</v>
      </c>
      <c r="H141" s="1179">
        <f t="shared" si="152"/>
        <v>9.6279484470148926</v>
      </c>
      <c r="I141" s="1179">
        <f t="shared" si="152"/>
        <v>6.031727517989018</v>
      </c>
      <c r="J141">
        <f t="shared" si="152"/>
        <v>1.8204817138129701</v>
      </c>
      <c r="K141" s="1179">
        <f t="shared" si="152"/>
        <v>98.72640041647324</v>
      </c>
      <c r="L141">
        <f t="shared" si="152"/>
        <v>11.56832383665717</v>
      </c>
      <c r="M141">
        <f t="shared" si="152"/>
        <v>0.12421433317042117</v>
      </c>
      <c r="N141" s="1179">
        <f t="shared" si="152"/>
        <v>258.20499145129202</v>
      </c>
      <c r="O141">
        <f t="shared" si="152"/>
        <v>24.521081589241586</v>
      </c>
      <c r="P141" s="1179">
        <f t="shared" si="152"/>
        <v>0.10062591676213686</v>
      </c>
      <c r="Q141" s="1179">
        <f t="shared" si="152"/>
        <v>34.634908845617822</v>
      </c>
      <c r="R141" s="1179">
        <f t="shared" si="152"/>
        <v>17.332688108058235</v>
      </c>
    </row>
    <row r="142" spans="2:18" ht="15.6" thickTop="1" thickBot="1" x14ac:dyDescent="0.35">
      <c r="D142">
        <v>20</v>
      </c>
      <c r="E142">
        <f t="shared" ref="E142" si="153">B134+C134+D142</f>
        <v>120</v>
      </c>
      <c r="F142">
        <f t="shared" ref="F142:R142" si="154">($B134*F$2+$C134*F$3+$D142*F$4)/$E142</f>
        <v>3.3264499743779501</v>
      </c>
      <c r="G142">
        <f t="shared" si="154"/>
        <v>2.8080936581310299E-2</v>
      </c>
      <c r="H142" s="1179">
        <f t="shared" si="154"/>
        <v>9.6864164025061879</v>
      </c>
      <c r="I142" s="1179">
        <f t="shared" si="154"/>
        <v>6.0765295681345313</v>
      </c>
      <c r="J142">
        <f t="shared" si="154"/>
        <v>1.8079458614438364</v>
      </c>
      <c r="K142" s="1179">
        <f t="shared" si="154"/>
        <v>97.431097548918558</v>
      </c>
      <c r="L142">
        <f t="shared" si="154"/>
        <v>11.283320105820106</v>
      </c>
      <c r="M142">
        <f t="shared" si="154"/>
        <v>0.12110897484116065</v>
      </c>
      <c r="N142" s="1179">
        <f t="shared" si="154"/>
        <v>256.44724761739064</v>
      </c>
      <c r="O142">
        <f t="shared" si="154"/>
        <v>23.9198601050661</v>
      </c>
      <c r="P142" s="1179">
        <f t="shared" si="154"/>
        <v>0.10226205455736916</v>
      </c>
      <c r="Q142" s="1179">
        <f t="shared" si="154"/>
        <v>34.160226600667855</v>
      </c>
      <c r="R142" s="1179">
        <f t="shared" si="154"/>
        <v>17.09556138154726</v>
      </c>
    </row>
    <row r="143" spans="2:18" ht="15.6" thickTop="1" thickBot="1" x14ac:dyDescent="0.35">
      <c r="B143">
        <v>85</v>
      </c>
      <c r="C143">
        <v>15</v>
      </c>
      <c r="D143">
        <v>1</v>
      </c>
      <c r="E143">
        <f t="shared" ref="E143" si="155">B143+C143+D143</f>
        <v>101</v>
      </c>
      <c r="F143">
        <f t="shared" ref="F143:R143" si="156">($B143*F$2+$C143*F$3+$D143*F$4)/$E143</f>
        <v>3.9527651747686017</v>
      </c>
      <c r="G143">
        <f t="shared" si="156"/>
        <v>3.3250235168650596E-2</v>
      </c>
      <c r="H143" s="1179">
        <f t="shared" si="156"/>
        <v>9.3133825013102207</v>
      </c>
      <c r="I143" s="1179">
        <f t="shared" si="156"/>
        <v>5.7458979480823844</v>
      </c>
      <c r="J143">
        <f t="shared" si="156"/>
        <v>1.9260643087696805</v>
      </c>
      <c r="K143" s="1179">
        <f t="shared" si="156"/>
        <v>106.17188816925481</v>
      </c>
      <c r="L143">
        <f t="shared" si="156"/>
        <v>13.662674053119597</v>
      </c>
      <c r="M143">
        <f t="shared" si="156"/>
        <v>0.14674409806887248</v>
      </c>
      <c r="N143" s="1179">
        <f t="shared" si="156"/>
        <v>267.58798277261604</v>
      </c>
      <c r="O143">
        <f t="shared" si="156"/>
        <v>28.113924055444404</v>
      </c>
      <c r="P143" s="1179">
        <f t="shared" si="156"/>
        <v>9.0473936319922427E-2</v>
      </c>
      <c r="Q143" s="1179">
        <f t="shared" si="156"/>
        <v>37.569358425304415</v>
      </c>
      <c r="R143" s="1179">
        <f t="shared" si="156"/>
        <v>18.83102932065005</v>
      </c>
    </row>
    <row r="144" spans="2:18" ht="15.6" thickTop="1" thickBot="1" x14ac:dyDescent="0.35">
      <c r="D144">
        <v>3</v>
      </c>
      <c r="E144">
        <f t="shared" ref="E144" si="157">B143+C143+D144</f>
        <v>103</v>
      </c>
      <c r="F144">
        <f t="shared" ref="F144:R144" si="158">($B143*F$2+$C143*F$3+$D144*F$4)/$E144</f>
        <v>3.8760124529284345</v>
      </c>
      <c r="G144">
        <f t="shared" si="158"/>
        <v>3.2604599534307867E-2</v>
      </c>
      <c r="H144" s="1179">
        <f t="shared" si="158"/>
        <v>9.3649025821909273</v>
      </c>
      <c r="I144" s="1179">
        <f t="shared" si="158"/>
        <v>5.7862457456693193</v>
      </c>
      <c r="J144">
        <f t="shared" si="158"/>
        <v>1.9142775769304172</v>
      </c>
      <c r="K144" s="1179">
        <f t="shared" si="158"/>
        <v>105.02125511187677</v>
      </c>
      <c r="L144">
        <f t="shared" si="158"/>
        <v>13.400644937586685</v>
      </c>
      <c r="M144">
        <f t="shared" si="158"/>
        <v>0.14389469810637009</v>
      </c>
      <c r="N144" s="1179">
        <f t="shared" si="158"/>
        <v>266.04055083713297</v>
      </c>
      <c r="O144">
        <f t="shared" si="158"/>
        <v>27.577191981012906</v>
      </c>
      <c r="P144" s="1179">
        <f t="shared" si="158"/>
        <v>9.1941848790825467E-2</v>
      </c>
      <c r="Q144" s="1179">
        <f t="shared" si="158"/>
        <v>37.143693583019264</v>
      </c>
      <c r="R144" s="1179">
        <f t="shared" si="158"/>
        <v>18.617759218261099</v>
      </c>
    </row>
    <row r="145" spans="2:18" ht="15.6" thickTop="1" thickBot="1" x14ac:dyDescent="0.35">
      <c r="D145">
        <v>5</v>
      </c>
      <c r="E145">
        <f t="shared" ref="E145" si="159">B143+C143+D145</f>
        <v>105</v>
      </c>
      <c r="F145">
        <f t="shared" ref="F145:R145" si="160">($B143*F$2+$C143*F$3+$D145*F$4)/$E145</f>
        <v>3.802183644301226</v>
      </c>
      <c r="G145">
        <f t="shared" si="160"/>
        <v>3.1983559543178192E-2</v>
      </c>
      <c r="H145" s="1179">
        <f t="shared" si="160"/>
        <v>9.4144599933237991</v>
      </c>
      <c r="I145" s="1179">
        <f t="shared" si="160"/>
        <v>5.8250564843005606</v>
      </c>
      <c r="J145">
        <f t="shared" si="160"/>
        <v>1.9029398634469354</v>
      </c>
      <c r="K145" s="1179">
        <f t="shared" si="160"/>
        <v>103.9144556947798</v>
      </c>
      <c r="L145">
        <f t="shared" si="160"/>
        <v>13.148597883597885</v>
      </c>
      <c r="M145">
        <f t="shared" si="160"/>
        <v>0.1411538467138678</v>
      </c>
      <c r="N145" s="1179">
        <f t="shared" si="160"/>
        <v>264.55206868966832</v>
      </c>
      <c r="O145">
        <f t="shared" si="160"/>
        <v>27.060906842750228</v>
      </c>
      <c r="P145" s="1179">
        <f t="shared" si="160"/>
        <v>9.3353840786646478E-2</v>
      </c>
      <c r="Q145" s="1179">
        <f t="shared" si="160"/>
        <v>36.734244544249741</v>
      </c>
      <c r="R145" s="1179">
        <f t="shared" si="160"/>
        <v>18.412613691201251</v>
      </c>
    </row>
    <row r="146" spans="2:18" ht="15.6" thickTop="1" thickBot="1" x14ac:dyDescent="0.35">
      <c r="D146">
        <v>7</v>
      </c>
      <c r="E146">
        <f t="shared" ref="E146" si="161">B143+C143+D146</f>
        <v>107</v>
      </c>
      <c r="F146">
        <f t="shared" ref="F146:R146" si="162">($B143*F$2+$C143*F$3+$D146*F$4)/$E146</f>
        <v>3.7311147911367173</v>
      </c>
      <c r="G146">
        <f t="shared" si="162"/>
        <v>3.1385736000315051E-2</v>
      </c>
      <c r="H146" s="1179">
        <f t="shared" si="162"/>
        <v>9.4621647909563755</v>
      </c>
      <c r="I146" s="1179">
        <f t="shared" si="162"/>
        <v>5.8624163541979248</v>
      </c>
      <c r="J146">
        <f t="shared" si="162"/>
        <v>1.8920259897198453</v>
      </c>
      <c r="K146" s="1179">
        <f t="shared" si="162"/>
        <v>102.84903195682664</v>
      </c>
      <c r="L146">
        <f t="shared" si="162"/>
        <v>12.905973149384366</v>
      </c>
      <c r="M146">
        <f t="shared" si="162"/>
        <v>0.13851545705566468</v>
      </c>
      <c r="N146" s="1179">
        <f t="shared" si="162"/>
        <v>263.11923073463225</v>
      </c>
      <c r="O146">
        <f t="shared" si="162"/>
        <v>26.56392208348802</v>
      </c>
      <c r="P146" s="1179">
        <f t="shared" si="162"/>
        <v>9.4713048034960154E-2</v>
      </c>
      <c r="Q146" s="1179">
        <f t="shared" si="162"/>
        <v>36.340102011602433</v>
      </c>
      <c r="R146" s="1179">
        <f t="shared" si="162"/>
        <v>18.215137155807192</v>
      </c>
    </row>
    <row r="147" spans="2:18" ht="15.6" thickTop="1" thickBot="1" x14ac:dyDescent="0.35">
      <c r="D147">
        <v>10</v>
      </c>
      <c r="E147">
        <f t="shared" ref="E147" si="163">B143+C143+D147</f>
        <v>110</v>
      </c>
      <c r="F147">
        <f t="shared" ref="F147:R147" si="164">($B143*F$2+$C143*F$3+$D147*F$4)/$E147</f>
        <v>3.6293571150148067</v>
      </c>
      <c r="G147">
        <f t="shared" si="164"/>
        <v>3.052976138212464E-2</v>
      </c>
      <c r="H147" s="1179">
        <f t="shared" si="164"/>
        <v>9.5304693875666562</v>
      </c>
      <c r="I147" s="1179">
        <f t="shared" si="164"/>
        <v>5.9159088951873313</v>
      </c>
      <c r="J147">
        <f t="shared" si="164"/>
        <v>1.87639930688333</v>
      </c>
      <c r="K147" s="1179">
        <f t="shared" si="164"/>
        <v>101.32353887748461</v>
      </c>
      <c r="L147">
        <f t="shared" si="164"/>
        <v>12.558578643578645</v>
      </c>
      <c r="M147">
        <f t="shared" si="164"/>
        <v>0.13473776277232835</v>
      </c>
      <c r="N147" s="1179">
        <f t="shared" si="164"/>
        <v>261.06766729901238</v>
      </c>
      <c r="O147">
        <f t="shared" si="164"/>
        <v>25.852330269089862</v>
      </c>
      <c r="P147" s="1179">
        <f t="shared" si="164"/>
        <v>9.665918568595476E-2</v>
      </c>
      <c r="Q147" s="1179">
        <f t="shared" si="164"/>
        <v>35.775761567130161</v>
      </c>
      <c r="R147" s="1179">
        <f t="shared" si="164"/>
        <v>17.932386661947511</v>
      </c>
    </row>
    <row r="148" spans="2:18" ht="15.6" thickTop="1" thickBot="1" x14ac:dyDescent="0.35">
      <c r="D148">
        <v>13</v>
      </c>
      <c r="E148">
        <f t="shared" ref="E148" si="165">B143+C143+D148</f>
        <v>113</v>
      </c>
      <c r="F148">
        <f t="shared" ref="F148:R148" si="166">($B143*F$2+$C143*F$3+$D148*F$4)/$E148</f>
        <v>3.5330025013418473</v>
      </c>
      <c r="G148">
        <f t="shared" si="166"/>
        <v>2.9719236743661153E-2</v>
      </c>
      <c r="H148" s="1179">
        <f t="shared" si="166"/>
        <v>9.5951471914365687</v>
      </c>
      <c r="I148" s="1179">
        <f t="shared" si="166"/>
        <v>5.9665611242657981</v>
      </c>
      <c r="J148">
        <f t="shared" si="166"/>
        <v>1.8616023594186653</v>
      </c>
      <c r="K148" s="1179">
        <f t="shared" si="166"/>
        <v>99.879045430674026</v>
      </c>
      <c r="L148">
        <f t="shared" si="166"/>
        <v>12.229629863744909</v>
      </c>
      <c r="M148">
        <f t="shared" si="166"/>
        <v>0.13116065402616034</v>
      </c>
      <c r="N148" s="1179">
        <f t="shared" si="166"/>
        <v>259.1250364351954</v>
      </c>
      <c r="O148">
        <f t="shared" si="166"/>
        <v>25.178522090854436</v>
      </c>
      <c r="P148" s="1179">
        <f t="shared" si="166"/>
        <v>9.8501988594418666E-2</v>
      </c>
      <c r="Q148" s="1179">
        <f t="shared" si="166"/>
        <v>35.241386102010395</v>
      </c>
      <c r="R148" s="1179">
        <f t="shared" si="166"/>
        <v>17.664649468646758</v>
      </c>
    </row>
    <row r="149" spans="2:18" ht="15.6" thickTop="1" thickBot="1" x14ac:dyDescent="0.35">
      <c r="D149">
        <v>15</v>
      </c>
      <c r="E149">
        <f t="shared" ref="E149" si="167">B143+C143+D149</f>
        <v>115</v>
      </c>
      <c r="F149">
        <f t="shared" ref="F149:R149" si="168">($B143*F$2+$C143*F$3+$D149*F$4)/$E149</f>
        <v>3.4715589795793806</v>
      </c>
      <c r="G149">
        <f t="shared" si="168"/>
        <v>2.9202380452467046E-2</v>
      </c>
      <c r="H149" s="1179">
        <f t="shared" si="168"/>
        <v>9.6363910083970907</v>
      </c>
      <c r="I149" s="1179">
        <f t="shared" si="168"/>
        <v>5.9988610964317752</v>
      </c>
      <c r="J149">
        <f t="shared" si="168"/>
        <v>1.8521666248035165</v>
      </c>
      <c r="K149" s="1179">
        <f t="shared" si="168"/>
        <v>98.957919174736844</v>
      </c>
      <c r="L149">
        <f t="shared" si="168"/>
        <v>12.019865424430641</v>
      </c>
      <c r="M149">
        <f t="shared" si="168"/>
        <v>0.12887959917353148</v>
      </c>
      <c r="N149" s="1179">
        <f t="shared" si="168"/>
        <v>257.88625733363091</v>
      </c>
      <c r="O149">
        <f t="shared" si="168"/>
        <v>24.748847310530401</v>
      </c>
      <c r="P149" s="1179">
        <f t="shared" si="168"/>
        <v>9.9677109289671009E-2</v>
      </c>
      <c r="Q149" s="1179">
        <f t="shared" si="168"/>
        <v>34.90062493584707</v>
      </c>
      <c r="R149" s="1179">
        <f t="shared" si="168"/>
        <v>17.493918504802799</v>
      </c>
    </row>
    <row r="150" spans="2:18" ht="15.6" thickTop="1" thickBot="1" x14ac:dyDescent="0.35">
      <c r="D150">
        <v>17</v>
      </c>
      <c r="E150">
        <f t="shared" ref="E150" si="169">B143+C143+D150</f>
        <v>117</v>
      </c>
      <c r="F150">
        <f t="shared" ref="F150:R150" si="170">($B143*F$2+$C143*F$3+$D150*F$4)/$E150</f>
        <v>3.412216091039562</v>
      </c>
      <c r="G150">
        <f t="shared" si="170"/>
        <v>2.8703194461826585E-2</v>
      </c>
      <c r="H150" s="1179">
        <f t="shared" si="170"/>
        <v>9.6762247803333228</v>
      </c>
      <c r="I150" s="1179">
        <f t="shared" si="170"/>
        <v>6.0300567960450699</v>
      </c>
      <c r="J150">
        <f t="shared" si="170"/>
        <v>1.8430534794059799</v>
      </c>
      <c r="K150" s="1179">
        <f t="shared" si="170"/>
        <v>98.068284414729121</v>
      </c>
      <c r="L150">
        <f t="shared" si="170"/>
        <v>11.817272418939085</v>
      </c>
      <c r="M150">
        <f t="shared" si="170"/>
        <v>0.12667652910218904</v>
      </c>
      <c r="N150" s="1179">
        <f t="shared" si="170"/>
        <v>256.68982965434213</v>
      </c>
      <c r="O150">
        <f t="shared" si="170"/>
        <v>24.333862266285816</v>
      </c>
      <c r="P150" s="1179">
        <f t="shared" si="170"/>
        <v>0.10081205491841901</v>
      </c>
      <c r="Q150" s="1179">
        <f t="shared" si="170"/>
        <v>34.571513724082486</v>
      </c>
      <c r="R150" s="1179">
        <f t="shared" si="170"/>
        <v>17.329024496987692</v>
      </c>
    </row>
    <row r="151" spans="2:18" ht="15.6" thickTop="1" thickBot="1" x14ac:dyDescent="0.35">
      <c r="D151">
        <v>20</v>
      </c>
      <c r="E151">
        <f t="shared" ref="E151" si="171">B143+C143+D151</f>
        <v>120</v>
      </c>
      <c r="F151">
        <f t="shared" ref="F151:R151" si="172">($B143*F$2+$C143*F$3+$D151*F$4)/$E151</f>
        <v>3.3269106887635731</v>
      </c>
      <c r="G151">
        <f t="shared" si="172"/>
        <v>2.7985614600280921E-2</v>
      </c>
      <c r="H151" s="1179">
        <f t="shared" si="172"/>
        <v>9.7334858274916574</v>
      </c>
      <c r="I151" s="1179">
        <f t="shared" si="172"/>
        <v>6.0749006142391817</v>
      </c>
      <c r="J151">
        <f t="shared" si="172"/>
        <v>1.8299533328970208</v>
      </c>
      <c r="K151" s="1179">
        <f t="shared" si="172"/>
        <v>96.789434447218042</v>
      </c>
      <c r="L151">
        <f t="shared" si="172"/>
        <v>11.526044973544973</v>
      </c>
      <c r="M151">
        <f t="shared" si="172"/>
        <v>0.12350961587463433</v>
      </c>
      <c r="N151" s="1179">
        <f t="shared" si="172"/>
        <v>254.96996486536455</v>
      </c>
      <c r="O151">
        <f t="shared" si="172"/>
        <v>23.737321265184224</v>
      </c>
      <c r="P151" s="1179">
        <f t="shared" si="172"/>
        <v>0.10244353925974424</v>
      </c>
      <c r="Q151" s="1179">
        <f t="shared" si="172"/>
        <v>34.098416357170898</v>
      </c>
      <c r="R151" s="1179">
        <f t="shared" si="172"/>
        <v>17.091989360753473</v>
      </c>
    </row>
    <row r="152" spans="2:18" ht="15.6" thickTop="1" thickBot="1" x14ac:dyDescent="0.35">
      <c r="B152">
        <v>84</v>
      </c>
      <c r="C152">
        <v>16</v>
      </c>
      <c r="D152">
        <v>1</v>
      </c>
      <c r="E152">
        <f t="shared" ref="E152" si="173">B152+C152+D152</f>
        <v>101</v>
      </c>
      <c r="F152">
        <f t="shared" ref="F152:R152" si="174">($B152*F$2+$C152*F$3+$D152*F$4)/$E152</f>
        <v>3.9533125581970645</v>
      </c>
      <c r="G152">
        <f t="shared" si="174"/>
        <v>3.3136981329803812E-2</v>
      </c>
      <c r="H152" s="1179">
        <f t="shared" si="174"/>
        <v>9.3693065705998873</v>
      </c>
      <c r="I152" s="1179">
        <f t="shared" si="174"/>
        <v>5.7439625573156317</v>
      </c>
      <c r="J152">
        <f t="shared" si="174"/>
        <v>1.9522117996051471</v>
      </c>
      <c r="K152" s="1179">
        <f t="shared" si="174"/>
        <v>105.40951616723437</v>
      </c>
      <c r="L152">
        <f t="shared" si="174"/>
        <v>13.951060034574885</v>
      </c>
      <c r="M152">
        <f t="shared" si="174"/>
        <v>0.14959634484131648</v>
      </c>
      <c r="N152" s="1179">
        <f t="shared" si="174"/>
        <v>265.83279534446626</v>
      </c>
      <c r="O152">
        <f t="shared" si="174"/>
        <v>27.89704622588178</v>
      </c>
      <c r="P152" s="1179">
        <f t="shared" si="174"/>
        <v>9.068956170888294E-2</v>
      </c>
      <c r="Q152" s="1179">
        <f t="shared" si="174"/>
        <v>37.49592051223874</v>
      </c>
      <c r="R152" s="1179">
        <f t="shared" si="174"/>
        <v>18.826785335548522</v>
      </c>
    </row>
    <row r="153" spans="2:18" ht="15.6" thickTop="1" thickBot="1" x14ac:dyDescent="0.35">
      <c r="D153">
        <v>3</v>
      </c>
      <c r="E153">
        <f t="shared" ref="E153" si="175">B152+C152+D153</f>
        <v>103</v>
      </c>
      <c r="F153">
        <f t="shared" ref="F153:R153" si="176">($B152*F$2+$C152*F$3+$D153*F$4)/$E153</f>
        <v>3.8765492075524612</v>
      </c>
      <c r="G153">
        <f t="shared" si="176"/>
        <v>3.2493544799128006E-2</v>
      </c>
      <c r="H153" s="1179">
        <f t="shared" si="176"/>
        <v>9.4197407472225425</v>
      </c>
      <c r="I153" s="1179">
        <f t="shared" si="176"/>
        <v>5.7843479353058047</v>
      </c>
      <c r="J153">
        <f t="shared" si="176"/>
        <v>1.9399173494972342</v>
      </c>
      <c r="K153" s="1179">
        <f t="shared" si="176"/>
        <v>104.2736864497014</v>
      </c>
      <c r="L153">
        <f t="shared" si="176"/>
        <v>13.683431191246726</v>
      </c>
      <c r="M153">
        <f t="shared" si="176"/>
        <v>0.14669156144633946</v>
      </c>
      <c r="N153" s="1179">
        <f t="shared" si="176"/>
        <v>264.31944471826768</v>
      </c>
      <c r="O153">
        <f t="shared" si="176"/>
        <v>27.36452537144179</v>
      </c>
      <c r="P153" s="1179">
        <f t="shared" si="176"/>
        <v>9.2153287279029453E-2</v>
      </c>
      <c r="Q153" s="1179">
        <f t="shared" si="176"/>
        <v>37.071681648848063</v>
      </c>
      <c r="R153" s="1179">
        <f t="shared" si="176"/>
        <v>18.61359764063727</v>
      </c>
    </row>
    <row r="154" spans="2:18" ht="15.6" thickTop="1" thickBot="1" x14ac:dyDescent="0.35">
      <c r="D154">
        <v>5</v>
      </c>
      <c r="E154">
        <f t="shared" ref="E154" si="177">B152+C152+D154</f>
        <v>105</v>
      </c>
      <c r="F154">
        <f t="shared" ref="F154:R154" si="178">($B152*F$2+$C152*F$3+$D154*F$4)/$E154</f>
        <v>3.8027101750276522</v>
      </c>
      <c r="G154">
        <f t="shared" si="178"/>
        <v>3.1874620136287474E-2</v>
      </c>
      <c r="H154" s="1179">
        <f t="shared" si="178"/>
        <v>9.4682536218786204</v>
      </c>
      <c r="I154" s="1179">
        <f t="shared" si="178"/>
        <v>5.8231948227058759</v>
      </c>
      <c r="J154">
        <f t="shared" si="178"/>
        <v>1.9280912593934321</v>
      </c>
      <c r="K154" s="1179">
        <f t="shared" si="178"/>
        <v>103.18112643569349</v>
      </c>
      <c r="L154">
        <f t="shared" si="178"/>
        <v>13.425997732426305</v>
      </c>
      <c r="M154">
        <f t="shared" si="178"/>
        <v>0.14389743646640918</v>
      </c>
      <c r="N154" s="1179">
        <f t="shared" si="178"/>
        <v>262.86374554449566</v>
      </c>
      <c r="O154">
        <f t="shared" si="178"/>
        <v>26.852291025742371</v>
      </c>
      <c r="P154" s="1179">
        <f t="shared" si="178"/>
        <v>9.3561251875075163E-2</v>
      </c>
      <c r="Q154" s="1179">
        <f t="shared" si="178"/>
        <v>36.663604265967514</v>
      </c>
      <c r="R154" s="1179">
        <f t="shared" si="178"/>
        <v>18.408531381722639</v>
      </c>
    </row>
    <row r="155" spans="2:18" ht="15.6" thickTop="1" thickBot="1" x14ac:dyDescent="0.35">
      <c r="D155">
        <v>7</v>
      </c>
      <c r="E155">
        <f t="shared" ref="E155" si="179">B152+C152+D155</f>
        <v>107</v>
      </c>
      <c r="F155">
        <f t="shared" ref="F155:R155" si="180">($B152*F$2+$C152*F$3+$D155*F$4)/$E155</f>
        <v>3.7316314801673225</v>
      </c>
      <c r="G155">
        <f t="shared" si="180"/>
        <v>3.1278832844020422E-2</v>
      </c>
      <c r="H155" s="1179">
        <f t="shared" si="180"/>
        <v>9.5149529311269951</v>
      </c>
      <c r="I155" s="1179">
        <f t="shared" si="180"/>
        <v>5.8605894900162241</v>
      </c>
      <c r="J155">
        <f t="shared" si="180"/>
        <v>1.9167072661159401</v>
      </c>
      <c r="K155" s="1179">
        <f t="shared" si="180"/>
        <v>102.12940978669521</v>
      </c>
      <c r="L155">
        <f t="shared" si="180"/>
        <v>13.17818795430945</v>
      </c>
      <c r="M155">
        <f t="shared" si="180"/>
        <v>0.14120776475675667</v>
      </c>
      <c r="N155" s="1179">
        <f t="shared" si="180"/>
        <v>261.46246503142544</v>
      </c>
      <c r="O155">
        <f t="shared" si="180"/>
        <v>26.359205627545734</v>
      </c>
      <c r="P155" s="1179">
        <f t="shared" si="180"/>
        <v>9.4916582280614475E-2</v>
      </c>
      <c r="Q155" s="1179">
        <f t="shared" si="180"/>
        <v>36.270782112353523</v>
      </c>
      <c r="R155" s="1179">
        <f t="shared" si="180"/>
        <v>18.211131151178645</v>
      </c>
    </row>
    <row r="156" spans="2:18" ht="15.6" thickTop="1" thickBot="1" x14ac:dyDescent="0.35">
      <c r="D156">
        <v>10</v>
      </c>
      <c r="E156">
        <f t="shared" ref="E156" si="181">B152+C152+D156</f>
        <v>110</v>
      </c>
      <c r="F156">
        <f t="shared" ref="F156:R156" si="182">($B152*F$2+$C152*F$3+$D156*F$4)/$E156</f>
        <v>3.6298597125263954</v>
      </c>
      <c r="G156">
        <f t="shared" si="182"/>
        <v>3.0425773766456225E-2</v>
      </c>
      <c r="H156" s="1179">
        <f t="shared" si="182"/>
        <v>9.5818178511871697</v>
      </c>
      <c r="I156" s="1179">
        <f t="shared" si="182"/>
        <v>5.9141318545742232</v>
      </c>
      <c r="J156">
        <f t="shared" si="182"/>
        <v>1.9004074575595316</v>
      </c>
      <c r="K156" s="1179">
        <f t="shared" si="182"/>
        <v>100.62354276653858</v>
      </c>
      <c r="L156">
        <f t="shared" si="182"/>
        <v>12.823369408369409</v>
      </c>
      <c r="M156">
        <f t="shared" si="182"/>
        <v>0.13735664389975422</v>
      </c>
      <c r="N156" s="1179">
        <f t="shared" si="182"/>
        <v>259.45608611498398</v>
      </c>
      <c r="O156">
        <f t="shared" si="182"/>
        <v>25.653196989218724</v>
      </c>
      <c r="P156" s="1179">
        <f t="shared" si="182"/>
        <v>9.6857168997636675E-2</v>
      </c>
      <c r="Q156" s="1179">
        <f t="shared" si="182"/>
        <v>35.708332210588033</v>
      </c>
      <c r="R156" s="1179">
        <f t="shared" si="182"/>
        <v>17.928489911990656</v>
      </c>
    </row>
    <row r="157" spans="2:18" ht="15.6" thickTop="1" thickBot="1" x14ac:dyDescent="0.35">
      <c r="D157">
        <v>13</v>
      </c>
      <c r="E157">
        <f t="shared" ref="E157" si="183">B152+C152+D157</f>
        <v>113</v>
      </c>
      <c r="F157">
        <f t="shared" ref="F157:R157" si="184">($B152*F$2+$C152*F$3+$D157*F$4)/$E157</f>
        <v>3.5334917555566681</v>
      </c>
      <c r="G157">
        <f t="shared" si="184"/>
        <v>2.9618009861152077E-2</v>
      </c>
      <c r="H157" s="1179">
        <f t="shared" si="184"/>
        <v>9.6451324215096328</v>
      </c>
      <c r="I157" s="1179">
        <f t="shared" si="184"/>
        <v>5.9648312617220638</v>
      </c>
      <c r="J157">
        <f t="shared" si="184"/>
        <v>1.8849731255636399</v>
      </c>
      <c r="K157" s="1179">
        <f t="shared" si="184"/>
        <v>99.197633287275224</v>
      </c>
      <c r="L157">
        <f t="shared" si="184"/>
        <v>12.487390785222644</v>
      </c>
      <c r="M157">
        <f t="shared" si="184"/>
        <v>0.13371000733604393</v>
      </c>
      <c r="N157" s="1179">
        <f t="shared" si="184"/>
        <v>257.55624059233583</v>
      </c>
      <c r="O157">
        <f t="shared" si="184"/>
        <v>24.984675535227666</v>
      </c>
      <c r="P157" s="1179">
        <f t="shared" si="184"/>
        <v>9.869471571198514E-2</v>
      </c>
      <c r="Q157" s="1179">
        <f t="shared" si="184"/>
        <v>35.175746905376471</v>
      </c>
      <c r="R157" s="1179">
        <f t="shared" si="184"/>
        <v>17.660856172228577</v>
      </c>
    </row>
    <row r="158" spans="2:18" ht="15.6" thickTop="1" thickBot="1" x14ac:dyDescent="0.35">
      <c r="D158">
        <v>15</v>
      </c>
      <c r="E158">
        <f t="shared" ref="E158" si="185">B152+C152+D158</f>
        <v>115</v>
      </c>
      <c r="F158">
        <f t="shared" ref="F158:R158" si="186">($B152*F$2+$C152*F$3+$D158*F$4)/$E158</f>
        <v>3.4720397250252479</v>
      </c>
      <c r="G158">
        <f t="shared" si="186"/>
        <v>2.9102914037479867E-2</v>
      </c>
      <c r="H158" s="1179">
        <f t="shared" si="186"/>
        <v>9.6855069301210595</v>
      </c>
      <c r="I158" s="1179">
        <f t="shared" si="186"/>
        <v>5.9971613184540198</v>
      </c>
      <c r="J158">
        <f t="shared" si="186"/>
        <v>1.8751309428416221</v>
      </c>
      <c r="K158" s="1179">
        <f t="shared" si="186"/>
        <v>98.288357677310202</v>
      </c>
      <c r="L158">
        <f t="shared" si="186"/>
        <v>12.273143547273982</v>
      </c>
      <c r="M158">
        <f t="shared" si="186"/>
        <v>0.13138461590411271</v>
      </c>
      <c r="N158" s="1179">
        <f t="shared" si="186"/>
        <v>256.34474489673414</v>
      </c>
      <c r="O158">
        <f t="shared" si="186"/>
        <v>24.558371999349315</v>
      </c>
      <c r="P158" s="1179">
        <f t="shared" si="186"/>
        <v>9.9866484631279812E-2</v>
      </c>
      <c r="Q158" s="1179">
        <f t="shared" si="186"/>
        <v>34.836127290458947</v>
      </c>
      <c r="R158" s="1179">
        <f t="shared" si="186"/>
        <v>17.490191178757108</v>
      </c>
    </row>
    <row r="159" spans="2:18" ht="15.6" thickTop="1" thickBot="1" x14ac:dyDescent="0.35">
      <c r="D159">
        <v>17</v>
      </c>
      <c r="E159">
        <f t="shared" ref="E159" si="187">B152+C152+D159</f>
        <v>117</v>
      </c>
      <c r="F159">
        <f t="shared" ref="F159:R159" si="188">($B152*F$2+$C152*F$3+$D159*F$4)/$E159</f>
        <v>3.4126886186145597</v>
      </c>
      <c r="G159">
        <f t="shared" si="188"/>
        <v>2.8605428327437479E-2</v>
      </c>
      <c r="H159" s="1179">
        <f t="shared" si="188"/>
        <v>9.7245011136517547</v>
      </c>
      <c r="I159" s="1179">
        <f t="shared" si="188"/>
        <v>6.028386074101121</v>
      </c>
      <c r="J159">
        <f t="shared" si="188"/>
        <v>1.8656252449989896</v>
      </c>
      <c r="K159" s="1179">
        <f t="shared" si="188"/>
        <v>97.410168412984987</v>
      </c>
      <c r="L159">
        <f t="shared" si="188"/>
        <v>12.066221001221001</v>
      </c>
      <c r="M159">
        <f t="shared" si="188"/>
        <v>0.12913872503395696</v>
      </c>
      <c r="N159" s="1179">
        <f t="shared" si="188"/>
        <v>255.17466785739231</v>
      </c>
      <c r="O159">
        <f t="shared" si="188"/>
        <v>24.146642943330047</v>
      </c>
      <c r="P159" s="1179">
        <f t="shared" si="188"/>
        <v>0.10099819307470116</v>
      </c>
      <c r="Q159" s="1179">
        <f t="shared" si="188"/>
        <v>34.508118602547157</v>
      </c>
      <c r="R159" s="1179">
        <f t="shared" si="188"/>
        <v>17.325360885917142</v>
      </c>
    </row>
    <row r="160" spans="2:18" ht="15.6" thickTop="1" thickBot="1" x14ac:dyDescent="0.35">
      <c r="D160">
        <v>20</v>
      </c>
      <c r="E160">
        <f t="shared" ref="E160" si="189">B152+C152+D160</f>
        <v>120</v>
      </c>
      <c r="F160">
        <f t="shared" ref="F160:R160" si="190">($B152*F$2+$C152*F$3+$D160*F$4)/$E160</f>
        <v>3.3273714031491957</v>
      </c>
      <c r="G160">
        <f t="shared" si="190"/>
        <v>2.7890292619251539E-2</v>
      </c>
      <c r="H160" s="1179">
        <f t="shared" si="190"/>
        <v>9.7805552524771251</v>
      </c>
      <c r="I160" s="1179">
        <f t="shared" si="190"/>
        <v>6.0732716603438321</v>
      </c>
      <c r="J160">
        <f t="shared" si="190"/>
        <v>1.8519608043502054</v>
      </c>
      <c r="K160" s="1179">
        <f t="shared" si="190"/>
        <v>96.147771345517498</v>
      </c>
      <c r="L160">
        <f t="shared" si="190"/>
        <v>11.76876984126984</v>
      </c>
      <c r="M160">
        <f t="shared" si="190"/>
        <v>0.12591025690810803</v>
      </c>
      <c r="N160" s="1179">
        <f t="shared" si="190"/>
        <v>253.49268211333847</v>
      </c>
      <c r="O160">
        <f t="shared" si="190"/>
        <v>23.554782425302349</v>
      </c>
      <c r="P160" s="1179">
        <f t="shared" si="190"/>
        <v>0.10262502396211934</v>
      </c>
      <c r="Q160" s="1179">
        <f t="shared" si="190"/>
        <v>34.036606113673955</v>
      </c>
      <c r="R160" s="1179">
        <f t="shared" si="190"/>
        <v>17.088417339959687</v>
      </c>
    </row>
    <row r="161" spans="2:18" ht="15.6" thickTop="1" thickBot="1" x14ac:dyDescent="0.35">
      <c r="B161">
        <v>83</v>
      </c>
      <c r="C161">
        <v>17</v>
      </c>
      <c r="D161">
        <v>1</v>
      </c>
      <c r="E161">
        <f t="shared" ref="E161" si="191">B161+C161+D161</f>
        <v>101</v>
      </c>
      <c r="F161">
        <f t="shared" ref="F161:R161" si="192">($B161*F$2+$C161*F$3+$D161*F$4)/$E161</f>
        <v>3.9538599416255278</v>
      </c>
      <c r="G161">
        <f t="shared" si="192"/>
        <v>3.3023727490957028E-2</v>
      </c>
      <c r="H161" s="1179">
        <f t="shared" si="192"/>
        <v>9.4252306398895538</v>
      </c>
      <c r="I161" s="1179">
        <f t="shared" si="192"/>
        <v>5.7420271665488798</v>
      </c>
      <c r="J161">
        <f t="shared" si="192"/>
        <v>1.9783592904406138</v>
      </c>
      <c r="K161" s="1179">
        <f t="shared" si="192"/>
        <v>104.64714416521394</v>
      </c>
      <c r="L161">
        <f t="shared" si="192"/>
        <v>14.239446016030174</v>
      </c>
      <c r="M161">
        <f t="shared" si="192"/>
        <v>0.15244859161376045</v>
      </c>
      <c r="N161" s="1179">
        <f t="shared" si="192"/>
        <v>264.07760791631642</v>
      </c>
      <c r="O161">
        <f t="shared" si="192"/>
        <v>27.680168396319154</v>
      </c>
      <c r="P161" s="1179">
        <f t="shared" si="192"/>
        <v>9.090518709784344E-2</v>
      </c>
      <c r="Q161" s="1179">
        <f t="shared" si="192"/>
        <v>37.422482599173058</v>
      </c>
      <c r="R161" s="1179">
        <f t="shared" si="192"/>
        <v>18.822541350447</v>
      </c>
    </row>
    <row r="162" spans="2:18" ht="15.6" thickTop="1" thickBot="1" x14ac:dyDescent="0.35">
      <c r="D162">
        <v>3</v>
      </c>
      <c r="E162">
        <f t="shared" ref="E162" si="193">B161+C161+D162</f>
        <v>103</v>
      </c>
      <c r="F162">
        <f t="shared" ref="F162:R162" si="194">($B161*F$2+$C161*F$3+$D162*F$4)/$E162</f>
        <v>3.8770859621764884</v>
      </c>
      <c r="G162">
        <f t="shared" si="194"/>
        <v>3.2382490063948152E-2</v>
      </c>
      <c r="H162" s="1179">
        <f t="shared" si="194"/>
        <v>9.4745789122541577</v>
      </c>
      <c r="I162" s="1179">
        <f t="shared" si="194"/>
        <v>5.782450124942291</v>
      </c>
      <c r="J162">
        <f t="shared" si="194"/>
        <v>1.9655571220640506</v>
      </c>
      <c r="K162" s="1179">
        <f t="shared" si="194"/>
        <v>103.52611778752602</v>
      </c>
      <c r="L162">
        <f t="shared" si="194"/>
        <v>13.966217444906764</v>
      </c>
      <c r="M162">
        <f t="shared" si="194"/>
        <v>0.1494884247863088</v>
      </c>
      <c r="N162" s="1179">
        <f t="shared" si="194"/>
        <v>262.59833859940227</v>
      </c>
      <c r="O162">
        <f t="shared" si="194"/>
        <v>27.151858761870667</v>
      </c>
      <c r="P162" s="1179">
        <f t="shared" si="194"/>
        <v>9.2364725767233438E-2</v>
      </c>
      <c r="Q162" s="1179">
        <f t="shared" si="194"/>
        <v>36.999669714676862</v>
      </c>
      <c r="R162" s="1179">
        <f t="shared" si="194"/>
        <v>18.609436063013447</v>
      </c>
    </row>
    <row r="163" spans="2:18" ht="15.6" thickTop="1" thickBot="1" x14ac:dyDescent="0.35">
      <c r="D163">
        <v>5</v>
      </c>
      <c r="E163">
        <f t="shared" ref="E163" si="195">B161+C161+D163</f>
        <v>105</v>
      </c>
      <c r="F163">
        <f t="shared" ref="F163:R163" si="196">($B161*F$2+$C161*F$3+$D163*F$4)/$E163</f>
        <v>3.8032367057540792</v>
      </c>
      <c r="G163">
        <f t="shared" si="196"/>
        <v>3.1765680729396756E-2</v>
      </c>
      <c r="H163" s="1179">
        <f t="shared" si="196"/>
        <v>9.5220472504334435</v>
      </c>
      <c r="I163" s="1179">
        <f t="shared" si="196"/>
        <v>5.8213331611111903</v>
      </c>
      <c r="J163">
        <f t="shared" si="196"/>
        <v>1.9532426553399282</v>
      </c>
      <c r="K163" s="1179">
        <f t="shared" si="196"/>
        <v>102.44779717660717</v>
      </c>
      <c r="L163">
        <f t="shared" si="196"/>
        <v>13.703397581254725</v>
      </c>
      <c r="M163">
        <f t="shared" si="196"/>
        <v>0.14664102621895053</v>
      </c>
      <c r="N163" s="1179">
        <f t="shared" si="196"/>
        <v>261.17542239932294</v>
      </c>
      <c r="O163">
        <f t="shared" si="196"/>
        <v>26.643675208734511</v>
      </c>
      <c r="P163" s="1179">
        <f t="shared" si="196"/>
        <v>9.3768662963503821E-2</v>
      </c>
      <c r="Q163" s="1179">
        <f t="shared" si="196"/>
        <v>36.592963987685287</v>
      </c>
      <c r="R163" s="1179">
        <f t="shared" si="196"/>
        <v>18.404449072244031</v>
      </c>
    </row>
    <row r="164" spans="2:18" ht="15.6" thickTop="1" thickBot="1" x14ac:dyDescent="0.35">
      <c r="D164">
        <v>7</v>
      </c>
      <c r="E164">
        <f t="shared" ref="E164" si="197">B161+C161+D164</f>
        <v>107</v>
      </c>
      <c r="F164">
        <f t="shared" ref="F164:R164" si="198">($B161*F$2+$C161*F$3+$D164*F$4)/$E164</f>
        <v>3.7321481691979281</v>
      </c>
      <c r="G164">
        <f t="shared" si="198"/>
        <v>3.1171929687725791E-2</v>
      </c>
      <c r="H164" s="1179">
        <f t="shared" si="198"/>
        <v>9.5677410712976148</v>
      </c>
      <c r="I164" s="1179">
        <f t="shared" si="198"/>
        <v>5.8587626258345242</v>
      </c>
      <c r="J164">
        <f t="shared" si="198"/>
        <v>1.9413885425120345</v>
      </c>
      <c r="K164" s="1179">
        <f t="shared" si="198"/>
        <v>101.40978761656376</v>
      </c>
      <c r="L164">
        <f t="shared" si="198"/>
        <v>13.450402759234535</v>
      </c>
      <c r="M164">
        <f t="shared" si="198"/>
        <v>0.14390007245784867</v>
      </c>
      <c r="N164" s="1179">
        <f t="shared" si="198"/>
        <v>259.80569932821857</v>
      </c>
      <c r="O164">
        <f t="shared" si="198"/>
        <v>26.154489171603437</v>
      </c>
      <c r="P164" s="1179">
        <f t="shared" si="198"/>
        <v>9.5120116526268769E-2</v>
      </c>
      <c r="Q164" s="1179">
        <f t="shared" si="198"/>
        <v>36.201462213104612</v>
      </c>
      <c r="R164" s="1179">
        <f t="shared" si="198"/>
        <v>18.207125146550105</v>
      </c>
    </row>
    <row r="165" spans="2:18" ht="15.6" thickTop="1" thickBot="1" x14ac:dyDescent="0.35">
      <c r="D165">
        <v>10</v>
      </c>
      <c r="E165">
        <f t="shared" ref="E165" si="199">B161+C161+D165</f>
        <v>110</v>
      </c>
      <c r="F165">
        <f t="shared" ref="F165:R165" si="200">($B161*F$2+$C161*F$3+$D165*F$4)/$E165</f>
        <v>3.6303623100379845</v>
      </c>
      <c r="G165">
        <f t="shared" si="200"/>
        <v>3.0321786150787816E-2</v>
      </c>
      <c r="H165" s="1179">
        <f t="shared" si="200"/>
        <v>9.6331663148076814</v>
      </c>
      <c r="I165" s="1179">
        <f t="shared" si="200"/>
        <v>5.9123548139611142</v>
      </c>
      <c r="J165">
        <f t="shared" si="200"/>
        <v>1.9244156082357324</v>
      </c>
      <c r="K165" s="1179">
        <f t="shared" si="200"/>
        <v>99.923546655592546</v>
      </c>
      <c r="L165">
        <f t="shared" si="200"/>
        <v>13.088160173160174</v>
      </c>
      <c r="M165">
        <f t="shared" si="200"/>
        <v>0.13997552502718005</v>
      </c>
      <c r="N165" s="1179">
        <f t="shared" si="200"/>
        <v>257.84450493095545</v>
      </c>
      <c r="O165">
        <f t="shared" si="200"/>
        <v>25.454063709347587</v>
      </c>
      <c r="P165" s="1179">
        <f t="shared" si="200"/>
        <v>9.7055152309318576E-2</v>
      </c>
      <c r="Q165" s="1179">
        <f t="shared" si="200"/>
        <v>35.640902854045912</v>
      </c>
      <c r="R165" s="1179">
        <f t="shared" si="200"/>
        <v>17.924593162033801</v>
      </c>
    </row>
    <row r="166" spans="2:18" ht="15.6" thickTop="1" thickBot="1" x14ac:dyDescent="0.35">
      <c r="D166">
        <v>13</v>
      </c>
      <c r="E166">
        <f t="shared" ref="E166" si="201">B161+C161+D166</f>
        <v>113</v>
      </c>
      <c r="F166">
        <f t="shared" ref="F166:R166" si="202">($B161*F$2+$C161*F$3+$D166*F$4)/$E166</f>
        <v>3.5339810097714892</v>
      </c>
      <c r="G166">
        <f t="shared" si="202"/>
        <v>2.9516782978643005E-2</v>
      </c>
      <c r="H166" s="1179">
        <f t="shared" si="202"/>
        <v>9.6951176515826969</v>
      </c>
      <c r="I166" s="1179">
        <f t="shared" si="202"/>
        <v>5.9631013991783295</v>
      </c>
      <c r="J166">
        <f t="shared" si="202"/>
        <v>1.9083438917086144</v>
      </c>
      <c r="K166" s="1179">
        <f t="shared" si="202"/>
        <v>98.516221143876436</v>
      </c>
      <c r="L166">
        <f t="shared" si="202"/>
        <v>12.74515170670038</v>
      </c>
      <c r="M166">
        <f t="shared" si="202"/>
        <v>0.1362593606459275</v>
      </c>
      <c r="N166" s="1179">
        <f t="shared" si="202"/>
        <v>255.98744474947625</v>
      </c>
      <c r="O166">
        <f t="shared" si="202"/>
        <v>24.790828979600892</v>
      </c>
      <c r="P166" s="1179">
        <f t="shared" si="202"/>
        <v>9.88874428295516E-2</v>
      </c>
      <c r="Q166" s="1179">
        <f t="shared" si="202"/>
        <v>35.11010770874254</v>
      </c>
      <c r="R166" s="1179">
        <f t="shared" si="202"/>
        <v>17.657062875810404</v>
      </c>
    </row>
    <row r="167" spans="2:18" ht="15.6" thickTop="1" thickBot="1" x14ac:dyDescent="0.35">
      <c r="D167">
        <v>15</v>
      </c>
      <c r="E167">
        <f t="shared" ref="E167" si="203">B161+C161+D167</f>
        <v>115</v>
      </c>
      <c r="F167">
        <f t="shared" ref="F167:R167" si="204">($B161*F$2+$C161*F$3+$D167*F$4)/$E167</f>
        <v>3.4725204704711157</v>
      </c>
      <c r="G167">
        <f t="shared" si="204"/>
        <v>2.9003447622492694E-2</v>
      </c>
      <c r="H167" s="1179">
        <f t="shared" si="204"/>
        <v>9.7346228518450282</v>
      </c>
      <c r="I167" s="1179">
        <f t="shared" si="204"/>
        <v>5.9954615404762635</v>
      </c>
      <c r="J167">
        <f t="shared" si="204"/>
        <v>1.8980952608797275</v>
      </c>
      <c r="K167" s="1179">
        <f t="shared" si="204"/>
        <v>97.61879617988356</v>
      </c>
      <c r="L167">
        <f t="shared" si="204"/>
        <v>12.526421670117321</v>
      </c>
      <c r="M167">
        <f t="shared" si="204"/>
        <v>0.13388963263469397</v>
      </c>
      <c r="N167" s="1179">
        <f t="shared" si="204"/>
        <v>254.80323245983732</v>
      </c>
      <c r="O167">
        <f t="shared" si="204"/>
        <v>24.367896688168223</v>
      </c>
      <c r="P167" s="1179">
        <f t="shared" si="204"/>
        <v>0.10005585997288859</v>
      </c>
      <c r="Q167" s="1179">
        <f t="shared" si="204"/>
        <v>34.771629645070831</v>
      </c>
      <c r="R167" s="1179">
        <f t="shared" si="204"/>
        <v>17.486463852711424</v>
      </c>
    </row>
    <row r="168" spans="2:18" ht="15.6" thickTop="1" thickBot="1" x14ac:dyDescent="0.35">
      <c r="D168">
        <v>17</v>
      </c>
      <c r="E168">
        <f t="shared" ref="E168" si="205">B161+C161+D168</f>
        <v>117</v>
      </c>
      <c r="F168">
        <f t="shared" ref="F168:R168" si="206">($B161*F$2+$C161*F$3+$D168*F$4)/$E168</f>
        <v>3.4131611461895579</v>
      </c>
      <c r="G168">
        <f t="shared" si="206"/>
        <v>2.8507662193048372E-2</v>
      </c>
      <c r="H168" s="1179">
        <f t="shared" si="206"/>
        <v>9.7727774469701849</v>
      </c>
      <c r="I168" s="1179">
        <f t="shared" si="206"/>
        <v>6.026715352157173</v>
      </c>
      <c r="J168">
        <f t="shared" si="206"/>
        <v>1.8881970105919992</v>
      </c>
      <c r="K168" s="1179">
        <f t="shared" si="206"/>
        <v>96.752052411240854</v>
      </c>
      <c r="L168">
        <f t="shared" si="206"/>
        <v>12.315169583502916</v>
      </c>
      <c r="M168">
        <f t="shared" si="206"/>
        <v>0.13160092096572484</v>
      </c>
      <c r="N168" s="1179">
        <f t="shared" si="206"/>
        <v>253.65950606044245</v>
      </c>
      <c r="O168">
        <f t="shared" si="206"/>
        <v>23.959423620374274</v>
      </c>
      <c r="P168" s="1179">
        <f t="shared" si="206"/>
        <v>0.10118433123098329</v>
      </c>
      <c r="Q168" s="1179">
        <f t="shared" si="206"/>
        <v>34.444723481011827</v>
      </c>
      <c r="R168" s="1179">
        <f t="shared" si="206"/>
        <v>17.321697274846596</v>
      </c>
    </row>
    <row r="169" spans="2:18" ht="15.6" thickTop="1" thickBot="1" x14ac:dyDescent="0.35">
      <c r="D169">
        <v>20</v>
      </c>
      <c r="E169">
        <f t="shared" ref="E169" si="207">B161+C161+D169</f>
        <v>120</v>
      </c>
      <c r="F169">
        <f t="shared" ref="F169:R169" si="208">($B161*F$2+$C161*F$3+$D169*F$4)/$E169</f>
        <v>3.3278321175348191</v>
      </c>
      <c r="G169">
        <f t="shared" si="208"/>
        <v>2.7794970638222165E-2</v>
      </c>
      <c r="H169" s="1179">
        <f t="shared" si="208"/>
        <v>9.8276246774625964</v>
      </c>
      <c r="I169" s="1179">
        <f t="shared" si="208"/>
        <v>6.0716427064484826</v>
      </c>
      <c r="J169">
        <f t="shared" si="208"/>
        <v>1.8739682758033895</v>
      </c>
      <c r="K169" s="1179">
        <f t="shared" si="208"/>
        <v>95.506108243816968</v>
      </c>
      <c r="L169">
        <f t="shared" si="208"/>
        <v>12.011494708994709</v>
      </c>
      <c r="M169">
        <f t="shared" si="208"/>
        <v>0.12831089794158174</v>
      </c>
      <c r="N169" s="1179">
        <f t="shared" si="208"/>
        <v>252.01539936131238</v>
      </c>
      <c r="O169">
        <f t="shared" si="208"/>
        <v>23.37224358542047</v>
      </c>
      <c r="P169" s="1179">
        <f t="shared" si="208"/>
        <v>0.10280650866449442</v>
      </c>
      <c r="Q169" s="1179">
        <f t="shared" si="208"/>
        <v>33.974795870177005</v>
      </c>
      <c r="R169" s="1179">
        <f t="shared" si="208"/>
        <v>17.084845319165911</v>
      </c>
    </row>
    <row r="170" spans="2:18" ht="15.6" thickTop="1" thickBot="1" x14ac:dyDescent="0.35">
      <c r="B170">
        <v>82</v>
      </c>
      <c r="C170">
        <v>18</v>
      </c>
      <c r="D170">
        <v>1</v>
      </c>
      <c r="E170">
        <f t="shared" ref="E170" si="209">B170+C170+D170</f>
        <v>101</v>
      </c>
      <c r="F170">
        <f t="shared" ref="F170:R170" si="210">($B170*F$2+$C170*F$3+$D170*F$4)/$E170</f>
        <v>3.9544073250539906</v>
      </c>
      <c r="G170">
        <f t="shared" si="210"/>
        <v>3.2910473652110236E-2</v>
      </c>
      <c r="H170" s="1179">
        <f t="shared" si="210"/>
        <v>9.4811547091792185</v>
      </c>
      <c r="I170" s="1179">
        <f t="shared" si="210"/>
        <v>5.7400917757821279</v>
      </c>
      <c r="J170">
        <f t="shared" si="210"/>
        <v>2.00450678127608</v>
      </c>
      <c r="K170" s="1179">
        <f t="shared" si="210"/>
        <v>103.88477216319352</v>
      </c>
      <c r="L170">
        <f t="shared" si="210"/>
        <v>14.527831997485462</v>
      </c>
      <c r="M170">
        <f t="shared" si="210"/>
        <v>0.15530083838620445</v>
      </c>
      <c r="N170" s="1179">
        <f t="shared" si="210"/>
        <v>262.32242048816664</v>
      </c>
      <c r="O170">
        <f t="shared" si="210"/>
        <v>27.46329056675653</v>
      </c>
      <c r="P170" s="1179">
        <f t="shared" si="210"/>
        <v>9.1120812486803926E-2</v>
      </c>
      <c r="Q170" s="1179">
        <f t="shared" si="210"/>
        <v>37.349044686107369</v>
      </c>
      <c r="R170" s="1179">
        <f t="shared" si="210"/>
        <v>18.818297365345476</v>
      </c>
    </row>
    <row r="171" spans="2:18" ht="15.6" thickTop="1" thickBot="1" x14ac:dyDescent="0.35">
      <c r="D171">
        <v>3</v>
      </c>
      <c r="E171">
        <f t="shared" ref="E171" si="211">B170+C170+D171</f>
        <v>103</v>
      </c>
      <c r="F171">
        <f t="shared" ref="F171:R171" si="212">($B170*F$2+$C170*F$3+$D171*F$4)/$E171</f>
        <v>3.8776227168005151</v>
      </c>
      <c r="G171">
        <f t="shared" si="212"/>
        <v>3.2271435328768291E-2</v>
      </c>
      <c r="H171" s="1179">
        <f t="shared" si="212"/>
        <v>9.5294170772857711</v>
      </c>
      <c r="I171" s="1179">
        <f t="shared" si="212"/>
        <v>5.7805523145787765</v>
      </c>
      <c r="J171">
        <f t="shared" si="212"/>
        <v>1.9911968946308674</v>
      </c>
      <c r="K171" s="1179">
        <f t="shared" si="212"/>
        <v>102.77854912535066</v>
      </c>
      <c r="L171">
        <f t="shared" si="212"/>
        <v>14.249003698566804</v>
      </c>
      <c r="M171">
        <f t="shared" si="212"/>
        <v>0.15228528812627815</v>
      </c>
      <c r="N171" s="1179">
        <f t="shared" si="212"/>
        <v>260.87723248053697</v>
      </c>
      <c r="O171">
        <f t="shared" si="212"/>
        <v>26.939192152299551</v>
      </c>
      <c r="P171" s="1179">
        <f t="shared" si="212"/>
        <v>9.2576164255437424E-2</v>
      </c>
      <c r="Q171" s="1179">
        <f t="shared" si="212"/>
        <v>36.927657780505655</v>
      </c>
      <c r="R171" s="1179">
        <f t="shared" si="212"/>
        <v>18.605274485389625</v>
      </c>
    </row>
    <row r="172" spans="2:18" ht="15.6" thickTop="1" thickBot="1" x14ac:dyDescent="0.35">
      <c r="D172">
        <v>5</v>
      </c>
      <c r="E172">
        <f t="shared" ref="E172" si="213">B170+C170+D172</f>
        <v>105</v>
      </c>
      <c r="F172">
        <f t="shared" ref="F172:R172" si="214">($B170*F$2+$C170*F$3+$D172*F$4)/$E172</f>
        <v>3.8037632364805054</v>
      </c>
      <c r="G172">
        <f t="shared" si="214"/>
        <v>3.1656741322506038E-2</v>
      </c>
      <c r="H172" s="1179">
        <f t="shared" si="214"/>
        <v>9.5758408789882647</v>
      </c>
      <c r="I172" s="1179">
        <f t="shared" si="214"/>
        <v>5.8194714995165056</v>
      </c>
      <c r="J172">
        <f t="shared" si="214"/>
        <v>1.9783940512864246</v>
      </c>
      <c r="K172" s="1179">
        <f t="shared" si="214"/>
        <v>101.71446791752085</v>
      </c>
      <c r="L172">
        <f t="shared" si="214"/>
        <v>13.980797430083145</v>
      </c>
      <c r="M172">
        <f t="shared" si="214"/>
        <v>0.14938461597149189</v>
      </c>
      <c r="N172" s="1179">
        <f t="shared" si="214"/>
        <v>259.48709925415028</v>
      </c>
      <c r="O172">
        <f t="shared" si="214"/>
        <v>26.435059391726654</v>
      </c>
      <c r="P172" s="1179">
        <f t="shared" si="214"/>
        <v>9.3976074051932493E-2</v>
      </c>
      <c r="Q172" s="1179">
        <f t="shared" si="214"/>
        <v>36.522323709403054</v>
      </c>
      <c r="R172" s="1179">
        <f t="shared" si="214"/>
        <v>18.400366762765422</v>
      </c>
    </row>
    <row r="173" spans="2:18" ht="15.6" thickTop="1" thickBot="1" x14ac:dyDescent="0.35">
      <c r="D173">
        <v>7</v>
      </c>
      <c r="E173">
        <f t="shared" ref="E173" si="215">B170+C170+D173</f>
        <v>107</v>
      </c>
      <c r="F173">
        <f t="shared" ref="F173:R173" si="216">($B170*F$2+$C170*F$3+$D173*F$4)/$E173</f>
        <v>3.7326648582285333</v>
      </c>
      <c r="G173">
        <f t="shared" si="216"/>
        <v>3.1065026531431159E-2</v>
      </c>
      <c r="H173" s="1179">
        <f t="shared" si="216"/>
        <v>9.6205292114682361</v>
      </c>
      <c r="I173" s="1179">
        <f t="shared" si="216"/>
        <v>5.8569357616528235</v>
      </c>
      <c r="J173">
        <f t="shared" si="216"/>
        <v>1.9660698189081289</v>
      </c>
      <c r="K173" s="1179">
        <f t="shared" si="216"/>
        <v>100.69016544643233</v>
      </c>
      <c r="L173">
        <f t="shared" si="216"/>
        <v>13.722617564159622</v>
      </c>
      <c r="M173">
        <f t="shared" si="216"/>
        <v>0.14659238015894063</v>
      </c>
      <c r="N173" s="1179">
        <f t="shared" si="216"/>
        <v>258.14893362501175</v>
      </c>
      <c r="O173">
        <f t="shared" si="216"/>
        <v>25.949772715661151</v>
      </c>
      <c r="P173" s="1179">
        <f t="shared" si="216"/>
        <v>9.5323650771923077E-2</v>
      </c>
      <c r="Q173" s="1179">
        <f t="shared" si="216"/>
        <v>36.132142313855688</v>
      </c>
      <c r="R173" s="1179">
        <f t="shared" si="216"/>
        <v>18.203119141921565</v>
      </c>
    </row>
    <row r="174" spans="2:18" ht="15.6" thickTop="1" thickBot="1" x14ac:dyDescent="0.35">
      <c r="D174">
        <v>10</v>
      </c>
      <c r="E174">
        <f t="shared" ref="E174" si="217">B170+C170+D174</f>
        <v>110</v>
      </c>
      <c r="F174">
        <f t="shared" ref="F174:R174" si="218">($B170*F$2+$C170*F$3+$D174*F$4)/$E174</f>
        <v>3.6308649075495731</v>
      </c>
      <c r="G174">
        <f t="shared" si="218"/>
        <v>3.0217798535119401E-2</v>
      </c>
      <c r="H174" s="1179">
        <f t="shared" si="218"/>
        <v>9.6845147784281913</v>
      </c>
      <c r="I174" s="1179">
        <f t="shared" si="218"/>
        <v>5.910577773348006</v>
      </c>
      <c r="J174">
        <f t="shared" si="218"/>
        <v>1.9484237589119335</v>
      </c>
      <c r="K174" s="1179">
        <f t="shared" si="218"/>
        <v>99.223550544646528</v>
      </c>
      <c r="L174">
        <f t="shared" si="218"/>
        <v>13.352950937950938</v>
      </c>
      <c r="M174">
        <f t="shared" si="218"/>
        <v>0.14259440615460589</v>
      </c>
      <c r="N174" s="1179">
        <f t="shared" si="218"/>
        <v>256.23292374692704</v>
      </c>
      <c r="O174">
        <f t="shared" si="218"/>
        <v>25.254930429476449</v>
      </c>
      <c r="P174" s="1179">
        <f t="shared" si="218"/>
        <v>9.7253135621000492E-2</v>
      </c>
      <c r="Q174" s="1179">
        <f t="shared" si="218"/>
        <v>35.573473497503777</v>
      </c>
      <c r="R174" s="1179">
        <f t="shared" si="218"/>
        <v>17.92069641207695</v>
      </c>
    </row>
    <row r="175" spans="2:18" ht="15.6" thickTop="1" thickBot="1" x14ac:dyDescent="0.35">
      <c r="D175">
        <v>13</v>
      </c>
      <c r="E175">
        <f t="shared" ref="E175" si="219">B170+C170+D175</f>
        <v>113</v>
      </c>
      <c r="F175">
        <f t="shared" ref="F175:R175" si="220">($B170*F$2+$C170*F$3+$D175*F$4)/$E175</f>
        <v>3.5344702639863104</v>
      </c>
      <c r="G175">
        <f t="shared" si="220"/>
        <v>2.941555609613393E-2</v>
      </c>
      <c r="H175" s="1179">
        <f t="shared" si="220"/>
        <v>9.7451028816557628</v>
      </c>
      <c r="I175" s="1179">
        <f t="shared" si="220"/>
        <v>5.9613715366345952</v>
      </c>
      <c r="J175">
        <f t="shared" si="220"/>
        <v>1.9317146578535889</v>
      </c>
      <c r="K175" s="1179">
        <f t="shared" si="220"/>
        <v>97.834809000477648</v>
      </c>
      <c r="L175">
        <f t="shared" si="220"/>
        <v>13.002912628178116</v>
      </c>
      <c r="M175">
        <f t="shared" si="220"/>
        <v>0.13880871395581104</v>
      </c>
      <c r="N175" s="1179">
        <f t="shared" si="220"/>
        <v>254.41864890661671</v>
      </c>
      <c r="O175">
        <f t="shared" si="220"/>
        <v>24.596982423974126</v>
      </c>
      <c r="P175" s="1179">
        <f t="shared" si="220"/>
        <v>9.908016994711806E-2</v>
      </c>
      <c r="Q175" s="1179">
        <f t="shared" si="220"/>
        <v>35.044468512108608</v>
      </c>
      <c r="R175" s="1179">
        <f t="shared" si="220"/>
        <v>17.653269579392227</v>
      </c>
    </row>
    <row r="176" spans="2:18" ht="15.6" thickTop="1" thickBot="1" x14ac:dyDescent="0.35">
      <c r="D176">
        <v>15</v>
      </c>
      <c r="E176">
        <f t="shared" ref="E176" si="221">B170+C170+D176</f>
        <v>115</v>
      </c>
      <c r="F176">
        <f t="shared" ref="F176:R176" si="222">($B170*F$2+$C170*F$3+$D176*F$4)/$E176</f>
        <v>3.473001215916983</v>
      </c>
      <c r="G176">
        <f t="shared" si="222"/>
        <v>2.8903981207505515E-2</v>
      </c>
      <c r="H176" s="1179">
        <f t="shared" si="222"/>
        <v>9.7837387735689969</v>
      </c>
      <c r="I176" s="1179">
        <f t="shared" si="222"/>
        <v>5.9937617624985071</v>
      </c>
      <c r="J176">
        <f t="shared" si="222"/>
        <v>1.9210595789178326</v>
      </c>
      <c r="K176" s="1179">
        <f t="shared" si="222"/>
        <v>96.949234682456932</v>
      </c>
      <c r="L176">
        <f t="shared" si="222"/>
        <v>12.779699792960661</v>
      </c>
      <c r="M176">
        <f t="shared" si="222"/>
        <v>0.13639464936527521</v>
      </c>
      <c r="N176" s="1179">
        <f t="shared" si="222"/>
        <v>253.26172002294055</v>
      </c>
      <c r="O176">
        <f t="shared" si="222"/>
        <v>24.177421376987137</v>
      </c>
      <c r="P176" s="1179">
        <f t="shared" si="222"/>
        <v>0.10024523531449737</v>
      </c>
      <c r="Q176" s="1179">
        <f t="shared" si="222"/>
        <v>34.707131999682709</v>
      </c>
      <c r="R176" s="1179">
        <f t="shared" si="222"/>
        <v>17.48273652666574</v>
      </c>
    </row>
    <row r="177" spans="2:18" ht="15.6" thickTop="1" thickBot="1" x14ac:dyDescent="0.35">
      <c r="D177">
        <v>17</v>
      </c>
      <c r="E177">
        <f t="shared" ref="E177" si="223">B170+C170+D177</f>
        <v>117</v>
      </c>
      <c r="F177">
        <f t="shared" ref="F177:R177" si="224">($B170*F$2+$C170*F$3+$D177*F$4)/$E177</f>
        <v>3.4136336737645561</v>
      </c>
      <c r="G177">
        <f t="shared" si="224"/>
        <v>2.8409896058659265E-2</v>
      </c>
      <c r="H177" s="1179">
        <f t="shared" si="224"/>
        <v>9.8210537802886133</v>
      </c>
      <c r="I177" s="1179">
        <f t="shared" si="224"/>
        <v>6.025044630213225</v>
      </c>
      <c r="J177">
        <f t="shared" si="224"/>
        <v>1.9107687761850085</v>
      </c>
      <c r="K177" s="1179">
        <f t="shared" si="224"/>
        <v>96.09393640949672</v>
      </c>
      <c r="L177">
        <f t="shared" si="224"/>
        <v>12.564118165784832</v>
      </c>
      <c r="M177">
        <f t="shared" si="224"/>
        <v>0.13406311689749273</v>
      </c>
      <c r="N177" s="1179">
        <f t="shared" si="224"/>
        <v>252.14434426349266</v>
      </c>
      <c r="O177">
        <f t="shared" si="224"/>
        <v>23.772204297418504</v>
      </c>
      <c r="P177" s="1179">
        <f t="shared" si="224"/>
        <v>0.10137046938726543</v>
      </c>
      <c r="Q177" s="1179">
        <f t="shared" si="224"/>
        <v>34.381328359476491</v>
      </c>
      <c r="R177" s="1179">
        <f t="shared" si="224"/>
        <v>17.318033663776049</v>
      </c>
    </row>
    <row r="178" spans="2:18" ht="15.6" thickTop="1" thickBot="1" x14ac:dyDescent="0.35">
      <c r="D178">
        <v>20</v>
      </c>
      <c r="E178">
        <f t="shared" ref="E178" si="225">B170+C170+D178</f>
        <v>120</v>
      </c>
      <c r="F178">
        <f t="shared" ref="F178:R178" si="226">($B170*F$2+$C170*F$3+$D178*F$4)/$E178</f>
        <v>3.3282928319204421</v>
      </c>
      <c r="G178">
        <f t="shared" si="226"/>
        <v>2.7699648657192783E-2</v>
      </c>
      <c r="H178" s="1179">
        <f t="shared" si="226"/>
        <v>9.8746941024480659</v>
      </c>
      <c r="I178" s="1179">
        <f t="shared" si="226"/>
        <v>6.070013752553133</v>
      </c>
      <c r="J178">
        <f t="shared" si="226"/>
        <v>1.8959757472565739</v>
      </c>
      <c r="K178" s="1179">
        <f t="shared" si="226"/>
        <v>94.864445142116452</v>
      </c>
      <c r="L178">
        <f t="shared" si="226"/>
        <v>12.254219576719576</v>
      </c>
      <c r="M178">
        <f t="shared" si="226"/>
        <v>0.13071153897505541</v>
      </c>
      <c r="N178" s="1179">
        <f t="shared" si="226"/>
        <v>250.53811660928628</v>
      </c>
      <c r="O178">
        <f t="shared" si="226"/>
        <v>23.189704745538599</v>
      </c>
      <c r="P178" s="1179">
        <f t="shared" si="226"/>
        <v>0.10298799336686951</v>
      </c>
      <c r="Q178" s="1179">
        <f t="shared" si="226"/>
        <v>33.912985626680054</v>
      </c>
      <c r="R178" s="1179">
        <f t="shared" si="226"/>
        <v>17.081273298372125</v>
      </c>
    </row>
    <row r="179" spans="2:18" ht="15.6" thickTop="1" thickBot="1" x14ac:dyDescent="0.35">
      <c r="B179">
        <v>81</v>
      </c>
      <c r="C179">
        <v>19</v>
      </c>
      <c r="D179">
        <v>1</v>
      </c>
      <c r="E179">
        <f t="shared" ref="E179" si="227">B179+C179+D179</f>
        <v>101</v>
      </c>
      <c r="F179">
        <f t="shared" ref="F179:R179" si="228">($B179*F$2+$C179*F$3+$D179*F$4)/$E179</f>
        <v>3.9549547084824535</v>
      </c>
      <c r="G179">
        <f t="shared" si="228"/>
        <v>3.2797219813263452E-2</v>
      </c>
      <c r="H179" s="1179">
        <f t="shared" si="228"/>
        <v>9.5370787784688851</v>
      </c>
      <c r="I179" s="1179">
        <f t="shared" si="228"/>
        <v>5.7381563850153761</v>
      </c>
      <c r="J179">
        <f t="shared" si="228"/>
        <v>2.0306542721115468</v>
      </c>
      <c r="K179" s="1179">
        <f t="shared" si="228"/>
        <v>103.12240016117309</v>
      </c>
      <c r="L179">
        <f t="shared" si="228"/>
        <v>14.816217978940752</v>
      </c>
      <c r="M179">
        <f t="shared" si="228"/>
        <v>0.15815308515864843</v>
      </c>
      <c r="N179" s="1179">
        <f t="shared" si="228"/>
        <v>260.56723306001686</v>
      </c>
      <c r="O179">
        <f t="shared" si="228"/>
        <v>27.246412737193907</v>
      </c>
      <c r="P179" s="1179">
        <f t="shared" si="228"/>
        <v>9.1336437875764426E-2</v>
      </c>
      <c r="Q179" s="1179">
        <f t="shared" si="228"/>
        <v>37.275606773041694</v>
      </c>
      <c r="R179" s="1179">
        <f t="shared" si="228"/>
        <v>18.814053380243948</v>
      </c>
    </row>
    <row r="180" spans="2:18" ht="15.6" thickTop="1" thickBot="1" x14ac:dyDescent="0.35">
      <c r="D180">
        <v>3</v>
      </c>
      <c r="E180">
        <f t="shared" ref="E180" si="229">B179+C179+D180</f>
        <v>103</v>
      </c>
      <c r="F180">
        <f t="shared" ref="F180:R180" si="230">($B179*F$2+$C179*F$3+$D180*F$4)/$E180</f>
        <v>3.8781594714245418</v>
      </c>
      <c r="G180">
        <f t="shared" si="230"/>
        <v>3.2160380593588438E-2</v>
      </c>
      <c r="H180" s="1179">
        <f t="shared" si="230"/>
        <v>9.5842552423173846</v>
      </c>
      <c r="I180" s="1179">
        <f t="shared" si="230"/>
        <v>5.7786545042152619</v>
      </c>
      <c r="J180">
        <f t="shared" si="230"/>
        <v>2.0168366671976843</v>
      </c>
      <c r="K180" s="1179">
        <f t="shared" si="230"/>
        <v>102.03098046317528</v>
      </c>
      <c r="L180">
        <f t="shared" si="230"/>
        <v>14.531789952226847</v>
      </c>
      <c r="M180">
        <f t="shared" si="230"/>
        <v>0.15508215146624749</v>
      </c>
      <c r="N180" s="1179">
        <f t="shared" si="230"/>
        <v>259.15612636167162</v>
      </c>
      <c r="O180">
        <f t="shared" si="230"/>
        <v>26.726525542728435</v>
      </c>
      <c r="P180" s="1179">
        <f t="shared" si="230"/>
        <v>9.2787602743641395E-2</v>
      </c>
      <c r="Q180" s="1179">
        <f t="shared" si="230"/>
        <v>36.855645846334454</v>
      </c>
      <c r="R180" s="1179">
        <f t="shared" si="230"/>
        <v>18.601112907765796</v>
      </c>
    </row>
    <row r="181" spans="2:18" ht="15.6" thickTop="1" thickBot="1" x14ac:dyDescent="0.35">
      <c r="D181">
        <v>5</v>
      </c>
      <c r="E181">
        <f t="shared" ref="E181" si="231">B179+C179+D181</f>
        <v>105</v>
      </c>
      <c r="F181">
        <f t="shared" ref="F181:R181" si="232">($B179*F$2+$C179*F$3+$D181*F$4)/$E181</f>
        <v>3.8042897672069316</v>
      </c>
      <c r="G181">
        <f t="shared" si="232"/>
        <v>3.154780191561532E-2</v>
      </c>
      <c r="H181" s="1179">
        <f t="shared" si="232"/>
        <v>9.629634507543086</v>
      </c>
      <c r="I181" s="1179">
        <f t="shared" si="232"/>
        <v>5.81760983792182</v>
      </c>
      <c r="J181">
        <f t="shared" si="232"/>
        <v>2.0035454472329213</v>
      </c>
      <c r="K181" s="1179">
        <f t="shared" si="232"/>
        <v>100.98113865843453</v>
      </c>
      <c r="L181">
        <f t="shared" si="232"/>
        <v>14.258197278911567</v>
      </c>
      <c r="M181">
        <f t="shared" si="232"/>
        <v>0.15212820572403324</v>
      </c>
      <c r="N181" s="1179">
        <f t="shared" si="232"/>
        <v>257.79877610897762</v>
      </c>
      <c r="O181">
        <f t="shared" si="232"/>
        <v>26.226443574718797</v>
      </c>
      <c r="P181" s="1179">
        <f t="shared" si="232"/>
        <v>9.4183485140361151E-2</v>
      </c>
      <c r="Q181" s="1179">
        <f t="shared" si="232"/>
        <v>36.451683431120834</v>
      </c>
      <c r="R181" s="1179">
        <f t="shared" si="232"/>
        <v>18.39628445328681</v>
      </c>
    </row>
    <row r="182" spans="2:18" ht="15.6" thickTop="1" thickBot="1" x14ac:dyDescent="0.35">
      <c r="D182">
        <v>7</v>
      </c>
      <c r="E182">
        <f t="shared" ref="E182" si="233">B179+C179+D182</f>
        <v>107</v>
      </c>
      <c r="F182">
        <f t="shared" ref="F182:R182" si="234">($B179*F$2+$C179*F$3+$D182*F$4)/$E182</f>
        <v>3.7331815472591381</v>
      </c>
      <c r="G182">
        <f t="shared" si="234"/>
        <v>3.0958123375136534E-2</v>
      </c>
      <c r="H182" s="1179">
        <f t="shared" si="234"/>
        <v>9.673317351638854</v>
      </c>
      <c r="I182" s="1179">
        <f t="shared" si="234"/>
        <v>5.8551088974711227</v>
      </c>
      <c r="J182">
        <f t="shared" si="234"/>
        <v>1.9907510953042238</v>
      </c>
      <c r="K182" s="1179">
        <f t="shared" si="234"/>
        <v>99.970543276300901</v>
      </c>
      <c r="L182">
        <f t="shared" si="234"/>
        <v>13.994832369084708</v>
      </c>
      <c r="M182">
        <f t="shared" si="234"/>
        <v>0.14928468786003263</v>
      </c>
      <c r="N182" s="1179">
        <f t="shared" si="234"/>
        <v>256.49216792180493</v>
      </c>
      <c r="O182">
        <f t="shared" si="234"/>
        <v>25.745056259718861</v>
      </c>
      <c r="P182" s="1179">
        <f t="shared" si="234"/>
        <v>9.5527185017577371E-2</v>
      </c>
      <c r="Q182" s="1179">
        <f t="shared" si="234"/>
        <v>36.062822414606778</v>
      </c>
      <c r="R182" s="1179">
        <f t="shared" si="234"/>
        <v>18.199113137293022</v>
      </c>
    </row>
    <row r="183" spans="2:18" ht="15.6" thickTop="1" thickBot="1" x14ac:dyDescent="0.35">
      <c r="D183">
        <v>10</v>
      </c>
      <c r="E183">
        <f t="shared" ref="E183" si="235">B179+C179+D183</f>
        <v>110</v>
      </c>
      <c r="F183">
        <f t="shared" ref="F183:R183" si="236">($B179*F$2+$C179*F$3+$D183*F$4)/$E183</f>
        <v>3.6313675050611618</v>
      </c>
      <c r="G183">
        <f t="shared" si="236"/>
        <v>3.0113810919450989E-2</v>
      </c>
      <c r="H183" s="1179">
        <f t="shared" si="236"/>
        <v>9.7358632420487048</v>
      </c>
      <c r="I183" s="1179">
        <f t="shared" si="236"/>
        <v>5.908800732734897</v>
      </c>
      <c r="J183">
        <f t="shared" si="236"/>
        <v>1.9724319095881346</v>
      </c>
      <c r="K183" s="1179">
        <f t="shared" si="236"/>
        <v>98.523554433700482</v>
      </c>
      <c r="L183">
        <f t="shared" si="236"/>
        <v>13.617741702741705</v>
      </c>
      <c r="M183">
        <f t="shared" si="236"/>
        <v>0.14521328728203173</v>
      </c>
      <c r="N183" s="1179">
        <f t="shared" si="236"/>
        <v>254.62134256289858</v>
      </c>
      <c r="O183">
        <f t="shared" si="236"/>
        <v>25.055797149605315</v>
      </c>
      <c r="P183" s="1179">
        <f t="shared" si="236"/>
        <v>9.7451118932682393E-2</v>
      </c>
      <c r="Q183" s="1179">
        <f t="shared" si="236"/>
        <v>35.506044140961656</v>
      </c>
      <c r="R183" s="1179">
        <f t="shared" si="236"/>
        <v>17.916799662120091</v>
      </c>
    </row>
    <row r="184" spans="2:18" ht="15.6" thickTop="1" thickBot="1" x14ac:dyDescent="0.35">
      <c r="D184">
        <v>13</v>
      </c>
      <c r="E184">
        <f t="shared" ref="E184" si="237">B179+C179+D184</f>
        <v>113</v>
      </c>
      <c r="F184">
        <f t="shared" ref="F184:R184" si="238">($B179*F$2+$C179*F$3+$D184*F$4)/$E184</f>
        <v>3.5349595182011311</v>
      </c>
      <c r="G184">
        <f t="shared" si="238"/>
        <v>2.9314329213624857E-2</v>
      </c>
      <c r="H184" s="1179">
        <f t="shared" si="238"/>
        <v>9.7950881117288251</v>
      </c>
      <c r="I184" s="1179">
        <f t="shared" si="238"/>
        <v>5.9596416740908609</v>
      </c>
      <c r="J184">
        <f t="shared" si="238"/>
        <v>1.9550854239985636</v>
      </c>
      <c r="K184" s="1179">
        <f t="shared" si="238"/>
        <v>97.15339685707886</v>
      </c>
      <c r="L184">
        <f t="shared" si="238"/>
        <v>13.260673549655852</v>
      </c>
      <c r="M184">
        <f t="shared" si="238"/>
        <v>0.14135806726569461</v>
      </c>
      <c r="N184" s="1179">
        <f t="shared" si="238"/>
        <v>252.84985306375717</v>
      </c>
      <c r="O184">
        <f t="shared" si="238"/>
        <v>24.403135868347356</v>
      </c>
      <c r="P184" s="1179">
        <f t="shared" si="238"/>
        <v>9.927289706468452E-2</v>
      </c>
      <c r="Q184" s="1179">
        <f t="shared" si="238"/>
        <v>34.978829315474684</v>
      </c>
      <c r="R184" s="1179">
        <f t="shared" si="238"/>
        <v>17.649476282974049</v>
      </c>
    </row>
    <row r="185" spans="2:18" ht="15.6" thickTop="1" thickBot="1" x14ac:dyDescent="0.35">
      <c r="D185">
        <v>15</v>
      </c>
      <c r="E185">
        <f t="shared" ref="E185" si="239">B179+C179+D185</f>
        <v>115</v>
      </c>
      <c r="F185">
        <f t="shared" ref="F185:R185" si="240">($B179*F$2+$C179*F$3+$D185*F$4)/$E185</f>
        <v>3.4734819613628503</v>
      </c>
      <c r="G185">
        <f t="shared" si="240"/>
        <v>2.8804514792518339E-2</v>
      </c>
      <c r="H185" s="1179">
        <f t="shared" si="240"/>
        <v>9.8328546952929621</v>
      </c>
      <c r="I185" s="1179">
        <f t="shared" si="240"/>
        <v>5.9920619845207508</v>
      </c>
      <c r="J185">
        <f t="shared" si="240"/>
        <v>1.9440238969559382</v>
      </c>
      <c r="K185" s="1179">
        <f t="shared" si="240"/>
        <v>96.27967318503029</v>
      </c>
      <c r="L185">
        <f t="shared" si="240"/>
        <v>13.032977915804004</v>
      </c>
      <c r="M185">
        <f t="shared" si="240"/>
        <v>0.13889966609585644</v>
      </c>
      <c r="N185" s="1179">
        <f t="shared" si="240"/>
        <v>251.72020758604378</v>
      </c>
      <c r="O185">
        <f t="shared" si="240"/>
        <v>23.986946065806052</v>
      </c>
      <c r="P185" s="1179">
        <f t="shared" si="240"/>
        <v>0.10043461065610615</v>
      </c>
      <c r="Q185" s="1179">
        <f t="shared" si="240"/>
        <v>34.642634354294586</v>
      </c>
      <c r="R185" s="1179">
        <f t="shared" si="240"/>
        <v>17.479009200620048</v>
      </c>
    </row>
    <row r="186" spans="2:18" ht="15.6" thickTop="1" thickBot="1" x14ac:dyDescent="0.35">
      <c r="D186">
        <v>17</v>
      </c>
      <c r="E186">
        <f t="shared" ref="E186" si="241">B179+C179+D186</f>
        <v>117</v>
      </c>
      <c r="F186">
        <f t="shared" ref="F186:R186" si="242">($B179*F$2+$C179*F$3+$D186*F$4)/$E186</f>
        <v>3.4141062013395538</v>
      </c>
      <c r="G186">
        <f t="shared" si="242"/>
        <v>2.8312129924270162E-2</v>
      </c>
      <c r="H186" s="1179">
        <f t="shared" si="242"/>
        <v>9.8693301136070435</v>
      </c>
      <c r="I186" s="1179">
        <f t="shared" si="242"/>
        <v>6.0233739082692761</v>
      </c>
      <c r="J186">
        <f t="shared" si="242"/>
        <v>1.9333405417780183</v>
      </c>
      <c r="K186" s="1179">
        <f t="shared" si="242"/>
        <v>95.435820407752587</v>
      </c>
      <c r="L186">
        <f t="shared" si="242"/>
        <v>12.813066748066749</v>
      </c>
      <c r="M186">
        <f t="shared" si="242"/>
        <v>0.13652531282926061</v>
      </c>
      <c r="N186" s="1179">
        <f t="shared" si="242"/>
        <v>250.62918246654283</v>
      </c>
      <c r="O186">
        <f t="shared" si="242"/>
        <v>23.584984974462738</v>
      </c>
      <c r="P186" s="1179">
        <f t="shared" si="242"/>
        <v>0.10155660754354756</v>
      </c>
      <c r="Q186" s="1179">
        <f t="shared" si="242"/>
        <v>34.317933237941162</v>
      </c>
      <c r="R186" s="1179">
        <f t="shared" si="242"/>
        <v>17.314370052705502</v>
      </c>
    </row>
    <row r="187" spans="2:18" ht="15.6" thickTop="1" thickBot="1" x14ac:dyDescent="0.35">
      <c r="D187">
        <v>20</v>
      </c>
      <c r="E187">
        <f t="shared" ref="E187" si="243">B179+C179+D187</f>
        <v>120</v>
      </c>
      <c r="F187">
        <f t="shared" ref="F187:R187" si="244">($B179*F$2+$C179*F$3+$D187*F$4)/$E187</f>
        <v>3.3287535463060651</v>
      </c>
      <c r="G187">
        <f t="shared" si="244"/>
        <v>2.7604326676163408E-2</v>
      </c>
      <c r="H187" s="1179">
        <f t="shared" si="244"/>
        <v>9.9217635274335336</v>
      </c>
      <c r="I187" s="1179">
        <f t="shared" si="244"/>
        <v>6.0683847986577835</v>
      </c>
      <c r="J187">
        <f t="shared" si="244"/>
        <v>1.9179832187097583</v>
      </c>
      <c r="K187" s="1179">
        <f t="shared" si="244"/>
        <v>94.222782040415922</v>
      </c>
      <c r="L187">
        <f t="shared" si="244"/>
        <v>12.496944444444445</v>
      </c>
      <c r="M187">
        <f t="shared" si="244"/>
        <v>0.13311218000852909</v>
      </c>
      <c r="N187" s="1179">
        <f t="shared" si="244"/>
        <v>249.06083385726021</v>
      </c>
      <c r="O187">
        <f t="shared" si="244"/>
        <v>23.007165905656723</v>
      </c>
      <c r="P187" s="1179">
        <f t="shared" si="244"/>
        <v>0.10316947806924458</v>
      </c>
      <c r="Q187" s="1179">
        <f t="shared" si="244"/>
        <v>33.851175383183104</v>
      </c>
      <c r="R187" s="1179">
        <f t="shared" si="244"/>
        <v>17.077701277578338</v>
      </c>
    </row>
    <row r="188" spans="2:18" ht="15.6" thickTop="1" thickBot="1" x14ac:dyDescent="0.35">
      <c r="B188">
        <v>80</v>
      </c>
      <c r="C188">
        <v>20</v>
      </c>
      <c r="D188">
        <v>1</v>
      </c>
      <c r="E188">
        <f t="shared" ref="E188" si="245">B188+C188+D188</f>
        <v>101</v>
      </c>
      <c r="F188">
        <f t="shared" ref="F188:R188" si="246">($B188*F$2+$C188*F$3+$D188*F$4)/$E188</f>
        <v>3.9555020919109167</v>
      </c>
      <c r="G188">
        <f t="shared" si="246"/>
        <v>3.2683965974416675E-2</v>
      </c>
      <c r="H188" s="1179">
        <f t="shared" si="246"/>
        <v>9.5930028477585516</v>
      </c>
      <c r="I188" s="1179">
        <f t="shared" si="246"/>
        <v>5.7362209942486242</v>
      </c>
      <c r="J188">
        <f t="shared" si="246"/>
        <v>2.0568017629470132</v>
      </c>
      <c r="K188" s="1179">
        <f t="shared" si="246"/>
        <v>102.36002815915263</v>
      </c>
      <c r="L188">
        <f t="shared" si="246"/>
        <v>15.104603960396041</v>
      </c>
      <c r="M188">
        <f t="shared" si="246"/>
        <v>0.1610053319310924</v>
      </c>
      <c r="N188" s="1179">
        <f t="shared" si="246"/>
        <v>258.81204563186708</v>
      </c>
      <c r="O188">
        <f t="shared" si="246"/>
        <v>27.02953490763128</v>
      </c>
      <c r="P188" s="1179">
        <f t="shared" si="246"/>
        <v>9.1552063264724912E-2</v>
      </c>
      <c r="Q188" s="1179">
        <f t="shared" si="246"/>
        <v>37.202168859976005</v>
      </c>
      <c r="R188" s="1179">
        <f t="shared" si="246"/>
        <v>18.809809395142427</v>
      </c>
    </row>
    <row r="189" spans="2:18" ht="15.6" thickTop="1" thickBot="1" x14ac:dyDescent="0.35">
      <c r="D189">
        <v>3</v>
      </c>
      <c r="E189">
        <f t="shared" ref="E189" si="247">B188+C188+D189</f>
        <v>103</v>
      </c>
      <c r="F189">
        <f t="shared" ref="F189:R189" si="248">($B188*F$2+$C188*F$3+$D189*F$4)/$E189</f>
        <v>3.8786962260485689</v>
      </c>
      <c r="G189">
        <f t="shared" si="248"/>
        <v>3.2049325858408584E-2</v>
      </c>
      <c r="H189" s="1179">
        <f t="shared" si="248"/>
        <v>9.6390934073489998</v>
      </c>
      <c r="I189" s="1179">
        <f t="shared" si="248"/>
        <v>5.7767566938517483</v>
      </c>
      <c r="J189">
        <f t="shared" si="248"/>
        <v>2.042476439764501</v>
      </c>
      <c r="K189" s="1179">
        <f t="shared" si="248"/>
        <v>101.28341180099989</v>
      </c>
      <c r="L189">
        <f t="shared" si="248"/>
        <v>14.814576205886887</v>
      </c>
      <c r="M189">
        <f t="shared" si="248"/>
        <v>0.15787901480621683</v>
      </c>
      <c r="N189" s="1179">
        <f t="shared" si="248"/>
        <v>257.43502024280627</v>
      </c>
      <c r="O189">
        <f t="shared" si="248"/>
        <v>26.513858933157316</v>
      </c>
      <c r="P189" s="1179">
        <f t="shared" si="248"/>
        <v>9.2999041231845381E-2</v>
      </c>
      <c r="Q189" s="1179">
        <f t="shared" si="248"/>
        <v>36.783633912163246</v>
      </c>
      <c r="R189" s="1179">
        <f t="shared" si="248"/>
        <v>18.596951330141973</v>
      </c>
    </row>
    <row r="190" spans="2:18" ht="15.6" thickTop="1" thickBot="1" x14ac:dyDescent="0.35">
      <c r="D190">
        <v>5</v>
      </c>
      <c r="E190">
        <f t="shared" ref="E190" si="249">B188+C188+D190</f>
        <v>105</v>
      </c>
      <c r="F190">
        <f t="shared" ref="F190:R190" si="250">($B188*F$2+$C188*F$3+$D190*F$4)/$E190</f>
        <v>3.8048162979333582</v>
      </c>
      <c r="G190">
        <f t="shared" si="250"/>
        <v>3.1438862508724609E-2</v>
      </c>
      <c r="H190" s="1179">
        <f t="shared" si="250"/>
        <v>9.6834281360979073</v>
      </c>
      <c r="I190" s="1179">
        <f t="shared" si="250"/>
        <v>5.8157481763271344</v>
      </c>
      <c r="J190">
        <f t="shared" si="250"/>
        <v>2.0286968431794175</v>
      </c>
      <c r="K190" s="1179">
        <f t="shared" si="250"/>
        <v>100.2478093993482</v>
      </c>
      <c r="L190">
        <f t="shared" si="250"/>
        <v>14.535597127739987</v>
      </c>
      <c r="M190">
        <f t="shared" si="250"/>
        <v>0.15487179547657459</v>
      </c>
      <c r="N190" s="1179">
        <f t="shared" si="250"/>
        <v>256.11045296380496</v>
      </c>
      <c r="O190">
        <f t="shared" si="250"/>
        <v>26.017827757710936</v>
      </c>
      <c r="P190" s="1179">
        <f t="shared" si="250"/>
        <v>9.4390896228789822E-2</v>
      </c>
      <c r="Q190" s="1179">
        <f t="shared" si="250"/>
        <v>36.3810431528386</v>
      </c>
      <c r="R190" s="1179">
        <f t="shared" si="250"/>
        <v>18.392202143808202</v>
      </c>
    </row>
    <row r="191" spans="2:18" ht="15.6" thickTop="1" thickBot="1" x14ac:dyDescent="0.35">
      <c r="D191">
        <v>7</v>
      </c>
      <c r="E191">
        <f t="shared" ref="E191" si="251">B188+C188+D191</f>
        <v>107</v>
      </c>
      <c r="F191">
        <f t="shared" ref="F191:R191" si="252">($B188*F$2+$C188*F$3+$D191*F$4)/$E191</f>
        <v>3.7336982362897437</v>
      </c>
      <c r="G191">
        <f t="shared" si="252"/>
        <v>3.0851220218841905E-2</v>
      </c>
      <c r="H191" s="1179">
        <f t="shared" si="252"/>
        <v>9.7261054918094736</v>
      </c>
      <c r="I191" s="1179">
        <f t="shared" si="252"/>
        <v>5.853282033289422</v>
      </c>
      <c r="J191">
        <f t="shared" si="252"/>
        <v>2.0154323717003182</v>
      </c>
      <c r="K191" s="1179">
        <f t="shared" si="252"/>
        <v>99.250921106169443</v>
      </c>
      <c r="L191">
        <f t="shared" si="252"/>
        <v>14.267047174009793</v>
      </c>
      <c r="M191">
        <f t="shared" si="252"/>
        <v>0.15197699556112459</v>
      </c>
      <c r="N191" s="1179">
        <f t="shared" si="252"/>
        <v>254.83540221859812</v>
      </c>
      <c r="O191">
        <f t="shared" si="252"/>
        <v>25.540339803776568</v>
      </c>
      <c r="P191" s="1179">
        <f t="shared" si="252"/>
        <v>9.5730719263231664E-2</v>
      </c>
      <c r="Q191" s="1179">
        <f t="shared" si="252"/>
        <v>35.993502515357861</v>
      </c>
      <c r="R191" s="1179">
        <f t="shared" si="252"/>
        <v>18.195107132664479</v>
      </c>
    </row>
    <row r="192" spans="2:18" ht="15.6" thickTop="1" thickBot="1" x14ac:dyDescent="0.35">
      <c r="D192">
        <v>10</v>
      </c>
      <c r="E192">
        <f t="shared" ref="E192" si="253">B188+C188+D192</f>
        <v>110</v>
      </c>
      <c r="F192">
        <f t="shared" ref="F192:R192" si="254">($B188*F$2+$C188*F$3+$D192*F$4)/$E192</f>
        <v>3.6318701025727509</v>
      </c>
      <c r="G192">
        <f t="shared" si="254"/>
        <v>3.000982330378258E-2</v>
      </c>
      <c r="H192" s="1179">
        <f t="shared" si="254"/>
        <v>9.7872117056692147</v>
      </c>
      <c r="I192" s="1179">
        <f t="shared" si="254"/>
        <v>5.907023692121788</v>
      </c>
      <c r="J192">
        <f t="shared" si="254"/>
        <v>1.9964400602643355</v>
      </c>
      <c r="K192" s="1179">
        <f t="shared" si="254"/>
        <v>97.823558322754437</v>
      </c>
      <c r="L192">
        <f t="shared" si="254"/>
        <v>13.882532467532469</v>
      </c>
      <c r="M192">
        <f t="shared" si="254"/>
        <v>0.14783216840945756</v>
      </c>
      <c r="N192" s="1179">
        <f t="shared" si="254"/>
        <v>253.00976137887014</v>
      </c>
      <c r="O192">
        <f t="shared" si="254"/>
        <v>24.856663869734174</v>
      </c>
      <c r="P192" s="1179">
        <f t="shared" si="254"/>
        <v>9.7649102244364308E-2</v>
      </c>
      <c r="Q192" s="1179">
        <f t="shared" si="254"/>
        <v>35.438614784419528</v>
      </c>
      <c r="R192" s="1179">
        <f t="shared" si="254"/>
        <v>17.91290291216324</v>
      </c>
    </row>
    <row r="193" spans="2:18" ht="15.6" thickTop="1" thickBot="1" x14ac:dyDescent="0.35">
      <c r="D193">
        <v>13</v>
      </c>
      <c r="E193">
        <f t="shared" ref="E193" si="255">B188+C188+D193</f>
        <v>113</v>
      </c>
      <c r="F193">
        <f t="shared" ref="F193:R193" si="256">($B188*F$2+$C188*F$3+$D193*F$4)/$E193</f>
        <v>3.5354487724159522</v>
      </c>
      <c r="G193">
        <f t="shared" si="256"/>
        <v>2.9213102331115785E-2</v>
      </c>
      <c r="H193" s="1179">
        <f t="shared" si="256"/>
        <v>9.845073341801891</v>
      </c>
      <c r="I193" s="1179">
        <f t="shared" si="256"/>
        <v>5.9579118115471275</v>
      </c>
      <c r="J193">
        <f t="shared" si="256"/>
        <v>1.978456190143538</v>
      </c>
      <c r="K193" s="1179">
        <f t="shared" si="256"/>
        <v>96.471984713680044</v>
      </c>
      <c r="L193">
        <f t="shared" si="256"/>
        <v>13.518434471133588</v>
      </c>
      <c r="M193">
        <f t="shared" si="256"/>
        <v>0.14390742057557818</v>
      </c>
      <c r="N193" s="1179">
        <f t="shared" si="256"/>
        <v>251.28105722089759</v>
      </c>
      <c r="O193">
        <f t="shared" si="256"/>
        <v>24.209289312720582</v>
      </c>
      <c r="P193" s="1179">
        <f t="shared" si="256"/>
        <v>9.9465624182250981E-2</v>
      </c>
      <c r="Q193" s="1179">
        <f t="shared" si="256"/>
        <v>34.913190118840753</v>
      </c>
      <c r="R193" s="1179">
        <f t="shared" si="256"/>
        <v>17.645682986555872</v>
      </c>
    </row>
    <row r="194" spans="2:18" ht="15.6" thickTop="1" thickBot="1" x14ac:dyDescent="0.35">
      <c r="D194">
        <v>15</v>
      </c>
      <c r="E194">
        <f t="shared" ref="E194" si="257">B188+C188+D194</f>
        <v>115</v>
      </c>
      <c r="F194">
        <f t="shared" ref="F194:R194" si="258">($B188*F$2+$C188*F$3+$D194*F$4)/$E194</f>
        <v>3.4739627068087184</v>
      </c>
      <c r="G194">
        <f t="shared" si="258"/>
        <v>2.8705048377531163E-2</v>
      </c>
      <c r="H194" s="1179">
        <f t="shared" si="258"/>
        <v>9.881970617016929</v>
      </c>
      <c r="I194" s="1179">
        <f t="shared" si="258"/>
        <v>5.9903622065429953</v>
      </c>
      <c r="J194">
        <f t="shared" si="258"/>
        <v>1.9669882149940436</v>
      </c>
      <c r="K194" s="1179">
        <f t="shared" si="258"/>
        <v>95.61011168760362</v>
      </c>
      <c r="L194">
        <f t="shared" si="258"/>
        <v>13.286256038647343</v>
      </c>
      <c r="M194">
        <f t="shared" si="258"/>
        <v>0.14140468282643767</v>
      </c>
      <c r="N194" s="1179">
        <f t="shared" si="258"/>
        <v>250.17869514914699</v>
      </c>
      <c r="O194">
        <f t="shared" si="258"/>
        <v>23.796470754624959</v>
      </c>
      <c r="P194" s="1179">
        <f t="shared" si="258"/>
        <v>0.10062398599771494</v>
      </c>
      <c r="Q194" s="1179">
        <f t="shared" si="258"/>
        <v>34.578136708906463</v>
      </c>
      <c r="R194" s="1179">
        <f t="shared" si="258"/>
        <v>17.475281874574364</v>
      </c>
    </row>
    <row r="195" spans="2:18" ht="15.6" thickTop="1" thickBot="1" x14ac:dyDescent="0.35">
      <c r="D195">
        <v>17</v>
      </c>
      <c r="E195">
        <f t="shared" ref="E195" si="259">B188+C188+D195</f>
        <v>117</v>
      </c>
      <c r="F195">
        <f t="shared" ref="F195:R195" si="260">($B188*F$2+$C188*F$3+$D195*F$4)/$E195</f>
        <v>3.4145787289145519</v>
      </c>
      <c r="G195">
        <f t="shared" si="260"/>
        <v>2.8214363789881059E-2</v>
      </c>
      <c r="H195" s="1179">
        <f t="shared" si="260"/>
        <v>9.9176064469254719</v>
      </c>
      <c r="I195" s="1179">
        <f t="shared" si="260"/>
        <v>6.0217031863253281</v>
      </c>
      <c r="J195">
        <f t="shared" si="260"/>
        <v>1.9559123073710278</v>
      </c>
      <c r="K195" s="1179">
        <f t="shared" si="260"/>
        <v>94.777704406008439</v>
      </c>
      <c r="L195">
        <f t="shared" si="260"/>
        <v>13.062015330348665</v>
      </c>
      <c r="M195">
        <f t="shared" si="260"/>
        <v>0.13898750876102847</v>
      </c>
      <c r="N195" s="1179">
        <f t="shared" si="260"/>
        <v>249.114020669593</v>
      </c>
      <c r="O195">
        <f t="shared" si="260"/>
        <v>23.397765651506965</v>
      </c>
      <c r="P195" s="1179">
        <f t="shared" si="260"/>
        <v>0.1017427456998297</v>
      </c>
      <c r="Q195" s="1179">
        <f t="shared" si="260"/>
        <v>34.254538116405818</v>
      </c>
      <c r="R195" s="1179">
        <f t="shared" si="260"/>
        <v>17.310706441634956</v>
      </c>
    </row>
    <row r="196" spans="2:18" ht="15.6" thickTop="1" thickBot="1" x14ac:dyDescent="0.35">
      <c r="D196">
        <v>20</v>
      </c>
      <c r="E196">
        <f t="shared" ref="E196" si="261">B188+C188+D196</f>
        <v>120</v>
      </c>
      <c r="F196">
        <f t="shared" ref="F196:R196" si="262">($B188*F$2+$C188*F$3+$D196*F$4)/$E196</f>
        <v>3.3292142606916881</v>
      </c>
      <c r="G196">
        <f t="shared" si="262"/>
        <v>2.750900469513403E-2</v>
      </c>
      <c r="H196" s="1179">
        <f t="shared" si="262"/>
        <v>9.9688329524190031</v>
      </c>
      <c r="I196" s="1179">
        <f t="shared" si="262"/>
        <v>6.0667558447624339</v>
      </c>
      <c r="J196">
        <f t="shared" si="262"/>
        <v>1.9399906901629427</v>
      </c>
      <c r="K196" s="1179">
        <f t="shared" si="262"/>
        <v>93.581118938715377</v>
      </c>
      <c r="L196">
        <f t="shared" si="262"/>
        <v>12.739669312169314</v>
      </c>
      <c r="M196">
        <f t="shared" si="262"/>
        <v>0.13551282104200277</v>
      </c>
      <c r="N196" s="1179">
        <f t="shared" si="262"/>
        <v>247.58355110523414</v>
      </c>
      <c r="O196">
        <f t="shared" si="262"/>
        <v>22.824627065774845</v>
      </c>
      <c r="P196" s="1179">
        <f t="shared" si="262"/>
        <v>0.10335096277161966</v>
      </c>
      <c r="Q196" s="1179">
        <f t="shared" si="262"/>
        <v>33.789365139686154</v>
      </c>
      <c r="R196" s="1179">
        <f t="shared" si="262"/>
        <v>17.074129256784559</v>
      </c>
    </row>
    <row r="197" spans="2:18" ht="15.6" thickTop="1" thickBot="1" x14ac:dyDescent="0.35">
      <c r="B197">
        <v>79</v>
      </c>
      <c r="C197">
        <v>21</v>
      </c>
      <c r="D197">
        <v>1</v>
      </c>
      <c r="E197">
        <f t="shared" ref="E197" si="263">B197+C197+D197</f>
        <v>101</v>
      </c>
      <c r="F197">
        <f t="shared" ref="F197:R197" si="264">($B197*F$2+$C197*F$3+$D197*F$4)/$E197</f>
        <v>3.9560494753393796</v>
      </c>
      <c r="G197">
        <f t="shared" si="264"/>
        <v>3.2570712135569883E-2</v>
      </c>
      <c r="H197" s="1179">
        <f t="shared" si="264"/>
        <v>9.6489269170482164</v>
      </c>
      <c r="I197" s="1179">
        <f t="shared" si="264"/>
        <v>5.7342856034818714</v>
      </c>
      <c r="J197">
        <f t="shared" si="264"/>
        <v>2.0829492537824801</v>
      </c>
      <c r="K197" s="1179">
        <f t="shared" si="264"/>
        <v>101.59765615713222</v>
      </c>
      <c r="L197">
        <f t="shared" si="264"/>
        <v>15.392989941851328</v>
      </c>
      <c r="M197">
        <f t="shared" si="264"/>
        <v>0.16385757870353643</v>
      </c>
      <c r="N197" s="1179">
        <f t="shared" si="264"/>
        <v>257.05685820371724</v>
      </c>
      <c r="O197">
        <f t="shared" si="264"/>
        <v>26.812657078068657</v>
      </c>
      <c r="P197" s="1179">
        <f t="shared" si="264"/>
        <v>9.1767688653685425E-2</v>
      </c>
      <c r="Q197" s="1179">
        <f t="shared" si="264"/>
        <v>37.128730946910331</v>
      </c>
      <c r="R197" s="1179">
        <f t="shared" si="264"/>
        <v>18.805565410040902</v>
      </c>
    </row>
    <row r="198" spans="2:18" ht="15.6" thickTop="1" thickBot="1" x14ac:dyDescent="0.35">
      <c r="D198">
        <v>3</v>
      </c>
      <c r="E198">
        <f t="shared" ref="E198" si="265">B197+C197+D198</f>
        <v>103</v>
      </c>
      <c r="F198">
        <f t="shared" ref="F198:R198" si="266">($B197*F$2+$C197*F$3+$D198*F$4)/$E198</f>
        <v>3.8792329806725956</v>
      </c>
      <c r="G198">
        <f t="shared" si="266"/>
        <v>3.1938271123228723E-2</v>
      </c>
      <c r="H198" s="1179">
        <f t="shared" si="266"/>
        <v>9.6939315723806132</v>
      </c>
      <c r="I198" s="1179">
        <f t="shared" si="266"/>
        <v>5.7748588834882337</v>
      </c>
      <c r="J198">
        <f t="shared" si="266"/>
        <v>2.0681162123313177</v>
      </c>
      <c r="K198" s="1179">
        <f t="shared" si="266"/>
        <v>100.53584313882452</v>
      </c>
      <c r="L198">
        <f t="shared" si="266"/>
        <v>15.097362459546927</v>
      </c>
      <c r="M198">
        <f t="shared" si="266"/>
        <v>0.1606758781461862</v>
      </c>
      <c r="N198" s="1179">
        <f t="shared" si="266"/>
        <v>255.71391412394092</v>
      </c>
      <c r="O198">
        <f t="shared" si="266"/>
        <v>26.3011923235862</v>
      </c>
      <c r="P198" s="1179">
        <f t="shared" si="266"/>
        <v>9.321047972004938E-2</v>
      </c>
      <c r="Q198" s="1179">
        <f t="shared" si="266"/>
        <v>36.711621977992046</v>
      </c>
      <c r="R198" s="1179">
        <f t="shared" si="266"/>
        <v>18.592789752518147</v>
      </c>
    </row>
    <row r="199" spans="2:18" ht="15.6" thickTop="1" thickBot="1" x14ac:dyDescent="0.35">
      <c r="D199">
        <v>5</v>
      </c>
      <c r="E199">
        <f t="shared" ref="E199" si="267">B197+C197+D199</f>
        <v>105</v>
      </c>
      <c r="F199">
        <f t="shared" ref="F199:R199" si="268">($B197*F$2+$C197*F$3+$D199*F$4)/$E199</f>
        <v>3.8053428286597843</v>
      </c>
      <c r="G199">
        <f t="shared" si="268"/>
        <v>3.1329923101833884E-2</v>
      </c>
      <c r="H199" s="1179">
        <f t="shared" si="268"/>
        <v>9.7372217646527304</v>
      </c>
      <c r="I199" s="1179">
        <f t="shared" si="268"/>
        <v>5.8138865147324497</v>
      </c>
      <c r="J199">
        <f t="shared" si="268"/>
        <v>2.0538482391259141</v>
      </c>
      <c r="K199" s="1179">
        <f t="shared" si="268"/>
        <v>99.514480140261881</v>
      </c>
      <c r="L199">
        <f t="shared" si="268"/>
        <v>14.812996976568407</v>
      </c>
      <c r="M199">
        <f t="shared" si="268"/>
        <v>0.15761538522911597</v>
      </c>
      <c r="N199" s="1179">
        <f t="shared" si="268"/>
        <v>254.4221298186323</v>
      </c>
      <c r="O199">
        <f t="shared" si="268"/>
        <v>25.809211940703079</v>
      </c>
      <c r="P199" s="1179">
        <f t="shared" si="268"/>
        <v>9.4598307317218508E-2</v>
      </c>
      <c r="Q199" s="1179">
        <f t="shared" si="268"/>
        <v>36.310402874556374</v>
      </c>
      <c r="R199" s="1179">
        <f t="shared" si="268"/>
        <v>18.388119834329594</v>
      </c>
    </row>
    <row r="200" spans="2:18" ht="15.6" thickTop="1" thickBot="1" x14ac:dyDescent="0.35">
      <c r="D200">
        <v>7</v>
      </c>
      <c r="E200">
        <f t="shared" ref="E200" si="269">B197+C197+D200</f>
        <v>107</v>
      </c>
      <c r="F200">
        <f t="shared" ref="F200:R200" si="270">($B197*F$2+$C197*F$3+$D200*F$4)/$E200</f>
        <v>3.7342149253203489</v>
      </c>
      <c r="G200">
        <f t="shared" si="270"/>
        <v>3.0744317062547273E-2</v>
      </c>
      <c r="H200" s="1179">
        <f t="shared" si="270"/>
        <v>9.7788936319800932</v>
      </c>
      <c r="I200" s="1179">
        <f t="shared" si="270"/>
        <v>5.8514551691077221</v>
      </c>
      <c r="J200">
        <f t="shared" si="270"/>
        <v>2.0401136480964128</v>
      </c>
      <c r="K200" s="1179">
        <f t="shared" si="270"/>
        <v>98.531298936038027</v>
      </c>
      <c r="L200">
        <f t="shared" si="270"/>
        <v>14.539261978934878</v>
      </c>
      <c r="M200">
        <f t="shared" si="270"/>
        <v>0.15466930326221662</v>
      </c>
      <c r="N200" s="1179">
        <f t="shared" si="270"/>
        <v>253.17863651539128</v>
      </c>
      <c r="O200">
        <f t="shared" si="270"/>
        <v>25.335623347834279</v>
      </c>
      <c r="P200" s="1179">
        <f t="shared" si="270"/>
        <v>9.5934253508885986E-2</v>
      </c>
      <c r="Q200" s="1179">
        <f t="shared" si="270"/>
        <v>35.924182616108943</v>
      </c>
      <c r="R200" s="1179">
        <f t="shared" si="270"/>
        <v>18.191101128035939</v>
      </c>
    </row>
    <row r="201" spans="2:18" ht="15.6" thickTop="1" thickBot="1" x14ac:dyDescent="0.35">
      <c r="D201">
        <v>10</v>
      </c>
      <c r="E201">
        <f t="shared" ref="E201" si="271">B197+C197+D201</f>
        <v>110</v>
      </c>
      <c r="F201">
        <f t="shared" ref="F201:R201" si="272">($B197*F$2+$C197*F$3+$D201*F$4)/$E201</f>
        <v>3.6323727000843395</v>
      </c>
      <c r="G201">
        <f t="shared" si="272"/>
        <v>2.9905835688114165E-2</v>
      </c>
      <c r="H201" s="1179">
        <f t="shared" si="272"/>
        <v>9.8385601692897264</v>
      </c>
      <c r="I201" s="1179">
        <f t="shared" si="272"/>
        <v>5.9052466515086799</v>
      </c>
      <c r="J201">
        <f t="shared" si="272"/>
        <v>2.0204482109405371</v>
      </c>
      <c r="K201" s="1179">
        <f t="shared" si="272"/>
        <v>97.123562211808419</v>
      </c>
      <c r="L201">
        <f t="shared" si="272"/>
        <v>14.147323232323235</v>
      </c>
      <c r="M201">
        <f t="shared" si="272"/>
        <v>0.15045104953688343</v>
      </c>
      <c r="N201" s="1179">
        <f t="shared" si="272"/>
        <v>251.39818019484164</v>
      </c>
      <c r="O201">
        <f t="shared" si="272"/>
        <v>24.65753058986304</v>
      </c>
      <c r="P201" s="1179">
        <f t="shared" si="272"/>
        <v>9.7847085556046251E-2</v>
      </c>
      <c r="Q201" s="1179">
        <f t="shared" si="272"/>
        <v>35.3711854278774</v>
      </c>
      <c r="R201" s="1179">
        <f t="shared" si="272"/>
        <v>17.909006162206389</v>
      </c>
    </row>
    <row r="202" spans="2:18" ht="15.6" thickTop="1" thickBot="1" x14ac:dyDescent="0.35">
      <c r="D202">
        <v>13</v>
      </c>
      <c r="E202">
        <f t="shared" ref="E202" si="273">B197+C197+D202</f>
        <v>113</v>
      </c>
      <c r="F202">
        <f t="shared" ref="F202:R202" si="274">($B197*F$2+$C197*F$3+$D202*F$4)/$E202</f>
        <v>3.5359380266307729</v>
      </c>
      <c r="G202">
        <f t="shared" si="274"/>
        <v>2.911187544860671E-2</v>
      </c>
      <c r="H202" s="1179">
        <f t="shared" si="274"/>
        <v>9.8950585718749551</v>
      </c>
      <c r="I202" s="1179">
        <f t="shared" si="274"/>
        <v>5.9561819490033932</v>
      </c>
      <c r="J202">
        <f t="shared" si="274"/>
        <v>2.0018269562885127</v>
      </c>
      <c r="K202" s="1179">
        <f t="shared" si="274"/>
        <v>95.79057257028127</v>
      </c>
      <c r="L202">
        <f t="shared" si="274"/>
        <v>13.776195392611323</v>
      </c>
      <c r="M202">
        <f t="shared" si="274"/>
        <v>0.14645677388546174</v>
      </c>
      <c r="N202" s="1179">
        <f t="shared" si="274"/>
        <v>249.71226137803802</v>
      </c>
      <c r="O202">
        <f t="shared" si="274"/>
        <v>24.015442757093812</v>
      </c>
      <c r="P202" s="1179">
        <f t="shared" si="274"/>
        <v>9.9658351299817455E-2</v>
      </c>
      <c r="Q202" s="1179">
        <f t="shared" si="274"/>
        <v>34.847550922206828</v>
      </c>
      <c r="R202" s="1179">
        <f t="shared" si="274"/>
        <v>17.641889690137695</v>
      </c>
    </row>
    <row r="203" spans="2:18" ht="15.6" thickTop="1" thickBot="1" x14ac:dyDescent="0.35">
      <c r="D203">
        <v>15</v>
      </c>
      <c r="E203">
        <f t="shared" ref="E203" si="275">B197+C197+D203</f>
        <v>115</v>
      </c>
      <c r="F203">
        <f t="shared" ref="F203:R203" si="276">($B197*F$2+$C197*F$3+$D203*F$4)/$E203</f>
        <v>3.4744434522545857</v>
      </c>
      <c r="G203">
        <f t="shared" si="276"/>
        <v>2.8605581962543983E-2</v>
      </c>
      <c r="H203" s="1179">
        <f t="shared" si="276"/>
        <v>9.9310865387408978</v>
      </c>
      <c r="I203" s="1179">
        <f t="shared" si="276"/>
        <v>5.988662428565239</v>
      </c>
      <c r="J203">
        <f t="shared" si="276"/>
        <v>1.9899525330321493</v>
      </c>
      <c r="K203" s="1179">
        <f t="shared" si="276"/>
        <v>94.940550190177007</v>
      </c>
      <c r="L203">
        <f t="shared" si="276"/>
        <v>13.539534161490684</v>
      </c>
      <c r="M203">
        <f t="shared" si="276"/>
        <v>0.14390969955701893</v>
      </c>
      <c r="N203" s="1179">
        <f t="shared" si="276"/>
        <v>248.63718271225019</v>
      </c>
      <c r="O203">
        <f t="shared" si="276"/>
        <v>23.605995443443874</v>
      </c>
      <c r="P203" s="1179">
        <f t="shared" si="276"/>
        <v>0.10081336133932373</v>
      </c>
      <c r="Q203" s="1179">
        <f t="shared" si="276"/>
        <v>34.513639063518347</v>
      </c>
      <c r="R203" s="1179">
        <f t="shared" si="276"/>
        <v>17.471554548528676</v>
      </c>
    </row>
    <row r="204" spans="2:18" ht="15.6" thickTop="1" thickBot="1" x14ac:dyDescent="0.35">
      <c r="D204">
        <v>17</v>
      </c>
      <c r="E204">
        <f t="shared" ref="E204" si="277">B197+C197+D204</f>
        <v>117</v>
      </c>
      <c r="F204">
        <f t="shared" ref="F204:R204" si="278">($B197*F$2+$C197*F$3+$D204*F$4)/$E204</f>
        <v>3.4150512564895501</v>
      </c>
      <c r="G204">
        <f t="shared" si="278"/>
        <v>2.8116597655491949E-2</v>
      </c>
      <c r="H204" s="1179">
        <f t="shared" si="278"/>
        <v>9.9658827802439021</v>
      </c>
      <c r="I204" s="1179">
        <f t="shared" si="278"/>
        <v>6.0200324643813801</v>
      </c>
      <c r="J204">
        <f t="shared" si="278"/>
        <v>1.9784840729640376</v>
      </c>
      <c r="K204" s="1179">
        <f t="shared" si="278"/>
        <v>94.11958840426432</v>
      </c>
      <c r="L204">
        <f t="shared" si="278"/>
        <v>13.31096391263058</v>
      </c>
      <c r="M204">
        <f t="shared" si="278"/>
        <v>0.14144970469279639</v>
      </c>
      <c r="N204" s="1179">
        <f t="shared" si="278"/>
        <v>247.59885887264315</v>
      </c>
      <c r="O204">
        <f t="shared" si="278"/>
        <v>23.210546328551196</v>
      </c>
      <c r="P204" s="1179">
        <f t="shared" si="278"/>
        <v>0.10192888385611185</v>
      </c>
      <c r="Q204" s="1179">
        <f t="shared" si="278"/>
        <v>34.191142994870489</v>
      </c>
      <c r="R204" s="1179">
        <f t="shared" si="278"/>
        <v>17.307042830564409</v>
      </c>
    </row>
    <row r="205" spans="2:18" ht="15.6" thickTop="1" thickBot="1" x14ac:dyDescent="0.35">
      <c r="D205">
        <v>20</v>
      </c>
      <c r="E205">
        <f t="shared" ref="E205" si="279">B197+C197+D205</f>
        <v>120</v>
      </c>
      <c r="F205">
        <f t="shared" ref="F205:R205" si="280">($B197*F$2+$C197*F$3+$D205*F$4)/$E205</f>
        <v>3.3296749750773111</v>
      </c>
      <c r="G205">
        <f t="shared" si="280"/>
        <v>2.7413682714104652E-2</v>
      </c>
      <c r="H205" s="1179">
        <f t="shared" si="280"/>
        <v>10.015902377404471</v>
      </c>
      <c r="I205" s="1179">
        <f t="shared" si="280"/>
        <v>6.0651268908670835</v>
      </c>
      <c r="J205">
        <f t="shared" si="280"/>
        <v>1.9619981616161271</v>
      </c>
      <c r="K205" s="1179">
        <f t="shared" si="280"/>
        <v>92.939455837014847</v>
      </c>
      <c r="L205">
        <f t="shared" si="280"/>
        <v>12.982394179894181</v>
      </c>
      <c r="M205">
        <f t="shared" si="280"/>
        <v>0.13791346207547647</v>
      </c>
      <c r="N205" s="1179">
        <f t="shared" si="280"/>
        <v>246.10626835320804</v>
      </c>
      <c r="O205">
        <f t="shared" si="280"/>
        <v>22.642088225892969</v>
      </c>
      <c r="P205" s="1179">
        <f t="shared" si="280"/>
        <v>0.10353244747399476</v>
      </c>
      <c r="Q205" s="1179">
        <f t="shared" si="280"/>
        <v>33.727554896189204</v>
      </c>
      <c r="R205" s="1179">
        <f t="shared" si="280"/>
        <v>17.070557235990773</v>
      </c>
    </row>
    <row r="206" spans="2:18" ht="15.6" thickTop="1" thickBot="1" x14ac:dyDescent="0.35">
      <c r="B206">
        <v>78</v>
      </c>
      <c r="C206">
        <v>22</v>
      </c>
      <c r="D206">
        <v>1</v>
      </c>
      <c r="E206">
        <f t="shared" ref="E206" si="281">B206+C206+D206</f>
        <v>101</v>
      </c>
      <c r="F206">
        <f t="shared" ref="F206:R206" si="282">($B206*F$2+$C206*F$3+$D206*F$4)/$E206</f>
        <v>3.9565968587678424</v>
      </c>
      <c r="G206">
        <f t="shared" si="282"/>
        <v>3.2457458296723099E-2</v>
      </c>
      <c r="H206" s="1179">
        <f t="shared" si="282"/>
        <v>9.7048509863378847</v>
      </c>
      <c r="I206" s="1179">
        <f t="shared" si="282"/>
        <v>5.7323502127151196</v>
      </c>
      <c r="J206">
        <f t="shared" si="282"/>
        <v>2.1090967446179465</v>
      </c>
      <c r="K206" s="1179">
        <f t="shared" si="282"/>
        <v>100.83528415511178</v>
      </c>
      <c r="L206">
        <f t="shared" si="282"/>
        <v>15.681375923306616</v>
      </c>
      <c r="M206">
        <f t="shared" si="282"/>
        <v>0.1667098254759804</v>
      </c>
      <c r="N206" s="1179">
        <f t="shared" si="282"/>
        <v>255.30167077556743</v>
      </c>
      <c r="O206">
        <f t="shared" si="282"/>
        <v>26.595779248506034</v>
      </c>
      <c r="P206" s="1179">
        <f t="shared" si="282"/>
        <v>9.1983314042645925E-2</v>
      </c>
      <c r="Q206" s="1179">
        <f t="shared" si="282"/>
        <v>37.055293033844642</v>
      </c>
      <c r="R206" s="1179">
        <f t="shared" si="282"/>
        <v>18.801321424939378</v>
      </c>
    </row>
    <row r="207" spans="2:18" ht="15.6" thickTop="1" thickBot="1" x14ac:dyDescent="0.35">
      <c r="D207">
        <v>3</v>
      </c>
      <c r="E207">
        <f t="shared" ref="E207" si="283">B206+C206+D207</f>
        <v>103</v>
      </c>
      <c r="F207">
        <f t="shared" ref="F207:R207" si="284">($B206*F$2+$C206*F$3+$D207*F$4)/$E207</f>
        <v>3.8797697352966223</v>
      </c>
      <c r="G207">
        <f t="shared" si="284"/>
        <v>3.1827216388048862E-2</v>
      </c>
      <c r="H207" s="1179">
        <f t="shared" si="284"/>
        <v>9.7487697374122284</v>
      </c>
      <c r="I207" s="1179">
        <f t="shared" si="284"/>
        <v>5.7729610731247201</v>
      </c>
      <c r="J207">
        <f t="shared" si="284"/>
        <v>2.0937559848981344</v>
      </c>
      <c r="K207" s="1179">
        <f t="shared" si="284"/>
        <v>99.78827447664915</v>
      </c>
      <c r="L207">
        <f t="shared" si="284"/>
        <v>15.380148713206966</v>
      </c>
      <c r="M207">
        <f t="shared" si="284"/>
        <v>0.16347274148615554</v>
      </c>
      <c r="N207" s="1179">
        <f t="shared" si="284"/>
        <v>253.9928080050756</v>
      </c>
      <c r="O207">
        <f t="shared" si="284"/>
        <v>26.088525714015084</v>
      </c>
      <c r="P207" s="1179">
        <f t="shared" si="284"/>
        <v>9.3421918208253352E-2</v>
      </c>
      <c r="Q207" s="1179">
        <f t="shared" si="284"/>
        <v>36.639610043820845</v>
      </c>
      <c r="R207" s="1179">
        <f t="shared" si="284"/>
        <v>18.588628174894325</v>
      </c>
    </row>
    <row r="208" spans="2:18" ht="15.6" thickTop="1" thickBot="1" x14ac:dyDescent="0.35">
      <c r="D208">
        <v>5</v>
      </c>
      <c r="E208">
        <f t="shared" ref="E208" si="285">B206+C206+D208</f>
        <v>105</v>
      </c>
      <c r="F208">
        <f t="shared" ref="F208:R208" si="286">($B206*F$2+$C206*F$3+$D208*F$4)/$E208</f>
        <v>3.8058693593862105</v>
      </c>
      <c r="G208">
        <f t="shared" si="286"/>
        <v>3.1220983694943173E-2</v>
      </c>
      <c r="H208" s="1179">
        <f t="shared" si="286"/>
        <v>9.7910153932075517</v>
      </c>
      <c r="I208" s="1179">
        <f t="shared" si="286"/>
        <v>5.8120248531377641</v>
      </c>
      <c r="J208">
        <f t="shared" si="286"/>
        <v>2.0789996350724103</v>
      </c>
      <c r="K208" s="1179">
        <f t="shared" si="286"/>
        <v>98.781150881175563</v>
      </c>
      <c r="L208">
        <f t="shared" si="286"/>
        <v>15.090396825396827</v>
      </c>
      <c r="M208">
        <f t="shared" si="286"/>
        <v>0.16035897498165733</v>
      </c>
      <c r="N208" s="1179">
        <f t="shared" si="286"/>
        <v>252.73380667345964</v>
      </c>
      <c r="O208">
        <f t="shared" si="286"/>
        <v>25.600596123695222</v>
      </c>
      <c r="P208" s="1179">
        <f t="shared" si="286"/>
        <v>9.4805718405647166E-2</v>
      </c>
      <c r="Q208" s="1179">
        <f t="shared" si="286"/>
        <v>36.239762596274147</v>
      </c>
      <c r="R208" s="1179">
        <f t="shared" si="286"/>
        <v>18.384037524850985</v>
      </c>
    </row>
    <row r="209" spans="2:18" ht="15.6" thickTop="1" thickBot="1" x14ac:dyDescent="0.35">
      <c r="D209">
        <v>7</v>
      </c>
      <c r="E209">
        <f t="shared" ref="E209" si="287">B206+C206+D209</f>
        <v>107</v>
      </c>
      <c r="F209">
        <f t="shared" ref="F209:R209" si="288">($B206*F$2+$C206*F$3+$D209*F$4)/$E209</f>
        <v>3.7347316143509541</v>
      </c>
      <c r="G209">
        <f t="shared" si="288"/>
        <v>3.0637413906252645E-2</v>
      </c>
      <c r="H209" s="1179">
        <f t="shared" si="288"/>
        <v>9.8316817721507128</v>
      </c>
      <c r="I209" s="1179">
        <f t="shared" si="288"/>
        <v>5.8496283049260214</v>
      </c>
      <c r="J209">
        <f t="shared" si="288"/>
        <v>2.0647949244925075</v>
      </c>
      <c r="K209" s="1179">
        <f t="shared" si="288"/>
        <v>97.811676765906583</v>
      </c>
      <c r="L209">
        <f t="shared" si="288"/>
        <v>14.811476783859963</v>
      </c>
      <c r="M209">
        <f t="shared" si="288"/>
        <v>0.15736161096330861</v>
      </c>
      <c r="N209" s="1179">
        <f t="shared" si="288"/>
        <v>251.52187081218446</v>
      </c>
      <c r="O209">
        <f t="shared" si="288"/>
        <v>25.130906891891989</v>
      </c>
      <c r="P209" s="1179">
        <f t="shared" si="288"/>
        <v>9.613778775454028E-2</v>
      </c>
      <c r="Q209" s="1179">
        <f t="shared" si="288"/>
        <v>35.854862716860026</v>
      </c>
      <c r="R209" s="1179">
        <f t="shared" si="288"/>
        <v>18.187095123407399</v>
      </c>
    </row>
    <row r="210" spans="2:18" ht="15.6" thickTop="1" thickBot="1" x14ac:dyDescent="0.35">
      <c r="D210">
        <v>10</v>
      </c>
      <c r="E210">
        <f t="shared" ref="E210" si="289">B206+C206+D210</f>
        <v>110</v>
      </c>
      <c r="F210">
        <f t="shared" ref="F210:R210" si="290">($B206*F$2+$C206*F$3+$D210*F$4)/$E210</f>
        <v>3.6328752975959282</v>
      </c>
      <c r="G210">
        <f t="shared" si="290"/>
        <v>2.9801848072445757E-2</v>
      </c>
      <c r="H210" s="1179">
        <f t="shared" si="290"/>
        <v>9.8899086329102399</v>
      </c>
      <c r="I210" s="1179">
        <f t="shared" si="290"/>
        <v>5.9034696108955709</v>
      </c>
      <c r="J210">
        <f t="shared" si="290"/>
        <v>2.0444563616167382</v>
      </c>
      <c r="K210" s="1179">
        <f t="shared" si="290"/>
        <v>96.423566100862374</v>
      </c>
      <c r="L210">
        <f t="shared" si="290"/>
        <v>14.412113997113998</v>
      </c>
      <c r="M210">
        <f t="shared" si="290"/>
        <v>0.15306993066430927</v>
      </c>
      <c r="N210" s="1179">
        <f t="shared" si="290"/>
        <v>249.78659901081321</v>
      </c>
      <c r="O210">
        <f t="shared" si="290"/>
        <v>24.458397309991902</v>
      </c>
      <c r="P210" s="1179">
        <f t="shared" si="290"/>
        <v>9.8045068867728152E-2</v>
      </c>
      <c r="Q210" s="1179">
        <f t="shared" si="290"/>
        <v>35.303756071335272</v>
      </c>
      <c r="R210" s="1179">
        <f t="shared" si="290"/>
        <v>17.905109412249534</v>
      </c>
    </row>
    <row r="211" spans="2:18" ht="15.6" thickTop="1" thickBot="1" x14ac:dyDescent="0.35">
      <c r="D211">
        <v>13</v>
      </c>
      <c r="E211">
        <f t="shared" ref="E211" si="291">B206+C206+D211</f>
        <v>113</v>
      </c>
      <c r="F211">
        <f t="shared" ref="F211:R211" si="292">($B206*F$2+$C206*F$3+$D211*F$4)/$E211</f>
        <v>3.5364272808455937</v>
      </c>
      <c r="G211">
        <f t="shared" si="292"/>
        <v>2.9010648566097638E-2</v>
      </c>
      <c r="H211" s="1179">
        <f t="shared" si="292"/>
        <v>9.9450438019480192</v>
      </c>
      <c r="I211" s="1179">
        <f t="shared" si="292"/>
        <v>5.9544520864596588</v>
      </c>
      <c r="J211">
        <f t="shared" si="292"/>
        <v>2.0251977224334872</v>
      </c>
      <c r="K211" s="1179">
        <f t="shared" si="292"/>
        <v>95.109160426882468</v>
      </c>
      <c r="L211">
        <f t="shared" si="292"/>
        <v>14.033956314089059</v>
      </c>
      <c r="M211">
        <f t="shared" si="292"/>
        <v>0.14900612719534531</v>
      </c>
      <c r="N211" s="1179">
        <f t="shared" si="292"/>
        <v>248.14346553517848</v>
      </c>
      <c r="O211">
        <f t="shared" si="292"/>
        <v>23.821596201467042</v>
      </c>
      <c r="P211" s="1179">
        <f t="shared" si="292"/>
        <v>9.9851078417383915E-2</v>
      </c>
      <c r="Q211" s="1179">
        <f t="shared" si="292"/>
        <v>34.781911725572897</v>
      </c>
      <c r="R211" s="1179">
        <f t="shared" si="292"/>
        <v>17.638096393719518</v>
      </c>
    </row>
    <row r="212" spans="2:18" ht="15.6" thickTop="1" thickBot="1" x14ac:dyDescent="0.35">
      <c r="D212">
        <v>15</v>
      </c>
      <c r="E212">
        <f t="shared" ref="E212" si="293">B206+C206+D212</f>
        <v>115</v>
      </c>
      <c r="F212">
        <f t="shared" ref="F212:R212" si="294">($B206*F$2+$C206*F$3+$D212*F$4)/$E212</f>
        <v>3.474924197700453</v>
      </c>
      <c r="G212">
        <f t="shared" si="294"/>
        <v>2.8506115547556807E-2</v>
      </c>
      <c r="H212" s="1179">
        <f t="shared" si="294"/>
        <v>9.9802024604648665</v>
      </c>
      <c r="I212" s="1179">
        <f t="shared" si="294"/>
        <v>5.9869626505874827</v>
      </c>
      <c r="J212">
        <f t="shared" si="294"/>
        <v>2.0129168510702544</v>
      </c>
      <c r="K212" s="1179">
        <f t="shared" si="294"/>
        <v>94.27098869275035</v>
      </c>
      <c r="L212">
        <f t="shared" si="294"/>
        <v>13.792812284334023</v>
      </c>
      <c r="M212">
        <f t="shared" si="294"/>
        <v>0.14641471628760017</v>
      </c>
      <c r="N212" s="1179">
        <f t="shared" si="294"/>
        <v>247.09567027535343</v>
      </c>
      <c r="O212">
        <f t="shared" si="294"/>
        <v>23.415520132262788</v>
      </c>
      <c r="P212" s="1179">
        <f t="shared" si="294"/>
        <v>0.10100273668093251</v>
      </c>
      <c r="Q212" s="1179">
        <f t="shared" si="294"/>
        <v>34.449141418130225</v>
      </c>
      <c r="R212" s="1179">
        <f t="shared" si="294"/>
        <v>17.467827222482992</v>
      </c>
    </row>
    <row r="213" spans="2:18" ht="15.6" thickTop="1" thickBot="1" x14ac:dyDescent="0.35">
      <c r="D213">
        <v>17</v>
      </c>
      <c r="E213">
        <f t="shared" ref="E213" si="295">B206+C206+D213</f>
        <v>117</v>
      </c>
      <c r="F213">
        <f t="shared" ref="F213:R213" si="296">($B206*F$2+$C206*F$3+$D213*F$4)/$E213</f>
        <v>3.4155237840645478</v>
      </c>
      <c r="G213">
        <f t="shared" si="296"/>
        <v>2.8018831521102846E-2</v>
      </c>
      <c r="H213" s="1179">
        <f t="shared" si="296"/>
        <v>10.014159113562334</v>
      </c>
      <c r="I213" s="1179">
        <f t="shared" si="296"/>
        <v>6.0183617424374312</v>
      </c>
      <c r="J213">
        <f t="shared" si="296"/>
        <v>2.0010558385570469</v>
      </c>
      <c r="K213" s="1179">
        <f t="shared" si="296"/>
        <v>93.461472402520187</v>
      </c>
      <c r="L213">
        <f t="shared" si="296"/>
        <v>13.559912494912496</v>
      </c>
      <c r="M213">
        <f t="shared" si="296"/>
        <v>0.14391190062456427</v>
      </c>
      <c r="N213" s="1179">
        <f t="shared" si="296"/>
        <v>246.08369707569332</v>
      </c>
      <c r="O213">
        <f t="shared" si="296"/>
        <v>23.023327005595426</v>
      </c>
      <c r="P213" s="1179">
        <f t="shared" si="296"/>
        <v>0.10211502201239399</v>
      </c>
      <c r="Q213" s="1179">
        <f t="shared" si="296"/>
        <v>34.12774787333516</v>
      </c>
      <c r="R213" s="1179">
        <f t="shared" si="296"/>
        <v>17.303379219493863</v>
      </c>
    </row>
    <row r="214" spans="2:18" ht="15.6" thickTop="1" thickBot="1" x14ac:dyDescent="0.35">
      <c r="D214">
        <v>20</v>
      </c>
      <c r="E214">
        <f t="shared" ref="E214" si="297">B206+C206+D214</f>
        <v>120</v>
      </c>
      <c r="F214">
        <f t="shared" ref="F214:R214" si="298">($B206*F$2+$C206*F$3+$D214*F$4)/$E214</f>
        <v>3.3301356894629341</v>
      </c>
      <c r="G214">
        <f t="shared" si="298"/>
        <v>2.7318360733075274E-2</v>
      </c>
      <c r="H214" s="1179">
        <f t="shared" si="298"/>
        <v>10.06297180238994</v>
      </c>
      <c r="I214" s="1179">
        <f t="shared" si="298"/>
        <v>6.0634979369717339</v>
      </c>
      <c r="J214">
        <f t="shared" si="298"/>
        <v>1.9840056330693114</v>
      </c>
      <c r="K214" s="1179">
        <f t="shared" si="298"/>
        <v>92.297792735314317</v>
      </c>
      <c r="L214">
        <f t="shared" si="298"/>
        <v>13.225119047619048</v>
      </c>
      <c r="M214">
        <f t="shared" si="298"/>
        <v>0.14031410310895018</v>
      </c>
      <c r="N214" s="1179">
        <f t="shared" si="298"/>
        <v>244.62898560118194</v>
      </c>
      <c r="O214">
        <f t="shared" si="298"/>
        <v>22.459549386011094</v>
      </c>
      <c r="P214" s="1179">
        <f t="shared" si="298"/>
        <v>0.10371393217636984</v>
      </c>
      <c r="Q214" s="1179">
        <f t="shared" si="298"/>
        <v>33.665744652692261</v>
      </c>
      <c r="R214" s="1179">
        <f t="shared" si="298"/>
        <v>17.066985215196993</v>
      </c>
    </row>
    <row r="215" spans="2:18" ht="15.6" thickTop="1" thickBot="1" x14ac:dyDescent="0.35">
      <c r="B215">
        <v>77</v>
      </c>
      <c r="C215">
        <v>23</v>
      </c>
      <c r="D215">
        <v>1</v>
      </c>
      <c r="E215">
        <f t="shared" ref="E215" si="299">B215+C215+D215</f>
        <v>101</v>
      </c>
      <c r="F215">
        <f t="shared" ref="F215:R215" si="300">($B215*F$2+$C215*F$3+$D215*F$4)/$E215</f>
        <v>3.9571442421963052</v>
      </c>
      <c r="G215">
        <f t="shared" si="300"/>
        <v>3.2344204457876315E-2</v>
      </c>
      <c r="H215" s="1179">
        <f t="shared" si="300"/>
        <v>9.7607750556275512</v>
      </c>
      <c r="I215" s="1179">
        <f t="shared" si="300"/>
        <v>5.7304148219483677</v>
      </c>
      <c r="J215">
        <f t="shared" si="300"/>
        <v>2.1352442354534129</v>
      </c>
      <c r="K215" s="1179">
        <f t="shared" si="300"/>
        <v>100.07291215309135</v>
      </c>
      <c r="L215">
        <f t="shared" si="300"/>
        <v>15.969761904761905</v>
      </c>
      <c r="M215">
        <f t="shared" si="300"/>
        <v>0.16956207224842437</v>
      </c>
      <c r="N215" s="1179">
        <f t="shared" si="300"/>
        <v>253.54648334741759</v>
      </c>
      <c r="O215">
        <f t="shared" si="300"/>
        <v>26.378901418943411</v>
      </c>
      <c r="P215" s="1179">
        <f t="shared" si="300"/>
        <v>9.2198939431606411E-2</v>
      </c>
      <c r="Q215" s="1179">
        <f t="shared" si="300"/>
        <v>36.98185512077896</v>
      </c>
      <c r="R215" s="1179">
        <f t="shared" si="300"/>
        <v>18.797077439837853</v>
      </c>
    </row>
    <row r="216" spans="2:18" ht="15.6" thickTop="1" thickBot="1" x14ac:dyDescent="0.35">
      <c r="D216">
        <v>3</v>
      </c>
      <c r="E216">
        <f t="shared" ref="E216" si="301">B215+C215+D216</f>
        <v>103</v>
      </c>
      <c r="F216">
        <f t="shared" ref="F216:R216" si="302">($B215*F$2+$C215*F$3+$D216*F$4)/$E216</f>
        <v>3.880306489920649</v>
      </c>
      <c r="G216">
        <f t="shared" si="302"/>
        <v>3.1716161652869002E-2</v>
      </c>
      <c r="H216" s="1179">
        <f t="shared" si="302"/>
        <v>9.8036079024438436</v>
      </c>
      <c r="I216" s="1179">
        <f t="shared" si="302"/>
        <v>5.7710632627612055</v>
      </c>
      <c r="J216">
        <f t="shared" si="302"/>
        <v>2.1193957574649511</v>
      </c>
      <c r="K216" s="1179">
        <f t="shared" si="302"/>
        <v>99.040705814473768</v>
      </c>
      <c r="L216">
        <f t="shared" si="302"/>
        <v>15.662934966867006</v>
      </c>
      <c r="M216">
        <f t="shared" si="302"/>
        <v>0.16626960482612488</v>
      </c>
      <c r="N216" s="1179">
        <f t="shared" si="302"/>
        <v>252.27170188621022</v>
      </c>
      <c r="O216">
        <f t="shared" si="302"/>
        <v>25.875859104443968</v>
      </c>
      <c r="P216" s="1179">
        <f t="shared" si="302"/>
        <v>9.3633356696457337E-2</v>
      </c>
      <c r="Q216" s="1179">
        <f t="shared" si="302"/>
        <v>36.567598109649637</v>
      </c>
      <c r="R216" s="1179">
        <f t="shared" si="302"/>
        <v>18.584466597270499</v>
      </c>
    </row>
    <row r="217" spans="2:18" ht="15.6" thickTop="1" thickBot="1" x14ac:dyDescent="0.35">
      <c r="D217">
        <v>5</v>
      </c>
      <c r="E217">
        <f t="shared" ref="E217" si="303">B215+C215+D217</f>
        <v>105</v>
      </c>
      <c r="F217">
        <f t="shared" ref="F217:R217" si="304">($B215*F$2+$C215*F$3+$D217*F$4)/$E217</f>
        <v>3.8063958901126367</v>
      </c>
      <c r="G217">
        <f t="shared" si="304"/>
        <v>3.1112044288052452E-2</v>
      </c>
      <c r="H217" s="1179">
        <f t="shared" si="304"/>
        <v>9.8448090217623729</v>
      </c>
      <c r="I217" s="1179">
        <f t="shared" si="304"/>
        <v>5.8101631915430785</v>
      </c>
      <c r="J217">
        <f t="shared" si="304"/>
        <v>2.1041510310189064</v>
      </c>
      <c r="K217" s="1179">
        <f t="shared" si="304"/>
        <v>98.047821622089245</v>
      </c>
      <c r="L217">
        <f t="shared" si="304"/>
        <v>15.367796674225247</v>
      </c>
      <c r="M217">
        <f t="shared" si="304"/>
        <v>0.16310256473419868</v>
      </c>
      <c r="N217" s="1179">
        <f t="shared" si="304"/>
        <v>251.04548352828695</v>
      </c>
      <c r="O217">
        <f t="shared" si="304"/>
        <v>25.391980306687365</v>
      </c>
      <c r="P217" s="1179">
        <f t="shared" si="304"/>
        <v>9.5013129494075838E-2</v>
      </c>
      <c r="Q217" s="1179">
        <f t="shared" si="304"/>
        <v>36.169122317991913</v>
      </c>
      <c r="R217" s="1179">
        <f t="shared" si="304"/>
        <v>18.379955215372373</v>
      </c>
    </row>
    <row r="218" spans="2:18" ht="15.6" thickTop="1" thickBot="1" x14ac:dyDescent="0.35">
      <c r="D218">
        <v>7</v>
      </c>
      <c r="E218">
        <f t="shared" ref="E218" si="305">B215+C215+D218</f>
        <v>107</v>
      </c>
      <c r="F218">
        <f t="shared" ref="F218:R218" si="306">($B215*F$2+$C215*F$3+$D218*F$4)/$E218</f>
        <v>3.7352483033815593</v>
      </c>
      <c r="G218">
        <f t="shared" si="306"/>
        <v>3.0530510749958013E-2</v>
      </c>
      <c r="H218" s="1179">
        <f t="shared" si="306"/>
        <v>9.8844699123213324</v>
      </c>
      <c r="I218" s="1179">
        <f t="shared" si="306"/>
        <v>5.8478014407443206</v>
      </c>
      <c r="J218">
        <f t="shared" si="306"/>
        <v>2.0894762008886021</v>
      </c>
      <c r="K218" s="1179">
        <f t="shared" si="306"/>
        <v>97.092054595775139</v>
      </c>
      <c r="L218">
        <f t="shared" si="306"/>
        <v>15.083691588785047</v>
      </c>
      <c r="M218">
        <f t="shared" si="306"/>
        <v>0.16005391866440058</v>
      </c>
      <c r="N218" s="1179">
        <f t="shared" si="306"/>
        <v>249.86510510897762</v>
      </c>
      <c r="O218">
        <f t="shared" si="306"/>
        <v>24.9261904359497</v>
      </c>
      <c r="P218" s="1179">
        <f t="shared" si="306"/>
        <v>9.6341322000194574E-2</v>
      </c>
      <c r="Q218" s="1179">
        <f t="shared" si="306"/>
        <v>35.785542817611116</v>
      </c>
      <c r="R218" s="1179">
        <f t="shared" si="306"/>
        <v>18.183089118778856</v>
      </c>
    </row>
    <row r="219" spans="2:18" ht="15.6" thickTop="1" thickBot="1" x14ac:dyDescent="0.35">
      <c r="D219">
        <v>10</v>
      </c>
      <c r="E219">
        <f t="shared" ref="E219" si="307">B215+C215+D219</f>
        <v>110</v>
      </c>
      <c r="F219">
        <f t="shared" ref="F219:R219" si="308">($B215*F$2+$C215*F$3+$D219*F$4)/$E219</f>
        <v>3.6333778951075169</v>
      </c>
      <c r="G219">
        <f t="shared" si="308"/>
        <v>2.9697860456777341E-2</v>
      </c>
      <c r="H219" s="1179">
        <f t="shared" si="308"/>
        <v>9.9412570965307516</v>
      </c>
      <c r="I219" s="1179">
        <f t="shared" si="308"/>
        <v>5.9016925702824627</v>
      </c>
      <c r="J219">
        <f t="shared" si="308"/>
        <v>2.0684645122929393</v>
      </c>
      <c r="K219" s="1179">
        <f t="shared" si="308"/>
        <v>95.723569989916342</v>
      </c>
      <c r="L219">
        <f t="shared" si="308"/>
        <v>14.676904761904764</v>
      </c>
      <c r="M219">
        <f t="shared" si="308"/>
        <v>0.1556888117917351</v>
      </c>
      <c r="N219" s="1179">
        <f t="shared" si="308"/>
        <v>248.17501782678474</v>
      </c>
      <c r="O219">
        <f t="shared" si="308"/>
        <v>24.259264030120768</v>
      </c>
      <c r="P219" s="1179">
        <f t="shared" si="308"/>
        <v>9.8243052179410068E-2</v>
      </c>
      <c r="Q219" s="1179">
        <f t="shared" si="308"/>
        <v>35.236326714793151</v>
      </c>
      <c r="R219" s="1179">
        <f t="shared" si="308"/>
        <v>17.901212662292675</v>
      </c>
    </row>
    <row r="220" spans="2:18" ht="15.6" thickTop="1" thickBot="1" x14ac:dyDescent="0.35">
      <c r="D220">
        <v>13</v>
      </c>
      <c r="E220">
        <f t="shared" ref="E220" si="309">B215+C215+D220</f>
        <v>113</v>
      </c>
      <c r="F220">
        <f t="shared" ref="F220:R220" si="310">($B215*F$2+$C215*F$3+$D220*F$4)/$E220</f>
        <v>3.5369165350604144</v>
      </c>
      <c r="G220">
        <f t="shared" si="310"/>
        <v>2.8909421683588562E-2</v>
      </c>
      <c r="H220" s="1179">
        <f t="shared" si="310"/>
        <v>9.9950290320210851</v>
      </c>
      <c r="I220" s="1179">
        <f t="shared" si="310"/>
        <v>5.9527222239159245</v>
      </c>
      <c r="J220">
        <f t="shared" si="310"/>
        <v>2.0485684885784616</v>
      </c>
      <c r="K220" s="1179">
        <f t="shared" si="310"/>
        <v>94.427748283483666</v>
      </c>
      <c r="L220">
        <f t="shared" si="310"/>
        <v>14.291717235566795</v>
      </c>
      <c r="M220">
        <f t="shared" si="310"/>
        <v>0.15155548050522888</v>
      </c>
      <c r="N220" s="1179">
        <f t="shared" si="310"/>
        <v>246.57466969231891</v>
      </c>
      <c r="O220">
        <f t="shared" si="310"/>
        <v>23.627749645840272</v>
      </c>
      <c r="P220" s="1179">
        <f t="shared" si="310"/>
        <v>0.10004380553495038</v>
      </c>
      <c r="Q220" s="1179">
        <f t="shared" si="310"/>
        <v>34.716272528938966</v>
      </c>
      <c r="R220" s="1179">
        <f t="shared" si="310"/>
        <v>17.634303097301341</v>
      </c>
    </row>
    <row r="221" spans="2:18" ht="15.6" thickTop="1" thickBot="1" x14ac:dyDescent="0.35">
      <c r="D221">
        <v>15</v>
      </c>
      <c r="E221">
        <f t="shared" ref="E221" si="311">B215+C215+D221</f>
        <v>115</v>
      </c>
      <c r="F221">
        <f t="shared" ref="F221:R221" si="312">($B215*F$2+$C215*F$3+$D221*F$4)/$E221</f>
        <v>3.4754049431463203</v>
      </c>
      <c r="G221">
        <f t="shared" si="312"/>
        <v>2.8406649132569631E-2</v>
      </c>
      <c r="H221" s="1179">
        <f t="shared" si="312"/>
        <v>10.029318382188835</v>
      </c>
      <c r="I221" s="1179">
        <f t="shared" si="312"/>
        <v>5.9852628726097263</v>
      </c>
      <c r="J221">
        <f t="shared" si="312"/>
        <v>2.0358811691083596</v>
      </c>
      <c r="K221" s="1179">
        <f t="shared" si="312"/>
        <v>93.601427195323708</v>
      </c>
      <c r="L221">
        <f t="shared" si="312"/>
        <v>14.046090407177363</v>
      </c>
      <c r="M221">
        <f t="shared" si="312"/>
        <v>0.1489197330181814</v>
      </c>
      <c r="N221" s="1179">
        <f t="shared" si="312"/>
        <v>245.5541578384566</v>
      </c>
      <c r="O221">
        <f t="shared" si="312"/>
        <v>23.225044821081703</v>
      </c>
      <c r="P221" s="1179">
        <f t="shared" si="312"/>
        <v>0.1011921120225413</v>
      </c>
      <c r="Q221" s="1179">
        <f t="shared" si="312"/>
        <v>34.384643772742102</v>
      </c>
      <c r="R221" s="1179">
        <f t="shared" si="312"/>
        <v>17.464099896437304</v>
      </c>
    </row>
    <row r="222" spans="2:18" ht="15.6" thickTop="1" thickBot="1" x14ac:dyDescent="0.35">
      <c r="D222">
        <v>17</v>
      </c>
      <c r="E222">
        <f t="shared" ref="E222" si="313">B215+C215+D222</f>
        <v>117</v>
      </c>
      <c r="F222">
        <f t="shared" ref="F222:R222" si="314">($B215*F$2+$C215*F$3+$D222*F$4)/$E222</f>
        <v>3.4159963116395455</v>
      </c>
      <c r="G222">
        <f t="shared" si="314"/>
        <v>2.7921065386713739E-2</v>
      </c>
      <c r="H222" s="1179">
        <f t="shared" si="314"/>
        <v>10.062435446880764</v>
      </c>
      <c r="I222" s="1179">
        <f t="shared" si="314"/>
        <v>6.0166910204934831</v>
      </c>
      <c r="J222">
        <f t="shared" si="314"/>
        <v>2.0236276041500565</v>
      </c>
      <c r="K222" s="1179">
        <f t="shared" si="314"/>
        <v>92.803356400776039</v>
      </c>
      <c r="L222">
        <f t="shared" si="314"/>
        <v>13.808861077194411</v>
      </c>
      <c r="M222">
        <f t="shared" si="314"/>
        <v>0.14637409655633216</v>
      </c>
      <c r="N222" s="1179">
        <f t="shared" si="314"/>
        <v>244.56853527874347</v>
      </c>
      <c r="O222">
        <f t="shared" si="314"/>
        <v>22.836107682639657</v>
      </c>
      <c r="P222" s="1179">
        <f t="shared" si="314"/>
        <v>0.10230116016867612</v>
      </c>
      <c r="Q222" s="1179">
        <f t="shared" si="314"/>
        <v>34.064352751799824</v>
      </c>
      <c r="R222" s="1179">
        <f t="shared" si="314"/>
        <v>17.299715608423316</v>
      </c>
    </row>
    <row r="223" spans="2:18" ht="15.6" thickTop="1" thickBot="1" x14ac:dyDescent="0.35">
      <c r="D223">
        <v>20</v>
      </c>
      <c r="E223">
        <f t="shared" ref="E223" si="315">B215+C215+D223</f>
        <v>120</v>
      </c>
      <c r="F223">
        <f t="shared" ref="F223:R223" si="316">($B215*F$2+$C215*F$3+$D223*F$4)/$E223</f>
        <v>3.3305964038485572</v>
      </c>
      <c r="G223">
        <f t="shared" si="316"/>
        <v>2.7223038752045896E-2</v>
      </c>
      <c r="H223" s="1179">
        <f t="shared" si="316"/>
        <v>10.11004122737541</v>
      </c>
      <c r="I223" s="1179">
        <f t="shared" si="316"/>
        <v>6.0618689830763843</v>
      </c>
      <c r="J223">
        <f t="shared" si="316"/>
        <v>2.0060131045224958</v>
      </c>
      <c r="K223" s="1179">
        <f t="shared" si="316"/>
        <v>91.656129633613787</v>
      </c>
      <c r="L223">
        <f t="shared" si="316"/>
        <v>13.467843915343915</v>
      </c>
      <c r="M223">
        <f t="shared" si="316"/>
        <v>0.14271474414242385</v>
      </c>
      <c r="N223" s="1179">
        <f t="shared" si="316"/>
        <v>243.15170284915584</v>
      </c>
      <c r="O223">
        <f t="shared" si="316"/>
        <v>22.277010546129222</v>
      </c>
      <c r="P223" s="1179">
        <f t="shared" si="316"/>
        <v>0.10389541687874493</v>
      </c>
      <c r="Q223" s="1179">
        <f t="shared" si="316"/>
        <v>33.603934409195304</v>
      </c>
      <c r="R223" s="1179">
        <f t="shared" si="316"/>
        <v>17.063413194403207</v>
      </c>
    </row>
    <row r="224" spans="2:18" ht="15.6" thickTop="1" thickBot="1" x14ac:dyDescent="0.35">
      <c r="B224">
        <v>76</v>
      </c>
      <c r="C224">
        <v>24</v>
      </c>
      <c r="D224">
        <v>1</v>
      </c>
      <c r="E224">
        <f t="shared" ref="E224" si="317">B224+C224+D224</f>
        <v>101</v>
      </c>
      <c r="F224">
        <f t="shared" ref="F224:R224" si="318">($B224*F$2+$C224*F$3+$D224*F$4)/$E224</f>
        <v>3.9576916256247685</v>
      </c>
      <c r="G224">
        <f t="shared" si="318"/>
        <v>3.223095061902953E-2</v>
      </c>
      <c r="H224" s="1179">
        <f t="shared" si="318"/>
        <v>9.8166991249172177</v>
      </c>
      <c r="I224" s="1179">
        <f t="shared" si="318"/>
        <v>5.7284794311816158</v>
      </c>
      <c r="J224">
        <f t="shared" si="318"/>
        <v>2.1613917262888798</v>
      </c>
      <c r="K224" s="1179">
        <f t="shared" si="318"/>
        <v>99.31054015107091</v>
      </c>
      <c r="L224">
        <f t="shared" si="318"/>
        <v>16.258147886217191</v>
      </c>
      <c r="M224">
        <f t="shared" si="318"/>
        <v>0.17241431902086835</v>
      </c>
      <c r="N224" s="1179">
        <f t="shared" si="318"/>
        <v>251.79129591926781</v>
      </c>
      <c r="O224">
        <f t="shared" si="318"/>
        <v>26.16202358938078</v>
      </c>
      <c r="P224" s="1179">
        <f t="shared" si="318"/>
        <v>9.2414564820566925E-2</v>
      </c>
      <c r="Q224" s="1179">
        <f t="shared" si="318"/>
        <v>36.908417207713278</v>
      </c>
      <c r="R224" s="1179">
        <f t="shared" si="318"/>
        <v>18.792833454736328</v>
      </c>
    </row>
    <row r="225" spans="2:18" ht="15.6" thickTop="1" thickBot="1" x14ac:dyDescent="0.35">
      <c r="D225">
        <v>3</v>
      </c>
      <c r="E225">
        <f t="shared" ref="E225" si="319">B224+C224+D225</f>
        <v>103</v>
      </c>
      <c r="F225">
        <f t="shared" ref="F225:R225" si="320">($B224*F$2+$C224*F$3+$D225*F$4)/$E225</f>
        <v>3.8808432445446761</v>
      </c>
      <c r="G225">
        <f t="shared" si="320"/>
        <v>3.1605106917689148E-2</v>
      </c>
      <c r="H225" s="1179">
        <f t="shared" si="320"/>
        <v>9.8584460674754588</v>
      </c>
      <c r="I225" s="1179">
        <f t="shared" si="320"/>
        <v>5.7691654523976919</v>
      </c>
      <c r="J225">
        <f t="shared" si="320"/>
        <v>2.1450355300317683</v>
      </c>
      <c r="K225" s="1179">
        <f t="shared" si="320"/>
        <v>98.293137152298385</v>
      </c>
      <c r="L225">
        <f t="shared" si="320"/>
        <v>15.945721220527046</v>
      </c>
      <c r="M225">
        <f t="shared" si="320"/>
        <v>0.16906646816609422</v>
      </c>
      <c r="N225" s="1179">
        <f t="shared" si="320"/>
        <v>250.5505957673449</v>
      </c>
      <c r="O225">
        <f t="shared" si="320"/>
        <v>25.663192494872849</v>
      </c>
      <c r="P225" s="1179">
        <f t="shared" si="320"/>
        <v>9.3844795184661337E-2</v>
      </c>
      <c r="Q225" s="1179">
        <f t="shared" si="320"/>
        <v>36.495586175478437</v>
      </c>
      <c r="R225" s="1179">
        <f t="shared" si="320"/>
        <v>18.580305019646673</v>
      </c>
    </row>
    <row r="226" spans="2:18" ht="15.6" thickTop="1" thickBot="1" x14ac:dyDescent="0.35">
      <c r="D226">
        <v>5</v>
      </c>
      <c r="E226">
        <f t="shared" ref="E226" si="321">B224+C224+D226</f>
        <v>105</v>
      </c>
      <c r="F226">
        <f t="shared" ref="F226:R226" si="322">($B224*F$2+$C224*F$3+$D226*F$4)/$E226</f>
        <v>3.8069224208390633</v>
      </c>
      <c r="G226">
        <f t="shared" si="322"/>
        <v>3.1003104881161737E-2</v>
      </c>
      <c r="H226" s="1179">
        <f t="shared" si="322"/>
        <v>9.898602650317196</v>
      </c>
      <c r="I226" s="1179">
        <f t="shared" si="322"/>
        <v>5.8083015299483938</v>
      </c>
      <c r="J226">
        <f t="shared" si="322"/>
        <v>2.1293024269654035</v>
      </c>
      <c r="K226" s="1179">
        <f t="shared" si="322"/>
        <v>97.314492363002913</v>
      </c>
      <c r="L226">
        <f t="shared" si="322"/>
        <v>15.645196523053666</v>
      </c>
      <c r="M226">
        <f t="shared" si="322"/>
        <v>0.16584615448674003</v>
      </c>
      <c r="N226" s="1179">
        <f t="shared" si="322"/>
        <v>249.35716038311429</v>
      </c>
      <c r="O226">
        <f t="shared" si="322"/>
        <v>25.183364489679505</v>
      </c>
      <c r="P226" s="1179">
        <f t="shared" si="322"/>
        <v>9.5220540582504523E-2</v>
      </c>
      <c r="Q226" s="1179">
        <f t="shared" si="322"/>
        <v>36.098482039709687</v>
      </c>
      <c r="R226" s="1179">
        <f t="shared" si="322"/>
        <v>18.375872905893765</v>
      </c>
    </row>
    <row r="227" spans="2:18" ht="15.6" thickTop="1" thickBot="1" x14ac:dyDescent="0.35">
      <c r="D227">
        <v>7</v>
      </c>
      <c r="E227">
        <f t="shared" ref="E227" si="323">B224+C224+D227</f>
        <v>107</v>
      </c>
      <c r="F227">
        <f t="shared" ref="F227:R227" si="324">($B224*F$2+$C224*F$3+$D227*F$4)/$E227</f>
        <v>3.735764992412165</v>
      </c>
      <c r="G227">
        <f t="shared" si="324"/>
        <v>3.0423607593663384E-2</v>
      </c>
      <c r="H227" s="1179">
        <f t="shared" si="324"/>
        <v>9.9372580524919538</v>
      </c>
      <c r="I227" s="1179">
        <f t="shared" si="324"/>
        <v>5.8459745765626199</v>
      </c>
      <c r="J227">
        <f t="shared" si="324"/>
        <v>2.1141574772846972</v>
      </c>
      <c r="K227" s="1179">
        <f t="shared" si="324"/>
        <v>96.372432425643709</v>
      </c>
      <c r="L227">
        <f t="shared" si="324"/>
        <v>15.355906393710134</v>
      </c>
      <c r="M227">
        <f t="shared" si="324"/>
        <v>0.16274622636549257</v>
      </c>
      <c r="N227" s="1179">
        <f t="shared" si="324"/>
        <v>248.2083394057708</v>
      </c>
      <c r="O227">
        <f t="shared" si="324"/>
        <v>24.721473980007406</v>
      </c>
      <c r="P227" s="1179">
        <f t="shared" si="324"/>
        <v>9.6544856245848895E-2</v>
      </c>
      <c r="Q227" s="1179">
        <f t="shared" si="324"/>
        <v>35.716222918362199</v>
      </c>
      <c r="R227" s="1179">
        <f t="shared" si="324"/>
        <v>18.179083114150313</v>
      </c>
    </row>
    <row r="228" spans="2:18" ht="15.6" thickTop="1" thickBot="1" x14ac:dyDescent="0.35">
      <c r="D228">
        <v>10</v>
      </c>
      <c r="E228">
        <f t="shared" ref="E228" si="325">B224+C224+D228</f>
        <v>110</v>
      </c>
      <c r="F228">
        <f t="shared" ref="F228:R228" si="326">($B224*F$2+$C224*F$3+$D228*F$4)/$E228</f>
        <v>3.633880492619106</v>
      </c>
      <c r="G228">
        <f t="shared" si="326"/>
        <v>2.9593872841108929E-2</v>
      </c>
      <c r="H228" s="1179">
        <f t="shared" si="326"/>
        <v>9.9926055601512616</v>
      </c>
      <c r="I228" s="1179">
        <f t="shared" si="326"/>
        <v>5.8999155296693537</v>
      </c>
      <c r="J228">
        <f t="shared" si="326"/>
        <v>2.0924726629691408</v>
      </c>
      <c r="K228" s="1179">
        <f t="shared" si="326"/>
        <v>95.023573878970311</v>
      </c>
      <c r="L228">
        <f t="shared" si="326"/>
        <v>14.941695526695527</v>
      </c>
      <c r="M228">
        <f t="shared" si="326"/>
        <v>0.15830769291916094</v>
      </c>
      <c r="N228" s="1179">
        <f t="shared" si="326"/>
        <v>246.56343664275627</v>
      </c>
      <c r="O228">
        <f t="shared" si="326"/>
        <v>24.060130750249627</v>
      </c>
      <c r="P228" s="1179">
        <f t="shared" si="326"/>
        <v>9.8441035491091969E-2</v>
      </c>
      <c r="Q228" s="1179">
        <f t="shared" si="326"/>
        <v>35.168897358251023</v>
      </c>
      <c r="R228" s="1179">
        <f t="shared" si="326"/>
        <v>17.897315912335824</v>
      </c>
    </row>
    <row r="229" spans="2:18" ht="15.6" thickTop="1" thickBot="1" x14ac:dyDescent="0.35">
      <c r="D229">
        <v>13</v>
      </c>
      <c r="E229">
        <f t="shared" ref="E229" si="327">B224+C224+D229</f>
        <v>113</v>
      </c>
      <c r="F229">
        <f t="shared" ref="F229:R229" si="328">($B224*F$2+$C224*F$3+$D229*F$4)/$E229</f>
        <v>3.537405789275236</v>
      </c>
      <c r="G229">
        <f t="shared" si="328"/>
        <v>2.880819480107949E-2</v>
      </c>
      <c r="H229" s="1179">
        <f t="shared" si="328"/>
        <v>10.045014262094149</v>
      </c>
      <c r="I229" s="1179">
        <f t="shared" si="328"/>
        <v>5.9509923613721911</v>
      </c>
      <c r="J229">
        <f t="shared" si="328"/>
        <v>2.0719392547234365</v>
      </c>
      <c r="K229" s="1179">
        <f t="shared" si="328"/>
        <v>93.746336140084878</v>
      </c>
      <c r="L229">
        <f t="shared" si="328"/>
        <v>14.549478157044529</v>
      </c>
      <c r="M229">
        <f t="shared" si="328"/>
        <v>0.15410483381511242</v>
      </c>
      <c r="N229" s="1179">
        <f t="shared" si="328"/>
        <v>245.00587384945933</v>
      </c>
      <c r="O229">
        <f t="shared" si="328"/>
        <v>23.433903090213498</v>
      </c>
      <c r="P229" s="1179">
        <f t="shared" si="328"/>
        <v>0.10023653265251685</v>
      </c>
      <c r="Q229" s="1179">
        <f t="shared" si="328"/>
        <v>34.650633332305041</v>
      </c>
      <c r="R229" s="1179">
        <f t="shared" si="328"/>
        <v>17.630509800883164</v>
      </c>
    </row>
    <row r="230" spans="2:18" ht="15.6" thickTop="1" thickBot="1" x14ac:dyDescent="0.35">
      <c r="D230">
        <v>15</v>
      </c>
      <c r="E230">
        <f t="shared" ref="E230" si="329">B224+C224+D230</f>
        <v>115</v>
      </c>
      <c r="F230">
        <f t="shared" ref="F230:R230" si="330">($B224*F$2+$C224*F$3+$D230*F$4)/$E230</f>
        <v>3.475885688592188</v>
      </c>
      <c r="G230">
        <f t="shared" si="330"/>
        <v>2.8307182717582455E-2</v>
      </c>
      <c r="H230" s="1179">
        <f t="shared" si="330"/>
        <v>10.078434303912802</v>
      </c>
      <c r="I230" s="1179">
        <f t="shared" si="330"/>
        <v>5.9835630946319709</v>
      </c>
      <c r="J230">
        <f t="shared" si="330"/>
        <v>2.0588454871464656</v>
      </c>
      <c r="K230" s="1179">
        <f t="shared" si="330"/>
        <v>92.931865697897067</v>
      </c>
      <c r="L230">
        <f t="shared" si="330"/>
        <v>14.299368530020704</v>
      </c>
      <c r="M230">
        <f t="shared" si="330"/>
        <v>0.15142474974876263</v>
      </c>
      <c r="N230" s="1179">
        <f t="shared" si="330"/>
        <v>244.01264540155984</v>
      </c>
      <c r="O230">
        <f t="shared" si="330"/>
        <v>23.03456950990061</v>
      </c>
      <c r="P230" s="1179">
        <f t="shared" si="330"/>
        <v>0.10138148736415009</v>
      </c>
      <c r="Q230" s="1179">
        <f t="shared" si="330"/>
        <v>34.320146127353979</v>
      </c>
      <c r="R230" s="1179">
        <f t="shared" si="330"/>
        <v>17.460372570391616</v>
      </c>
    </row>
    <row r="231" spans="2:18" ht="15.6" thickTop="1" thickBot="1" x14ac:dyDescent="0.35">
      <c r="D231">
        <v>17</v>
      </c>
      <c r="E231">
        <f t="shared" ref="E231" si="331">B224+C224+D231</f>
        <v>117</v>
      </c>
      <c r="F231">
        <f t="shared" ref="F231:R231" si="332">($B224*F$2+$C224*F$3+$D231*F$4)/$E231</f>
        <v>3.4164688392145441</v>
      </c>
      <c r="G231">
        <f t="shared" si="332"/>
        <v>2.7823299252324636E-2</v>
      </c>
      <c r="H231" s="1179">
        <f t="shared" si="332"/>
        <v>10.110711780199193</v>
      </c>
      <c r="I231" s="1179">
        <f t="shared" si="332"/>
        <v>6.0150202985495342</v>
      </c>
      <c r="J231">
        <f t="shared" si="332"/>
        <v>2.0461993697430665</v>
      </c>
      <c r="K231" s="1179">
        <f t="shared" si="332"/>
        <v>92.145240399031906</v>
      </c>
      <c r="L231">
        <f t="shared" si="332"/>
        <v>14.057809659476327</v>
      </c>
      <c r="M231">
        <f t="shared" si="332"/>
        <v>0.14883629248810004</v>
      </c>
      <c r="N231" s="1179">
        <f t="shared" si="332"/>
        <v>243.05337348179364</v>
      </c>
      <c r="O231">
        <f t="shared" si="332"/>
        <v>22.648888359683884</v>
      </c>
      <c r="P231" s="1179">
        <f t="shared" si="332"/>
        <v>0.10248729832495827</v>
      </c>
      <c r="Q231" s="1179">
        <f t="shared" si="332"/>
        <v>34.000957630264494</v>
      </c>
      <c r="R231" s="1179">
        <f t="shared" si="332"/>
        <v>17.296051997352766</v>
      </c>
    </row>
    <row r="232" spans="2:18" ht="15.6" thickTop="1" thickBot="1" x14ac:dyDescent="0.35">
      <c r="D232">
        <v>20</v>
      </c>
      <c r="E232">
        <f t="shared" ref="E232" si="333">B224+C224+D232</f>
        <v>120</v>
      </c>
      <c r="F232">
        <f t="shared" ref="F232:R232" si="334">($B224*F$2+$C224*F$3+$D232*F$4)/$E232</f>
        <v>3.3310571182341802</v>
      </c>
      <c r="G232">
        <f t="shared" si="334"/>
        <v>2.7127716771016518E-2</v>
      </c>
      <c r="H232" s="1179">
        <f t="shared" si="334"/>
        <v>10.157110652360879</v>
      </c>
      <c r="I232" s="1179">
        <f t="shared" si="334"/>
        <v>6.0602400291810348</v>
      </c>
      <c r="J232">
        <f t="shared" si="334"/>
        <v>2.0280205759756802</v>
      </c>
      <c r="K232" s="1179">
        <f t="shared" si="334"/>
        <v>91.014466531913257</v>
      </c>
      <c r="L232">
        <f t="shared" si="334"/>
        <v>13.710568783068783</v>
      </c>
      <c r="M232">
        <f t="shared" si="334"/>
        <v>0.14511538517589753</v>
      </c>
      <c r="N232" s="1179">
        <f t="shared" si="334"/>
        <v>241.67442009712977</v>
      </c>
      <c r="O232">
        <f t="shared" si="334"/>
        <v>22.094471706247344</v>
      </c>
      <c r="P232" s="1179">
        <f t="shared" si="334"/>
        <v>0.10407690158112003</v>
      </c>
      <c r="Q232" s="1179">
        <f t="shared" si="334"/>
        <v>33.542124165698361</v>
      </c>
      <c r="R232" s="1179">
        <f t="shared" si="334"/>
        <v>17.059841173609424</v>
      </c>
    </row>
    <row r="233" spans="2:18" ht="15.6" thickTop="1" thickBot="1" x14ac:dyDescent="0.35">
      <c r="B233">
        <v>75</v>
      </c>
      <c r="C233">
        <v>25</v>
      </c>
      <c r="D233">
        <v>1</v>
      </c>
      <c r="E233">
        <f t="shared" ref="E233" si="335">B233+C233+D233</f>
        <v>101</v>
      </c>
      <c r="F233">
        <f t="shared" ref="F233:R233" si="336">($B233*F$2+$C233*F$3+$D233*F$4)/$E233</f>
        <v>3.9582390090532313</v>
      </c>
      <c r="G233">
        <f t="shared" si="336"/>
        <v>3.2117696780182746E-2</v>
      </c>
      <c r="H233" s="1179">
        <f t="shared" si="336"/>
        <v>9.8726231942068825</v>
      </c>
      <c r="I233" s="1179">
        <f t="shared" si="336"/>
        <v>5.726544040414864</v>
      </c>
      <c r="J233">
        <f t="shared" si="336"/>
        <v>2.1875392171243462</v>
      </c>
      <c r="K233" s="1179">
        <f t="shared" si="336"/>
        <v>98.548168149050497</v>
      </c>
      <c r="L233">
        <f t="shared" si="336"/>
        <v>16.54653386767248</v>
      </c>
      <c r="M233">
        <f t="shared" si="336"/>
        <v>0.17526656579331235</v>
      </c>
      <c r="N233" s="1179">
        <f t="shared" si="336"/>
        <v>250.03610849111797</v>
      </c>
      <c r="O233">
        <f t="shared" si="336"/>
        <v>25.945145759818157</v>
      </c>
      <c r="P233" s="1179">
        <f t="shared" si="336"/>
        <v>9.2630190209527424E-2</v>
      </c>
      <c r="Q233" s="1179">
        <f t="shared" si="336"/>
        <v>36.834979294647596</v>
      </c>
      <c r="R233" s="1179">
        <f t="shared" si="336"/>
        <v>18.7885894696348</v>
      </c>
    </row>
    <row r="234" spans="2:18" ht="15.6" thickTop="1" thickBot="1" x14ac:dyDescent="0.35">
      <c r="D234">
        <v>3</v>
      </c>
      <c r="E234">
        <f t="shared" ref="E234" si="337">B233+C233+D234</f>
        <v>103</v>
      </c>
      <c r="F234">
        <f t="shared" ref="F234:R234" si="338">($B233*F$2+$C233*F$3+$D234*F$4)/$E234</f>
        <v>3.8813799991687028</v>
      </c>
      <c r="G234">
        <f t="shared" si="338"/>
        <v>3.1494052182509294E-2</v>
      </c>
      <c r="H234" s="1179">
        <f t="shared" si="338"/>
        <v>9.9132842325070722</v>
      </c>
      <c r="I234" s="1179">
        <f t="shared" si="338"/>
        <v>5.7672676420341773</v>
      </c>
      <c r="J234">
        <f t="shared" si="338"/>
        <v>2.170675302598585</v>
      </c>
      <c r="K234" s="1179">
        <f t="shared" si="338"/>
        <v>97.545568490123031</v>
      </c>
      <c r="L234">
        <f t="shared" si="338"/>
        <v>16.228507474187087</v>
      </c>
      <c r="M234">
        <f t="shared" si="338"/>
        <v>0.17186333150606356</v>
      </c>
      <c r="N234" s="1179">
        <f t="shared" si="338"/>
        <v>248.82948964847952</v>
      </c>
      <c r="O234">
        <f t="shared" si="338"/>
        <v>25.450525885301733</v>
      </c>
      <c r="P234" s="1179">
        <f t="shared" si="338"/>
        <v>9.4056233672865308E-2</v>
      </c>
      <c r="Q234" s="1179">
        <f t="shared" si="338"/>
        <v>36.423574241307229</v>
      </c>
      <c r="R234" s="1179">
        <f t="shared" si="338"/>
        <v>18.576143442022847</v>
      </c>
    </row>
    <row r="235" spans="2:18" ht="15.6" thickTop="1" thickBot="1" x14ac:dyDescent="0.35">
      <c r="D235">
        <v>5</v>
      </c>
      <c r="E235">
        <f t="shared" ref="E235" si="339">B233+C233+D235</f>
        <v>105</v>
      </c>
      <c r="F235">
        <f t="shared" ref="F235:R235" si="340">($B233*F$2+$C233*F$3+$D235*F$4)/$E235</f>
        <v>3.8074489515654895</v>
      </c>
      <c r="G235">
        <f t="shared" si="340"/>
        <v>3.089416547427102E-2</v>
      </c>
      <c r="H235" s="1179">
        <f t="shared" si="340"/>
        <v>9.9523962788720173</v>
      </c>
      <c r="I235" s="1179">
        <f t="shared" si="340"/>
        <v>5.8064398683537082</v>
      </c>
      <c r="J235">
        <f t="shared" si="340"/>
        <v>2.1544538229118997</v>
      </c>
      <c r="K235" s="1179">
        <f t="shared" si="340"/>
        <v>96.581163103916609</v>
      </c>
      <c r="L235">
        <f t="shared" si="340"/>
        <v>15.922596371882086</v>
      </c>
      <c r="M235">
        <f t="shared" si="340"/>
        <v>0.16858974423928139</v>
      </c>
      <c r="N235" s="1179">
        <f t="shared" si="340"/>
        <v>247.6688372379416</v>
      </c>
      <c r="O235">
        <f t="shared" si="340"/>
        <v>24.974748672671648</v>
      </c>
      <c r="P235" s="1179">
        <f t="shared" si="340"/>
        <v>9.5427951670933181E-2</v>
      </c>
      <c r="Q235" s="1179">
        <f t="shared" si="340"/>
        <v>36.02784176142746</v>
      </c>
      <c r="R235" s="1179">
        <f t="shared" si="340"/>
        <v>18.371790596415153</v>
      </c>
    </row>
    <row r="236" spans="2:18" ht="15.6" thickTop="1" thickBot="1" x14ac:dyDescent="0.35">
      <c r="D236">
        <v>7</v>
      </c>
      <c r="E236">
        <f t="shared" ref="E236" si="341">B233+C233+D236</f>
        <v>107</v>
      </c>
      <c r="F236">
        <f t="shared" ref="F236:R236" si="342">($B233*F$2+$C233*F$3+$D236*F$4)/$E236</f>
        <v>3.7362816814427702</v>
      </c>
      <c r="G236">
        <f t="shared" si="342"/>
        <v>3.0316704437368759E-2</v>
      </c>
      <c r="H236" s="1179">
        <f t="shared" si="342"/>
        <v>9.9900461926625717</v>
      </c>
      <c r="I236" s="1179">
        <f t="shared" si="342"/>
        <v>5.84414771238092</v>
      </c>
      <c r="J236">
        <f t="shared" si="342"/>
        <v>2.1388387536807913</v>
      </c>
      <c r="K236" s="1179">
        <f t="shared" si="342"/>
        <v>95.652810255512279</v>
      </c>
      <c r="L236">
        <f t="shared" si="342"/>
        <v>15.628121198635219</v>
      </c>
      <c r="M236">
        <f t="shared" si="342"/>
        <v>0.16543853406658454</v>
      </c>
      <c r="N236" s="1179">
        <f t="shared" si="342"/>
        <v>246.55157370256396</v>
      </c>
      <c r="O236">
        <f t="shared" si="342"/>
        <v>24.516757524065117</v>
      </c>
      <c r="P236" s="1179">
        <f t="shared" si="342"/>
        <v>9.6748390491503189E-2</v>
      </c>
      <c r="Q236" s="1179">
        <f t="shared" si="342"/>
        <v>35.646903019113282</v>
      </c>
      <c r="R236" s="1179">
        <f t="shared" si="342"/>
        <v>18.175077109521769</v>
      </c>
    </row>
    <row r="237" spans="2:18" ht="15.6" thickTop="1" thickBot="1" x14ac:dyDescent="0.35">
      <c r="D237">
        <v>10</v>
      </c>
      <c r="E237">
        <f t="shared" ref="E237" si="343">B233+C233+D237</f>
        <v>110</v>
      </c>
      <c r="F237">
        <f t="shared" ref="F237:R237" si="344">($B233*F$2+$C233*F$3+$D237*F$4)/$E237</f>
        <v>3.6343830901306946</v>
      </c>
      <c r="G237">
        <f t="shared" si="344"/>
        <v>2.9489885225440521E-2</v>
      </c>
      <c r="H237" s="1179">
        <f t="shared" si="344"/>
        <v>10.043954023771775</v>
      </c>
      <c r="I237" s="1179">
        <f t="shared" si="344"/>
        <v>5.8981384890562447</v>
      </c>
      <c r="J237">
        <f t="shared" si="344"/>
        <v>2.1164808136453415</v>
      </c>
      <c r="K237" s="1179">
        <f t="shared" si="344"/>
        <v>94.323577768024293</v>
      </c>
      <c r="L237">
        <f t="shared" si="344"/>
        <v>15.206486291486293</v>
      </c>
      <c r="M237">
        <f t="shared" si="344"/>
        <v>0.16092657404658678</v>
      </c>
      <c r="N237" s="1179">
        <f t="shared" si="344"/>
        <v>244.95185545872781</v>
      </c>
      <c r="O237">
        <f t="shared" si="344"/>
        <v>23.860997470378489</v>
      </c>
      <c r="P237" s="1179">
        <f t="shared" si="344"/>
        <v>9.8639018802773884E-2</v>
      </c>
      <c r="Q237" s="1179">
        <f t="shared" si="344"/>
        <v>35.101468001708895</v>
      </c>
      <c r="R237" s="1179">
        <f t="shared" si="344"/>
        <v>17.893419162378965</v>
      </c>
    </row>
    <row r="238" spans="2:18" ht="15.6" thickTop="1" thickBot="1" x14ac:dyDescent="0.35">
      <c r="D238">
        <v>13</v>
      </c>
      <c r="E238">
        <f t="shared" ref="E238" si="345">B233+C233+D238</f>
        <v>113</v>
      </c>
      <c r="F238">
        <f t="shared" ref="F238:R238" si="346">($B233*F$2+$C233*F$3+$D238*F$4)/$E238</f>
        <v>3.5378950434900567</v>
      </c>
      <c r="G238">
        <f t="shared" si="346"/>
        <v>2.8706967918570418E-2</v>
      </c>
      <c r="H238" s="1179">
        <f t="shared" si="346"/>
        <v>10.094999492167213</v>
      </c>
      <c r="I238" s="1179">
        <f t="shared" si="346"/>
        <v>5.9492624988284568</v>
      </c>
      <c r="J238">
        <f t="shared" si="346"/>
        <v>2.095310020868411</v>
      </c>
      <c r="K238" s="1179">
        <f t="shared" si="346"/>
        <v>93.06492399668609</v>
      </c>
      <c r="L238">
        <f t="shared" si="346"/>
        <v>14.807239078522265</v>
      </c>
      <c r="M238">
        <f t="shared" si="346"/>
        <v>0.15665418712499599</v>
      </c>
      <c r="N238" s="1179">
        <f t="shared" si="346"/>
        <v>243.43707800659976</v>
      </c>
      <c r="O238">
        <f t="shared" si="346"/>
        <v>23.240056534586731</v>
      </c>
      <c r="P238" s="1179">
        <f t="shared" si="346"/>
        <v>0.10042925977008331</v>
      </c>
      <c r="Q238" s="1179">
        <f t="shared" si="346"/>
        <v>34.58499413567111</v>
      </c>
      <c r="R238" s="1179">
        <f t="shared" si="346"/>
        <v>17.626716504464987</v>
      </c>
    </row>
    <row r="239" spans="2:18" ht="15.6" thickTop="1" thickBot="1" x14ac:dyDescent="0.35">
      <c r="D239">
        <v>15</v>
      </c>
      <c r="E239">
        <f t="shared" ref="E239" si="347">B233+C233+D239</f>
        <v>115</v>
      </c>
      <c r="F239">
        <f t="shared" ref="F239:R239" si="348">($B233*F$2+$C233*F$3+$D239*F$4)/$E239</f>
        <v>3.4763664340380553</v>
      </c>
      <c r="G239">
        <f t="shared" si="348"/>
        <v>2.8207716302595279E-2</v>
      </c>
      <c r="H239" s="1179">
        <f t="shared" si="348"/>
        <v>10.127550225636769</v>
      </c>
      <c r="I239" s="1179">
        <f t="shared" si="348"/>
        <v>5.9818633166542146</v>
      </c>
      <c r="J239">
        <f t="shared" si="348"/>
        <v>2.0818098051845708</v>
      </c>
      <c r="K239" s="1179">
        <f t="shared" si="348"/>
        <v>92.262304200470439</v>
      </c>
      <c r="L239">
        <f t="shared" si="348"/>
        <v>14.552646652864043</v>
      </c>
      <c r="M239">
        <f t="shared" si="348"/>
        <v>0.15392976647934387</v>
      </c>
      <c r="N239" s="1179">
        <f t="shared" si="348"/>
        <v>242.47113296466304</v>
      </c>
      <c r="O239">
        <f t="shared" si="348"/>
        <v>22.844094198719525</v>
      </c>
      <c r="P239" s="1179">
        <f t="shared" si="348"/>
        <v>0.10157086270575888</v>
      </c>
      <c r="Q239" s="1179">
        <f t="shared" si="348"/>
        <v>34.255648481965856</v>
      </c>
      <c r="R239" s="1179">
        <f t="shared" si="348"/>
        <v>17.456645244345928</v>
      </c>
    </row>
    <row r="240" spans="2:18" ht="15.6" thickTop="1" thickBot="1" x14ac:dyDescent="0.35">
      <c r="D240">
        <v>17</v>
      </c>
      <c r="E240">
        <f t="shared" ref="E240" si="349">B233+C233+D240</f>
        <v>117</v>
      </c>
      <c r="F240">
        <f t="shared" ref="F240:R240" si="350">($B233*F$2+$C233*F$3+$D240*F$4)/$E240</f>
        <v>3.4169413667895419</v>
      </c>
      <c r="G240">
        <f t="shared" si="350"/>
        <v>2.772553311793553E-2</v>
      </c>
      <c r="H240" s="1179">
        <f t="shared" si="350"/>
        <v>10.158988113517623</v>
      </c>
      <c r="I240" s="1179">
        <f t="shared" si="350"/>
        <v>6.0133495766055862</v>
      </c>
      <c r="J240">
        <f t="shared" si="350"/>
        <v>2.068771135336076</v>
      </c>
      <c r="K240" s="1179">
        <f t="shared" si="350"/>
        <v>91.487124397287786</v>
      </c>
      <c r="L240">
        <f t="shared" si="350"/>
        <v>14.306758241758242</v>
      </c>
      <c r="M240">
        <f t="shared" si="350"/>
        <v>0.15129848841986793</v>
      </c>
      <c r="N240" s="1179">
        <f t="shared" si="350"/>
        <v>241.53821168484379</v>
      </c>
      <c r="O240">
        <f t="shared" si="350"/>
        <v>22.461669036728118</v>
      </c>
      <c r="P240" s="1179">
        <f t="shared" si="350"/>
        <v>0.10267343648124042</v>
      </c>
      <c r="Q240" s="1179">
        <f t="shared" si="350"/>
        <v>33.937562508729158</v>
      </c>
      <c r="R240" s="1179">
        <f t="shared" si="350"/>
        <v>17.292388386282219</v>
      </c>
    </row>
    <row r="241" spans="2:18" ht="15.6" thickTop="1" thickBot="1" x14ac:dyDescent="0.35">
      <c r="D241">
        <v>20</v>
      </c>
      <c r="E241">
        <f t="shared" ref="E241" si="351">B233+C233+D241</f>
        <v>120</v>
      </c>
      <c r="F241">
        <f t="shared" ref="F241:R241" si="352">($B233*F$2+$C233*F$3+$D241*F$4)/$E241</f>
        <v>3.3315178326198032</v>
      </c>
      <c r="G241">
        <f t="shared" si="352"/>
        <v>2.7032394789987143E-2</v>
      </c>
      <c r="H241" s="1179">
        <f t="shared" si="352"/>
        <v>10.204180077346347</v>
      </c>
      <c r="I241" s="1179">
        <f t="shared" si="352"/>
        <v>6.0586110752856852</v>
      </c>
      <c r="J241">
        <f t="shared" si="352"/>
        <v>2.0500280474288646</v>
      </c>
      <c r="K241" s="1179">
        <f t="shared" si="352"/>
        <v>90.372803430212741</v>
      </c>
      <c r="L241">
        <f t="shared" si="352"/>
        <v>13.95329365079365</v>
      </c>
      <c r="M241">
        <f t="shared" si="352"/>
        <v>0.14751602620937121</v>
      </c>
      <c r="N241" s="1179">
        <f t="shared" si="352"/>
        <v>240.19713734510367</v>
      </c>
      <c r="O241">
        <f t="shared" si="352"/>
        <v>21.911932866365468</v>
      </c>
      <c r="P241" s="1179">
        <f t="shared" si="352"/>
        <v>0.10425838628349511</v>
      </c>
      <c r="Q241" s="1179">
        <f t="shared" si="352"/>
        <v>33.480313922201404</v>
      </c>
      <c r="R241" s="1179">
        <f t="shared" si="352"/>
        <v>17.056269152815641</v>
      </c>
    </row>
    <row r="242" spans="2:18" ht="15.6" thickTop="1" thickBot="1" x14ac:dyDescent="0.35">
      <c r="B242">
        <v>74</v>
      </c>
      <c r="C242">
        <v>26</v>
      </c>
      <c r="D242">
        <v>1</v>
      </c>
      <c r="E242">
        <f t="shared" ref="E242" si="353">B242+C242+D242</f>
        <v>101</v>
      </c>
      <c r="F242">
        <f t="shared" ref="F242:R242" si="354">($B242*F$2+$C242*F$3+$D242*F$4)/$E242</f>
        <v>3.9587863924816942</v>
      </c>
      <c r="G242">
        <f t="shared" si="354"/>
        <v>3.2004442941335955E-2</v>
      </c>
      <c r="H242" s="1179">
        <f t="shared" si="354"/>
        <v>9.9285472634965508</v>
      </c>
      <c r="I242" s="1179">
        <f t="shared" si="354"/>
        <v>5.7246086496481121</v>
      </c>
      <c r="J242">
        <f t="shared" si="354"/>
        <v>2.213686707959813</v>
      </c>
      <c r="K242" s="1179">
        <f t="shared" si="354"/>
        <v>97.785796147030055</v>
      </c>
      <c r="L242">
        <f t="shared" si="354"/>
        <v>16.834919849127768</v>
      </c>
      <c r="M242">
        <f t="shared" si="354"/>
        <v>0.17811881256575632</v>
      </c>
      <c r="N242" s="1179">
        <f t="shared" si="354"/>
        <v>248.28092106296822</v>
      </c>
      <c r="O242">
        <f t="shared" si="354"/>
        <v>25.728267930255534</v>
      </c>
      <c r="P242" s="1179">
        <f t="shared" si="354"/>
        <v>9.284581559848791E-2</v>
      </c>
      <c r="Q242" s="1179">
        <f t="shared" si="354"/>
        <v>36.761541381581914</v>
      </c>
      <c r="R242" s="1179">
        <f t="shared" si="354"/>
        <v>18.784345484533279</v>
      </c>
    </row>
    <row r="243" spans="2:18" ht="15.6" thickTop="1" thickBot="1" x14ac:dyDescent="0.35">
      <c r="D243">
        <v>3</v>
      </c>
      <c r="E243">
        <f t="shared" ref="E243" si="355">B242+C242+D243</f>
        <v>103</v>
      </c>
      <c r="F243">
        <f t="shared" ref="F243:R243" si="356">($B242*F$2+$C242*F$3+$D243*F$4)/$E243</f>
        <v>3.8819167537927295</v>
      </c>
      <c r="G243">
        <f t="shared" si="356"/>
        <v>3.1382997447329433E-2</v>
      </c>
      <c r="H243" s="1179">
        <f t="shared" si="356"/>
        <v>9.9681223975386892</v>
      </c>
      <c r="I243" s="1179">
        <f t="shared" si="356"/>
        <v>5.7653698316706636</v>
      </c>
      <c r="J243">
        <f t="shared" si="356"/>
        <v>2.1963150751654013</v>
      </c>
      <c r="K243" s="1179">
        <f t="shared" si="356"/>
        <v>96.797999827947649</v>
      </c>
      <c r="L243">
        <f t="shared" si="356"/>
        <v>16.511293727847125</v>
      </c>
      <c r="M243">
        <f t="shared" si="356"/>
        <v>0.1746601948460329</v>
      </c>
      <c r="N243" s="1179">
        <f t="shared" si="356"/>
        <v>247.10838352961423</v>
      </c>
      <c r="O243">
        <f t="shared" si="356"/>
        <v>25.237859275730614</v>
      </c>
      <c r="P243" s="1179">
        <f t="shared" si="356"/>
        <v>9.4267672161069294E-2</v>
      </c>
      <c r="Q243" s="1179">
        <f t="shared" si="356"/>
        <v>36.351562307136028</v>
      </c>
      <c r="R243" s="1179">
        <f t="shared" si="356"/>
        <v>18.571981864399024</v>
      </c>
    </row>
    <row r="244" spans="2:18" ht="15.6" thickTop="1" thickBot="1" x14ac:dyDescent="0.35">
      <c r="D244">
        <v>5</v>
      </c>
      <c r="E244">
        <f t="shared" ref="E244" si="357">B242+C242+D244</f>
        <v>105</v>
      </c>
      <c r="F244">
        <f t="shared" ref="F244:R244" si="358">($B242*F$2+$C242*F$3+$D244*F$4)/$E244</f>
        <v>3.8079754822919156</v>
      </c>
      <c r="G244">
        <f t="shared" si="358"/>
        <v>3.0785226067380302E-2</v>
      </c>
      <c r="H244" s="1179">
        <f t="shared" si="358"/>
        <v>10.006189907426839</v>
      </c>
      <c r="I244" s="1179">
        <f t="shared" si="358"/>
        <v>5.8045782067590226</v>
      </c>
      <c r="J244">
        <f t="shared" si="358"/>
        <v>2.1796052188583963</v>
      </c>
      <c r="K244" s="1179">
        <f t="shared" si="358"/>
        <v>95.847833844830291</v>
      </c>
      <c r="L244">
        <f t="shared" si="358"/>
        <v>16.199996220710506</v>
      </c>
      <c r="M244">
        <f t="shared" si="358"/>
        <v>0.17133333399182274</v>
      </c>
      <c r="N244" s="1179">
        <f t="shared" si="358"/>
        <v>245.98051409276897</v>
      </c>
      <c r="O244">
        <f t="shared" si="358"/>
        <v>24.766132855663791</v>
      </c>
      <c r="P244" s="1179">
        <f t="shared" si="358"/>
        <v>9.5635362759361853E-2</v>
      </c>
      <c r="Q244" s="1179">
        <f t="shared" si="358"/>
        <v>35.957201483145234</v>
      </c>
      <c r="R244" s="1179">
        <f t="shared" si="358"/>
        <v>18.367708286936548</v>
      </c>
    </row>
    <row r="245" spans="2:18" ht="15.6" thickTop="1" thickBot="1" x14ac:dyDescent="0.35">
      <c r="D245">
        <v>7</v>
      </c>
      <c r="E245">
        <f t="shared" ref="E245" si="359">B242+C242+D245</f>
        <v>107</v>
      </c>
      <c r="F245">
        <f t="shared" ref="F245:R245" si="360">($B242*F$2+$C242*F$3+$D245*F$4)/$E245</f>
        <v>3.7367983704733749</v>
      </c>
      <c r="G245">
        <f t="shared" si="360"/>
        <v>3.0209801281074127E-2</v>
      </c>
      <c r="H245" s="1179">
        <f t="shared" si="360"/>
        <v>10.042834332833191</v>
      </c>
      <c r="I245" s="1179">
        <f t="shared" si="360"/>
        <v>5.8423208481992193</v>
      </c>
      <c r="J245">
        <f t="shared" si="360"/>
        <v>2.163520030076886</v>
      </c>
      <c r="K245" s="1179">
        <f t="shared" si="360"/>
        <v>94.933188085380849</v>
      </c>
      <c r="L245">
        <f t="shared" si="360"/>
        <v>15.900336003560303</v>
      </c>
      <c r="M245">
        <f t="shared" si="360"/>
        <v>0.16813084176767654</v>
      </c>
      <c r="N245" s="1179">
        <f t="shared" si="360"/>
        <v>244.89480799935717</v>
      </c>
      <c r="O245">
        <f t="shared" si="360"/>
        <v>24.312041068122827</v>
      </c>
      <c r="P245" s="1179">
        <f t="shared" si="360"/>
        <v>9.6951924737157483E-2</v>
      </c>
      <c r="Q245" s="1179">
        <f t="shared" si="360"/>
        <v>35.577583119864364</v>
      </c>
      <c r="R245" s="1179">
        <f t="shared" si="360"/>
        <v>18.17107110489323</v>
      </c>
    </row>
    <row r="246" spans="2:18" ht="15.6" thickTop="1" thickBot="1" x14ac:dyDescent="0.35">
      <c r="D246">
        <v>10</v>
      </c>
      <c r="E246">
        <f t="shared" ref="E246" si="361">B242+C242+D246</f>
        <v>110</v>
      </c>
      <c r="F246">
        <f t="shared" ref="F246:R246" si="362">($B242*F$2+$C242*F$3+$D246*F$4)/$E246</f>
        <v>3.6348856876422828</v>
      </c>
      <c r="G246">
        <f t="shared" si="362"/>
        <v>2.9385897609772105E-2</v>
      </c>
      <c r="H246" s="1179">
        <f t="shared" si="362"/>
        <v>10.095302487392287</v>
      </c>
      <c r="I246" s="1179">
        <f t="shared" si="362"/>
        <v>5.8963614484431366</v>
      </c>
      <c r="J246">
        <f t="shared" si="362"/>
        <v>2.1404889643215426</v>
      </c>
      <c r="K246" s="1179">
        <f t="shared" si="362"/>
        <v>93.623581657078248</v>
      </c>
      <c r="L246">
        <f t="shared" si="362"/>
        <v>15.471277056277057</v>
      </c>
      <c r="M246">
        <f t="shared" si="362"/>
        <v>0.16354545517401262</v>
      </c>
      <c r="N246" s="1179">
        <f t="shared" si="362"/>
        <v>243.3402742746994</v>
      </c>
      <c r="O246">
        <f t="shared" si="362"/>
        <v>23.661864190507355</v>
      </c>
      <c r="P246" s="1179">
        <f t="shared" si="362"/>
        <v>9.8837002114455785E-2</v>
      </c>
      <c r="Q246" s="1179">
        <f t="shared" si="362"/>
        <v>35.034038645166767</v>
      </c>
      <c r="R246" s="1179">
        <f t="shared" si="362"/>
        <v>17.889522412422114</v>
      </c>
    </row>
    <row r="247" spans="2:18" ht="15.6" thickTop="1" thickBot="1" x14ac:dyDescent="0.35">
      <c r="D247">
        <v>13</v>
      </c>
      <c r="E247">
        <f t="shared" ref="E247" si="363">B242+C242+D247</f>
        <v>113</v>
      </c>
      <c r="F247">
        <f t="shared" ref="F247:R247" si="364">($B242*F$2+$C242*F$3+$D247*F$4)/$E247</f>
        <v>3.5383842977048774</v>
      </c>
      <c r="G247">
        <f t="shared" si="364"/>
        <v>2.8605741036061342E-2</v>
      </c>
      <c r="H247" s="1179">
        <f t="shared" si="364"/>
        <v>10.144984722240279</v>
      </c>
      <c r="I247" s="1179">
        <f t="shared" si="364"/>
        <v>5.9475326362847225</v>
      </c>
      <c r="J247">
        <f t="shared" si="364"/>
        <v>2.1186807870133855</v>
      </c>
      <c r="K247" s="1179">
        <f t="shared" si="364"/>
        <v>92.383511853287303</v>
      </c>
      <c r="L247">
        <f t="shared" si="364"/>
        <v>15.065</v>
      </c>
      <c r="M247">
        <f t="shared" si="364"/>
        <v>0.15920354043487953</v>
      </c>
      <c r="N247" s="1179">
        <f t="shared" si="364"/>
        <v>241.86828216374025</v>
      </c>
      <c r="O247">
        <f t="shared" si="364"/>
        <v>23.046209978959961</v>
      </c>
      <c r="P247" s="1179">
        <f t="shared" si="364"/>
        <v>0.10062198688764977</v>
      </c>
      <c r="Q247" s="1179">
        <f t="shared" si="364"/>
        <v>34.519354939037179</v>
      </c>
      <c r="R247" s="1179">
        <f t="shared" si="364"/>
        <v>17.62292320804681</v>
      </c>
    </row>
    <row r="248" spans="2:18" ht="15.6" thickTop="1" thickBot="1" x14ac:dyDescent="0.35">
      <c r="D248">
        <v>15</v>
      </c>
      <c r="E248">
        <f t="shared" ref="E248" si="365">B242+C242+D248</f>
        <v>115</v>
      </c>
      <c r="F248">
        <f t="shared" ref="F248:R248" si="366">($B242*F$2+$C242*F$3+$D248*F$4)/$E248</f>
        <v>3.4768471794839231</v>
      </c>
      <c r="G248">
        <f t="shared" si="366"/>
        <v>2.81082498876081E-2</v>
      </c>
      <c r="H248" s="1179">
        <f t="shared" si="366"/>
        <v>10.176666147360738</v>
      </c>
      <c r="I248" s="1179">
        <f t="shared" si="366"/>
        <v>5.9801635386764582</v>
      </c>
      <c r="J248">
        <f t="shared" si="366"/>
        <v>2.1047741232226764</v>
      </c>
      <c r="K248" s="1179">
        <f t="shared" si="366"/>
        <v>91.592742703043797</v>
      </c>
      <c r="L248">
        <f t="shared" si="366"/>
        <v>14.805924775707384</v>
      </c>
      <c r="M248">
        <f t="shared" si="366"/>
        <v>0.1564347832099251</v>
      </c>
      <c r="N248" s="1179">
        <f t="shared" si="366"/>
        <v>240.92962052776628</v>
      </c>
      <c r="O248">
        <f t="shared" si="366"/>
        <v>22.653618887538439</v>
      </c>
      <c r="P248" s="1179">
        <f t="shared" si="366"/>
        <v>0.10176023804736765</v>
      </c>
      <c r="Q248" s="1179">
        <f t="shared" si="366"/>
        <v>34.191150836577734</v>
      </c>
      <c r="R248" s="1179">
        <f t="shared" si="366"/>
        <v>17.452917918300244</v>
      </c>
    </row>
    <row r="249" spans="2:18" ht="15.6" thickTop="1" thickBot="1" x14ac:dyDescent="0.35">
      <c r="D249">
        <v>17</v>
      </c>
      <c r="E249">
        <f t="shared" ref="E249" si="367">B242+C242+D249</f>
        <v>117</v>
      </c>
      <c r="F249">
        <f t="shared" ref="F249:R249" si="368">($B242*F$2+$C242*F$3+$D249*F$4)/$E249</f>
        <v>3.4174138943645396</v>
      </c>
      <c r="G249">
        <f t="shared" si="368"/>
        <v>2.7627766983546423E-2</v>
      </c>
      <c r="H249" s="1179">
        <f t="shared" si="368"/>
        <v>10.207264446836053</v>
      </c>
      <c r="I249" s="1179">
        <f t="shared" si="368"/>
        <v>6.0116788546616382</v>
      </c>
      <c r="J249">
        <f t="shared" si="368"/>
        <v>2.0913429009290856</v>
      </c>
      <c r="K249" s="1179">
        <f t="shared" si="368"/>
        <v>90.829008395543653</v>
      </c>
      <c r="L249">
        <f t="shared" si="368"/>
        <v>14.555706824040156</v>
      </c>
      <c r="M249">
        <f t="shared" si="368"/>
        <v>0.15376068435163578</v>
      </c>
      <c r="N249" s="1179">
        <f t="shared" si="368"/>
        <v>240.02304988789402</v>
      </c>
      <c r="O249">
        <f t="shared" si="368"/>
        <v>22.274449713772349</v>
      </c>
      <c r="P249" s="1179">
        <f t="shared" si="368"/>
        <v>0.10285957463752254</v>
      </c>
      <c r="Q249" s="1179">
        <f t="shared" si="368"/>
        <v>33.874167387193822</v>
      </c>
      <c r="R249" s="1179">
        <f t="shared" si="368"/>
        <v>17.288724775211673</v>
      </c>
    </row>
    <row r="250" spans="2:18" ht="15.6" thickTop="1" thickBot="1" x14ac:dyDescent="0.35">
      <c r="D250">
        <v>20</v>
      </c>
      <c r="E250">
        <f t="shared" ref="E250" si="369">B242+C242+D250</f>
        <v>120</v>
      </c>
      <c r="F250">
        <f t="shared" ref="F250:R250" si="370">($B242*F$2+$C242*F$3+$D250*F$4)/$E250</f>
        <v>3.3319785470054262</v>
      </c>
      <c r="G250">
        <f t="shared" si="370"/>
        <v>2.6937072808957761E-2</v>
      </c>
      <c r="H250" s="1179">
        <f t="shared" si="370"/>
        <v>10.251249502331818</v>
      </c>
      <c r="I250" s="1179">
        <f t="shared" si="370"/>
        <v>6.0569821213903356</v>
      </c>
      <c r="J250">
        <f t="shared" si="370"/>
        <v>2.072035518882049</v>
      </c>
      <c r="K250" s="1179">
        <f t="shared" si="370"/>
        <v>89.731140328512211</v>
      </c>
      <c r="L250">
        <f t="shared" si="370"/>
        <v>14.196018518518517</v>
      </c>
      <c r="M250">
        <f t="shared" si="370"/>
        <v>0.14991666724284489</v>
      </c>
      <c r="N250" s="1179">
        <f t="shared" si="370"/>
        <v>238.71985459307763</v>
      </c>
      <c r="O250">
        <f t="shared" si="370"/>
        <v>21.729394026483593</v>
      </c>
      <c r="P250" s="1179">
        <f t="shared" si="370"/>
        <v>0.1044398709858702</v>
      </c>
      <c r="Q250" s="1179">
        <f t="shared" si="370"/>
        <v>33.418503678704461</v>
      </c>
      <c r="R250" s="1179">
        <f t="shared" si="370"/>
        <v>17.052697132021859</v>
      </c>
    </row>
    <row r="251" spans="2:18" ht="15.6" thickTop="1" thickBot="1" x14ac:dyDescent="0.35">
      <c r="B251">
        <v>73</v>
      </c>
      <c r="C251">
        <v>27</v>
      </c>
      <c r="D251">
        <v>1</v>
      </c>
      <c r="E251">
        <f t="shared" ref="E251" si="371">B251+C251+D251</f>
        <v>101</v>
      </c>
      <c r="F251">
        <f t="shared" ref="F251:R251" si="372">($B251*F$2+$C251*F$3+$D251*F$4)/$E251</f>
        <v>3.9593337759101579</v>
      </c>
      <c r="G251">
        <f t="shared" si="372"/>
        <v>3.189118910248917E-2</v>
      </c>
      <c r="H251" s="1179">
        <f t="shared" si="372"/>
        <v>9.9844713327862156</v>
      </c>
      <c r="I251" s="1179">
        <f t="shared" si="372"/>
        <v>5.7226732588813594</v>
      </c>
      <c r="J251">
        <f t="shared" si="372"/>
        <v>2.2398341987952795</v>
      </c>
      <c r="K251" s="1179">
        <f t="shared" si="372"/>
        <v>97.023424145009599</v>
      </c>
      <c r="L251">
        <f t="shared" si="372"/>
        <v>17.123305830583057</v>
      </c>
      <c r="M251">
        <f t="shared" si="372"/>
        <v>0.18097105933820029</v>
      </c>
      <c r="N251" s="1179">
        <f t="shared" si="372"/>
        <v>246.52573363481838</v>
      </c>
      <c r="O251">
        <f t="shared" si="372"/>
        <v>25.511390100692907</v>
      </c>
      <c r="P251" s="1179">
        <f t="shared" si="372"/>
        <v>9.306144098744841E-2</v>
      </c>
      <c r="Q251" s="1179">
        <f t="shared" si="372"/>
        <v>36.688103468516225</v>
      </c>
      <c r="R251" s="1179">
        <f t="shared" si="372"/>
        <v>18.780101499431755</v>
      </c>
    </row>
    <row r="252" spans="2:18" ht="15.6" thickTop="1" thickBot="1" x14ac:dyDescent="0.35">
      <c r="D252">
        <v>3</v>
      </c>
      <c r="E252">
        <f t="shared" ref="E252" si="373">B251+C251+D252</f>
        <v>103</v>
      </c>
      <c r="F252">
        <f t="shared" ref="F252:R252" si="374">($B251*F$2+$C251*F$3+$D252*F$4)/$E252</f>
        <v>3.8824535084167566</v>
      </c>
      <c r="G252">
        <f t="shared" si="374"/>
        <v>3.1271942712149572E-2</v>
      </c>
      <c r="H252" s="1179">
        <f t="shared" si="374"/>
        <v>10.022960562570303</v>
      </c>
      <c r="I252" s="1179">
        <f t="shared" si="374"/>
        <v>5.7634720213071491</v>
      </c>
      <c r="J252">
        <f t="shared" si="374"/>
        <v>2.221954847732218</v>
      </c>
      <c r="K252" s="1179">
        <f t="shared" si="374"/>
        <v>96.050431165772252</v>
      </c>
      <c r="L252">
        <f t="shared" si="374"/>
        <v>16.794079981507164</v>
      </c>
      <c r="M252">
        <f t="shared" si="374"/>
        <v>0.17745705818600224</v>
      </c>
      <c r="N252" s="1179">
        <f t="shared" si="374"/>
        <v>245.38727741074885</v>
      </c>
      <c r="O252">
        <f t="shared" si="374"/>
        <v>25.025192666159494</v>
      </c>
      <c r="P252" s="1179">
        <f t="shared" si="374"/>
        <v>9.4479110649273265E-2</v>
      </c>
      <c r="Q252" s="1179">
        <f t="shared" si="374"/>
        <v>36.279550372964827</v>
      </c>
      <c r="R252" s="1179">
        <f t="shared" si="374"/>
        <v>18.567820286775198</v>
      </c>
    </row>
    <row r="253" spans="2:18" ht="15.6" thickTop="1" thickBot="1" x14ac:dyDescent="0.35">
      <c r="D253">
        <v>5</v>
      </c>
      <c r="E253">
        <f t="shared" ref="E253" si="375">B251+C251+D253</f>
        <v>105</v>
      </c>
      <c r="F253">
        <f t="shared" ref="F253:R253" si="376">($B251*F$2+$C251*F$3+$D253*F$4)/$E253</f>
        <v>3.8085020130183422</v>
      </c>
      <c r="G253">
        <f t="shared" si="376"/>
        <v>3.067628666048958E-2</v>
      </c>
      <c r="H253" s="1179">
        <f t="shared" si="376"/>
        <v>10.05998353598166</v>
      </c>
      <c r="I253" s="1179">
        <f t="shared" si="376"/>
        <v>5.8027165451643379</v>
      </c>
      <c r="J253">
        <f t="shared" si="376"/>
        <v>2.2047566148048925</v>
      </c>
      <c r="K253" s="1179">
        <f t="shared" si="376"/>
        <v>95.114504585743944</v>
      </c>
      <c r="L253">
        <f t="shared" si="376"/>
        <v>16.477396069538926</v>
      </c>
      <c r="M253">
        <f t="shared" si="376"/>
        <v>0.17407692374436409</v>
      </c>
      <c r="N253" s="1179">
        <f t="shared" si="376"/>
        <v>244.29219094759628</v>
      </c>
      <c r="O253">
        <f t="shared" si="376"/>
        <v>24.557517038655931</v>
      </c>
      <c r="P253" s="1179">
        <f t="shared" si="376"/>
        <v>9.5842773847790511E-2</v>
      </c>
      <c r="Q253" s="1179">
        <f t="shared" si="376"/>
        <v>35.886561204863</v>
      </c>
      <c r="R253" s="1179">
        <f t="shared" si="376"/>
        <v>18.363625977457936</v>
      </c>
    </row>
    <row r="254" spans="2:18" ht="15.6" thickTop="1" thickBot="1" x14ac:dyDescent="0.35">
      <c r="D254">
        <v>7</v>
      </c>
      <c r="E254">
        <f t="shared" ref="E254" si="377">B251+C251+D254</f>
        <v>107</v>
      </c>
      <c r="F254">
        <f t="shared" ref="F254:R254" si="378">($B251*F$2+$C251*F$3+$D254*F$4)/$E254</f>
        <v>3.7373150595039806</v>
      </c>
      <c r="G254">
        <f t="shared" si="378"/>
        <v>3.0102898124779495E-2</v>
      </c>
      <c r="H254" s="1179">
        <f t="shared" si="378"/>
        <v>10.095622473003809</v>
      </c>
      <c r="I254" s="1179">
        <f t="shared" si="378"/>
        <v>5.8404939840175185</v>
      </c>
      <c r="J254">
        <f t="shared" si="378"/>
        <v>2.1882013064729806</v>
      </c>
      <c r="K254" s="1179">
        <f t="shared" si="378"/>
        <v>94.21356591524939</v>
      </c>
      <c r="L254">
        <f t="shared" si="378"/>
        <v>16.17255080848539</v>
      </c>
      <c r="M254">
        <f t="shared" si="378"/>
        <v>0.1708231494687685</v>
      </c>
      <c r="N254" s="1179">
        <f t="shared" si="378"/>
        <v>243.23804229615033</v>
      </c>
      <c r="O254">
        <f t="shared" si="378"/>
        <v>24.107324612180534</v>
      </c>
      <c r="P254" s="1179">
        <f t="shared" si="378"/>
        <v>9.715545898281179E-2</v>
      </c>
      <c r="Q254" s="1179">
        <f t="shared" si="378"/>
        <v>35.508263220615447</v>
      </c>
      <c r="R254" s="1179">
        <f t="shared" si="378"/>
        <v>18.167065100264686</v>
      </c>
    </row>
    <row r="255" spans="2:18" ht="15.6" thickTop="1" thickBot="1" x14ac:dyDescent="0.35">
      <c r="D255">
        <v>10</v>
      </c>
      <c r="E255">
        <f t="shared" ref="E255" si="379">B251+C251+D255</f>
        <v>110</v>
      </c>
      <c r="F255">
        <f t="shared" ref="F255:R255" si="380">($B251*F$2+$C251*F$3+$D255*F$4)/$E255</f>
        <v>3.6353882851538724</v>
      </c>
      <c r="G255">
        <f t="shared" si="380"/>
        <v>2.928190999410369E-2</v>
      </c>
      <c r="H255" s="1179">
        <f t="shared" si="380"/>
        <v>10.146650951012798</v>
      </c>
      <c r="I255" s="1179">
        <f t="shared" si="380"/>
        <v>5.8945844078300276</v>
      </c>
      <c r="J255">
        <f t="shared" si="380"/>
        <v>2.1644971149977437</v>
      </c>
      <c r="K255" s="1179">
        <f t="shared" si="380"/>
        <v>92.923585546132202</v>
      </c>
      <c r="L255">
        <f t="shared" si="380"/>
        <v>15.736067821067822</v>
      </c>
      <c r="M255">
        <f t="shared" si="380"/>
        <v>0.16616433630143845</v>
      </c>
      <c r="N255" s="1179">
        <f t="shared" si="380"/>
        <v>241.7286930906709</v>
      </c>
      <c r="O255">
        <f t="shared" si="380"/>
        <v>23.462730910636214</v>
      </c>
      <c r="P255" s="1179">
        <f t="shared" si="380"/>
        <v>9.9034985426137687E-2</v>
      </c>
      <c r="Q255" s="1179">
        <f t="shared" si="380"/>
        <v>34.966609288624639</v>
      </c>
      <c r="R255" s="1179">
        <f t="shared" si="380"/>
        <v>17.885625662465262</v>
      </c>
    </row>
    <row r="256" spans="2:18" ht="15.6" thickTop="1" thickBot="1" x14ac:dyDescent="0.35">
      <c r="D256">
        <v>13</v>
      </c>
      <c r="E256">
        <f t="shared" ref="E256" si="381">B251+C251+D256</f>
        <v>113</v>
      </c>
      <c r="F256">
        <f t="shared" ref="F256:R256" si="382">($B251*F$2+$C251*F$3+$D256*F$4)/$E256</f>
        <v>3.5388735519196985</v>
      </c>
      <c r="G256">
        <f t="shared" si="382"/>
        <v>2.8504514153552266E-2</v>
      </c>
      <c r="H256" s="1179">
        <f t="shared" si="382"/>
        <v>10.194969952313341</v>
      </c>
      <c r="I256" s="1179">
        <f t="shared" si="382"/>
        <v>5.9458027737409882</v>
      </c>
      <c r="J256">
        <f t="shared" si="382"/>
        <v>2.1420515531583599</v>
      </c>
      <c r="K256" s="1179">
        <f t="shared" si="382"/>
        <v>91.702099709888486</v>
      </c>
      <c r="L256">
        <f t="shared" si="382"/>
        <v>15.322760921477736</v>
      </c>
      <c r="M256">
        <f t="shared" si="382"/>
        <v>0.16175289374476309</v>
      </c>
      <c r="N256" s="1179">
        <f t="shared" si="382"/>
        <v>240.29948632088067</v>
      </c>
      <c r="O256">
        <f t="shared" si="382"/>
        <v>22.852363423333188</v>
      </c>
      <c r="P256" s="1179">
        <f t="shared" si="382"/>
        <v>0.10081471400521622</v>
      </c>
      <c r="Q256" s="1179">
        <f t="shared" si="382"/>
        <v>34.453715742403247</v>
      </c>
      <c r="R256" s="1179">
        <f t="shared" si="382"/>
        <v>17.619129911628633</v>
      </c>
    </row>
    <row r="257" spans="2:18" ht="15.6" thickTop="1" thickBot="1" x14ac:dyDescent="0.35">
      <c r="D257">
        <v>15</v>
      </c>
      <c r="E257">
        <f t="shared" ref="E257" si="383">B251+C251+D257</f>
        <v>115</v>
      </c>
      <c r="F257">
        <f t="shared" ref="F257:R257" si="384">($B251*F$2+$C251*F$3+$D257*F$4)/$E257</f>
        <v>3.4773279249297908</v>
      </c>
      <c r="G257">
        <f t="shared" si="384"/>
        <v>2.800878347262092E-2</v>
      </c>
      <c r="H257" s="1179">
        <f t="shared" si="384"/>
        <v>10.225782069084705</v>
      </c>
      <c r="I257" s="1179">
        <f t="shared" si="384"/>
        <v>5.9784637606987019</v>
      </c>
      <c r="J257">
        <f t="shared" si="384"/>
        <v>2.1277384412607816</v>
      </c>
      <c r="K257" s="1179">
        <f t="shared" si="384"/>
        <v>90.923181205617141</v>
      </c>
      <c r="L257">
        <f t="shared" si="384"/>
        <v>15.059202898550723</v>
      </c>
      <c r="M257">
        <f t="shared" si="384"/>
        <v>0.15893979994050636</v>
      </c>
      <c r="N257" s="1179">
        <f t="shared" si="384"/>
        <v>239.38810809086948</v>
      </c>
      <c r="O257">
        <f t="shared" si="384"/>
        <v>22.463143576357346</v>
      </c>
      <c r="P257" s="1179">
        <f t="shared" si="384"/>
        <v>0.10194961338897644</v>
      </c>
      <c r="Q257" s="1179">
        <f t="shared" si="384"/>
        <v>34.126653191189611</v>
      </c>
      <c r="R257" s="1179">
        <f t="shared" si="384"/>
        <v>17.449190592254556</v>
      </c>
    </row>
    <row r="258" spans="2:18" ht="15.6" thickTop="1" thickBot="1" x14ac:dyDescent="0.35">
      <c r="D258">
        <v>17</v>
      </c>
      <c r="E258">
        <f t="shared" ref="E258" si="385">B251+C251+D258</f>
        <v>117</v>
      </c>
      <c r="F258">
        <f t="shared" ref="F258:R258" si="386">($B251*F$2+$C251*F$3+$D258*F$4)/$E258</f>
        <v>3.4178864219395377</v>
      </c>
      <c r="G258">
        <f t="shared" si="386"/>
        <v>2.7530000849157316E-2</v>
      </c>
      <c r="H258" s="1179">
        <f t="shared" si="386"/>
        <v>10.255540780154481</v>
      </c>
      <c r="I258" s="1179">
        <f t="shared" si="386"/>
        <v>6.0100081327176893</v>
      </c>
      <c r="J258">
        <f t="shared" si="386"/>
        <v>2.1139146665220951</v>
      </c>
      <c r="K258" s="1179">
        <f t="shared" si="386"/>
        <v>90.170892393799505</v>
      </c>
      <c r="L258">
        <f t="shared" si="386"/>
        <v>14.804655406322071</v>
      </c>
      <c r="M258">
        <f t="shared" si="386"/>
        <v>0.15622288028340367</v>
      </c>
      <c r="N258" s="1179">
        <f t="shared" si="386"/>
        <v>238.50788809094416</v>
      </c>
      <c r="O258">
        <f t="shared" si="386"/>
        <v>22.087230390816575</v>
      </c>
      <c r="P258" s="1179">
        <f t="shared" si="386"/>
        <v>0.10304571279380469</v>
      </c>
      <c r="Q258" s="1179">
        <f t="shared" si="386"/>
        <v>33.810772265658493</v>
      </c>
      <c r="R258" s="1179">
        <f t="shared" si="386"/>
        <v>17.285061164141126</v>
      </c>
    </row>
    <row r="259" spans="2:18" ht="15.6" thickTop="1" thickBot="1" x14ac:dyDescent="0.35">
      <c r="D259">
        <v>20</v>
      </c>
      <c r="E259">
        <f t="shared" ref="E259" si="387">B251+C251+D259</f>
        <v>120</v>
      </c>
      <c r="F259">
        <f t="shared" ref="F259:R259" si="388">($B251*F$2+$C251*F$3+$D259*F$4)/$E259</f>
        <v>3.3324392613910496</v>
      </c>
      <c r="G259">
        <f t="shared" si="388"/>
        <v>2.6841750827928383E-2</v>
      </c>
      <c r="H259" s="1179">
        <f t="shared" si="388"/>
        <v>10.298318927317286</v>
      </c>
      <c r="I259" s="1179">
        <f t="shared" si="388"/>
        <v>6.0553531674949861</v>
      </c>
      <c r="J259">
        <f t="shared" si="388"/>
        <v>2.0940429903352333</v>
      </c>
      <c r="K259" s="1179">
        <f t="shared" si="388"/>
        <v>89.089477226811653</v>
      </c>
      <c r="L259">
        <f t="shared" si="388"/>
        <v>14.438743386243384</v>
      </c>
      <c r="M259">
        <f t="shared" si="388"/>
        <v>0.15231730827631859</v>
      </c>
      <c r="N259" s="1179">
        <f t="shared" si="388"/>
        <v>237.2425718410515</v>
      </c>
      <c r="O259">
        <f t="shared" si="388"/>
        <v>21.546855186601714</v>
      </c>
      <c r="P259" s="1179">
        <f t="shared" si="388"/>
        <v>0.10462135568824528</v>
      </c>
      <c r="Q259" s="1179">
        <f t="shared" si="388"/>
        <v>33.356693435207504</v>
      </c>
      <c r="R259" s="1179">
        <f t="shared" si="388"/>
        <v>17.049125111228076</v>
      </c>
    </row>
    <row r="260" spans="2:18" ht="15.6" thickTop="1" thickBot="1" x14ac:dyDescent="0.35">
      <c r="B260">
        <v>72</v>
      </c>
      <c r="C260">
        <v>28</v>
      </c>
      <c r="D260">
        <v>1</v>
      </c>
      <c r="E260">
        <f t="shared" ref="E260" si="389">B260+C260+D260</f>
        <v>101</v>
      </c>
      <c r="F260">
        <f t="shared" ref="F260:R260" si="390">($B260*F$2+$C260*F$3+$D260*F$4)/$E260</f>
        <v>3.9598811593386207</v>
      </c>
      <c r="G260">
        <f t="shared" si="390"/>
        <v>3.1777935263642379E-2</v>
      </c>
      <c r="H260" s="1179">
        <f t="shared" si="390"/>
        <v>10.040395402075882</v>
      </c>
      <c r="I260" s="1179">
        <f t="shared" si="390"/>
        <v>5.7207378681146075</v>
      </c>
      <c r="J260">
        <f t="shared" si="390"/>
        <v>2.2659816896307459</v>
      </c>
      <c r="K260" s="1179">
        <f t="shared" si="390"/>
        <v>96.261052142989186</v>
      </c>
      <c r="L260">
        <f t="shared" si="390"/>
        <v>17.411691812038349</v>
      </c>
      <c r="M260">
        <f t="shared" si="390"/>
        <v>0.18382330611064426</v>
      </c>
      <c r="N260" s="1179">
        <f t="shared" si="390"/>
        <v>244.7705462066686</v>
      </c>
      <c r="O260">
        <f t="shared" si="390"/>
        <v>25.294512271130284</v>
      </c>
      <c r="P260" s="1179">
        <f t="shared" si="390"/>
        <v>9.327706637640891E-2</v>
      </c>
      <c r="Q260" s="1179">
        <f t="shared" si="390"/>
        <v>36.614665555450543</v>
      </c>
      <c r="R260" s="1179">
        <f t="shared" si="390"/>
        <v>18.775857514330227</v>
      </c>
    </row>
    <row r="261" spans="2:18" ht="15.6" thickTop="1" thickBot="1" x14ac:dyDescent="0.35">
      <c r="D261">
        <v>3</v>
      </c>
      <c r="E261">
        <f t="shared" ref="E261" si="391">B260+C260+D261</f>
        <v>103</v>
      </c>
      <c r="F261">
        <f t="shared" ref="F261:R261" si="392">($B260*F$2+$C260*F$3+$D261*F$4)/$E261</f>
        <v>3.8829902630407833</v>
      </c>
      <c r="G261">
        <f t="shared" si="392"/>
        <v>3.1160887976969712E-2</v>
      </c>
      <c r="H261" s="1179">
        <f t="shared" si="392"/>
        <v>10.077798727601918</v>
      </c>
      <c r="I261" s="1179">
        <f t="shared" si="392"/>
        <v>5.7615742109436354</v>
      </c>
      <c r="J261">
        <f t="shared" si="392"/>
        <v>2.2475946202990351</v>
      </c>
      <c r="K261" s="1179">
        <f t="shared" si="392"/>
        <v>95.302862503596899</v>
      </c>
      <c r="L261">
        <f t="shared" si="392"/>
        <v>17.076866235167206</v>
      </c>
      <c r="M261">
        <f t="shared" si="392"/>
        <v>0.18025392152597158</v>
      </c>
      <c r="N261" s="1179">
        <f t="shared" si="392"/>
        <v>243.66617129188353</v>
      </c>
      <c r="O261">
        <f t="shared" si="392"/>
        <v>24.812526056588379</v>
      </c>
      <c r="P261" s="1179">
        <f t="shared" si="392"/>
        <v>9.4690549137477251E-2</v>
      </c>
      <c r="Q261" s="1179">
        <f t="shared" si="392"/>
        <v>36.20753843879362</v>
      </c>
      <c r="R261" s="1179">
        <f t="shared" si="392"/>
        <v>18.563658709151373</v>
      </c>
    </row>
    <row r="262" spans="2:18" ht="15.6" thickTop="1" thickBot="1" x14ac:dyDescent="0.35">
      <c r="D262">
        <v>5</v>
      </c>
      <c r="E262">
        <f t="shared" ref="E262" si="393">B260+C260+D262</f>
        <v>105</v>
      </c>
      <c r="F262">
        <f t="shared" ref="F262:R262" si="394">($B260*F$2+$C260*F$3+$D262*F$4)/$E262</f>
        <v>3.8090285437447684</v>
      </c>
      <c r="G262">
        <f t="shared" si="394"/>
        <v>3.0567347253598859E-2</v>
      </c>
      <c r="H262" s="1179">
        <f t="shared" si="394"/>
        <v>10.113777164536483</v>
      </c>
      <c r="I262" s="1179">
        <f t="shared" si="394"/>
        <v>5.8008548835696523</v>
      </c>
      <c r="J262">
        <f t="shared" si="394"/>
        <v>2.2299080107513891</v>
      </c>
      <c r="K262" s="1179">
        <f t="shared" si="394"/>
        <v>94.38117532665764</v>
      </c>
      <c r="L262">
        <f t="shared" si="394"/>
        <v>16.75479591836735</v>
      </c>
      <c r="M262">
        <f t="shared" si="394"/>
        <v>0.17682051349690545</v>
      </c>
      <c r="N262" s="1179">
        <f t="shared" si="394"/>
        <v>242.60386780242362</v>
      </c>
      <c r="O262">
        <f t="shared" si="394"/>
        <v>24.348901221648074</v>
      </c>
      <c r="P262" s="1179">
        <f t="shared" si="394"/>
        <v>9.6050184936219182E-2</v>
      </c>
      <c r="Q262" s="1179">
        <f t="shared" si="394"/>
        <v>35.815920926580773</v>
      </c>
      <c r="R262" s="1179">
        <f t="shared" si="394"/>
        <v>18.359543667979327</v>
      </c>
    </row>
    <row r="263" spans="2:18" ht="15.6" thickTop="1" thickBot="1" x14ac:dyDescent="0.35">
      <c r="D263">
        <v>7</v>
      </c>
      <c r="E263">
        <f t="shared" ref="E263" si="395">B260+C260+D263</f>
        <v>107</v>
      </c>
      <c r="F263">
        <f t="shared" ref="F263:R263" si="396">($B260*F$2+$C260*F$3+$D263*F$4)/$E263</f>
        <v>3.7378317485345858</v>
      </c>
      <c r="G263">
        <f t="shared" si="396"/>
        <v>2.9995994968484863E-2</v>
      </c>
      <c r="H263" s="1179">
        <f t="shared" si="396"/>
        <v>10.14841061317443</v>
      </c>
      <c r="I263" s="1179">
        <f t="shared" si="396"/>
        <v>5.8386671198358187</v>
      </c>
      <c r="J263">
        <f t="shared" si="396"/>
        <v>2.2128825828690752</v>
      </c>
      <c r="K263" s="1179">
        <f t="shared" si="396"/>
        <v>93.493943745117974</v>
      </c>
      <c r="L263">
        <f t="shared" si="396"/>
        <v>16.444765613410475</v>
      </c>
      <c r="M263">
        <f t="shared" si="396"/>
        <v>0.17351545716986047</v>
      </c>
      <c r="N263" s="1179">
        <f t="shared" si="396"/>
        <v>241.58127659294351</v>
      </c>
      <c r="O263">
        <f t="shared" si="396"/>
        <v>23.902608156238244</v>
      </c>
      <c r="P263" s="1179">
        <f t="shared" si="396"/>
        <v>9.7358993228466084E-2</v>
      </c>
      <c r="Q263" s="1179">
        <f t="shared" si="396"/>
        <v>35.438943321366537</v>
      </c>
      <c r="R263" s="1179">
        <f t="shared" si="396"/>
        <v>18.163059095636143</v>
      </c>
    </row>
    <row r="264" spans="2:18" ht="15.6" thickTop="1" thickBot="1" x14ac:dyDescent="0.35">
      <c r="D264">
        <v>10</v>
      </c>
      <c r="E264">
        <f t="shared" ref="E264" si="397">B260+C260+D264</f>
        <v>110</v>
      </c>
      <c r="F264">
        <f t="shared" ref="F264:R264" si="398">($B260*F$2+$C260*F$3+$D264*F$4)/$E264</f>
        <v>3.6358908826654606</v>
      </c>
      <c r="G264">
        <f t="shared" si="398"/>
        <v>2.9177922378435275E-2</v>
      </c>
      <c r="H264" s="1179">
        <f t="shared" si="398"/>
        <v>10.19799941463331</v>
      </c>
      <c r="I264" s="1179">
        <f t="shared" si="398"/>
        <v>5.8928073672169186</v>
      </c>
      <c r="J264">
        <f t="shared" si="398"/>
        <v>2.1885052656739448</v>
      </c>
      <c r="K264" s="1179">
        <f t="shared" si="398"/>
        <v>92.223589435186184</v>
      </c>
      <c r="L264">
        <f t="shared" si="398"/>
        <v>16.000858585858587</v>
      </c>
      <c r="M264">
        <f t="shared" si="398"/>
        <v>0.16878321742886429</v>
      </c>
      <c r="N264" s="1179">
        <f t="shared" si="398"/>
        <v>240.11711190664246</v>
      </c>
      <c r="O264">
        <f t="shared" si="398"/>
        <v>23.26359763076508</v>
      </c>
      <c r="P264" s="1179">
        <f t="shared" si="398"/>
        <v>9.9232968737819602E-2</v>
      </c>
      <c r="Q264" s="1179">
        <f t="shared" si="398"/>
        <v>34.899179932082511</v>
      </c>
      <c r="R264" s="1179">
        <f t="shared" si="398"/>
        <v>17.881728912508404</v>
      </c>
    </row>
    <row r="265" spans="2:18" ht="15.6" thickTop="1" thickBot="1" x14ac:dyDescent="0.35">
      <c r="D265">
        <v>13</v>
      </c>
      <c r="E265">
        <f t="shared" ref="E265" si="399">B260+C260+D265</f>
        <v>113</v>
      </c>
      <c r="F265">
        <f t="shared" ref="F265:R265" si="400">($B260*F$2+$C260*F$3+$D265*F$4)/$E265</f>
        <v>3.5393628061345193</v>
      </c>
      <c r="G265">
        <f t="shared" si="400"/>
        <v>2.8403287271043187E-2</v>
      </c>
      <c r="H265" s="1179">
        <f t="shared" si="400"/>
        <v>10.244955182386407</v>
      </c>
      <c r="I265" s="1179">
        <f t="shared" si="400"/>
        <v>5.9440729111972539</v>
      </c>
      <c r="J265">
        <f t="shared" si="400"/>
        <v>2.1654223193033344</v>
      </c>
      <c r="K265" s="1179">
        <f t="shared" si="400"/>
        <v>91.020687566489713</v>
      </c>
      <c r="L265">
        <f t="shared" si="400"/>
        <v>15.580521842955473</v>
      </c>
      <c r="M265">
        <f t="shared" si="400"/>
        <v>0.16430224705464666</v>
      </c>
      <c r="N265" s="1179">
        <f t="shared" si="400"/>
        <v>238.7306904780211</v>
      </c>
      <c r="O265">
        <f t="shared" si="400"/>
        <v>22.658516867706417</v>
      </c>
      <c r="P265" s="1179">
        <f t="shared" si="400"/>
        <v>0.10100744112278268</v>
      </c>
      <c r="Q265" s="1179">
        <f t="shared" si="400"/>
        <v>34.388076545769323</v>
      </c>
      <c r="R265" s="1179">
        <f t="shared" si="400"/>
        <v>17.615336615210456</v>
      </c>
    </row>
    <row r="266" spans="2:18" ht="15.6" thickTop="1" thickBot="1" x14ac:dyDescent="0.35">
      <c r="D266">
        <v>15</v>
      </c>
      <c r="E266">
        <f t="shared" ref="E266" si="401">B260+C260+D266</f>
        <v>115</v>
      </c>
      <c r="F266">
        <f t="shared" ref="F266:R266" si="402">($B260*F$2+$C260*F$3+$D266*F$4)/$E266</f>
        <v>3.4778086703756581</v>
      </c>
      <c r="G266">
        <f t="shared" si="402"/>
        <v>2.7909317057633741E-2</v>
      </c>
      <c r="H266" s="1179">
        <f t="shared" si="402"/>
        <v>10.274897990808673</v>
      </c>
      <c r="I266" s="1179">
        <f t="shared" si="402"/>
        <v>5.9767639827209464</v>
      </c>
      <c r="J266">
        <f t="shared" si="402"/>
        <v>2.1507027592988872</v>
      </c>
      <c r="K266" s="1179">
        <f t="shared" si="402"/>
        <v>90.253619708190513</v>
      </c>
      <c r="L266">
        <f t="shared" si="402"/>
        <v>15.312481021394065</v>
      </c>
      <c r="M266">
        <f t="shared" si="402"/>
        <v>0.16144481667108759</v>
      </c>
      <c r="N266" s="1179">
        <f t="shared" si="402"/>
        <v>237.84659565397271</v>
      </c>
      <c r="O266">
        <f t="shared" si="402"/>
        <v>22.272668265176261</v>
      </c>
      <c r="P266" s="1179">
        <f t="shared" si="402"/>
        <v>0.10213898873058522</v>
      </c>
      <c r="Q266" s="1179">
        <f t="shared" si="402"/>
        <v>34.062155545801495</v>
      </c>
      <c r="R266" s="1179">
        <f t="shared" si="402"/>
        <v>17.445463266208868</v>
      </c>
    </row>
    <row r="267" spans="2:18" ht="15.6" thickTop="1" thickBot="1" x14ac:dyDescent="0.35">
      <c r="D267">
        <v>17</v>
      </c>
      <c r="E267">
        <f t="shared" ref="E267" si="403">B260+C260+D267</f>
        <v>117</v>
      </c>
      <c r="F267">
        <f t="shared" ref="F267:R267" si="404">($B260*F$2+$C260*F$3+$D267*F$4)/$E267</f>
        <v>3.4183589495145359</v>
      </c>
      <c r="G267">
        <f t="shared" si="404"/>
        <v>2.7432234714768206E-2</v>
      </c>
      <c r="H267" s="1179">
        <f t="shared" si="404"/>
        <v>10.303817113472913</v>
      </c>
      <c r="I267" s="1179">
        <f t="shared" si="404"/>
        <v>6.0083374107737413</v>
      </c>
      <c r="J267">
        <f t="shared" si="404"/>
        <v>2.1364864321151047</v>
      </c>
      <c r="K267" s="1179">
        <f t="shared" si="404"/>
        <v>89.512776392055386</v>
      </c>
      <c r="L267">
        <f t="shared" si="404"/>
        <v>15.053603988603989</v>
      </c>
      <c r="M267">
        <f t="shared" si="404"/>
        <v>0.15868507621517156</v>
      </c>
      <c r="N267" s="1179">
        <f t="shared" si="404"/>
        <v>236.99272629399434</v>
      </c>
      <c r="O267">
        <f t="shared" si="404"/>
        <v>21.900011067860806</v>
      </c>
      <c r="P267" s="1179">
        <f t="shared" si="404"/>
        <v>0.10323185095008681</v>
      </c>
      <c r="Q267" s="1179">
        <f t="shared" si="404"/>
        <v>33.747377144123156</v>
      </c>
      <c r="R267" s="1179">
        <f t="shared" si="404"/>
        <v>17.28139755307058</v>
      </c>
    </row>
    <row r="268" spans="2:18" ht="15.6" thickTop="1" thickBot="1" x14ac:dyDescent="0.35">
      <c r="D268">
        <v>20</v>
      </c>
      <c r="E268">
        <f t="shared" ref="E268" si="405">B260+C260+D268</f>
        <v>120</v>
      </c>
      <c r="F268">
        <f t="shared" ref="F268:R268" si="406">($B260*F$2+$C260*F$3+$D268*F$4)/$E268</f>
        <v>3.3328999757766722</v>
      </c>
      <c r="G268">
        <f t="shared" si="406"/>
        <v>2.6746428846899001E-2</v>
      </c>
      <c r="H268" s="1179">
        <f t="shared" si="406"/>
        <v>10.345388352302756</v>
      </c>
      <c r="I268" s="1179">
        <f t="shared" si="406"/>
        <v>6.0537242135996365</v>
      </c>
      <c r="J268">
        <f t="shared" si="406"/>
        <v>2.1160504617884177</v>
      </c>
      <c r="K268" s="1179">
        <f t="shared" si="406"/>
        <v>88.447814125111137</v>
      </c>
      <c r="L268">
        <f t="shared" si="406"/>
        <v>14.681468253968255</v>
      </c>
      <c r="M268">
        <f t="shared" si="406"/>
        <v>0.15471794930979227</v>
      </c>
      <c r="N268" s="1179">
        <f t="shared" si="406"/>
        <v>235.76528908902543</v>
      </c>
      <c r="O268">
        <f t="shared" si="406"/>
        <v>21.364316346719839</v>
      </c>
      <c r="P268" s="1179">
        <f t="shared" si="406"/>
        <v>0.10480284039062035</v>
      </c>
      <c r="Q268" s="1179">
        <f t="shared" si="406"/>
        <v>33.294883191710561</v>
      </c>
      <c r="R268" s="1179">
        <f t="shared" si="406"/>
        <v>17.045553090434293</v>
      </c>
    </row>
    <row r="269" spans="2:18" ht="15.6" thickTop="1" thickBot="1" x14ac:dyDescent="0.35">
      <c r="B269">
        <v>71</v>
      </c>
      <c r="C269">
        <v>29</v>
      </c>
      <c r="D269">
        <v>1</v>
      </c>
      <c r="E269">
        <f t="shared" ref="E269" si="407">B269+C269+D269</f>
        <v>101</v>
      </c>
      <c r="F269">
        <f t="shared" ref="F269:R269" si="408">($B269*F$2+$C269*F$3+$D269*F$4)/$E269</f>
        <v>3.9604285427670836</v>
      </c>
      <c r="G269">
        <f t="shared" si="408"/>
        <v>3.1664681424795602E-2</v>
      </c>
      <c r="H269" s="1179">
        <f t="shared" si="408"/>
        <v>10.096319471365547</v>
      </c>
      <c r="I269" s="1179">
        <f t="shared" si="408"/>
        <v>5.7188024773478556</v>
      </c>
      <c r="J269">
        <f t="shared" si="408"/>
        <v>2.2921291804662127</v>
      </c>
      <c r="K269" s="1179">
        <f t="shared" si="408"/>
        <v>95.498680140968759</v>
      </c>
      <c r="L269">
        <f t="shared" si="408"/>
        <v>17.700077793493634</v>
      </c>
      <c r="M269">
        <f t="shared" si="408"/>
        <v>0.18667555288308826</v>
      </c>
      <c r="N269" s="1179">
        <f t="shared" si="408"/>
        <v>243.01535877851876</v>
      </c>
      <c r="O269">
        <f t="shared" si="408"/>
        <v>25.07763444156766</v>
      </c>
      <c r="P269" s="1179">
        <f t="shared" si="408"/>
        <v>9.3492691765369396E-2</v>
      </c>
      <c r="Q269" s="1179">
        <f t="shared" si="408"/>
        <v>36.541227642384861</v>
      </c>
      <c r="R269" s="1179">
        <f t="shared" si="408"/>
        <v>18.771613529228702</v>
      </c>
    </row>
    <row r="270" spans="2:18" ht="15.6" thickTop="1" thickBot="1" x14ac:dyDescent="0.35">
      <c r="D270">
        <v>3</v>
      </c>
      <c r="E270">
        <f t="shared" ref="E270" si="409">B269+C269+D270</f>
        <v>103</v>
      </c>
      <c r="F270">
        <f t="shared" ref="F270:R270" si="410">($B269*F$2+$C269*F$3+$D270*F$4)/$E270</f>
        <v>3.88352701766481</v>
      </c>
      <c r="G270">
        <f t="shared" si="410"/>
        <v>3.1049833241789861E-2</v>
      </c>
      <c r="H270" s="1179">
        <f t="shared" si="410"/>
        <v>10.13263689263353</v>
      </c>
      <c r="I270" s="1179">
        <f t="shared" si="410"/>
        <v>5.7596764005801209</v>
      </c>
      <c r="J270">
        <f t="shared" si="410"/>
        <v>2.2732343928658518</v>
      </c>
      <c r="K270" s="1179">
        <f t="shared" si="410"/>
        <v>94.555293841421516</v>
      </c>
      <c r="L270">
        <f t="shared" si="410"/>
        <v>17.359652488827244</v>
      </c>
      <c r="M270">
        <f t="shared" si="410"/>
        <v>0.1830507848659409</v>
      </c>
      <c r="N270" s="1179">
        <f t="shared" si="410"/>
        <v>241.94506517301818</v>
      </c>
      <c r="O270">
        <f t="shared" si="410"/>
        <v>24.599859447017263</v>
      </c>
      <c r="P270" s="1179">
        <f t="shared" si="410"/>
        <v>9.4901987625681222E-2</v>
      </c>
      <c r="Q270" s="1179">
        <f t="shared" si="410"/>
        <v>36.135526504622419</v>
      </c>
      <c r="R270" s="1179">
        <f t="shared" si="410"/>
        <v>18.559497131527547</v>
      </c>
    </row>
    <row r="271" spans="2:18" ht="15.6" thickTop="1" thickBot="1" x14ac:dyDescent="0.35">
      <c r="D271">
        <v>5</v>
      </c>
      <c r="E271">
        <f t="shared" ref="E271" si="411">B269+C269+D271</f>
        <v>105</v>
      </c>
      <c r="F271">
        <f t="shared" ref="F271:R271" si="412">($B269*F$2+$C269*F$3+$D271*F$4)/$E271</f>
        <v>3.8095550744711946</v>
      </c>
      <c r="G271">
        <f t="shared" si="412"/>
        <v>3.0458407846708148E-2</v>
      </c>
      <c r="H271" s="1179">
        <f t="shared" si="412"/>
        <v>10.167570793091304</v>
      </c>
      <c r="I271" s="1179">
        <f t="shared" si="412"/>
        <v>5.7989932219749667</v>
      </c>
      <c r="J271">
        <f t="shared" si="412"/>
        <v>2.2550594066978857</v>
      </c>
      <c r="K271" s="1179">
        <f t="shared" si="412"/>
        <v>93.647846067571322</v>
      </c>
      <c r="L271">
        <f t="shared" si="412"/>
        <v>17.032195767195766</v>
      </c>
      <c r="M271">
        <f t="shared" si="412"/>
        <v>0.1795641032494468</v>
      </c>
      <c r="N271" s="1179">
        <f t="shared" si="412"/>
        <v>240.91554465725093</v>
      </c>
      <c r="O271">
        <f t="shared" si="412"/>
        <v>24.140285404640217</v>
      </c>
      <c r="P271" s="1179">
        <f t="shared" si="412"/>
        <v>9.625759602464784E-2</v>
      </c>
      <c r="Q271" s="1179">
        <f t="shared" si="412"/>
        <v>35.745280648298547</v>
      </c>
      <c r="R271" s="1179">
        <f t="shared" si="412"/>
        <v>18.355461358500715</v>
      </c>
    </row>
    <row r="272" spans="2:18" ht="15.6" thickTop="1" thickBot="1" x14ac:dyDescent="0.35">
      <c r="D272">
        <v>7</v>
      </c>
      <c r="E272">
        <f t="shared" ref="E272" si="413">B269+C269+D272</f>
        <v>107</v>
      </c>
      <c r="F272">
        <f t="shared" ref="F272:R272" si="414">($B269*F$2+$C269*F$3+$D272*F$4)/$E272</f>
        <v>3.738348437565191</v>
      </c>
      <c r="G272">
        <f t="shared" si="414"/>
        <v>2.9889091812190238E-2</v>
      </c>
      <c r="H272" s="1179">
        <f t="shared" si="414"/>
        <v>10.20119875334505</v>
      </c>
      <c r="I272" s="1179">
        <f t="shared" si="414"/>
        <v>5.8368402556541179</v>
      </c>
      <c r="J272">
        <f t="shared" si="414"/>
        <v>2.2375638592651699</v>
      </c>
      <c r="K272" s="1179">
        <f t="shared" si="414"/>
        <v>92.77432157498653</v>
      </c>
      <c r="L272">
        <f t="shared" si="414"/>
        <v>16.716980418335559</v>
      </c>
      <c r="M272">
        <f t="shared" si="414"/>
        <v>0.17620776487095247</v>
      </c>
      <c r="N272" s="1179">
        <f t="shared" si="414"/>
        <v>239.92451088973667</v>
      </c>
      <c r="O272">
        <f t="shared" si="414"/>
        <v>23.697891700295955</v>
      </c>
      <c r="P272" s="1179">
        <f t="shared" si="414"/>
        <v>9.7562527474120378E-2</v>
      </c>
      <c r="Q272" s="1179">
        <f t="shared" si="414"/>
        <v>35.36962342211762</v>
      </c>
      <c r="R272" s="1179">
        <f t="shared" si="414"/>
        <v>18.159053091007603</v>
      </c>
    </row>
    <row r="273" spans="2:18" ht="15.6" thickTop="1" thickBot="1" x14ac:dyDescent="0.35">
      <c r="D273">
        <v>10</v>
      </c>
      <c r="E273">
        <f t="shared" ref="E273" si="415">B269+C269+D273</f>
        <v>110</v>
      </c>
      <c r="F273">
        <f t="shared" ref="F273:R273" si="416">($B269*F$2+$C269*F$3+$D273*F$4)/$E273</f>
        <v>3.6363934801770492</v>
      </c>
      <c r="G273">
        <f t="shared" si="416"/>
        <v>2.907393476276687E-2</v>
      </c>
      <c r="H273" s="1179">
        <f t="shared" si="416"/>
        <v>10.24934787825382</v>
      </c>
      <c r="I273" s="1179">
        <f t="shared" si="416"/>
        <v>5.8910303266038104</v>
      </c>
      <c r="J273">
        <f t="shared" si="416"/>
        <v>2.2125134163501463</v>
      </c>
      <c r="K273" s="1179">
        <f t="shared" si="416"/>
        <v>91.523593324240139</v>
      </c>
      <c r="L273">
        <f t="shared" si="416"/>
        <v>16.265649350649351</v>
      </c>
      <c r="M273">
        <f t="shared" si="416"/>
        <v>0.17140209855629013</v>
      </c>
      <c r="N273" s="1179">
        <f t="shared" si="416"/>
        <v>238.50553072261397</v>
      </c>
      <c r="O273">
        <f t="shared" si="416"/>
        <v>23.064464350893942</v>
      </c>
      <c r="P273" s="1179">
        <f t="shared" si="416"/>
        <v>9.9430952049501503E-2</v>
      </c>
      <c r="Q273" s="1179">
        <f t="shared" si="416"/>
        <v>34.831750575540383</v>
      </c>
      <c r="R273" s="1179">
        <f t="shared" si="416"/>
        <v>17.877832162551552</v>
      </c>
    </row>
    <row r="274" spans="2:18" ht="15.6" thickTop="1" thickBot="1" x14ac:dyDescent="0.35">
      <c r="D274">
        <v>13</v>
      </c>
      <c r="E274">
        <f t="shared" ref="E274" si="417">B269+C269+D274</f>
        <v>113</v>
      </c>
      <c r="F274">
        <f t="shared" ref="F274:R274" si="418">($B269*F$2+$C269*F$3+$D274*F$4)/$E274</f>
        <v>3.53985206034934</v>
      </c>
      <c r="G274">
        <f t="shared" si="418"/>
        <v>2.8302060388534122E-2</v>
      </c>
      <c r="H274" s="1179">
        <f t="shared" si="418"/>
        <v>10.294940412459471</v>
      </c>
      <c r="I274" s="1179">
        <f t="shared" si="418"/>
        <v>5.9423430486535205</v>
      </c>
      <c r="J274">
        <f t="shared" si="418"/>
        <v>2.1887930854483093</v>
      </c>
      <c r="K274" s="1179">
        <f t="shared" si="418"/>
        <v>90.339275423090911</v>
      </c>
      <c r="L274">
        <f t="shared" si="418"/>
        <v>15.838282764433206</v>
      </c>
      <c r="M274">
        <f t="shared" si="418"/>
        <v>0.1668516003645302</v>
      </c>
      <c r="N274" s="1179">
        <f t="shared" si="418"/>
        <v>237.16189463516153</v>
      </c>
      <c r="O274">
        <f t="shared" si="418"/>
        <v>22.464670312079647</v>
      </c>
      <c r="P274" s="1179">
        <f t="shared" si="418"/>
        <v>0.10120016824034914</v>
      </c>
      <c r="Q274" s="1179">
        <f t="shared" si="418"/>
        <v>34.322437349135392</v>
      </c>
      <c r="R274" s="1179">
        <f t="shared" si="418"/>
        <v>17.611543318792279</v>
      </c>
    </row>
    <row r="275" spans="2:18" ht="15.6" thickTop="1" thickBot="1" x14ac:dyDescent="0.35">
      <c r="D275">
        <v>15</v>
      </c>
      <c r="E275">
        <f t="shared" ref="E275" si="419">B269+C269+D275</f>
        <v>115</v>
      </c>
      <c r="F275">
        <f t="shared" ref="F275:R275" si="420">($B269*F$2+$C269*F$3+$D275*F$4)/$E275</f>
        <v>3.4782894158215254</v>
      </c>
      <c r="G275">
        <f t="shared" si="420"/>
        <v>2.7809850642646572E-2</v>
      </c>
      <c r="H275" s="1179">
        <f t="shared" si="420"/>
        <v>10.32401391253264</v>
      </c>
      <c r="I275" s="1179">
        <f t="shared" si="420"/>
        <v>5.9750642047431901</v>
      </c>
      <c r="J275">
        <f t="shared" si="420"/>
        <v>2.1736670773369928</v>
      </c>
      <c r="K275" s="1179">
        <f t="shared" si="420"/>
        <v>89.584058210763871</v>
      </c>
      <c r="L275">
        <f t="shared" si="420"/>
        <v>15.565759144237402</v>
      </c>
      <c r="M275">
        <f t="shared" si="420"/>
        <v>0.16394983340166883</v>
      </c>
      <c r="N275" s="1179">
        <f t="shared" si="420"/>
        <v>236.30508321707589</v>
      </c>
      <c r="O275">
        <f t="shared" si="420"/>
        <v>22.082192953995175</v>
      </c>
      <c r="P275" s="1179">
        <f t="shared" si="420"/>
        <v>0.10232836407219401</v>
      </c>
      <c r="Q275" s="1179">
        <f t="shared" si="420"/>
        <v>33.997657900413373</v>
      </c>
      <c r="R275" s="1179">
        <f t="shared" si="420"/>
        <v>17.441735940163181</v>
      </c>
    </row>
    <row r="276" spans="2:18" ht="15.6" thickTop="1" thickBot="1" x14ac:dyDescent="0.35">
      <c r="D276">
        <v>17</v>
      </c>
      <c r="E276">
        <f t="shared" ref="E276" si="421">B269+C269+D276</f>
        <v>117</v>
      </c>
      <c r="F276">
        <f t="shared" ref="F276:R276" si="422">($B269*F$2+$C269*F$3+$D276*F$4)/$E276</f>
        <v>3.4188314770895336</v>
      </c>
      <c r="G276">
        <f t="shared" si="422"/>
        <v>2.7334468580379107E-2</v>
      </c>
      <c r="H276" s="1179">
        <f t="shared" si="422"/>
        <v>10.352093446791342</v>
      </c>
      <c r="I276" s="1179">
        <f t="shared" si="422"/>
        <v>6.0066666888297933</v>
      </c>
      <c r="J276">
        <f t="shared" si="422"/>
        <v>2.1590581977081147</v>
      </c>
      <c r="K276" s="1179">
        <f t="shared" si="422"/>
        <v>88.854660390311238</v>
      </c>
      <c r="L276">
        <f t="shared" si="422"/>
        <v>15.302552570885902</v>
      </c>
      <c r="M276">
        <f t="shared" si="422"/>
        <v>0.16114727214693944</v>
      </c>
      <c r="N276" s="1179">
        <f t="shared" si="422"/>
        <v>235.47756449704448</v>
      </c>
      <c r="O276">
        <f t="shared" si="422"/>
        <v>21.712791744905036</v>
      </c>
      <c r="P276" s="1179">
        <f t="shared" si="422"/>
        <v>0.10341798910636896</v>
      </c>
      <c r="Q276" s="1179">
        <f t="shared" si="422"/>
        <v>33.683982022587827</v>
      </c>
      <c r="R276" s="1179">
        <f t="shared" si="422"/>
        <v>17.277733942000033</v>
      </c>
    </row>
    <row r="277" spans="2:18" ht="15.6" thickTop="1" thickBot="1" x14ac:dyDescent="0.35">
      <c r="D277">
        <v>20</v>
      </c>
      <c r="E277">
        <f t="shared" ref="E277" si="423">B269+C269+D277</f>
        <v>120</v>
      </c>
      <c r="F277">
        <f t="shared" ref="F277:R277" si="424">($B269*F$2+$C269*F$3+$D277*F$4)/$E277</f>
        <v>3.3333606901622952</v>
      </c>
      <c r="G277">
        <f t="shared" si="424"/>
        <v>2.665110686586963E-2</v>
      </c>
      <c r="H277" s="1179">
        <f t="shared" si="424"/>
        <v>10.392457777288225</v>
      </c>
      <c r="I277" s="1179">
        <f t="shared" si="424"/>
        <v>6.052095259704287</v>
      </c>
      <c r="J277">
        <f t="shared" si="424"/>
        <v>2.1380579332416025</v>
      </c>
      <c r="K277" s="1179">
        <f t="shared" si="424"/>
        <v>87.806151023410607</v>
      </c>
      <c r="L277">
        <f t="shared" si="424"/>
        <v>14.92419312169312</v>
      </c>
      <c r="M277">
        <f t="shared" si="424"/>
        <v>0.15711859034326595</v>
      </c>
      <c r="N277" s="1179">
        <f t="shared" si="424"/>
        <v>234.28800633699933</v>
      </c>
      <c r="O277">
        <f t="shared" si="424"/>
        <v>21.181777506837967</v>
      </c>
      <c r="P277" s="1179">
        <f t="shared" si="424"/>
        <v>0.10498432509299543</v>
      </c>
      <c r="Q277" s="1179">
        <f t="shared" si="424"/>
        <v>33.233072948213604</v>
      </c>
      <c r="R277" s="1179">
        <f t="shared" si="424"/>
        <v>17.041981069640507</v>
      </c>
    </row>
    <row r="278" spans="2:18" ht="15.6" thickTop="1" thickBot="1" x14ac:dyDescent="0.35">
      <c r="B278">
        <v>70</v>
      </c>
      <c r="C278">
        <v>30</v>
      </c>
      <c r="D278">
        <v>1</v>
      </c>
      <c r="E278">
        <f t="shared" ref="E278" si="425">B278+C278+D278</f>
        <v>101</v>
      </c>
      <c r="F278">
        <f t="shared" ref="F278:R278" si="426">($B278*F$2+$C278*F$3+$D278*F$4)/$E278</f>
        <v>3.9609759261955464</v>
      </c>
      <c r="G278">
        <f t="shared" si="426"/>
        <v>3.155142758594881E-2</v>
      </c>
      <c r="H278" s="1179">
        <f t="shared" si="426"/>
        <v>10.152243540655213</v>
      </c>
      <c r="I278" s="1179">
        <f t="shared" si="426"/>
        <v>5.7168670865811038</v>
      </c>
      <c r="J278">
        <f t="shared" si="426"/>
        <v>2.3182766713016791</v>
      </c>
      <c r="K278" s="1179">
        <f t="shared" si="426"/>
        <v>94.736308138948317</v>
      </c>
      <c r="L278">
        <f t="shared" si="426"/>
        <v>17.988463774948922</v>
      </c>
      <c r="M278">
        <f t="shared" si="426"/>
        <v>0.18952779965553224</v>
      </c>
      <c r="N278" s="1179">
        <f t="shared" si="426"/>
        <v>241.26017135036898</v>
      </c>
      <c r="O278">
        <f t="shared" si="426"/>
        <v>24.860756612005037</v>
      </c>
      <c r="P278" s="1179">
        <f t="shared" si="426"/>
        <v>9.3708317154329909E-2</v>
      </c>
      <c r="Q278" s="1179">
        <f t="shared" si="426"/>
        <v>36.467789729319179</v>
      </c>
      <c r="R278" s="1179">
        <f t="shared" si="426"/>
        <v>18.767369544127181</v>
      </c>
    </row>
    <row r="279" spans="2:18" ht="15.6" thickTop="1" thickBot="1" x14ac:dyDescent="0.35">
      <c r="D279">
        <v>3</v>
      </c>
      <c r="E279">
        <f t="shared" ref="E279" si="427">B278+C278+D279</f>
        <v>103</v>
      </c>
      <c r="F279">
        <f t="shared" ref="F279:R279" si="428">($B278*F$2+$C278*F$3+$D279*F$4)/$E279</f>
        <v>3.8840637722888367</v>
      </c>
      <c r="G279">
        <f t="shared" si="428"/>
        <v>3.0938778506610001E-2</v>
      </c>
      <c r="H279" s="1179">
        <f t="shared" si="428"/>
        <v>10.187475057665145</v>
      </c>
      <c r="I279" s="1179">
        <f t="shared" si="428"/>
        <v>5.7577785902166072</v>
      </c>
      <c r="J279">
        <f t="shared" si="428"/>
        <v>2.2988741654326685</v>
      </c>
      <c r="K279" s="1179">
        <f t="shared" si="428"/>
        <v>93.807725179246134</v>
      </c>
      <c r="L279">
        <f t="shared" si="428"/>
        <v>17.642438742487286</v>
      </c>
      <c r="M279">
        <f t="shared" si="428"/>
        <v>0.18584764820591024</v>
      </c>
      <c r="N279" s="1179">
        <f t="shared" si="428"/>
        <v>240.22395905415283</v>
      </c>
      <c r="O279">
        <f t="shared" si="428"/>
        <v>24.387192837446147</v>
      </c>
      <c r="P279" s="1179">
        <f t="shared" si="428"/>
        <v>9.5113426113885222E-2</v>
      </c>
      <c r="Q279" s="1179">
        <f t="shared" si="428"/>
        <v>36.063514570451218</v>
      </c>
      <c r="R279" s="1179">
        <f t="shared" si="428"/>
        <v>18.555335553903721</v>
      </c>
    </row>
    <row r="280" spans="2:18" ht="15.6" thickTop="1" thickBot="1" x14ac:dyDescent="0.35">
      <c r="D280">
        <v>5</v>
      </c>
      <c r="E280">
        <f t="shared" ref="E280" si="429">B278+C278+D280</f>
        <v>105</v>
      </c>
      <c r="F280">
        <f t="shared" ref="F280:R280" si="430">($B278*F$2+$C278*F$3+$D280*F$4)/$E280</f>
        <v>3.8100816051976207</v>
      </c>
      <c r="G280">
        <f t="shared" si="430"/>
        <v>3.034946843981743E-2</v>
      </c>
      <c r="H280" s="1179">
        <f t="shared" si="430"/>
        <v>10.221364421646125</v>
      </c>
      <c r="I280" s="1179">
        <f t="shared" si="430"/>
        <v>5.797131560380282</v>
      </c>
      <c r="J280">
        <f t="shared" si="430"/>
        <v>2.2802108026443819</v>
      </c>
      <c r="K280" s="1179">
        <f t="shared" si="430"/>
        <v>92.91451680848499</v>
      </c>
      <c r="L280">
        <f t="shared" si="430"/>
        <v>17.30959561602419</v>
      </c>
      <c r="M280">
        <f t="shared" si="430"/>
        <v>0.18230769300198815</v>
      </c>
      <c r="N280" s="1179">
        <f t="shared" si="430"/>
        <v>239.22722151207827</v>
      </c>
      <c r="O280">
        <f t="shared" si="430"/>
        <v>23.93166958763236</v>
      </c>
      <c r="P280" s="1179">
        <f t="shared" si="430"/>
        <v>9.6465007113076526E-2</v>
      </c>
      <c r="Q280" s="1179">
        <f t="shared" si="430"/>
        <v>35.67464037001632</v>
      </c>
      <c r="R280" s="1179">
        <f t="shared" si="430"/>
        <v>18.351379049022107</v>
      </c>
    </row>
    <row r="281" spans="2:18" ht="15.6" thickTop="1" thickBot="1" x14ac:dyDescent="0.35">
      <c r="D281">
        <v>7</v>
      </c>
      <c r="E281">
        <f t="shared" ref="E281" si="431">B278+C278+D281</f>
        <v>107</v>
      </c>
      <c r="F281">
        <f t="shared" ref="F281:R281" si="432">($B278*F$2+$C278*F$3+$D281*F$4)/$E281</f>
        <v>3.7388651265957962</v>
      </c>
      <c r="G281">
        <f t="shared" si="432"/>
        <v>2.9782188655895606E-2</v>
      </c>
      <c r="H281" s="1179">
        <f t="shared" si="432"/>
        <v>10.253986893515668</v>
      </c>
      <c r="I281" s="1179">
        <f t="shared" si="432"/>
        <v>5.8350133914724172</v>
      </c>
      <c r="J281">
        <f t="shared" si="432"/>
        <v>2.2622451356612645</v>
      </c>
      <c r="K281" s="1179">
        <f t="shared" si="432"/>
        <v>92.054699404855086</v>
      </c>
      <c r="L281">
        <f t="shared" si="432"/>
        <v>16.989195223260644</v>
      </c>
      <c r="M281">
        <f t="shared" si="432"/>
        <v>0.17890007257204443</v>
      </c>
      <c r="N281" s="1179">
        <f t="shared" si="432"/>
        <v>238.26774518652985</v>
      </c>
      <c r="O281">
        <f t="shared" si="432"/>
        <v>23.493175244353665</v>
      </c>
      <c r="P281" s="1179">
        <f t="shared" si="432"/>
        <v>9.77660617197747E-2</v>
      </c>
      <c r="Q281" s="1179">
        <f t="shared" si="432"/>
        <v>35.30030352286871</v>
      </c>
      <c r="R281" s="1179">
        <f t="shared" si="432"/>
        <v>18.15504708637906</v>
      </c>
    </row>
    <row r="282" spans="2:18" ht="15.6" thickTop="1" thickBot="1" x14ac:dyDescent="0.35">
      <c r="D282">
        <v>10</v>
      </c>
      <c r="E282">
        <f t="shared" ref="E282" si="433">B278+C278+D282</f>
        <v>110</v>
      </c>
      <c r="F282">
        <f t="shared" ref="F282:R282" si="434">($B278*F$2+$C278*F$3+$D282*F$4)/$E282</f>
        <v>3.6368960776886379</v>
      </c>
      <c r="G282">
        <f t="shared" si="434"/>
        <v>2.8969947147098454E-2</v>
      </c>
      <c r="H282" s="1179">
        <f t="shared" si="434"/>
        <v>10.300696341874334</v>
      </c>
      <c r="I282" s="1179">
        <f t="shared" si="434"/>
        <v>5.8892532859907014</v>
      </c>
      <c r="J282">
        <f t="shared" si="434"/>
        <v>2.2365215670263474</v>
      </c>
      <c r="K282" s="1179">
        <f t="shared" si="434"/>
        <v>90.823597213294107</v>
      </c>
      <c r="L282">
        <f t="shared" si="434"/>
        <v>16.530440115440118</v>
      </c>
      <c r="M282">
        <f t="shared" si="434"/>
        <v>0.17402097968371597</v>
      </c>
      <c r="N282" s="1179">
        <f t="shared" si="434"/>
        <v>236.89394953858553</v>
      </c>
      <c r="O282">
        <f t="shared" si="434"/>
        <v>22.865331071022808</v>
      </c>
      <c r="P282" s="1179">
        <f t="shared" si="434"/>
        <v>9.9628935361183446E-2</v>
      </c>
      <c r="Q282" s="1179">
        <f t="shared" si="434"/>
        <v>34.764321218998262</v>
      </c>
      <c r="R282" s="1179">
        <f t="shared" si="434"/>
        <v>17.873935412594697</v>
      </c>
    </row>
    <row r="283" spans="2:18" ht="15.6" thickTop="1" thickBot="1" x14ac:dyDescent="0.35">
      <c r="D283">
        <v>13</v>
      </c>
      <c r="E283">
        <f t="shared" ref="E283" si="435">B278+C278+D283</f>
        <v>113</v>
      </c>
      <c r="F283">
        <f t="shared" ref="F283:R283" si="436">($B278*F$2+$C278*F$3+$D283*F$4)/$E283</f>
        <v>3.5403413145641607</v>
      </c>
      <c r="G283">
        <f t="shared" si="436"/>
        <v>2.8200833506025043E-2</v>
      </c>
      <c r="H283" s="1179">
        <f t="shared" si="436"/>
        <v>10.344925642532536</v>
      </c>
      <c r="I283" s="1179">
        <f t="shared" si="436"/>
        <v>5.9406131861097862</v>
      </c>
      <c r="J283">
        <f t="shared" si="436"/>
        <v>2.2121638515932838</v>
      </c>
      <c r="K283" s="1179">
        <f t="shared" si="436"/>
        <v>89.657863279692123</v>
      </c>
      <c r="L283">
        <f t="shared" si="436"/>
        <v>16.096043685910942</v>
      </c>
      <c r="M283">
        <f t="shared" si="436"/>
        <v>0.16940095367441377</v>
      </c>
      <c r="N283" s="1179">
        <f t="shared" si="436"/>
        <v>235.59309879230199</v>
      </c>
      <c r="O283">
        <f t="shared" si="436"/>
        <v>22.270823756452877</v>
      </c>
      <c r="P283" s="1179">
        <f t="shared" si="436"/>
        <v>0.10139289535791561</v>
      </c>
      <c r="Q283" s="1179">
        <f t="shared" si="436"/>
        <v>34.256798152501467</v>
      </c>
      <c r="R283" s="1179">
        <f t="shared" si="436"/>
        <v>17.607750022374105</v>
      </c>
    </row>
    <row r="284" spans="2:18" ht="15.6" thickTop="1" thickBot="1" x14ac:dyDescent="0.35">
      <c r="D284">
        <v>15</v>
      </c>
      <c r="E284">
        <f t="shared" ref="E284" si="437">B278+C278+D284</f>
        <v>115</v>
      </c>
      <c r="F284">
        <f t="shared" ref="F284:R284" si="438">($B278*F$2+$C278*F$3+$D284*F$4)/$E284</f>
        <v>3.4787701612673927</v>
      </c>
      <c r="G284">
        <f t="shared" si="438"/>
        <v>2.7710384227659392E-2</v>
      </c>
      <c r="H284" s="1179">
        <f t="shared" si="438"/>
        <v>10.373129834256607</v>
      </c>
      <c r="I284" s="1179">
        <f t="shared" si="438"/>
        <v>5.9733644267654338</v>
      </c>
      <c r="J284">
        <f t="shared" si="438"/>
        <v>2.196631395375098</v>
      </c>
      <c r="K284" s="1179">
        <f t="shared" si="438"/>
        <v>88.914496713337229</v>
      </c>
      <c r="L284">
        <f t="shared" si="438"/>
        <v>15.819037267080745</v>
      </c>
      <c r="M284">
        <f t="shared" si="438"/>
        <v>0.16645485013225006</v>
      </c>
      <c r="N284" s="1179">
        <f t="shared" si="438"/>
        <v>234.76357078017912</v>
      </c>
      <c r="O284">
        <f t="shared" si="438"/>
        <v>21.891717642814086</v>
      </c>
      <c r="P284" s="1179">
        <f t="shared" si="438"/>
        <v>0.10251773941380279</v>
      </c>
      <c r="Q284" s="1179">
        <f t="shared" si="438"/>
        <v>33.93316025502525</v>
      </c>
      <c r="R284" s="1179">
        <f t="shared" si="438"/>
        <v>17.438008614117496</v>
      </c>
    </row>
    <row r="285" spans="2:18" ht="15.6" thickTop="1" thickBot="1" x14ac:dyDescent="0.35">
      <c r="D285">
        <v>17</v>
      </c>
      <c r="E285">
        <f t="shared" ref="E285" si="439">B278+C278+D285</f>
        <v>117</v>
      </c>
      <c r="F285">
        <f t="shared" ref="F285:R285" si="440">($B278*F$2+$C278*F$3+$D285*F$4)/$E285</f>
        <v>3.4193040046645313</v>
      </c>
      <c r="G285">
        <f t="shared" si="440"/>
        <v>2.723670244599E-2</v>
      </c>
      <c r="H285" s="1179">
        <f t="shared" si="440"/>
        <v>10.400369780109772</v>
      </c>
      <c r="I285" s="1179">
        <f t="shared" si="440"/>
        <v>6.0049959668858444</v>
      </c>
      <c r="J285">
        <f t="shared" si="440"/>
        <v>2.1816299633011242</v>
      </c>
      <c r="K285" s="1179">
        <f t="shared" si="440"/>
        <v>88.196544388567105</v>
      </c>
      <c r="L285">
        <f t="shared" si="440"/>
        <v>15.55150115316782</v>
      </c>
      <c r="M285">
        <f t="shared" si="440"/>
        <v>0.16360946807870733</v>
      </c>
      <c r="N285" s="1179">
        <f t="shared" si="440"/>
        <v>233.96240270009466</v>
      </c>
      <c r="O285">
        <f t="shared" si="440"/>
        <v>21.525572421949271</v>
      </c>
      <c r="P285" s="1179">
        <f t="shared" si="440"/>
        <v>0.1036041272626511</v>
      </c>
      <c r="Q285" s="1179">
        <f t="shared" si="440"/>
        <v>33.620586901052498</v>
      </c>
      <c r="R285" s="1179">
        <f t="shared" si="440"/>
        <v>17.274070330929487</v>
      </c>
    </row>
    <row r="286" spans="2:18" ht="15.6" thickTop="1" thickBot="1" x14ac:dyDescent="0.35">
      <c r="D286">
        <v>20</v>
      </c>
      <c r="E286">
        <f t="shared" ref="E286" si="441">B278+C278+D286</f>
        <v>120</v>
      </c>
      <c r="F286">
        <f t="shared" ref="F286:R286" si="442">($B278*F$2+$C278*F$3+$D286*F$4)/$E286</f>
        <v>3.3338214045479182</v>
      </c>
      <c r="G286">
        <f t="shared" si="442"/>
        <v>2.6555784884840249E-2</v>
      </c>
      <c r="H286" s="1179">
        <f t="shared" si="442"/>
        <v>10.439527202273693</v>
      </c>
      <c r="I286" s="1179">
        <f t="shared" si="442"/>
        <v>6.0504663058089374</v>
      </c>
      <c r="J286">
        <f t="shared" si="442"/>
        <v>2.160065404694786</v>
      </c>
      <c r="K286" s="1179">
        <f t="shared" si="442"/>
        <v>87.164487921710077</v>
      </c>
      <c r="L286">
        <f t="shared" si="442"/>
        <v>15.166917989417989</v>
      </c>
      <c r="M286">
        <f t="shared" si="442"/>
        <v>0.15951923137673962</v>
      </c>
      <c r="N286" s="1179">
        <f t="shared" si="442"/>
        <v>232.81072358497326</v>
      </c>
      <c r="O286">
        <f t="shared" si="442"/>
        <v>20.999238666956092</v>
      </c>
      <c r="P286" s="1179">
        <f t="shared" si="442"/>
        <v>0.10516580979537053</v>
      </c>
      <c r="Q286" s="1179">
        <f t="shared" si="442"/>
        <v>33.171262704716661</v>
      </c>
      <c r="R286" s="1179">
        <f t="shared" si="442"/>
        <v>17.038409048846727</v>
      </c>
    </row>
    <row r="287" spans="2:18" ht="15.6" thickTop="1" thickBot="1" x14ac:dyDescent="0.35">
      <c r="B287">
        <v>69</v>
      </c>
      <c r="C287">
        <v>31</v>
      </c>
      <c r="D287">
        <v>1</v>
      </c>
      <c r="E287">
        <f t="shared" ref="E287" si="443">B287+C287+D287</f>
        <v>101</v>
      </c>
      <c r="F287">
        <f t="shared" ref="F287:R287" si="444">($B287*F$2+$C287*F$3+$D287*F$4)/$E287</f>
        <v>3.9615233096240097</v>
      </c>
      <c r="G287">
        <f t="shared" si="444"/>
        <v>3.1438173747102026E-2</v>
      </c>
      <c r="H287" s="1179">
        <f t="shared" si="444"/>
        <v>10.20816760994488</v>
      </c>
      <c r="I287" s="1179">
        <f t="shared" si="444"/>
        <v>5.7149316958143519</v>
      </c>
      <c r="J287">
        <f t="shared" si="444"/>
        <v>2.3444241621371456</v>
      </c>
      <c r="K287" s="1179">
        <f t="shared" si="444"/>
        <v>93.973936136927904</v>
      </c>
      <c r="L287">
        <f t="shared" si="444"/>
        <v>18.276849756404211</v>
      </c>
      <c r="M287">
        <f t="shared" si="444"/>
        <v>0.19238004642797624</v>
      </c>
      <c r="N287" s="1179">
        <f t="shared" si="444"/>
        <v>239.50498392221914</v>
      </c>
      <c r="O287">
        <f t="shared" si="444"/>
        <v>24.64387878244241</v>
      </c>
      <c r="P287" s="1179">
        <f t="shared" si="444"/>
        <v>9.3923942543290409E-2</v>
      </c>
      <c r="Q287" s="1179">
        <f t="shared" si="444"/>
        <v>36.394351816253497</v>
      </c>
      <c r="R287" s="1179">
        <f t="shared" si="444"/>
        <v>18.763125559025653</v>
      </c>
    </row>
    <row r="288" spans="2:18" ht="15.6" thickTop="1" thickBot="1" x14ac:dyDescent="0.35">
      <c r="D288">
        <v>3</v>
      </c>
      <c r="E288">
        <f t="shared" ref="E288" si="445">B287+C287+D288</f>
        <v>103</v>
      </c>
      <c r="F288">
        <f t="shared" ref="F288:R288" si="446">($B287*F$2+$C287*F$3+$D288*F$4)/$E288</f>
        <v>3.8846005269128638</v>
      </c>
      <c r="G288">
        <f t="shared" si="446"/>
        <v>3.082772377143014E-2</v>
      </c>
      <c r="H288" s="1179">
        <f t="shared" si="446"/>
        <v>10.24231322269676</v>
      </c>
      <c r="I288" s="1179">
        <f t="shared" si="446"/>
        <v>5.7558807798530927</v>
      </c>
      <c r="J288">
        <f t="shared" si="446"/>
        <v>2.3245139379994848</v>
      </c>
      <c r="K288" s="1179">
        <f t="shared" si="446"/>
        <v>93.06015651707078</v>
      </c>
      <c r="L288">
        <f t="shared" si="446"/>
        <v>17.925224996147325</v>
      </c>
      <c r="M288">
        <f t="shared" si="446"/>
        <v>0.18864451154587963</v>
      </c>
      <c r="N288" s="1179">
        <f t="shared" si="446"/>
        <v>238.50285293528748</v>
      </c>
      <c r="O288">
        <f t="shared" si="446"/>
        <v>24.174526227875027</v>
      </c>
      <c r="P288" s="1179">
        <f t="shared" si="446"/>
        <v>9.5324864602089207E-2</v>
      </c>
      <c r="Q288" s="1179">
        <f t="shared" si="446"/>
        <v>35.991502636280011</v>
      </c>
      <c r="R288" s="1179">
        <f t="shared" si="446"/>
        <v>18.551173976279895</v>
      </c>
    </row>
    <row r="289" spans="2:18" ht="15.6" thickTop="1" thickBot="1" x14ac:dyDescent="0.35">
      <c r="D289">
        <v>5</v>
      </c>
      <c r="E289">
        <f t="shared" ref="E289" si="447">B287+C287+D289</f>
        <v>105</v>
      </c>
      <c r="F289">
        <f t="shared" ref="F289:R289" si="448">($B287*F$2+$C287*F$3+$D289*F$4)/$E289</f>
        <v>3.8106081359240473</v>
      </c>
      <c r="G289">
        <f t="shared" si="448"/>
        <v>3.0240529032926709E-2</v>
      </c>
      <c r="H289" s="1179">
        <f t="shared" si="448"/>
        <v>10.275158050200949</v>
      </c>
      <c r="I289" s="1179">
        <f t="shared" si="448"/>
        <v>5.7952698987855964</v>
      </c>
      <c r="J289">
        <f t="shared" si="448"/>
        <v>2.3053621985908781</v>
      </c>
      <c r="K289" s="1179">
        <f t="shared" si="448"/>
        <v>92.181187549398686</v>
      </c>
      <c r="L289">
        <f t="shared" si="448"/>
        <v>17.586995464852606</v>
      </c>
      <c r="M289">
        <f t="shared" si="448"/>
        <v>0.18505128275452953</v>
      </c>
      <c r="N289" s="1179">
        <f t="shared" si="448"/>
        <v>237.53889836690556</v>
      </c>
      <c r="O289">
        <f t="shared" si="448"/>
        <v>23.723053770624499</v>
      </c>
      <c r="P289" s="1179">
        <f t="shared" si="448"/>
        <v>9.6672418201505197E-2</v>
      </c>
      <c r="Q289" s="1179">
        <f t="shared" si="448"/>
        <v>35.604000091734093</v>
      </c>
      <c r="R289" s="1179">
        <f t="shared" si="448"/>
        <v>18.347296739543498</v>
      </c>
    </row>
    <row r="290" spans="2:18" ht="15.6" thickTop="1" thickBot="1" x14ac:dyDescent="0.35">
      <c r="D290">
        <v>7</v>
      </c>
      <c r="E290">
        <f t="shared" ref="E290" si="449">B287+C287+D290</f>
        <v>107</v>
      </c>
      <c r="F290">
        <f t="shared" ref="F290:R290" si="450">($B287*F$2+$C287*F$3+$D290*F$4)/$E290</f>
        <v>3.7393818156264018</v>
      </c>
      <c r="G290">
        <f t="shared" si="450"/>
        <v>2.9675285499600974E-2</v>
      </c>
      <c r="H290" s="1179">
        <f t="shared" si="450"/>
        <v>10.306775033686289</v>
      </c>
      <c r="I290" s="1179">
        <f t="shared" si="450"/>
        <v>5.8331865272907164</v>
      </c>
      <c r="J290">
        <f t="shared" si="450"/>
        <v>2.2869264120573591</v>
      </c>
      <c r="K290" s="1179">
        <f t="shared" si="450"/>
        <v>91.33507723472367</v>
      </c>
      <c r="L290">
        <f t="shared" si="450"/>
        <v>17.261410028185729</v>
      </c>
      <c r="M290">
        <f t="shared" si="450"/>
        <v>0.18159238027313646</v>
      </c>
      <c r="N290" s="1179">
        <f t="shared" si="450"/>
        <v>236.61097948332301</v>
      </c>
      <c r="O290">
        <f t="shared" si="450"/>
        <v>23.288458788411372</v>
      </c>
      <c r="P290" s="1179">
        <f t="shared" si="450"/>
        <v>9.7969595965428993E-2</v>
      </c>
      <c r="Q290" s="1179">
        <f t="shared" si="450"/>
        <v>35.230983623619792</v>
      </c>
      <c r="R290" s="1179">
        <f t="shared" si="450"/>
        <v>18.15104108175052</v>
      </c>
    </row>
    <row r="291" spans="2:18" ht="15.6" thickTop="1" thickBot="1" x14ac:dyDescent="0.35">
      <c r="D291">
        <v>10</v>
      </c>
      <c r="E291">
        <f t="shared" ref="E291" si="451">B287+C287+D291</f>
        <v>110</v>
      </c>
      <c r="F291">
        <f t="shared" ref="F291:R291" si="452">($B287*F$2+$C287*F$3+$D291*F$4)/$E291</f>
        <v>3.637398675200227</v>
      </c>
      <c r="G291">
        <f t="shared" si="452"/>
        <v>2.8865959531430039E-2</v>
      </c>
      <c r="H291" s="1179">
        <f t="shared" si="452"/>
        <v>10.352044805494845</v>
      </c>
      <c r="I291" s="1179">
        <f t="shared" si="452"/>
        <v>5.8874762453775933</v>
      </c>
      <c r="J291">
        <f t="shared" si="452"/>
        <v>2.2605297177025481</v>
      </c>
      <c r="K291" s="1179">
        <f t="shared" si="452"/>
        <v>90.12360110234809</v>
      </c>
      <c r="L291">
        <f t="shared" si="452"/>
        <v>16.795230880230879</v>
      </c>
      <c r="M291">
        <f t="shared" si="452"/>
        <v>0.17663986081114183</v>
      </c>
      <c r="N291" s="1179">
        <f t="shared" si="452"/>
        <v>235.28236835455706</v>
      </c>
      <c r="O291">
        <f t="shared" si="452"/>
        <v>22.666197791151667</v>
      </c>
      <c r="P291" s="1179">
        <f t="shared" si="452"/>
        <v>9.9826918672865361E-2</v>
      </c>
      <c r="Q291" s="1179">
        <f t="shared" si="452"/>
        <v>34.696891862456134</v>
      </c>
      <c r="R291" s="1179">
        <f t="shared" si="452"/>
        <v>17.870038662637842</v>
      </c>
    </row>
    <row r="292" spans="2:18" ht="15.6" thickTop="1" thickBot="1" x14ac:dyDescent="0.35">
      <c r="D292">
        <v>13</v>
      </c>
      <c r="E292">
        <f t="shared" ref="E292" si="453">B287+C287+D292</f>
        <v>113</v>
      </c>
      <c r="F292">
        <f t="shared" ref="F292:R292" si="454">($B287*F$2+$C287*F$3+$D292*F$4)/$E292</f>
        <v>3.5408305687789823</v>
      </c>
      <c r="G292">
        <f t="shared" si="454"/>
        <v>2.8099606623515967E-2</v>
      </c>
      <c r="H292" s="1179">
        <f t="shared" si="454"/>
        <v>10.3949108726056</v>
      </c>
      <c r="I292" s="1179">
        <f t="shared" si="454"/>
        <v>5.9388833235660519</v>
      </c>
      <c r="J292">
        <f t="shared" si="454"/>
        <v>2.2355346177382582</v>
      </c>
      <c r="K292" s="1179">
        <f t="shared" si="454"/>
        <v>88.976451136293335</v>
      </c>
      <c r="L292">
        <f t="shared" si="454"/>
        <v>16.353804607388678</v>
      </c>
      <c r="M292">
        <f t="shared" si="454"/>
        <v>0.17195030698429736</v>
      </c>
      <c r="N292" s="1179">
        <f t="shared" si="454"/>
        <v>234.02430294944239</v>
      </c>
      <c r="O292">
        <f t="shared" si="454"/>
        <v>22.076977200826107</v>
      </c>
      <c r="P292" s="1179">
        <f t="shared" si="454"/>
        <v>0.10158562247548207</v>
      </c>
      <c r="Q292" s="1179">
        <f t="shared" si="454"/>
        <v>34.191158955867536</v>
      </c>
      <c r="R292" s="1179">
        <f t="shared" si="454"/>
        <v>17.603956725955925</v>
      </c>
    </row>
    <row r="293" spans="2:18" ht="15.6" thickTop="1" thickBot="1" x14ac:dyDescent="0.35">
      <c r="D293">
        <v>15</v>
      </c>
      <c r="E293">
        <f t="shared" ref="E293" si="455">B287+C287+D293</f>
        <v>115</v>
      </c>
      <c r="F293">
        <f t="shared" ref="F293:R293" si="456">($B287*F$2+$C287*F$3+$D293*F$4)/$E293</f>
        <v>3.4792509067132609</v>
      </c>
      <c r="G293">
        <f t="shared" si="456"/>
        <v>2.7610917812672213E-2</v>
      </c>
      <c r="H293" s="1179">
        <f t="shared" si="456"/>
        <v>10.422245755980576</v>
      </c>
      <c r="I293" s="1179">
        <f t="shared" si="456"/>
        <v>5.9716646487876774</v>
      </c>
      <c r="J293">
        <f t="shared" si="456"/>
        <v>2.2195957134132032</v>
      </c>
      <c r="K293" s="1179">
        <f t="shared" si="456"/>
        <v>88.244935215910601</v>
      </c>
      <c r="L293">
        <f t="shared" si="456"/>
        <v>16.072315389924082</v>
      </c>
      <c r="M293">
        <f t="shared" si="456"/>
        <v>0.16895986686283132</v>
      </c>
      <c r="N293" s="1179">
        <f t="shared" si="456"/>
        <v>233.22205834328233</v>
      </c>
      <c r="O293">
        <f t="shared" si="456"/>
        <v>21.701242331632997</v>
      </c>
      <c r="P293" s="1179">
        <f t="shared" si="456"/>
        <v>0.10270711475541158</v>
      </c>
      <c r="Q293" s="1179">
        <f t="shared" si="456"/>
        <v>33.868662609637134</v>
      </c>
      <c r="R293" s="1179">
        <f t="shared" si="456"/>
        <v>17.434281288071809</v>
      </c>
    </row>
    <row r="294" spans="2:18" ht="15.6" thickTop="1" thickBot="1" x14ac:dyDescent="0.35">
      <c r="D294">
        <v>17</v>
      </c>
      <c r="E294">
        <f t="shared" ref="E294" si="457">B287+C287+D294</f>
        <v>117</v>
      </c>
      <c r="F294">
        <f t="shared" ref="F294:R294" si="458">($B287*F$2+$C287*F$3+$D294*F$4)/$E294</f>
        <v>3.4197765322395299</v>
      </c>
      <c r="G294">
        <f t="shared" si="458"/>
        <v>2.7138936311600893E-2</v>
      </c>
      <c r="H294" s="1179">
        <f t="shared" si="458"/>
        <v>10.448646113428202</v>
      </c>
      <c r="I294" s="1179">
        <f t="shared" si="458"/>
        <v>6.0033252449418963</v>
      </c>
      <c r="J294">
        <f t="shared" si="458"/>
        <v>2.2042017288941333</v>
      </c>
      <c r="K294" s="1179">
        <f t="shared" si="458"/>
        <v>87.538428386822986</v>
      </c>
      <c r="L294">
        <f t="shared" si="458"/>
        <v>15.800449735449734</v>
      </c>
      <c r="M294">
        <f t="shared" si="458"/>
        <v>0.16607166401047521</v>
      </c>
      <c r="N294" s="1179">
        <f t="shared" si="458"/>
        <v>232.4472409031448</v>
      </c>
      <c r="O294">
        <f t="shared" si="458"/>
        <v>21.338353098993498</v>
      </c>
      <c r="P294" s="1179">
        <f t="shared" si="458"/>
        <v>0.10379026541893324</v>
      </c>
      <c r="Q294" s="1179">
        <f t="shared" si="458"/>
        <v>33.557191779517161</v>
      </c>
      <c r="R294" s="1179">
        <f t="shared" si="458"/>
        <v>17.27040671985894</v>
      </c>
    </row>
    <row r="295" spans="2:18" ht="15.6" thickTop="1" thickBot="1" x14ac:dyDescent="0.35">
      <c r="D295">
        <v>20</v>
      </c>
      <c r="E295">
        <f t="shared" ref="E295" si="459">B287+C287+D295</f>
        <v>120</v>
      </c>
      <c r="F295">
        <f t="shared" ref="F295:R295" si="460">($B287*F$2+$C287*F$3+$D295*F$4)/$E295</f>
        <v>3.3342821189335416</v>
      </c>
      <c r="G295">
        <f t="shared" si="460"/>
        <v>2.646046290381087E-2</v>
      </c>
      <c r="H295" s="1179">
        <f t="shared" si="460"/>
        <v>10.486596627259162</v>
      </c>
      <c r="I295" s="1179">
        <f t="shared" si="460"/>
        <v>6.0488373519135878</v>
      </c>
      <c r="J295">
        <f t="shared" si="460"/>
        <v>2.1820728761479709</v>
      </c>
      <c r="K295" s="1179">
        <f t="shared" si="460"/>
        <v>86.522824820009561</v>
      </c>
      <c r="L295">
        <f t="shared" si="460"/>
        <v>15.409642857142854</v>
      </c>
      <c r="M295">
        <f t="shared" si="460"/>
        <v>0.16191987241021336</v>
      </c>
      <c r="N295" s="1179">
        <f t="shared" si="460"/>
        <v>231.33344083294713</v>
      </c>
      <c r="O295">
        <f t="shared" si="460"/>
        <v>20.816699827074213</v>
      </c>
      <c r="P295" s="1179">
        <f t="shared" si="460"/>
        <v>0.10534729449774562</v>
      </c>
      <c r="Q295" s="1179">
        <f t="shared" si="460"/>
        <v>33.109452461219711</v>
      </c>
      <c r="R295" s="1179">
        <f t="shared" si="460"/>
        <v>17.034837028052941</v>
      </c>
    </row>
    <row r="296" spans="2:18" ht="15.6" thickTop="1" thickBot="1" x14ac:dyDescent="0.35">
      <c r="B296">
        <v>68</v>
      </c>
      <c r="C296">
        <v>32</v>
      </c>
      <c r="D296">
        <v>1</v>
      </c>
      <c r="E296">
        <f t="shared" ref="E296" si="461">B296+C296+D296</f>
        <v>101</v>
      </c>
      <c r="F296">
        <f t="shared" ref="F296:R296" si="462">($B296*F$2+$C296*F$3+$D296*F$4)/$E296</f>
        <v>3.9620706930524725</v>
      </c>
      <c r="G296">
        <f t="shared" si="462"/>
        <v>3.1324919908255242E-2</v>
      </c>
      <c r="H296" s="1179">
        <f t="shared" si="462"/>
        <v>10.264091679234548</v>
      </c>
      <c r="I296" s="1179">
        <f t="shared" si="462"/>
        <v>5.7129963050475991</v>
      </c>
      <c r="J296">
        <f t="shared" si="462"/>
        <v>2.3705716529726124</v>
      </c>
      <c r="K296" s="1179">
        <f t="shared" si="462"/>
        <v>93.211564134907448</v>
      </c>
      <c r="L296">
        <f t="shared" si="462"/>
        <v>18.565235737859499</v>
      </c>
      <c r="M296">
        <f t="shared" si="462"/>
        <v>0.19523229320042024</v>
      </c>
      <c r="N296" s="1179">
        <f t="shared" si="462"/>
        <v>237.74979649406936</v>
      </c>
      <c r="O296">
        <f t="shared" si="462"/>
        <v>24.427000952879787</v>
      </c>
      <c r="P296" s="1179">
        <f t="shared" si="462"/>
        <v>9.4139567932250909E-2</v>
      </c>
      <c r="Q296" s="1179">
        <f t="shared" si="462"/>
        <v>36.320913903187815</v>
      </c>
      <c r="R296" s="1179">
        <f t="shared" si="462"/>
        <v>18.758881573924128</v>
      </c>
    </row>
    <row r="297" spans="2:18" ht="15.6" thickTop="1" thickBot="1" x14ac:dyDescent="0.35">
      <c r="D297">
        <v>3</v>
      </c>
      <c r="E297">
        <f t="shared" ref="E297" si="463">B296+C296+D297</f>
        <v>103</v>
      </c>
      <c r="F297">
        <f t="shared" ref="F297:R297" si="464">($B296*F$2+$C296*F$3+$D297*F$4)/$E297</f>
        <v>3.8851372815368905</v>
      </c>
      <c r="G297">
        <f t="shared" si="464"/>
        <v>3.0716669036250283E-2</v>
      </c>
      <c r="H297" s="1179">
        <f t="shared" si="464"/>
        <v>10.297151387728375</v>
      </c>
      <c r="I297" s="1179">
        <f t="shared" si="464"/>
        <v>5.753982969489579</v>
      </c>
      <c r="J297">
        <f t="shared" si="464"/>
        <v>2.350153710566302</v>
      </c>
      <c r="K297" s="1179">
        <f t="shared" si="464"/>
        <v>92.312587854895384</v>
      </c>
      <c r="L297">
        <f t="shared" si="464"/>
        <v>18.208011249807367</v>
      </c>
      <c r="M297">
        <f t="shared" si="464"/>
        <v>0.19144137488584897</v>
      </c>
      <c r="N297" s="1179">
        <f t="shared" si="464"/>
        <v>236.78174681642213</v>
      </c>
      <c r="O297">
        <f t="shared" si="464"/>
        <v>23.961859618303912</v>
      </c>
      <c r="P297" s="1179">
        <f t="shared" si="464"/>
        <v>9.5536303090293206E-2</v>
      </c>
      <c r="Q297" s="1179">
        <f t="shared" si="464"/>
        <v>35.91949070210881</v>
      </c>
      <c r="R297" s="1179">
        <f t="shared" si="464"/>
        <v>18.547012398656072</v>
      </c>
    </row>
    <row r="298" spans="2:18" ht="15.6" thickTop="1" thickBot="1" x14ac:dyDescent="0.35">
      <c r="D298">
        <v>5</v>
      </c>
      <c r="E298">
        <f t="shared" ref="E298" si="465">B296+C296+D298</f>
        <v>105</v>
      </c>
      <c r="F298">
        <f t="shared" ref="F298:R298" si="466">($B296*F$2+$C296*F$3+$D298*F$4)/$E298</f>
        <v>3.8111346666504735</v>
      </c>
      <c r="G298">
        <f t="shared" si="466"/>
        <v>3.0131589626035994E-2</v>
      </c>
      <c r="H298" s="1179">
        <f t="shared" si="466"/>
        <v>10.32895167875577</v>
      </c>
      <c r="I298" s="1179">
        <f t="shared" si="466"/>
        <v>5.7934082371909108</v>
      </c>
      <c r="J298">
        <f t="shared" si="466"/>
        <v>2.3305135945373747</v>
      </c>
      <c r="K298" s="1179">
        <f t="shared" si="466"/>
        <v>91.447858290312354</v>
      </c>
      <c r="L298">
        <f t="shared" si="466"/>
        <v>17.86439531368103</v>
      </c>
      <c r="M298">
        <f t="shared" si="466"/>
        <v>0.18779487250707089</v>
      </c>
      <c r="N298" s="1179">
        <f t="shared" si="466"/>
        <v>235.85057522173292</v>
      </c>
      <c r="O298">
        <f t="shared" si="466"/>
        <v>23.514437953616643</v>
      </c>
      <c r="P298" s="1179">
        <f t="shared" si="466"/>
        <v>9.6879829289933869E-2</v>
      </c>
      <c r="Q298" s="1179">
        <f t="shared" si="466"/>
        <v>35.533359813451867</v>
      </c>
      <c r="R298" s="1179">
        <f t="shared" si="466"/>
        <v>18.343214430064886</v>
      </c>
    </row>
    <row r="299" spans="2:18" ht="15.6" thickTop="1" thickBot="1" x14ac:dyDescent="0.35">
      <c r="D299">
        <v>7</v>
      </c>
      <c r="E299">
        <f t="shared" ref="E299" si="467">B296+C296+D299</f>
        <v>107</v>
      </c>
      <c r="F299">
        <f t="shared" ref="F299:R299" si="468">($B296*F$2+$C296*F$3+$D299*F$4)/$E299</f>
        <v>3.7398985046570066</v>
      </c>
      <c r="G299">
        <f t="shared" si="468"/>
        <v>2.9568382343306349E-2</v>
      </c>
      <c r="H299" s="1179">
        <f t="shared" si="468"/>
        <v>10.359563173856909</v>
      </c>
      <c r="I299" s="1179">
        <f t="shared" si="468"/>
        <v>5.8313596631090165</v>
      </c>
      <c r="J299">
        <f t="shared" si="468"/>
        <v>2.3116076884534538</v>
      </c>
      <c r="K299" s="1179">
        <f t="shared" si="468"/>
        <v>90.615455064592211</v>
      </c>
      <c r="L299">
        <f t="shared" si="468"/>
        <v>17.533624833110817</v>
      </c>
      <c r="M299">
        <f t="shared" si="468"/>
        <v>0.18428468797422845</v>
      </c>
      <c r="N299" s="1179">
        <f t="shared" si="468"/>
        <v>234.95421378011619</v>
      </c>
      <c r="O299">
        <f t="shared" si="468"/>
        <v>23.083742332469082</v>
      </c>
      <c r="P299" s="1179">
        <f t="shared" si="468"/>
        <v>9.8173130211083315E-2</v>
      </c>
      <c r="Q299" s="1179">
        <f t="shared" si="468"/>
        <v>35.161663724370875</v>
      </c>
      <c r="R299" s="1179">
        <f t="shared" si="468"/>
        <v>18.147035077121977</v>
      </c>
    </row>
    <row r="300" spans="2:18" ht="15.6" thickTop="1" thickBot="1" x14ac:dyDescent="0.35">
      <c r="D300">
        <v>10</v>
      </c>
      <c r="E300">
        <f t="shared" ref="E300" si="469">B296+C296+D300</f>
        <v>110</v>
      </c>
      <c r="F300">
        <f t="shared" ref="F300:R300" si="470">($B296*F$2+$C296*F$3+$D300*F$4)/$E300</f>
        <v>3.6379012727118156</v>
      </c>
      <c r="G300">
        <f t="shared" si="470"/>
        <v>2.876197191576163E-2</v>
      </c>
      <c r="H300" s="1179">
        <f t="shared" si="470"/>
        <v>10.403393269115357</v>
      </c>
      <c r="I300" s="1179">
        <f t="shared" si="470"/>
        <v>5.8856992047644843</v>
      </c>
      <c r="J300">
        <f t="shared" si="470"/>
        <v>2.2845378683787492</v>
      </c>
      <c r="K300" s="1179">
        <f t="shared" si="470"/>
        <v>89.42360499140203</v>
      </c>
      <c r="L300">
        <f t="shared" si="470"/>
        <v>17.060021645021646</v>
      </c>
      <c r="M300">
        <f t="shared" si="470"/>
        <v>0.17925874193856767</v>
      </c>
      <c r="N300" s="1179">
        <f t="shared" si="470"/>
        <v>233.6707871705286</v>
      </c>
      <c r="O300">
        <f t="shared" si="470"/>
        <v>22.467064511280533</v>
      </c>
      <c r="P300" s="1179">
        <f t="shared" si="470"/>
        <v>0.10002490198454726</v>
      </c>
      <c r="Q300" s="1179">
        <f t="shared" si="470"/>
        <v>34.629462505914006</v>
      </c>
      <c r="R300" s="1179">
        <f t="shared" si="470"/>
        <v>17.866141912680988</v>
      </c>
    </row>
    <row r="301" spans="2:18" ht="15.6" thickTop="1" thickBot="1" x14ac:dyDescent="0.35">
      <c r="D301">
        <v>13</v>
      </c>
      <c r="E301">
        <f t="shared" ref="E301" si="471">B296+C296+D301</f>
        <v>113</v>
      </c>
      <c r="F301">
        <f t="shared" ref="F301:R301" si="472">($B296*F$2+$C296*F$3+$D301*F$4)/$E301</f>
        <v>3.541319822993803</v>
      </c>
      <c r="G301">
        <f t="shared" si="472"/>
        <v>2.7998379741006895E-2</v>
      </c>
      <c r="H301" s="1179">
        <f t="shared" si="472"/>
        <v>10.444896102678666</v>
      </c>
      <c r="I301" s="1179">
        <f t="shared" si="472"/>
        <v>5.9371534610223176</v>
      </c>
      <c r="J301">
        <f t="shared" si="472"/>
        <v>2.2589053838832327</v>
      </c>
      <c r="K301" s="1179">
        <f t="shared" si="472"/>
        <v>88.295038992894519</v>
      </c>
      <c r="L301">
        <f t="shared" si="472"/>
        <v>16.611565528866414</v>
      </c>
      <c r="M301">
        <f t="shared" si="472"/>
        <v>0.1744996602941809</v>
      </c>
      <c r="N301" s="1179">
        <f t="shared" si="472"/>
        <v>232.45550710658284</v>
      </c>
      <c r="O301">
        <f t="shared" si="472"/>
        <v>21.883130645199337</v>
      </c>
      <c r="P301" s="1179">
        <f t="shared" si="472"/>
        <v>0.10177834959304854</v>
      </c>
      <c r="Q301" s="1179">
        <f t="shared" si="472"/>
        <v>34.125519759233605</v>
      </c>
      <c r="R301" s="1179">
        <f t="shared" si="472"/>
        <v>17.600163429537748</v>
      </c>
    </row>
    <row r="302" spans="2:18" ht="15.6" thickTop="1" thickBot="1" x14ac:dyDescent="0.35">
      <c r="D302">
        <v>15</v>
      </c>
      <c r="E302">
        <f t="shared" ref="E302" si="473">B296+C296+D302</f>
        <v>115</v>
      </c>
      <c r="F302">
        <f t="shared" ref="F302:R302" si="474">($B296*F$2+$C296*F$3+$D302*F$4)/$E302</f>
        <v>3.4797316521591282</v>
      </c>
      <c r="G302">
        <f t="shared" si="474"/>
        <v>2.7511451397685037E-2</v>
      </c>
      <c r="H302" s="1179">
        <f t="shared" si="474"/>
        <v>10.471361677704545</v>
      </c>
      <c r="I302" s="1179">
        <f t="shared" si="474"/>
        <v>5.9699648708099211</v>
      </c>
      <c r="J302">
        <f t="shared" si="474"/>
        <v>2.2425600314513092</v>
      </c>
      <c r="K302" s="1179">
        <f t="shared" si="474"/>
        <v>87.575373718483945</v>
      </c>
      <c r="L302">
        <f t="shared" si="474"/>
        <v>16.325593512767426</v>
      </c>
      <c r="M302">
        <f t="shared" si="474"/>
        <v>0.17146488359341255</v>
      </c>
      <c r="N302" s="1179">
        <f t="shared" si="474"/>
        <v>231.68054590638553</v>
      </c>
      <c r="O302">
        <f t="shared" si="474"/>
        <v>21.510767020451912</v>
      </c>
      <c r="P302" s="1179">
        <f t="shared" si="474"/>
        <v>0.10289649009702037</v>
      </c>
      <c r="Q302" s="1179">
        <f t="shared" si="474"/>
        <v>33.804164964249011</v>
      </c>
      <c r="R302" s="1179">
        <f t="shared" si="474"/>
        <v>17.430553962026121</v>
      </c>
    </row>
    <row r="303" spans="2:18" ht="15.6" thickTop="1" thickBot="1" x14ac:dyDescent="0.35">
      <c r="D303">
        <v>17</v>
      </c>
      <c r="E303">
        <f t="shared" ref="E303" si="475">B296+C296+D303</f>
        <v>117</v>
      </c>
      <c r="F303">
        <f t="shared" ref="F303:R303" si="476">($B296*F$2+$C296*F$3+$D303*F$4)/$E303</f>
        <v>3.4202490598145276</v>
      </c>
      <c r="G303">
        <f t="shared" si="476"/>
        <v>2.7041170177211787E-2</v>
      </c>
      <c r="H303" s="1179">
        <f t="shared" si="476"/>
        <v>10.496922446746632</v>
      </c>
      <c r="I303" s="1179">
        <f t="shared" si="476"/>
        <v>6.0016545229979483</v>
      </c>
      <c r="J303">
        <f t="shared" si="476"/>
        <v>2.2267734944871433</v>
      </c>
      <c r="K303" s="1179">
        <f t="shared" si="476"/>
        <v>86.880312385078838</v>
      </c>
      <c r="L303">
        <f t="shared" si="476"/>
        <v>16.049398317731651</v>
      </c>
      <c r="M303">
        <f t="shared" si="476"/>
        <v>0.1685338599422431</v>
      </c>
      <c r="N303" s="1179">
        <f t="shared" si="476"/>
        <v>230.93207910619498</v>
      </c>
      <c r="O303">
        <f t="shared" si="476"/>
        <v>21.151133776037728</v>
      </c>
      <c r="P303" s="1179">
        <f t="shared" si="476"/>
        <v>0.10397640357521538</v>
      </c>
      <c r="Q303" s="1179">
        <f t="shared" si="476"/>
        <v>33.493796657981825</v>
      </c>
      <c r="R303" s="1179">
        <f t="shared" si="476"/>
        <v>17.266743108788393</v>
      </c>
    </row>
    <row r="304" spans="2:18" ht="15.6" thickTop="1" thickBot="1" x14ac:dyDescent="0.35">
      <c r="D304">
        <v>20</v>
      </c>
      <c r="E304">
        <f t="shared" ref="E304" si="477">B296+C296+D304</f>
        <v>120</v>
      </c>
      <c r="F304">
        <f t="shared" ref="F304:R304" si="478">($B296*F$2+$C296*F$3+$D304*F$4)/$E304</f>
        <v>3.3347428333191642</v>
      </c>
      <c r="G304">
        <f t="shared" si="478"/>
        <v>2.6365140922781492E-2</v>
      </c>
      <c r="H304" s="1179">
        <f t="shared" si="478"/>
        <v>10.533666052244632</v>
      </c>
      <c r="I304" s="1179">
        <f t="shared" si="478"/>
        <v>6.0472083980182383</v>
      </c>
      <c r="J304">
        <f t="shared" si="478"/>
        <v>2.2040803476011552</v>
      </c>
      <c r="K304" s="1179">
        <f t="shared" si="478"/>
        <v>85.881161718309002</v>
      </c>
      <c r="L304">
        <f t="shared" si="478"/>
        <v>15.652367724867725</v>
      </c>
      <c r="M304">
        <f t="shared" si="478"/>
        <v>0.16432051344368703</v>
      </c>
      <c r="N304" s="1179">
        <f t="shared" si="478"/>
        <v>229.85615808092106</v>
      </c>
      <c r="O304">
        <f t="shared" si="478"/>
        <v>20.634160987192338</v>
      </c>
      <c r="P304" s="1179">
        <f t="shared" si="478"/>
        <v>0.10552877920012071</v>
      </c>
      <c r="Q304" s="1179">
        <f t="shared" si="478"/>
        <v>33.04764221772276</v>
      </c>
      <c r="R304" s="1179">
        <f t="shared" si="478"/>
        <v>17.031265007259158</v>
      </c>
    </row>
    <row r="305" spans="2:18" ht="15.6" thickTop="1" thickBot="1" x14ac:dyDescent="0.35">
      <c r="B305">
        <v>67</v>
      </c>
      <c r="C305">
        <v>33</v>
      </c>
      <c r="D305">
        <v>1</v>
      </c>
      <c r="E305">
        <f t="shared" ref="E305" si="479">B305+C305+D305</f>
        <v>101</v>
      </c>
      <c r="F305">
        <f t="shared" ref="F305:R305" si="480">($B305*F$2+$C305*F$3+$D305*F$4)/$E305</f>
        <v>3.9626180764809358</v>
      </c>
      <c r="G305">
        <f t="shared" si="480"/>
        <v>3.121166606940845E-2</v>
      </c>
      <c r="H305" s="1179">
        <f t="shared" si="480"/>
        <v>10.320015748524213</v>
      </c>
      <c r="I305" s="1179">
        <f t="shared" si="480"/>
        <v>5.7110609142808473</v>
      </c>
      <c r="J305">
        <f t="shared" si="480"/>
        <v>2.3967191438080793</v>
      </c>
      <c r="K305" s="1179">
        <f t="shared" si="480"/>
        <v>92.449192132887035</v>
      </c>
      <c r="L305">
        <f t="shared" si="480"/>
        <v>18.853621719314791</v>
      </c>
      <c r="M305">
        <f t="shared" si="480"/>
        <v>0.19808453997286421</v>
      </c>
      <c r="N305" s="1179">
        <f t="shared" si="480"/>
        <v>235.99460906591952</v>
      </c>
      <c r="O305">
        <f t="shared" si="480"/>
        <v>24.210123123317164</v>
      </c>
      <c r="P305" s="1179">
        <f t="shared" si="480"/>
        <v>9.4355193321211409E-2</v>
      </c>
      <c r="Q305" s="1179">
        <f t="shared" si="480"/>
        <v>36.247475990122133</v>
      </c>
      <c r="R305" s="1179">
        <f t="shared" si="480"/>
        <v>18.754637588822604</v>
      </c>
    </row>
    <row r="306" spans="2:18" ht="15.6" thickTop="1" thickBot="1" x14ac:dyDescent="0.35">
      <c r="D306">
        <v>3</v>
      </c>
      <c r="E306">
        <f t="shared" ref="E306" si="481">B305+C305+D306</f>
        <v>103</v>
      </c>
      <c r="F306">
        <f t="shared" ref="F306:R306" si="482">($B305*F$2+$C305*F$3+$D306*F$4)/$E306</f>
        <v>3.8856740361609177</v>
      </c>
      <c r="G306">
        <f t="shared" si="482"/>
        <v>3.0605614301070425E-2</v>
      </c>
      <c r="H306" s="1179">
        <f t="shared" si="482"/>
        <v>10.351989552759989</v>
      </c>
      <c r="I306" s="1179">
        <f t="shared" si="482"/>
        <v>5.7520851591260644</v>
      </c>
      <c r="J306">
        <f t="shared" si="482"/>
        <v>2.3757934831331187</v>
      </c>
      <c r="K306" s="1179">
        <f t="shared" si="482"/>
        <v>91.565019192720015</v>
      </c>
      <c r="L306">
        <f t="shared" si="482"/>
        <v>18.490797503467409</v>
      </c>
      <c r="M306">
        <f t="shared" si="482"/>
        <v>0.19423823822581829</v>
      </c>
      <c r="N306" s="1179">
        <f t="shared" si="482"/>
        <v>235.06064069755678</v>
      </c>
      <c r="O306">
        <f t="shared" si="482"/>
        <v>23.749193008732796</v>
      </c>
      <c r="P306" s="1179">
        <f t="shared" si="482"/>
        <v>9.5747741578497178E-2</v>
      </c>
      <c r="Q306" s="1179">
        <f t="shared" si="482"/>
        <v>35.847478767937602</v>
      </c>
      <c r="R306" s="1179">
        <f t="shared" si="482"/>
        <v>18.542850821032246</v>
      </c>
    </row>
    <row r="307" spans="2:18" ht="15.6" thickTop="1" thickBot="1" x14ac:dyDescent="0.35">
      <c r="D307">
        <v>5</v>
      </c>
      <c r="E307">
        <f t="shared" ref="E307" si="483">B305+C305+D307</f>
        <v>105</v>
      </c>
      <c r="F307">
        <f t="shared" ref="F307:R307" si="484">($B305*F$2+$C305*F$3+$D307*F$4)/$E307</f>
        <v>3.8116611973769001</v>
      </c>
      <c r="G307">
        <f t="shared" si="484"/>
        <v>3.0022650219145273E-2</v>
      </c>
      <c r="H307" s="1179">
        <f t="shared" si="484"/>
        <v>10.382745307310591</v>
      </c>
      <c r="I307" s="1179">
        <f t="shared" si="484"/>
        <v>5.7915465755962261</v>
      </c>
      <c r="J307">
        <f t="shared" si="484"/>
        <v>2.3556649904838713</v>
      </c>
      <c r="K307" s="1179">
        <f t="shared" si="484"/>
        <v>90.714529031226036</v>
      </c>
      <c r="L307">
        <f t="shared" si="484"/>
        <v>18.14179516250945</v>
      </c>
      <c r="M307">
        <f t="shared" si="484"/>
        <v>0.19053846225961224</v>
      </c>
      <c r="N307" s="1179">
        <f t="shared" si="484"/>
        <v>234.16225207656021</v>
      </c>
      <c r="O307">
        <f t="shared" si="484"/>
        <v>23.305822136608786</v>
      </c>
      <c r="P307" s="1179">
        <f t="shared" si="484"/>
        <v>9.7087240378362541E-2</v>
      </c>
      <c r="Q307" s="1179">
        <f t="shared" si="484"/>
        <v>35.462719535169633</v>
      </c>
      <c r="R307" s="1179">
        <f t="shared" si="484"/>
        <v>18.339132120586278</v>
      </c>
    </row>
    <row r="308" spans="2:18" ht="15.6" thickTop="1" thickBot="1" x14ac:dyDescent="0.35">
      <c r="D308">
        <v>7</v>
      </c>
      <c r="E308">
        <f t="shared" ref="E308" si="485">B305+C305+D308</f>
        <v>107</v>
      </c>
      <c r="F308">
        <f t="shared" ref="F308:R308" si="486">($B305*F$2+$C305*F$3+$D308*F$4)/$E308</f>
        <v>3.7404151936876122</v>
      </c>
      <c r="G308">
        <f t="shared" si="486"/>
        <v>2.9461479187011717E-2</v>
      </c>
      <c r="H308" s="1179">
        <f t="shared" si="486"/>
        <v>10.412351314027527</v>
      </c>
      <c r="I308" s="1179">
        <f t="shared" si="486"/>
        <v>5.8295327989273158</v>
      </c>
      <c r="J308">
        <f t="shared" si="486"/>
        <v>2.3362889648495484</v>
      </c>
      <c r="K308" s="1179">
        <f t="shared" si="486"/>
        <v>89.895832894460796</v>
      </c>
      <c r="L308">
        <f t="shared" si="486"/>
        <v>17.805839638035902</v>
      </c>
      <c r="M308">
        <f t="shared" si="486"/>
        <v>0.18697699567532042</v>
      </c>
      <c r="N308" s="1179">
        <f t="shared" si="486"/>
        <v>233.29744807690932</v>
      </c>
      <c r="O308">
        <f t="shared" si="486"/>
        <v>22.879025876526793</v>
      </c>
      <c r="P308" s="1179">
        <f t="shared" si="486"/>
        <v>9.8376664456737609E-2</v>
      </c>
      <c r="Q308" s="1179">
        <f t="shared" si="486"/>
        <v>35.092343825121958</v>
      </c>
      <c r="R308" s="1179">
        <f t="shared" si="486"/>
        <v>18.143029072493434</v>
      </c>
    </row>
    <row r="309" spans="2:18" ht="15.6" thickTop="1" thickBot="1" x14ac:dyDescent="0.35">
      <c r="D309">
        <v>10</v>
      </c>
      <c r="E309">
        <f t="shared" ref="E309" si="487">B305+C305+D309</f>
        <v>110</v>
      </c>
      <c r="F309">
        <f t="shared" ref="F309:R309" si="488">($B305*F$2+$C305*F$3+$D309*F$4)/$E309</f>
        <v>3.6384038702234047</v>
      </c>
      <c r="G309">
        <f t="shared" si="488"/>
        <v>2.8657984300093215E-2</v>
      </c>
      <c r="H309" s="1179">
        <f t="shared" si="488"/>
        <v>10.454741732735869</v>
      </c>
      <c r="I309" s="1179">
        <f t="shared" si="488"/>
        <v>5.8839221641513753</v>
      </c>
      <c r="J309">
        <f t="shared" si="488"/>
        <v>2.3085460190549507</v>
      </c>
      <c r="K309" s="1179">
        <f t="shared" si="488"/>
        <v>88.723608880456013</v>
      </c>
      <c r="L309">
        <f t="shared" si="488"/>
        <v>17.324812409812413</v>
      </c>
      <c r="M309">
        <f t="shared" si="488"/>
        <v>0.1818776230659935</v>
      </c>
      <c r="N309" s="1179">
        <f t="shared" si="488"/>
        <v>232.05920598650013</v>
      </c>
      <c r="O309">
        <f t="shared" si="488"/>
        <v>22.267931231409396</v>
      </c>
      <c r="P309" s="1179">
        <f t="shared" si="488"/>
        <v>0.10022288529622918</v>
      </c>
      <c r="Q309" s="1179">
        <f t="shared" si="488"/>
        <v>34.562033149371878</v>
      </c>
      <c r="R309" s="1179">
        <f t="shared" si="488"/>
        <v>17.862245162724129</v>
      </c>
    </row>
    <row r="310" spans="2:18" ht="15.6" thickTop="1" thickBot="1" x14ac:dyDescent="0.35">
      <c r="D310">
        <v>13</v>
      </c>
      <c r="E310">
        <f t="shared" ref="E310" si="489">B305+C305+D310</f>
        <v>113</v>
      </c>
      <c r="F310">
        <f t="shared" ref="F310:R310" si="490">($B305*F$2+$C305*F$3+$D310*F$4)/$E310</f>
        <v>3.5418090772086241</v>
      </c>
      <c r="G310">
        <f t="shared" si="490"/>
        <v>2.7897152858497819E-2</v>
      </c>
      <c r="H310" s="1179">
        <f t="shared" si="490"/>
        <v>10.49488133275173</v>
      </c>
      <c r="I310" s="1179">
        <f t="shared" si="490"/>
        <v>5.9354235984785841</v>
      </c>
      <c r="J310">
        <f t="shared" si="490"/>
        <v>2.2822761500282076</v>
      </c>
      <c r="K310" s="1179">
        <f t="shared" si="490"/>
        <v>87.613626849495745</v>
      </c>
      <c r="L310">
        <f t="shared" si="490"/>
        <v>16.86932645034415</v>
      </c>
      <c r="M310">
        <f t="shared" si="490"/>
        <v>0.17704901360406447</v>
      </c>
      <c r="N310" s="1179">
        <f t="shared" si="490"/>
        <v>230.88671126372327</v>
      </c>
      <c r="O310">
        <f t="shared" si="490"/>
        <v>21.689284089572567</v>
      </c>
      <c r="P310" s="1179">
        <f t="shared" si="490"/>
        <v>0.10197107671061501</v>
      </c>
      <c r="Q310" s="1179">
        <f t="shared" si="490"/>
        <v>34.05988056259968</v>
      </c>
      <c r="R310" s="1179">
        <f t="shared" si="490"/>
        <v>17.596370133119571</v>
      </c>
    </row>
    <row r="311" spans="2:18" ht="15.6" thickTop="1" thickBot="1" x14ac:dyDescent="0.35">
      <c r="D311">
        <v>15</v>
      </c>
      <c r="E311">
        <f t="shared" ref="E311" si="491">B305+C305+D311</f>
        <v>115</v>
      </c>
      <c r="F311">
        <f t="shared" ref="F311:R311" si="492">($B305*F$2+$C305*F$3+$D311*F$4)/$E311</f>
        <v>3.4802123976049959</v>
      </c>
      <c r="G311">
        <f t="shared" si="492"/>
        <v>2.7411984982697857E-2</v>
      </c>
      <c r="H311" s="1179">
        <f t="shared" si="492"/>
        <v>10.520477599428512</v>
      </c>
      <c r="I311" s="1179">
        <f t="shared" si="492"/>
        <v>5.9682650928321657</v>
      </c>
      <c r="J311">
        <f t="shared" si="492"/>
        <v>2.2655243494894144</v>
      </c>
      <c r="K311" s="1179">
        <f t="shared" si="492"/>
        <v>86.905812221057317</v>
      </c>
      <c r="L311">
        <f t="shared" si="492"/>
        <v>16.578871635610767</v>
      </c>
      <c r="M311">
        <f t="shared" si="492"/>
        <v>0.17396990032399379</v>
      </c>
      <c r="N311" s="1179">
        <f t="shared" si="492"/>
        <v>230.13903346948874</v>
      </c>
      <c r="O311">
        <f t="shared" si="492"/>
        <v>21.320291709270826</v>
      </c>
      <c r="P311" s="1179">
        <f t="shared" si="492"/>
        <v>0.10308586543862916</v>
      </c>
      <c r="Q311" s="1179">
        <f t="shared" si="492"/>
        <v>33.739667318860889</v>
      </c>
      <c r="R311" s="1179">
        <f t="shared" si="492"/>
        <v>17.426826635980433</v>
      </c>
    </row>
    <row r="312" spans="2:18" ht="15.6" thickTop="1" thickBot="1" x14ac:dyDescent="0.35">
      <c r="D312">
        <v>17</v>
      </c>
      <c r="E312">
        <f t="shared" ref="E312" si="493">B305+C305+D312</f>
        <v>117</v>
      </c>
      <c r="F312">
        <f t="shared" ref="F312:R312" si="494">($B305*F$2+$C305*F$3+$D312*F$4)/$E312</f>
        <v>3.4207215873895258</v>
      </c>
      <c r="G312">
        <f t="shared" si="494"/>
        <v>2.694340404282268E-2</v>
      </c>
      <c r="H312" s="1179">
        <f t="shared" si="494"/>
        <v>10.545198780065061</v>
      </c>
      <c r="I312" s="1179">
        <f t="shared" si="494"/>
        <v>5.9999838010539994</v>
      </c>
      <c r="J312">
        <f t="shared" si="494"/>
        <v>2.2493452600801533</v>
      </c>
      <c r="K312" s="1179">
        <f t="shared" si="494"/>
        <v>86.222196383334719</v>
      </c>
      <c r="L312">
        <f t="shared" si="494"/>
        <v>16.29834690001357</v>
      </c>
      <c r="M312">
        <f t="shared" si="494"/>
        <v>0.17099605587401098</v>
      </c>
      <c r="N312" s="1179">
        <f t="shared" si="494"/>
        <v>229.41691730924512</v>
      </c>
      <c r="O312">
        <f t="shared" si="494"/>
        <v>20.963914453081959</v>
      </c>
      <c r="P312" s="1179">
        <f t="shared" si="494"/>
        <v>0.10416254173149753</v>
      </c>
      <c r="Q312" s="1179">
        <f t="shared" si="494"/>
        <v>33.430401536446496</v>
      </c>
      <c r="R312" s="1179">
        <f t="shared" si="494"/>
        <v>17.263079497717843</v>
      </c>
    </row>
    <row r="313" spans="2:18" ht="15.6" thickTop="1" thickBot="1" x14ac:dyDescent="0.35">
      <c r="D313">
        <v>20</v>
      </c>
      <c r="E313">
        <f t="shared" ref="E313" si="495">B305+C305+D313</f>
        <v>120</v>
      </c>
      <c r="F313">
        <f t="shared" ref="F313:R313" si="496">($B305*F$2+$C305*F$3+$D313*F$4)/$E313</f>
        <v>3.3352035477047877</v>
      </c>
      <c r="G313">
        <f t="shared" si="496"/>
        <v>2.6269818941752114E-2</v>
      </c>
      <c r="H313" s="1179">
        <f t="shared" si="496"/>
        <v>10.5807354772301</v>
      </c>
      <c r="I313" s="1179">
        <f t="shared" si="496"/>
        <v>6.0455794441228887</v>
      </c>
      <c r="J313">
        <f t="shared" si="496"/>
        <v>2.2260878190543396</v>
      </c>
      <c r="K313" s="1179">
        <f t="shared" si="496"/>
        <v>85.239498616608486</v>
      </c>
      <c r="L313">
        <f t="shared" si="496"/>
        <v>15.895092592592594</v>
      </c>
      <c r="M313">
        <f t="shared" si="496"/>
        <v>0.16672115447716071</v>
      </c>
      <c r="N313" s="1179">
        <f t="shared" si="496"/>
        <v>228.37887532889496</v>
      </c>
      <c r="O313">
        <f t="shared" si="496"/>
        <v>20.451622147310463</v>
      </c>
      <c r="P313" s="1179">
        <f t="shared" si="496"/>
        <v>0.1057102639024958</v>
      </c>
      <c r="Q313" s="1179">
        <f t="shared" si="496"/>
        <v>32.98583197422581</v>
      </c>
      <c r="R313" s="1179">
        <f t="shared" si="496"/>
        <v>17.027692986465375</v>
      </c>
    </row>
    <row r="314" spans="2:18" ht="15.6" thickTop="1" thickBot="1" x14ac:dyDescent="0.35">
      <c r="B314">
        <v>66</v>
      </c>
      <c r="C314">
        <v>34</v>
      </c>
      <c r="D314">
        <v>1</v>
      </c>
      <c r="E314">
        <f t="shared" ref="E314" si="497">B314+C314+D314</f>
        <v>101</v>
      </c>
      <c r="F314">
        <f t="shared" ref="F314:R314" si="498">($B314*F$2+$C314*F$3+$D314*F$4)/$E314</f>
        <v>3.9631654599093986</v>
      </c>
      <c r="G314">
        <f t="shared" si="498"/>
        <v>3.1098412230561669E-2</v>
      </c>
      <c r="H314" s="1179">
        <f t="shared" si="498"/>
        <v>10.37593981781388</v>
      </c>
      <c r="I314" s="1179">
        <f t="shared" si="498"/>
        <v>5.7091255235140954</v>
      </c>
      <c r="J314">
        <f t="shared" si="498"/>
        <v>2.4228666346435457</v>
      </c>
      <c r="K314" s="1179">
        <f t="shared" si="498"/>
        <v>91.686820130866593</v>
      </c>
      <c r="L314">
        <f t="shared" si="498"/>
        <v>19.14200770077008</v>
      </c>
      <c r="M314">
        <f t="shared" si="498"/>
        <v>0.20093678674530821</v>
      </c>
      <c r="N314" s="1179">
        <f t="shared" si="498"/>
        <v>234.23942163776977</v>
      </c>
      <c r="O314">
        <f t="shared" si="498"/>
        <v>23.993245293754541</v>
      </c>
      <c r="P314" s="1179">
        <f t="shared" si="498"/>
        <v>9.4570818710171908E-2</v>
      </c>
      <c r="Q314" s="1179">
        <f t="shared" si="498"/>
        <v>36.174038077056451</v>
      </c>
      <c r="R314" s="1179">
        <f t="shared" si="498"/>
        <v>18.750393603721079</v>
      </c>
    </row>
    <row r="315" spans="2:18" ht="15.6" thickTop="1" thickBot="1" x14ac:dyDescent="0.35">
      <c r="D315">
        <v>3</v>
      </c>
      <c r="E315">
        <f t="shared" ref="E315" si="499">B314+C314+D315</f>
        <v>103</v>
      </c>
      <c r="F315">
        <f t="shared" ref="F315:R315" si="500">($B314*F$2+$C314*F$3+$D315*F$4)/$E315</f>
        <v>3.8862107907849444</v>
      </c>
      <c r="G315">
        <f t="shared" si="500"/>
        <v>3.0494559565890568E-2</v>
      </c>
      <c r="H315" s="1179">
        <f t="shared" si="500"/>
        <v>10.406827717791604</v>
      </c>
      <c r="I315" s="1179">
        <f t="shared" si="500"/>
        <v>5.7501873487625508</v>
      </c>
      <c r="J315">
        <f t="shared" si="500"/>
        <v>2.4014332556999354</v>
      </c>
      <c r="K315" s="1179">
        <f t="shared" si="500"/>
        <v>90.817450530544647</v>
      </c>
      <c r="L315">
        <f t="shared" si="500"/>
        <v>18.773583757127447</v>
      </c>
      <c r="M315">
        <f t="shared" si="500"/>
        <v>0.19703510156578768</v>
      </c>
      <c r="N315" s="1179">
        <f t="shared" si="500"/>
        <v>233.33953457869148</v>
      </c>
      <c r="O315">
        <f t="shared" si="500"/>
        <v>23.53652639916168</v>
      </c>
      <c r="P315" s="1179">
        <f t="shared" si="500"/>
        <v>9.5959180066701164E-2</v>
      </c>
      <c r="Q315" s="1179">
        <f t="shared" si="500"/>
        <v>35.775466833766401</v>
      </c>
      <c r="R315" s="1179">
        <f t="shared" si="500"/>
        <v>18.53868924340842</v>
      </c>
    </row>
    <row r="316" spans="2:18" ht="15.6" thickTop="1" thickBot="1" x14ac:dyDescent="0.35">
      <c r="D316">
        <v>5</v>
      </c>
      <c r="E316">
        <f t="shared" ref="E316" si="501">B314+C314+D316</f>
        <v>105</v>
      </c>
      <c r="F316">
        <f t="shared" ref="F316:R316" si="502">($B314*F$2+$C314*F$3+$D316*F$4)/$E316</f>
        <v>3.8121877281033263</v>
      </c>
      <c r="G316">
        <f t="shared" si="502"/>
        <v>2.9913710812254558E-2</v>
      </c>
      <c r="H316" s="1179">
        <f t="shared" si="502"/>
        <v>10.436538935865412</v>
      </c>
      <c r="I316" s="1179">
        <f t="shared" si="502"/>
        <v>5.7896849140015405</v>
      </c>
      <c r="J316">
        <f t="shared" si="502"/>
        <v>2.3808163864303675</v>
      </c>
      <c r="K316" s="1179">
        <f t="shared" si="502"/>
        <v>89.981199772139718</v>
      </c>
      <c r="L316">
        <f t="shared" si="502"/>
        <v>18.41919501133787</v>
      </c>
      <c r="M316">
        <f t="shared" si="502"/>
        <v>0.19328205201215362</v>
      </c>
      <c r="N316" s="1179">
        <f t="shared" si="502"/>
        <v>232.4739289313876</v>
      </c>
      <c r="O316">
        <f t="shared" si="502"/>
        <v>23.097206319600932</v>
      </c>
      <c r="P316" s="1179">
        <f t="shared" si="502"/>
        <v>9.7294651466791213E-2</v>
      </c>
      <c r="Q316" s="1179">
        <f t="shared" si="502"/>
        <v>35.392079256887406</v>
      </c>
      <c r="R316" s="1179">
        <f t="shared" si="502"/>
        <v>18.33504981110767</v>
      </c>
    </row>
    <row r="317" spans="2:18" ht="15.6" thickTop="1" thickBot="1" x14ac:dyDescent="0.35">
      <c r="D317">
        <v>7</v>
      </c>
      <c r="E317">
        <f t="shared" ref="E317" si="503">B314+C314+D317</f>
        <v>107</v>
      </c>
      <c r="F317">
        <f t="shared" ref="F317:R317" si="504">($B314*F$2+$C314*F$3+$D317*F$4)/$E317</f>
        <v>3.7409318827182174</v>
      </c>
      <c r="G317">
        <f t="shared" si="504"/>
        <v>2.9354576030717089E-2</v>
      </c>
      <c r="H317" s="1179">
        <f t="shared" si="504"/>
        <v>10.465139454198148</v>
      </c>
      <c r="I317" s="1179">
        <f t="shared" si="504"/>
        <v>5.827705934745615</v>
      </c>
      <c r="J317">
        <f t="shared" si="504"/>
        <v>2.360970241245643</v>
      </c>
      <c r="K317" s="1179">
        <f t="shared" si="504"/>
        <v>89.176210724329351</v>
      </c>
      <c r="L317">
        <f t="shared" si="504"/>
        <v>18.078054442960987</v>
      </c>
      <c r="M317">
        <f t="shared" si="504"/>
        <v>0.18966930337641244</v>
      </c>
      <c r="N317" s="1179">
        <f t="shared" si="504"/>
        <v>231.64068237370256</v>
      </c>
      <c r="O317">
        <f t="shared" si="504"/>
        <v>22.674309420584507</v>
      </c>
      <c r="P317" s="1179">
        <f t="shared" si="504"/>
        <v>9.8580198702391902E-2</v>
      </c>
      <c r="Q317" s="1179">
        <f t="shared" si="504"/>
        <v>35.023023925873041</v>
      </c>
      <c r="R317" s="1179">
        <f t="shared" si="504"/>
        <v>18.139023067864894</v>
      </c>
    </row>
    <row r="318" spans="2:18" ht="15.6" thickTop="1" thickBot="1" x14ac:dyDescent="0.35">
      <c r="D318">
        <v>10</v>
      </c>
      <c r="E318">
        <f t="shared" ref="E318" si="505">B314+C314+D318</f>
        <v>110</v>
      </c>
      <c r="F318">
        <f t="shared" ref="F318:R318" si="506">($B314*F$2+$C314*F$3+$D318*F$4)/$E318</f>
        <v>3.6389064677349934</v>
      </c>
      <c r="G318">
        <f t="shared" si="506"/>
        <v>2.8553996684424803E-2</v>
      </c>
      <c r="H318" s="1179">
        <f t="shared" si="506"/>
        <v>10.50609019635638</v>
      </c>
      <c r="I318" s="1179">
        <f t="shared" si="506"/>
        <v>5.8821451235382671</v>
      </c>
      <c r="J318">
        <f t="shared" si="506"/>
        <v>2.3325541697311518</v>
      </c>
      <c r="K318" s="1179">
        <f t="shared" si="506"/>
        <v>88.023612769509981</v>
      </c>
      <c r="L318">
        <f t="shared" si="506"/>
        <v>17.589603174603177</v>
      </c>
      <c r="M318">
        <f t="shared" si="506"/>
        <v>0.18449650419341937</v>
      </c>
      <c r="N318" s="1179">
        <f t="shared" si="506"/>
        <v>230.44762480247172</v>
      </c>
      <c r="O318">
        <f t="shared" si="506"/>
        <v>22.068797951538262</v>
      </c>
      <c r="P318" s="1179">
        <f t="shared" si="506"/>
        <v>0.10042086860791108</v>
      </c>
      <c r="Q318" s="1179">
        <f t="shared" si="506"/>
        <v>34.49460379282975</v>
      </c>
      <c r="R318" s="1179">
        <f t="shared" si="506"/>
        <v>17.858348412767278</v>
      </c>
    </row>
    <row r="319" spans="2:18" ht="15.6" thickTop="1" thickBot="1" x14ac:dyDescent="0.35">
      <c r="D319">
        <v>13</v>
      </c>
      <c r="E319">
        <f t="shared" ref="E319" si="507">B314+C314+D319</f>
        <v>113</v>
      </c>
      <c r="F319">
        <f t="shared" ref="F319:R319" si="508">($B314*F$2+$C314*F$3+$D319*F$4)/$E319</f>
        <v>3.5422983314234449</v>
      </c>
      <c r="G319">
        <f t="shared" si="508"/>
        <v>2.7795925975988747E-2</v>
      </c>
      <c r="H319" s="1179">
        <f t="shared" si="508"/>
        <v>10.544866562824794</v>
      </c>
      <c r="I319" s="1179">
        <f t="shared" si="508"/>
        <v>5.9336937359348498</v>
      </c>
      <c r="J319">
        <f t="shared" si="508"/>
        <v>2.3056469161731821</v>
      </c>
      <c r="K319" s="1179">
        <f t="shared" si="508"/>
        <v>86.932214706096943</v>
      </c>
      <c r="L319">
        <f t="shared" si="508"/>
        <v>17.127087371821887</v>
      </c>
      <c r="M319">
        <f t="shared" si="508"/>
        <v>0.17959836691394807</v>
      </c>
      <c r="N319" s="1179">
        <f t="shared" si="508"/>
        <v>229.31791542086376</v>
      </c>
      <c r="O319">
        <f t="shared" si="508"/>
        <v>21.495437533945797</v>
      </c>
      <c r="P319" s="1179">
        <f t="shared" si="508"/>
        <v>0.10216380382818147</v>
      </c>
      <c r="Q319" s="1179">
        <f t="shared" si="508"/>
        <v>33.994241365965749</v>
      </c>
      <c r="R319" s="1179">
        <f t="shared" si="508"/>
        <v>17.592576836701397</v>
      </c>
    </row>
    <row r="320" spans="2:18" ht="15.6" thickTop="1" thickBot="1" x14ac:dyDescent="0.35">
      <c r="D320">
        <v>15</v>
      </c>
      <c r="E320">
        <f t="shared" ref="E320" si="509">B314+C314+D320</f>
        <v>115</v>
      </c>
      <c r="F320">
        <f t="shared" ref="F320:R320" si="510">($B314*F$2+$C314*F$3+$D320*F$4)/$E320</f>
        <v>3.4806931430508632</v>
      </c>
      <c r="G320">
        <f t="shared" si="510"/>
        <v>2.7312518567710681E-2</v>
      </c>
      <c r="H320" s="1179">
        <f t="shared" si="510"/>
        <v>10.569593521152479</v>
      </c>
      <c r="I320" s="1179">
        <f t="shared" si="510"/>
        <v>5.9665653148544093</v>
      </c>
      <c r="J320">
        <f t="shared" si="510"/>
        <v>2.2884886675275196</v>
      </c>
      <c r="K320" s="1179">
        <f t="shared" si="510"/>
        <v>86.236250723630675</v>
      </c>
      <c r="L320">
        <f t="shared" si="510"/>
        <v>16.832149758454108</v>
      </c>
      <c r="M320">
        <f t="shared" si="510"/>
        <v>0.17647491705457505</v>
      </c>
      <c r="N320" s="1179">
        <f t="shared" si="510"/>
        <v>228.597521032592</v>
      </c>
      <c r="O320">
        <f t="shared" si="510"/>
        <v>21.129816398089737</v>
      </c>
      <c r="P320" s="1179">
        <f t="shared" si="510"/>
        <v>0.10327524078023793</v>
      </c>
      <c r="Q320" s="1179">
        <f t="shared" si="510"/>
        <v>33.675169673472766</v>
      </c>
      <c r="R320" s="1179">
        <f t="shared" si="510"/>
        <v>17.423099309934749</v>
      </c>
    </row>
    <row r="321" spans="2:18" ht="15.6" thickTop="1" thickBot="1" x14ac:dyDescent="0.35">
      <c r="D321">
        <v>17</v>
      </c>
      <c r="E321">
        <f t="shared" ref="E321" si="511">B314+C314+D321</f>
        <v>117</v>
      </c>
      <c r="F321">
        <f t="shared" ref="F321:R321" si="512">($B314*F$2+$C314*F$3+$D321*F$4)/$E321</f>
        <v>3.4211941149645235</v>
      </c>
      <c r="G321">
        <f t="shared" si="512"/>
        <v>2.6845637908433577E-2</v>
      </c>
      <c r="H321" s="1179">
        <f t="shared" si="512"/>
        <v>10.593475113383491</v>
      </c>
      <c r="I321" s="1179">
        <f t="shared" si="512"/>
        <v>5.9983130791100514</v>
      </c>
      <c r="J321">
        <f t="shared" si="512"/>
        <v>2.2719170256731624</v>
      </c>
      <c r="K321" s="1179">
        <f t="shared" si="512"/>
        <v>85.564080381590571</v>
      </c>
      <c r="L321">
        <f t="shared" si="512"/>
        <v>16.547295482295482</v>
      </c>
      <c r="M321">
        <f t="shared" si="512"/>
        <v>0.1734582518057789</v>
      </c>
      <c r="N321" s="1179">
        <f t="shared" si="512"/>
        <v>227.90175551229535</v>
      </c>
      <c r="O321">
        <f t="shared" si="512"/>
        <v>20.776695130126189</v>
      </c>
      <c r="P321" s="1179">
        <f t="shared" si="512"/>
        <v>0.10434867988777967</v>
      </c>
      <c r="Q321" s="1179">
        <f t="shared" si="512"/>
        <v>33.36700641491116</v>
      </c>
      <c r="R321" s="1179">
        <f t="shared" si="512"/>
        <v>17.2594158866473</v>
      </c>
    </row>
    <row r="322" spans="2:18" ht="15.6" thickTop="1" thickBot="1" x14ac:dyDescent="0.35">
      <c r="D322">
        <v>20</v>
      </c>
      <c r="E322">
        <f t="shared" ref="E322" si="513">B314+C314+D322</f>
        <v>120</v>
      </c>
      <c r="F322">
        <f t="shared" ref="F322:R322" si="514">($B314*F$2+$C314*F$3+$D322*F$4)/$E322</f>
        <v>3.3356642620904107</v>
      </c>
      <c r="G322">
        <f t="shared" si="514"/>
        <v>2.6174496960722736E-2</v>
      </c>
      <c r="H322" s="1179">
        <f t="shared" si="514"/>
        <v>10.627804902215569</v>
      </c>
      <c r="I322" s="1179">
        <f t="shared" si="514"/>
        <v>6.0439504902275392</v>
      </c>
      <c r="J322">
        <f t="shared" si="514"/>
        <v>2.248095290507524</v>
      </c>
      <c r="K322" s="1179">
        <f t="shared" si="514"/>
        <v>84.597835514907956</v>
      </c>
      <c r="L322">
        <f t="shared" si="514"/>
        <v>16.137817460317461</v>
      </c>
      <c r="M322">
        <f t="shared" si="514"/>
        <v>0.16912179551063442</v>
      </c>
      <c r="N322" s="1179">
        <f t="shared" si="514"/>
        <v>226.90159257686892</v>
      </c>
      <c r="O322">
        <f t="shared" si="514"/>
        <v>20.269083307428591</v>
      </c>
      <c r="P322" s="1179">
        <f t="shared" si="514"/>
        <v>0.10589174860487088</v>
      </c>
      <c r="Q322" s="1179">
        <f t="shared" si="514"/>
        <v>32.92402173072886</v>
      </c>
      <c r="R322" s="1179">
        <f t="shared" si="514"/>
        <v>17.024120965671592</v>
      </c>
    </row>
    <row r="323" spans="2:18" ht="15.6" thickTop="1" thickBot="1" x14ac:dyDescent="0.35">
      <c r="B323">
        <v>65</v>
      </c>
      <c r="C323">
        <v>35</v>
      </c>
      <c r="D323">
        <v>1</v>
      </c>
      <c r="E323">
        <f t="shared" ref="E323" si="515">B323+C323+D323</f>
        <v>101</v>
      </c>
      <c r="F323">
        <f t="shared" ref="F323:R323" si="516">($B323*F$2+$C323*F$3+$D323*F$4)/$E323</f>
        <v>3.9637128433378614</v>
      </c>
      <c r="G323">
        <f t="shared" si="516"/>
        <v>3.0985158391714885E-2</v>
      </c>
      <c r="H323" s="1179">
        <f t="shared" si="516"/>
        <v>10.431863887103546</v>
      </c>
      <c r="I323" s="1179">
        <f t="shared" si="516"/>
        <v>5.7071901327473435</v>
      </c>
      <c r="J323">
        <f t="shared" si="516"/>
        <v>2.4490141254790121</v>
      </c>
      <c r="K323" s="1179">
        <f t="shared" si="516"/>
        <v>90.924448128846166</v>
      </c>
      <c r="L323">
        <f t="shared" si="516"/>
        <v>19.430393682225365</v>
      </c>
      <c r="M323">
        <f t="shared" si="516"/>
        <v>0.20378903351775221</v>
      </c>
      <c r="N323" s="1179">
        <f t="shared" si="516"/>
        <v>232.48423420961993</v>
      </c>
      <c r="O323">
        <f t="shared" si="516"/>
        <v>23.776367464191914</v>
      </c>
      <c r="P323" s="1179">
        <f t="shared" si="516"/>
        <v>9.4786444099132394E-2</v>
      </c>
      <c r="Q323" s="1179">
        <f t="shared" si="516"/>
        <v>36.100600163990769</v>
      </c>
      <c r="R323" s="1179">
        <f t="shared" si="516"/>
        <v>18.746149618619555</v>
      </c>
    </row>
    <row r="324" spans="2:18" ht="15.6" thickTop="1" thickBot="1" x14ac:dyDescent="0.35">
      <c r="D324">
        <v>3</v>
      </c>
      <c r="E324">
        <f t="shared" ref="E324" si="517">B323+C323+D324</f>
        <v>103</v>
      </c>
      <c r="F324">
        <f t="shared" ref="F324:R324" si="518">($B323*F$2+$C323*F$3+$D324*F$4)/$E324</f>
        <v>3.886747545408971</v>
      </c>
      <c r="G324">
        <f t="shared" si="518"/>
        <v>3.0383504830710711E-2</v>
      </c>
      <c r="H324" s="1179">
        <f t="shared" si="518"/>
        <v>10.461665882823219</v>
      </c>
      <c r="I324" s="1179">
        <f t="shared" si="518"/>
        <v>5.7482895383990362</v>
      </c>
      <c r="J324">
        <f t="shared" si="518"/>
        <v>2.4270730282667521</v>
      </c>
      <c r="K324" s="1179">
        <f t="shared" si="518"/>
        <v>90.069881868369265</v>
      </c>
      <c r="L324">
        <f t="shared" si="518"/>
        <v>19.056370010787489</v>
      </c>
      <c r="M324">
        <f t="shared" si="518"/>
        <v>0.19983196490575703</v>
      </c>
      <c r="N324" s="1179">
        <f t="shared" si="518"/>
        <v>231.61842845982611</v>
      </c>
      <c r="O324">
        <f t="shared" si="518"/>
        <v>23.323859789590557</v>
      </c>
      <c r="P324" s="1179">
        <f t="shared" si="518"/>
        <v>9.6170618554905135E-2</v>
      </c>
      <c r="Q324" s="1179">
        <f t="shared" si="518"/>
        <v>35.703454899595194</v>
      </c>
      <c r="R324" s="1179">
        <f t="shared" si="518"/>
        <v>18.534527665784594</v>
      </c>
    </row>
    <row r="325" spans="2:18" ht="15.6" thickTop="1" thickBot="1" x14ac:dyDescent="0.35">
      <c r="D325">
        <v>5</v>
      </c>
      <c r="E325">
        <f t="shared" ref="E325" si="519">B323+C323+D325</f>
        <v>105</v>
      </c>
      <c r="F325">
        <f t="shared" ref="F325:R325" si="520">($B323*F$2+$C323*F$3+$D325*F$4)/$E325</f>
        <v>3.8127142588297525</v>
      </c>
      <c r="G325">
        <f t="shared" si="520"/>
        <v>2.980477140536384E-2</v>
      </c>
      <c r="H325" s="1179">
        <f t="shared" si="520"/>
        <v>10.490332564420235</v>
      </c>
      <c r="I325" s="1179">
        <f t="shared" si="520"/>
        <v>5.7878232524068558</v>
      </c>
      <c r="J325">
        <f t="shared" si="520"/>
        <v>2.4059677823768637</v>
      </c>
      <c r="K325" s="1179">
        <f t="shared" si="520"/>
        <v>89.2478705130534</v>
      </c>
      <c r="L325">
        <f t="shared" si="520"/>
        <v>18.696594860166289</v>
      </c>
      <c r="M325">
        <f t="shared" si="520"/>
        <v>0.19602564176469497</v>
      </c>
      <c r="N325" s="1179">
        <f t="shared" si="520"/>
        <v>230.78560578621489</v>
      </c>
      <c r="O325">
        <f t="shared" si="520"/>
        <v>22.888590502593068</v>
      </c>
      <c r="P325" s="1179">
        <f t="shared" si="520"/>
        <v>9.7502062555219871E-2</v>
      </c>
      <c r="Q325" s="1179">
        <f t="shared" si="520"/>
        <v>35.32143897860518</v>
      </c>
      <c r="R325" s="1179">
        <f t="shared" si="520"/>
        <v>18.330967501629061</v>
      </c>
    </row>
    <row r="326" spans="2:18" ht="15.6" thickTop="1" thickBot="1" x14ac:dyDescent="0.35">
      <c r="D326">
        <v>7</v>
      </c>
      <c r="E326">
        <f t="shared" ref="E326" si="521">B323+C323+D326</f>
        <v>107</v>
      </c>
      <c r="F326">
        <f t="shared" ref="F326:R326" si="522">($B323*F$2+$C323*F$3+$D326*F$4)/$E326</f>
        <v>3.7414485717488226</v>
      </c>
      <c r="G326">
        <f t="shared" si="522"/>
        <v>2.924767287442246E-2</v>
      </c>
      <c r="H326" s="1179">
        <f t="shared" si="522"/>
        <v>10.517927594368768</v>
      </c>
      <c r="I326" s="1179">
        <f t="shared" si="522"/>
        <v>5.8258790705639143</v>
      </c>
      <c r="J326">
        <f t="shared" si="522"/>
        <v>2.3856515176417377</v>
      </c>
      <c r="K326" s="1179">
        <f t="shared" si="522"/>
        <v>88.456588554197907</v>
      </c>
      <c r="L326">
        <f t="shared" si="522"/>
        <v>18.350269247886072</v>
      </c>
      <c r="M326">
        <f t="shared" si="522"/>
        <v>0.19236161107750441</v>
      </c>
      <c r="N326" s="1179">
        <f t="shared" si="522"/>
        <v>229.98391667049572</v>
      </c>
      <c r="O326">
        <f t="shared" si="522"/>
        <v>22.46959296464221</v>
      </c>
      <c r="P326" s="1179">
        <f t="shared" si="522"/>
        <v>9.878373294804621E-2</v>
      </c>
      <c r="Q326" s="1179">
        <f t="shared" si="522"/>
        <v>34.953704026624123</v>
      </c>
      <c r="R326" s="1179">
        <f t="shared" si="522"/>
        <v>18.135017063236351</v>
      </c>
    </row>
    <row r="327" spans="2:18" ht="15.6" thickTop="1" thickBot="1" x14ac:dyDescent="0.35">
      <c r="D327">
        <v>10</v>
      </c>
      <c r="E327">
        <f t="shared" ref="E327" si="523">B323+C323+D327</f>
        <v>110</v>
      </c>
      <c r="F327">
        <f t="shared" ref="F327:R327" si="524">($B323*F$2+$C323*F$3+$D327*F$4)/$E327</f>
        <v>3.639409065246582</v>
      </c>
      <c r="G327">
        <f t="shared" si="524"/>
        <v>2.8450009068756395E-2</v>
      </c>
      <c r="H327" s="1179">
        <f t="shared" si="524"/>
        <v>10.557438659976894</v>
      </c>
      <c r="I327" s="1179">
        <f t="shared" si="524"/>
        <v>5.8803680829251581</v>
      </c>
      <c r="J327">
        <f t="shared" si="524"/>
        <v>2.3565623204073529</v>
      </c>
      <c r="K327" s="1179">
        <f t="shared" si="524"/>
        <v>87.323616658563949</v>
      </c>
      <c r="L327">
        <f t="shared" si="524"/>
        <v>17.85439393939394</v>
      </c>
      <c r="M327">
        <f t="shared" si="524"/>
        <v>0.18711538532084521</v>
      </c>
      <c r="N327" s="1179">
        <f t="shared" si="524"/>
        <v>228.83604361844323</v>
      </c>
      <c r="O327">
        <f t="shared" si="524"/>
        <v>21.86966467166712</v>
      </c>
      <c r="P327" s="1179">
        <f t="shared" si="524"/>
        <v>0.10061885191959299</v>
      </c>
      <c r="Q327" s="1179">
        <f t="shared" si="524"/>
        <v>34.427174436287622</v>
      </c>
      <c r="R327" s="1179">
        <f t="shared" si="524"/>
        <v>17.854451662810426</v>
      </c>
    </row>
    <row r="328" spans="2:18" ht="15.6" thickTop="1" thickBot="1" x14ac:dyDescent="0.35">
      <c r="D328">
        <v>13</v>
      </c>
      <c r="E328">
        <f t="shared" ref="E328" si="525">B323+C323+D328</f>
        <v>113</v>
      </c>
      <c r="F328">
        <f t="shared" ref="F328:R328" si="526">($B323*F$2+$C323*F$3+$D328*F$4)/$E328</f>
        <v>3.5427875856382656</v>
      </c>
      <c r="G328">
        <f t="shared" si="526"/>
        <v>2.7694699093479675E-2</v>
      </c>
      <c r="H328" s="1179">
        <f t="shared" si="526"/>
        <v>10.59485179289786</v>
      </c>
      <c r="I328" s="1179">
        <f t="shared" si="526"/>
        <v>5.9319638733911155</v>
      </c>
      <c r="J328">
        <f t="shared" si="526"/>
        <v>2.3290176823181561</v>
      </c>
      <c r="K328" s="1179">
        <f t="shared" si="526"/>
        <v>86.250802562698155</v>
      </c>
      <c r="L328">
        <f t="shared" si="526"/>
        <v>17.384848293299623</v>
      </c>
      <c r="M328">
        <f t="shared" si="526"/>
        <v>0.18214772022383161</v>
      </c>
      <c r="N328" s="1179">
        <f t="shared" si="526"/>
        <v>227.74911957800416</v>
      </c>
      <c r="O328">
        <f t="shared" si="526"/>
        <v>21.301590978319023</v>
      </c>
      <c r="P328" s="1179">
        <f t="shared" si="526"/>
        <v>0.10235653094574793</v>
      </c>
      <c r="Q328" s="1179">
        <f t="shared" si="526"/>
        <v>33.928602169331818</v>
      </c>
      <c r="R328" s="1179">
        <f t="shared" si="526"/>
        <v>17.58878354028322</v>
      </c>
    </row>
    <row r="329" spans="2:18" ht="15.6" thickTop="1" thickBot="1" x14ac:dyDescent="0.35">
      <c r="D329">
        <v>15</v>
      </c>
      <c r="E329">
        <f t="shared" ref="E329" si="527">B323+C323+D329</f>
        <v>115</v>
      </c>
      <c r="F329">
        <f t="shared" ref="F329:R329" si="528">($B323*F$2+$C323*F$3+$D329*F$4)/$E329</f>
        <v>3.4811738884967305</v>
      </c>
      <c r="G329">
        <f t="shared" si="528"/>
        <v>2.7213052152723505E-2</v>
      </c>
      <c r="H329" s="1179">
        <f t="shared" si="528"/>
        <v>10.618709442876447</v>
      </c>
      <c r="I329" s="1179">
        <f t="shared" si="528"/>
        <v>5.964865536876653</v>
      </c>
      <c r="J329">
        <f t="shared" si="528"/>
        <v>2.3114529855656252</v>
      </c>
      <c r="K329" s="1179">
        <f t="shared" si="528"/>
        <v>85.566689226204034</v>
      </c>
      <c r="L329">
        <f t="shared" si="528"/>
        <v>17.085427881297448</v>
      </c>
      <c r="M329">
        <f t="shared" si="528"/>
        <v>0.17897993378515628</v>
      </c>
      <c r="N329" s="1179">
        <f t="shared" si="528"/>
        <v>227.05600859569518</v>
      </c>
      <c r="O329">
        <f t="shared" si="528"/>
        <v>20.939341086908648</v>
      </c>
      <c r="P329" s="1179">
        <f t="shared" si="528"/>
        <v>0.10346461612184672</v>
      </c>
      <c r="Q329" s="1179">
        <f t="shared" si="528"/>
        <v>33.610672028084643</v>
      </c>
      <c r="R329" s="1179">
        <f t="shared" si="528"/>
        <v>17.419371983889061</v>
      </c>
    </row>
    <row r="330" spans="2:18" ht="15.6" thickTop="1" thickBot="1" x14ac:dyDescent="0.35">
      <c r="D330">
        <v>17</v>
      </c>
      <c r="E330">
        <f t="shared" ref="E330" si="529">B323+C323+D330</f>
        <v>117</v>
      </c>
      <c r="F330">
        <f t="shared" ref="F330:R330" si="530">($B323*F$2+$C323*F$3+$D330*F$4)/$E330</f>
        <v>3.4216666425395217</v>
      </c>
      <c r="G330">
        <f t="shared" si="530"/>
        <v>2.6747871774044474E-2</v>
      </c>
      <c r="H330" s="1179">
        <f t="shared" si="530"/>
        <v>10.641751446701923</v>
      </c>
      <c r="I330" s="1179">
        <f t="shared" si="530"/>
        <v>5.9966423571661034</v>
      </c>
      <c r="J330">
        <f t="shared" si="530"/>
        <v>2.2944887912661724</v>
      </c>
      <c r="K330" s="1179">
        <f t="shared" si="530"/>
        <v>84.905964379846438</v>
      </c>
      <c r="L330">
        <f t="shared" si="530"/>
        <v>16.796244064577397</v>
      </c>
      <c r="M330">
        <f t="shared" si="530"/>
        <v>0.17592044773754678</v>
      </c>
      <c r="N330" s="1179">
        <f t="shared" si="530"/>
        <v>226.3865937153455</v>
      </c>
      <c r="O330">
        <f t="shared" si="530"/>
        <v>20.589475807170416</v>
      </c>
      <c r="P330" s="1179">
        <f t="shared" si="530"/>
        <v>0.1045348180440618</v>
      </c>
      <c r="Q330" s="1179">
        <f t="shared" si="530"/>
        <v>33.30361129337583</v>
      </c>
      <c r="R330" s="1179">
        <f t="shared" si="530"/>
        <v>17.25575227557675</v>
      </c>
    </row>
    <row r="331" spans="2:18" ht="15.6" thickTop="1" thickBot="1" x14ac:dyDescent="0.35">
      <c r="D331">
        <v>20</v>
      </c>
      <c r="E331">
        <f t="shared" ref="E331" si="531">B323+C323+D331</f>
        <v>120</v>
      </c>
      <c r="F331">
        <f t="shared" ref="F331:R331" si="532">($B323*F$2+$C323*F$3+$D331*F$4)/$E331</f>
        <v>3.3361249764760337</v>
      </c>
      <c r="G331">
        <f t="shared" si="532"/>
        <v>2.6079174979693361E-2</v>
      </c>
      <c r="H331" s="1179">
        <f t="shared" si="532"/>
        <v>10.67487432720104</v>
      </c>
      <c r="I331" s="1179">
        <f t="shared" si="532"/>
        <v>6.0423215363321896</v>
      </c>
      <c r="J331">
        <f t="shared" si="532"/>
        <v>2.2701027619607079</v>
      </c>
      <c r="K331" s="1179">
        <f t="shared" si="532"/>
        <v>83.956172413207426</v>
      </c>
      <c r="L331">
        <f t="shared" si="532"/>
        <v>16.380542328042328</v>
      </c>
      <c r="M331">
        <f t="shared" si="532"/>
        <v>0.17152243654410809</v>
      </c>
      <c r="N331" s="1179">
        <f t="shared" si="532"/>
        <v>225.42430982484282</v>
      </c>
      <c r="O331">
        <f t="shared" si="532"/>
        <v>20.086544467546712</v>
      </c>
      <c r="P331" s="1179">
        <f t="shared" si="532"/>
        <v>0.10607323330724597</v>
      </c>
      <c r="Q331" s="1179">
        <f t="shared" si="532"/>
        <v>32.86221148723191</v>
      </c>
      <c r="R331" s="1179">
        <f t="shared" si="532"/>
        <v>17.02054894487781</v>
      </c>
    </row>
    <row r="332" spans="2:18" ht="15.6" thickTop="1" thickBot="1" x14ac:dyDescent="0.35">
      <c r="B332">
        <v>64</v>
      </c>
      <c r="C332">
        <v>36</v>
      </c>
      <c r="D332">
        <v>1</v>
      </c>
      <c r="E332">
        <f t="shared" ref="E332" si="533">B332+C332+D332</f>
        <v>101</v>
      </c>
      <c r="F332">
        <f t="shared" ref="F332:R332" si="534">($B332*F$2+$C332*F$3+$D332*F$4)/$E332</f>
        <v>3.9642602267663243</v>
      </c>
      <c r="G332">
        <f t="shared" si="534"/>
        <v>3.0871904552868097E-2</v>
      </c>
      <c r="H332" s="1179">
        <f t="shared" si="534"/>
        <v>10.487787956393211</v>
      </c>
      <c r="I332" s="1179">
        <f t="shared" si="534"/>
        <v>5.7052547419805917</v>
      </c>
      <c r="J332">
        <f t="shared" si="534"/>
        <v>2.475161616314479</v>
      </c>
      <c r="K332" s="1179">
        <f t="shared" si="534"/>
        <v>90.162076126825724</v>
      </c>
      <c r="L332">
        <f t="shared" si="534"/>
        <v>19.718779663680653</v>
      </c>
      <c r="M332">
        <f t="shared" si="534"/>
        <v>0.20664128029019618</v>
      </c>
      <c r="N332" s="1179">
        <f t="shared" si="534"/>
        <v>230.72904678147015</v>
      </c>
      <c r="O332">
        <f t="shared" si="534"/>
        <v>23.559489634629283</v>
      </c>
      <c r="P332" s="1179">
        <f t="shared" si="534"/>
        <v>9.5002069488092894E-2</v>
      </c>
      <c r="Q332" s="1179">
        <f t="shared" si="534"/>
        <v>36.02716225092508</v>
      </c>
      <c r="R332" s="1179">
        <f t="shared" si="534"/>
        <v>18.74190563351803</v>
      </c>
    </row>
    <row r="333" spans="2:18" ht="15.6" thickTop="1" thickBot="1" x14ac:dyDescent="0.35">
      <c r="D333">
        <v>3</v>
      </c>
      <c r="E333">
        <f t="shared" ref="E333" si="535">B332+C332+D333</f>
        <v>103</v>
      </c>
      <c r="F333">
        <f t="shared" ref="F333:R333" si="536">($B332*F$2+$C332*F$3+$D333*F$4)/$E333</f>
        <v>3.8872843000329977</v>
      </c>
      <c r="G333">
        <f t="shared" si="536"/>
        <v>3.027245009553085E-2</v>
      </c>
      <c r="H333" s="1179">
        <f t="shared" si="536"/>
        <v>10.516504047854832</v>
      </c>
      <c r="I333" s="1179">
        <f t="shared" si="536"/>
        <v>5.7463917280355226</v>
      </c>
      <c r="J333">
        <f t="shared" si="536"/>
        <v>2.4527128008335688</v>
      </c>
      <c r="K333" s="1179">
        <f t="shared" si="536"/>
        <v>89.322313206193883</v>
      </c>
      <c r="L333">
        <f t="shared" si="536"/>
        <v>19.339156264447528</v>
      </c>
      <c r="M333">
        <f t="shared" si="536"/>
        <v>0.20262882824572634</v>
      </c>
      <c r="N333" s="1179">
        <f t="shared" si="536"/>
        <v>229.89732234096078</v>
      </c>
      <c r="O333">
        <f t="shared" si="536"/>
        <v>23.111193180019438</v>
      </c>
      <c r="P333" s="1179">
        <f t="shared" si="536"/>
        <v>9.6382057043109121E-2</v>
      </c>
      <c r="Q333" s="1179">
        <f t="shared" si="536"/>
        <v>35.631442965423993</v>
      </c>
      <c r="R333" s="1179">
        <f t="shared" si="536"/>
        <v>18.530366088160768</v>
      </c>
    </row>
    <row r="334" spans="2:18" ht="15.6" thickTop="1" thickBot="1" x14ac:dyDescent="0.35">
      <c r="D334">
        <v>5</v>
      </c>
      <c r="E334">
        <f t="shared" ref="E334" si="537">B332+C332+D334</f>
        <v>105</v>
      </c>
      <c r="F334">
        <f t="shared" ref="F334:R334" si="538">($B332*F$2+$C332*F$3+$D334*F$4)/$E334</f>
        <v>3.8132407895561786</v>
      </c>
      <c r="G334">
        <f t="shared" si="538"/>
        <v>2.9695831998473123E-2</v>
      </c>
      <c r="H334" s="1179">
        <f t="shared" si="538"/>
        <v>10.544126192975057</v>
      </c>
      <c r="I334" s="1179">
        <f t="shared" si="538"/>
        <v>5.7859615908121702</v>
      </c>
      <c r="J334">
        <f t="shared" si="538"/>
        <v>2.4311191783233603</v>
      </c>
      <c r="K334" s="1179">
        <f t="shared" si="538"/>
        <v>88.514541253967067</v>
      </c>
      <c r="L334">
        <f t="shared" si="538"/>
        <v>18.973994708994709</v>
      </c>
      <c r="M334">
        <f t="shared" si="538"/>
        <v>0.19876923151723633</v>
      </c>
      <c r="N334" s="1179">
        <f t="shared" si="538"/>
        <v>229.09728264104226</v>
      </c>
      <c r="O334">
        <f t="shared" si="538"/>
        <v>22.679974685585208</v>
      </c>
      <c r="P334" s="1179">
        <f t="shared" si="538"/>
        <v>9.7709473643648542E-2</v>
      </c>
      <c r="Q334" s="1179">
        <f t="shared" si="538"/>
        <v>35.250798700322946</v>
      </c>
      <c r="R334" s="1179">
        <f t="shared" si="538"/>
        <v>18.326885192150449</v>
      </c>
    </row>
    <row r="335" spans="2:18" ht="15.6" thickTop="1" thickBot="1" x14ac:dyDescent="0.35">
      <c r="D335">
        <v>7</v>
      </c>
      <c r="E335">
        <f t="shared" ref="E335" si="539">B332+C332+D335</f>
        <v>107</v>
      </c>
      <c r="F335">
        <f t="shared" ref="F335:R335" si="540">($B332*F$2+$C332*F$3+$D335*F$4)/$E335</f>
        <v>3.7419652607794278</v>
      </c>
      <c r="G335">
        <f t="shared" si="540"/>
        <v>2.9140769718127828E-2</v>
      </c>
      <c r="H335" s="1179">
        <f t="shared" si="540"/>
        <v>10.570715734539386</v>
      </c>
      <c r="I335" s="1179">
        <f t="shared" si="540"/>
        <v>5.8240522063822144</v>
      </c>
      <c r="J335">
        <f t="shared" si="540"/>
        <v>2.4103327940378323</v>
      </c>
      <c r="K335" s="1179">
        <f t="shared" si="540"/>
        <v>87.736966384066477</v>
      </c>
      <c r="L335">
        <f t="shared" si="540"/>
        <v>18.622484052811156</v>
      </c>
      <c r="M335">
        <f t="shared" si="540"/>
        <v>0.1950539187785964</v>
      </c>
      <c r="N335" s="1179">
        <f t="shared" si="540"/>
        <v>228.3271509672889</v>
      </c>
      <c r="O335">
        <f t="shared" si="540"/>
        <v>22.264876508699917</v>
      </c>
      <c r="P335" s="1179">
        <f t="shared" si="540"/>
        <v>9.8987267193700504E-2</v>
      </c>
      <c r="Q335" s="1179">
        <f t="shared" si="540"/>
        <v>34.884384127375213</v>
      </c>
      <c r="R335" s="1179">
        <f t="shared" si="540"/>
        <v>18.131011058607807</v>
      </c>
    </row>
    <row r="336" spans="2:18" ht="15.6" thickTop="1" thickBot="1" x14ac:dyDescent="0.35">
      <c r="D336">
        <v>10</v>
      </c>
      <c r="E336">
        <f t="shared" ref="E336" si="541">B332+C332+D336</f>
        <v>110</v>
      </c>
      <c r="F336">
        <f t="shared" ref="F336:R336" si="542">($B332*F$2+$C332*F$3+$D336*F$4)/$E336</f>
        <v>3.6399116627581707</v>
      </c>
      <c r="G336">
        <f t="shared" si="542"/>
        <v>2.8346021453087979E-2</v>
      </c>
      <c r="H336" s="1179">
        <f t="shared" si="542"/>
        <v>10.608787123597404</v>
      </c>
      <c r="I336" s="1179">
        <f t="shared" si="542"/>
        <v>5.87859104231205</v>
      </c>
      <c r="J336">
        <f t="shared" si="542"/>
        <v>2.380570471083554</v>
      </c>
      <c r="K336" s="1179">
        <f t="shared" si="542"/>
        <v>86.623620547617904</v>
      </c>
      <c r="L336">
        <f t="shared" si="542"/>
        <v>18.119184704184708</v>
      </c>
      <c r="M336">
        <f t="shared" si="542"/>
        <v>0.18973426644827104</v>
      </c>
      <c r="N336" s="1179">
        <f t="shared" si="542"/>
        <v>227.22446243441479</v>
      </c>
      <c r="O336">
        <f t="shared" si="542"/>
        <v>21.670531391795979</v>
      </c>
      <c r="P336" s="1179">
        <f t="shared" si="542"/>
        <v>0.1008168352312749</v>
      </c>
      <c r="Q336" s="1179">
        <f t="shared" si="542"/>
        <v>34.359745079745494</v>
      </c>
      <c r="R336" s="1179">
        <f t="shared" si="542"/>
        <v>17.850554912853568</v>
      </c>
    </row>
    <row r="337" spans="2:18" ht="15.6" thickTop="1" thickBot="1" x14ac:dyDescent="0.35">
      <c r="D337">
        <v>13</v>
      </c>
      <c r="E337">
        <f t="shared" ref="E337" si="543">B332+C332+D337</f>
        <v>113</v>
      </c>
      <c r="F337">
        <f t="shared" ref="F337:R337" si="544">($B332*F$2+$C332*F$3+$D337*F$4)/$E337</f>
        <v>3.5432768398530863</v>
      </c>
      <c r="G337">
        <f t="shared" si="544"/>
        <v>2.7593472210970599E-2</v>
      </c>
      <c r="H337" s="1179">
        <f t="shared" si="544"/>
        <v>10.644837022970922</v>
      </c>
      <c r="I337" s="1179">
        <f t="shared" si="544"/>
        <v>5.9302340108473812</v>
      </c>
      <c r="J337">
        <f t="shared" si="544"/>
        <v>2.3523884484631306</v>
      </c>
      <c r="K337" s="1179">
        <f t="shared" si="544"/>
        <v>85.569390419299353</v>
      </c>
      <c r="L337">
        <f t="shared" si="544"/>
        <v>17.642609214777359</v>
      </c>
      <c r="M337">
        <f t="shared" si="544"/>
        <v>0.18469707353371517</v>
      </c>
      <c r="N337" s="1179">
        <f t="shared" si="544"/>
        <v>226.18032373514461</v>
      </c>
      <c r="O337">
        <f t="shared" si="544"/>
        <v>21.107744422692249</v>
      </c>
      <c r="P337" s="1179">
        <f t="shared" si="544"/>
        <v>0.10254925806331439</v>
      </c>
      <c r="Q337" s="1179">
        <f t="shared" si="544"/>
        <v>33.862962972697893</v>
      </c>
      <c r="R337" s="1179">
        <f t="shared" si="544"/>
        <v>17.58499024386504</v>
      </c>
    </row>
    <row r="338" spans="2:18" ht="15.6" thickTop="1" thickBot="1" x14ac:dyDescent="0.35">
      <c r="D338">
        <v>15</v>
      </c>
      <c r="E338">
        <f t="shared" ref="E338" si="545">B332+C332+D338</f>
        <v>115</v>
      </c>
      <c r="F338">
        <f t="shared" ref="F338:R338" si="546">($B332*F$2+$C332*F$3+$D338*F$4)/$E338</f>
        <v>3.4816546339425982</v>
      </c>
      <c r="G338">
        <f t="shared" si="546"/>
        <v>2.7113585737736329E-2</v>
      </c>
      <c r="H338" s="1179">
        <f t="shared" si="546"/>
        <v>10.667825364600414</v>
      </c>
      <c r="I338" s="1179">
        <f t="shared" si="546"/>
        <v>5.9631657588988967</v>
      </c>
      <c r="J338">
        <f t="shared" si="546"/>
        <v>2.3344173036037308</v>
      </c>
      <c r="K338" s="1179">
        <f t="shared" si="546"/>
        <v>84.897127728777392</v>
      </c>
      <c r="L338">
        <f t="shared" si="546"/>
        <v>17.338706004140786</v>
      </c>
      <c r="M338">
        <f t="shared" si="546"/>
        <v>0.18148495051573751</v>
      </c>
      <c r="N338" s="1179">
        <f t="shared" si="546"/>
        <v>225.51449615879841</v>
      </c>
      <c r="O338">
        <f t="shared" si="546"/>
        <v>20.748865775727559</v>
      </c>
      <c r="P338" s="1179">
        <f t="shared" si="546"/>
        <v>0.10365399146345551</v>
      </c>
      <c r="Q338" s="1179">
        <f t="shared" si="546"/>
        <v>33.54617438269652</v>
      </c>
      <c r="R338" s="1179">
        <f t="shared" si="546"/>
        <v>17.415644657843373</v>
      </c>
    </row>
    <row r="339" spans="2:18" ht="15.6" thickTop="1" thickBot="1" x14ac:dyDescent="0.35">
      <c r="D339">
        <v>17</v>
      </c>
      <c r="E339">
        <f t="shared" ref="E339" si="547">B332+C332+D339</f>
        <v>117</v>
      </c>
      <c r="F339">
        <f t="shared" ref="F339:R339" si="548">($B332*F$2+$C332*F$3+$D339*F$4)/$E339</f>
        <v>3.4221391701145194</v>
      </c>
      <c r="G339">
        <f t="shared" si="548"/>
        <v>2.6650105639655364E-2</v>
      </c>
      <c r="H339" s="1179">
        <f t="shared" si="548"/>
        <v>10.690027780020351</v>
      </c>
      <c r="I339" s="1179">
        <f t="shared" si="548"/>
        <v>5.9949716352221545</v>
      </c>
      <c r="J339">
        <f t="shared" si="548"/>
        <v>2.3170605568591816</v>
      </c>
      <c r="K339" s="1179">
        <f t="shared" si="548"/>
        <v>84.247848378102304</v>
      </c>
      <c r="L339">
        <f t="shared" si="548"/>
        <v>17.045192646859313</v>
      </c>
      <c r="M339">
        <f t="shared" si="548"/>
        <v>0.17838264366931464</v>
      </c>
      <c r="N339" s="1179">
        <f t="shared" si="548"/>
        <v>224.87143191839567</v>
      </c>
      <c r="O339">
        <f t="shared" si="548"/>
        <v>20.402256484214643</v>
      </c>
      <c r="P339" s="1179">
        <f t="shared" si="548"/>
        <v>0.10472095620034394</v>
      </c>
      <c r="Q339" s="1179">
        <f t="shared" si="548"/>
        <v>33.240216171840494</v>
      </c>
      <c r="R339" s="1179">
        <f t="shared" si="548"/>
        <v>17.252088664506203</v>
      </c>
    </row>
    <row r="340" spans="2:18" ht="15.6" thickTop="1" thickBot="1" x14ac:dyDescent="0.35">
      <c r="D340">
        <v>20</v>
      </c>
      <c r="E340">
        <f t="shared" ref="E340" si="549">B332+C332+D340</f>
        <v>120</v>
      </c>
      <c r="F340">
        <f t="shared" ref="F340:R340" si="550">($B332*F$2+$C332*F$3+$D340*F$4)/$E340</f>
        <v>3.3365856908616562</v>
      </c>
      <c r="G340">
        <f t="shared" si="550"/>
        <v>2.598385299866398E-2</v>
      </c>
      <c r="H340" s="1179">
        <f t="shared" si="550"/>
        <v>10.721943752186508</v>
      </c>
      <c r="I340" s="1179">
        <f t="shared" si="550"/>
        <v>6.0406925824368392</v>
      </c>
      <c r="J340">
        <f t="shared" si="550"/>
        <v>2.2921102334138928</v>
      </c>
      <c r="K340" s="1179">
        <f t="shared" si="550"/>
        <v>83.314509311506896</v>
      </c>
      <c r="L340">
        <f t="shared" si="550"/>
        <v>16.623267195767195</v>
      </c>
      <c r="M340">
        <f t="shared" si="550"/>
        <v>0.1739230775775818</v>
      </c>
      <c r="N340" s="1179">
        <f t="shared" si="550"/>
        <v>223.94702707281672</v>
      </c>
      <c r="O340">
        <f t="shared" si="550"/>
        <v>19.904005627664834</v>
      </c>
      <c r="P340" s="1179">
        <f t="shared" si="550"/>
        <v>0.10625471800962104</v>
      </c>
      <c r="Q340" s="1179">
        <f t="shared" si="550"/>
        <v>32.80040124373496</v>
      </c>
      <c r="R340" s="1179">
        <f t="shared" si="550"/>
        <v>17.016976924084027</v>
      </c>
    </row>
    <row r="341" spans="2:18" ht="15.6" thickTop="1" thickBot="1" x14ac:dyDescent="0.35">
      <c r="B341">
        <v>63</v>
      </c>
      <c r="C341">
        <v>37</v>
      </c>
      <c r="D341">
        <v>1</v>
      </c>
      <c r="E341">
        <f t="shared" ref="E341" si="551">B341+C341+D341</f>
        <v>101</v>
      </c>
      <c r="F341">
        <f t="shared" ref="F341:R341" si="552">($B341*F$2+$C341*F$3+$D341*F$4)/$E341</f>
        <v>3.9648076101947871</v>
      </c>
      <c r="G341">
        <f t="shared" si="552"/>
        <v>3.0758650714021313E-2</v>
      </c>
      <c r="H341" s="1179">
        <f t="shared" si="552"/>
        <v>10.543712025682879</v>
      </c>
      <c r="I341" s="1179">
        <f t="shared" si="552"/>
        <v>5.7033193512138398</v>
      </c>
      <c r="J341">
        <f t="shared" si="552"/>
        <v>2.5013091071499454</v>
      </c>
      <c r="K341" s="1179">
        <f t="shared" si="552"/>
        <v>89.399704124805297</v>
      </c>
      <c r="L341">
        <f t="shared" si="552"/>
        <v>20.007165645135942</v>
      </c>
      <c r="M341">
        <f t="shared" si="552"/>
        <v>0.20949352706264016</v>
      </c>
      <c r="N341" s="1179">
        <f t="shared" si="552"/>
        <v>228.97385935332034</v>
      </c>
      <c r="O341">
        <f t="shared" si="552"/>
        <v>23.34261180506666</v>
      </c>
      <c r="P341" s="1179">
        <f t="shared" si="552"/>
        <v>9.521769487705338E-2</v>
      </c>
      <c r="Q341" s="1179">
        <f t="shared" si="552"/>
        <v>35.953724337859398</v>
      </c>
      <c r="R341" s="1179">
        <f t="shared" si="552"/>
        <v>18.737661648416505</v>
      </c>
    </row>
    <row r="342" spans="2:18" ht="15.6" thickTop="1" thickBot="1" x14ac:dyDescent="0.35">
      <c r="D342">
        <v>3</v>
      </c>
      <c r="E342">
        <f t="shared" ref="E342" si="553">B341+C341+D342</f>
        <v>103</v>
      </c>
      <c r="F342">
        <f t="shared" ref="F342:R342" si="554">($B341*F$2+$C341*F$3+$D342*F$4)/$E342</f>
        <v>3.8878210546570244</v>
      </c>
      <c r="G342">
        <f t="shared" si="554"/>
        <v>3.0161395360350996E-2</v>
      </c>
      <c r="H342" s="1179">
        <f t="shared" si="554"/>
        <v>10.571342212886448</v>
      </c>
      <c r="I342" s="1179">
        <f t="shared" si="554"/>
        <v>5.744493917672008</v>
      </c>
      <c r="J342">
        <f t="shared" si="554"/>
        <v>2.4783525734003855</v>
      </c>
      <c r="K342" s="1179">
        <f t="shared" si="554"/>
        <v>88.574744544018515</v>
      </c>
      <c r="L342">
        <f t="shared" si="554"/>
        <v>19.621942518107566</v>
      </c>
      <c r="M342">
        <f t="shared" si="554"/>
        <v>0.20542569158569568</v>
      </c>
      <c r="N342" s="1179">
        <f t="shared" si="554"/>
        <v>228.17621622209543</v>
      </c>
      <c r="O342">
        <f t="shared" si="554"/>
        <v>22.898526570448322</v>
      </c>
      <c r="P342" s="1179">
        <f t="shared" si="554"/>
        <v>9.6593495531313092E-2</v>
      </c>
      <c r="Q342" s="1179">
        <f t="shared" si="554"/>
        <v>35.559431031252792</v>
      </c>
      <c r="R342" s="1179">
        <f t="shared" si="554"/>
        <v>18.526204510536942</v>
      </c>
    </row>
    <row r="343" spans="2:18" ht="15.6" thickTop="1" thickBot="1" x14ac:dyDescent="0.35">
      <c r="D343">
        <v>5</v>
      </c>
      <c r="E343">
        <f t="shared" ref="E343" si="555">B341+C341+D343</f>
        <v>105</v>
      </c>
      <c r="F343">
        <f t="shared" ref="F343:R343" si="556">($B341*F$2+$C341*F$3+$D343*F$4)/$E343</f>
        <v>3.8137673202826048</v>
      </c>
      <c r="G343">
        <f t="shared" si="556"/>
        <v>2.9586892591582405E-2</v>
      </c>
      <c r="H343" s="1179">
        <f t="shared" si="556"/>
        <v>10.597919821529878</v>
      </c>
      <c r="I343" s="1179">
        <f t="shared" si="556"/>
        <v>5.7840999292174846</v>
      </c>
      <c r="J343">
        <f t="shared" si="556"/>
        <v>2.4562705742698565</v>
      </c>
      <c r="K343" s="1179">
        <f t="shared" si="556"/>
        <v>87.781211994880749</v>
      </c>
      <c r="L343">
        <f t="shared" si="556"/>
        <v>19.251394557823129</v>
      </c>
      <c r="M343">
        <f t="shared" si="556"/>
        <v>0.20151282126977768</v>
      </c>
      <c r="N343" s="1179">
        <f t="shared" si="556"/>
        <v>227.4089594958696</v>
      </c>
      <c r="O343">
        <f t="shared" si="556"/>
        <v>22.471358868577351</v>
      </c>
      <c r="P343" s="1179">
        <f t="shared" si="556"/>
        <v>9.79168847320772E-2</v>
      </c>
      <c r="Q343" s="1179">
        <f t="shared" si="556"/>
        <v>35.180158422040719</v>
      </c>
      <c r="R343" s="1179">
        <f t="shared" si="556"/>
        <v>18.322802882671841</v>
      </c>
    </row>
    <row r="344" spans="2:18" ht="15.6" thickTop="1" thickBot="1" x14ac:dyDescent="0.35">
      <c r="D344">
        <v>7</v>
      </c>
      <c r="E344">
        <f t="shared" ref="E344" si="557">B341+C341+D344</f>
        <v>107</v>
      </c>
      <c r="F344">
        <f t="shared" ref="F344:R344" si="558">($B341*F$2+$C341*F$3+$D344*F$4)/$E344</f>
        <v>3.742481949810033</v>
      </c>
      <c r="G344">
        <f t="shared" si="558"/>
        <v>2.90338665618332E-2</v>
      </c>
      <c r="H344" s="1179">
        <f t="shared" si="558"/>
        <v>10.623503874710007</v>
      </c>
      <c r="I344" s="1179">
        <f t="shared" si="558"/>
        <v>5.8222253422005137</v>
      </c>
      <c r="J344">
        <f t="shared" si="558"/>
        <v>2.4350140704339269</v>
      </c>
      <c r="K344" s="1179">
        <f t="shared" si="558"/>
        <v>87.017344213935033</v>
      </c>
      <c r="L344">
        <f t="shared" si="558"/>
        <v>18.894698857736241</v>
      </c>
      <c r="M344">
        <f t="shared" si="558"/>
        <v>0.19774622647968837</v>
      </c>
      <c r="N344" s="1179">
        <f t="shared" si="558"/>
        <v>226.67038526408209</v>
      </c>
      <c r="O344">
        <f t="shared" si="558"/>
        <v>22.060160052757627</v>
      </c>
      <c r="P344" s="1179">
        <f t="shared" si="558"/>
        <v>9.9190801439354798E-2</v>
      </c>
      <c r="Q344" s="1179">
        <f t="shared" si="558"/>
        <v>34.815064228126296</v>
      </c>
      <c r="R344" s="1179">
        <f t="shared" si="558"/>
        <v>18.127005053979264</v>
      </c>
    </row>
    <row r="345" spans="2:18" ht="15.6" thickTop="1" thickBot="1" x14ac:dyDescent="0.35">
      <c r="D345">
        <v>10</v>
      </c>
      <c r="E345">
        <f t="shared" ref="E345" si="559">B341+C341+D345</f>
        <v>110</v>
      </c>
      <c r="F345">
        <f t="shared" ref="F345:R345" si="560">($B341*F$2+$C341*F$3+$D345*F$4)/$E345</f>
        <v>3.6404142602697593</v>
      </c>
      <c r="G345">
        <f t="shared" si="560"/>
        <v>2.8242033837419567E-2</v>
      </c>
      <c r="H345" s="1179">
        <f t="shared" si="560"/>
        <v>10.660135587217916</v>
      </c>
      <c r="I345" s="1179">
        <f t="shared" si="560"/>
        <v>5.876814001698941</v>
      </c>
      <c r="J345">
        <f t="shared" si="560"/>
        <v>2.4045786217597547</v>
      </c>
      <c r="K345" s="1179">
        <f t="shared" si="560"/>
        <v>85.923624436671872</v>
      </c>
      <c r="L345">
        <f t="shared" si="560"/>
        <v>18.383975468975471</v>
      </c>
      <c r="M345">
        <f t="shared" si="560"/>
        <v>0.19235314757569688</v>
      </c>
      <c r="N345" s="1179">
        <f t="shared" si="560"/>
        <v>225.61288125038635</v>
      </c>
      <c r="O345">
        <f t="shared" si="560"/>
        <v>21.471398111924845</v>
      </c>
      <c r="P345" s="1179">
        <f t="shared" si="560"/>
        <v>0.10101481854295681</v>
      </c>
      <c r="Q345" s="1179">
        <f t="shared" si="560"/>
        <v>34.292315723203366</v>
      </c>
      <c r="R345" s="1179">
        <f t="shared" si="560"/>
        <v>17.846658162896716</v>
      </c>
    </row>
    <row r="346" spans="2:18" ht="15.6" thickTop="1" thickBot="1" x14ac:dyDescent="0.35">
      <c r="D346">
        <v>13</v>
      </c>
      <c r="E346">
        <f t="shared" ref="E346" si="561">B341+C341+D346</f>
        <v>113</v>
      </c>
      <c r="F346">
        <f t="shared" ref="F346:R346" si="562">($B341*F$2+$C341*F$3+$D346*F$4)/$E346</f>
        <v>3.5437660940679074</v>
      </c>
      <c r="G346">
        <f t="shared" si="562"/>
        <v>2.7492245328461527E-2</v>
      </c>
      <c r="H346" s="1179">
        <f t="shared" si="562"/>
        <v>10.694822253043988</v>
      </c>
      <c r="I346" s="1179">
        <f t="shared" si="562"/>
        <v>5.9285041483036469</v>
      </c>
      <c r="J346">
        <f t="shared" si="562"/>
        <v>2.375759214608105</v>
      </c>
      <c r="K346" s="1179">
        <f t="shared" si="562"/>
        <v>84.887978275900565</v>
      </c>
      <c r="L346">
        <f t="shared" si="562"/>
        <v>17.900370136255095</v>
      </c>
      <c r="M346">
        <f t="shared" si="562"/>
        <v>0.18724642684359874</v>
      </c>
      <c r="N346" s="1179">
        <f t="shared" si="562"/>
        <v>224.61152789228507</v>
      </c>
      <c r="O346">
        <f t="shared" si="562"/>
        <v>20.913897867065479</v>
      </c>
      <c r="P346" s="1179">
        <f t="shared" si="562"/>
        <v>0.10274198518088085</v>
      </c>
      <c r="Q346" s="1179">
        <f t="shared" si="562"/>
        <v>33.797323776063962</v>
      </c>
      <c r="R346" s="1179">
        <f t="shared" si="562"/>
        <v>17.581196947446863</v>
      </c>
    </row>
    <row r="347" spans="2:18" ht="15.6" thickTop="1" thickBot="1" x14ac:dyDescent="0.35">
      <c r="D347">
        <v>15</v>
      </c>
      <c r="E347">
        <f t="shared" ref="E347" si="563">B341+C341+D347</f>
        <v>115</v>
      </c>
      <c r="F347">
        <f t="shared" ref="F347:R347" si="564">($B341*F$2+$C341*F$3+$D347*F$4)/$E347</f>
        <v>3.4821353793884655</v>
      </c>
      <c r="G347">
        <f t="shared" si="564"/>
        <v>2.7014119322749153E-2</v>
      </c>
      <c r="H347" s="1179">
        <f t="shared" si="564"/>
        <v>10.716941286324383</v>
      </c>
      <c r="I347" s="1179">
        <f t="shared" si="564"/>
        <v>5.9614659809211412</v>
      </c>
      <c r="J347">
        <f t="shared" si="564"/>
        <v>2.3573816216418364</v>
      </c>
      <c r="K347" s="1179">
        <f t="shared" si="564"/>
        <v>84.227566231350735</v>
      </c>
      <c r="L347">
        <f t="shared" si="564"/>
        <v>17.591984126984126</v>
      </c>
      <c r="M347">
        <f t="shared" si="564"/>
        <v>0.18398996724631875</v>
      </c>
      <c r="N347" s="1179">
        <f t="shared" si="564"/>
        <v>223.97298372190164</v>
      </c>
      <c r="O347">
        <f t="shared" si="564"/>
        <v>20.55839046454647</v>
      </c>
      <c r="P347" s="1179">
        <f t="shared" si="564"/>
        <v>0.10384336680506429</v>
      </c>
      <c r="Q347" s="1179">
        <f t="shared" si="564"/>
        <v>33.481676737308398</v>
      </c>
      <c r="R347" s="1179">
        <f t="shared" si="564"/>
        <v>17.411917331797685</v>
      </c>
    </row>
    <row r="348" spans="2:18" ht="15.6" thickTop="1" thickBot="1" x14ac:dyDescent="0.35">
      <c r="D348">
        <v>17</v>
      </c>
      <c r="E348">
        <f t="shared" ref="E348" si="565">B341+C341+D348</f>
        <v>117</v>
      </c>
      <c r="F348">
        <f t="shared" ref="F348:R348" si="566">($B341*F$2+$C341*F$3+$D348*F$4)/$E348</f>
        <v>3.4226116976895171</v>
      </c>
      <c r="G348">
        <f t="shared" si="566"/>
        <v>2.6552339505266261E-2</v>
      </c>
      <c r="H348" s="1179">
        <f t="shared" si="566"/>
        <v>10.738304113338781</v>
      </c>
      <c r="I348" s="1179">
        <f t="shared" si="566"/>
        <v>5.9933009132782065</v>
      </c>
      <c r="J348">
        <f t="shared" si="566"/>
        <v>2.3396323224521911</v>
      </c>
      <c r="K348" s="1179">
        <f t="shared" si="566"/>
        <v>83.589732376358171</v>
      </c>
      <c r="L348">
        <f t="shared" si="566"/>
        <v>17.294141229141228</v>
      </c>
      <c r="M348">
        <f t="shared" si="566"/>
        <v>0.18084483960108252</v>
      </c>
      <c r="N348" s="1179">
        <f t="shared" si="566"/>
        <v>223.35627012144585</v>
      </c>
      <c r="O348">
        <f t="shared" si="566"/>
        <v>20.215037161258877</v>
      </c>
      <c r="P348" s="1179">
        <f t="shared" si="566"/>
        <v>0.10490709435662607</v>
      </c>
      <c r="Q348" s="1179">
        <f t="shared" si="566"/>
        <v>33.176821050305158</v>
      </c>
      <c r="R348" s="1179">
        <f t="shared" si="566"/>
        <v>17.248425053435657</v>
      </c>
    </row>
    <row r="349" spans="2:18" ht="15.6" thickTop="1" thickBot="1" x14ac:dyDescent="0.35">
      <c r="D349">
        <v>20</v>
      </c>
      <c r="E349">
        <f t="shared" ref="E349" si="567">B341+C341+D349</f>
        <v>120</v>
      </c>
      <c r="F349">
        <f t="shared" ref="F349:R349" si="568">($B341*F$2+$C341*F$3+$D349*F$4)/$E349</f>
        <v>3.3370464052472792</v>
      </c>
      <c r="G349">
        <f t="shared" si="568"/>
        <v>2.5888531017634605E-2</v>
      </c>
      <c r="H349" s="1179">
        <f t="shared" si="568"/>
        <v>10.769013177171978</v>
      </c>
      <c r="I349" s="1179">
        <f t="shared" si="568"/>
        <v>6.0390636285414896</v>
      </c>
      <c r="J349">
        <f t="shared" si="568"/>
        <v>2.3141177048670771</v>
      </c>
      <c r="K349" s="1179">
        <f t="shared" si="568"/>
        <v>82.672846209806352</v>
      </c>
      <c r="L349">
        <f t="shared" si="568"/>
        <v>16.865992063492065</v>
      </c>
      <c r="M349">
        <f t="shared" si="568"/>
        <v>0.17632371861105547</v>
      </c>
      <c r="N349" s="1179">
        <f t="shared" si="568"/>
        <v>222.46974432079065</v>
      </c>
      <c r="O349">
        <f t="shared" si="568"/>
        <v>19.721466787782958</v>
      </c>
      <c r="P349" s="1179">
        <f t="shared" si="568"/>
        <v>0.10643620271199612</v>
      </c>
      <c r="Q349" s="1179">
        <f t="shared" si="568"/>
        <v>32.73859100023801</v>
      </c>
      <c r="R349" s="1179">
        <f t="shared" si="568"/>
        <v>17.01340490329024</v>
      </c>
    </row>
    <row r="350" spans="2:18" ht="15.6" thickTop="1" thickBot="1" x14ac:dyDescent="0.35">
      <c r="B350">
        <v>62</v>
      </c>
      <c r="C350">
        <v>38</v>
      </c>
      <c r="D350">
        <v>1</v>
      </c>
      <c r="E350">
        <f t="shared" ref="E350" si="569">B350+C350+D350</f>
        <v>101</v>
      </c>
      <c r="F350">
        <f t="shared" ref="F350:R350" si="570">($B350*F$2+$C350*F$3+$D350*F$4)/$E350</f>
        <v>3.9653549936232499</v>
      </c>
      <c r="G350">
        <f t="shared" si="570"/>
        <v>3.0645396875174525E-2</v>
      </c>
      <c r="H350" s="1179">
        <f t="shared" si="570"/>
        <v>10.599636094972544</v>
      </c>
      <c r="I350" s="1179">
        <f t="shared" si="570"/>
        <v>5.7013839604470871</v>
      </c>
      <c r="J350">
        <f t="shared" si="570"/>
        <v>2.5274565979854118</v>
      </c>
      <c r="K350" s="1179">
        <f t="shared" si="570"/>
        <v>88.637332122784855</v>
      </c>
      <c r="L350">
        <f t="shared" si="570"/>
        <v>20.29555162659123</v>
      </c>
      <c r="M350">
        <f t="shared" si="570"/>
        <v>0.21234577383508413</v>
      </c>
      <c r="N350" s="1179">
        <f t="shared" si="570"/>
        <v>227.21867192517053</v>
      </c>
      <c r="O350">
        <f t="shared" si="570"/>
        <v>23.125733975504037</v>
      </c>
      <c r="P350" s="1179">
        <f t="shared" si="570"/>
        <v>9.5433320266013894E-2</v>
      </c>
      <c r="Q350" s="1179">
        <f t="shared" si="570"/>
        <v>35.880286424793717</v>
      </c>
      <c r="R350" s="1179">
        <f t="shared" si="570"/>
        <v>18.733417663314981</v>
      </c>
    </row>
    <row r="351" spans="2:18" ht="15.6" thickTop="1" thickBot="1" x14ac:dyDescent="0.35">
      <c r="D351">
        <v>3</v>
      </c>
      <c r="E351">
        <f t="shared" ref="E351" si="571">B350+C350+D351</f>
        <v>103</v>
      </c>
      <c r="F351">
        <f t="shared" ref="F351:R351" si="572">($B350*F$2+$C350*F$3+$D351*F$4)/$E351</f>
        <v>3.8883578092810511</v>
      </c>
      <c r="G351">
        <f t="shared" si="572"/>
        <v>3.0050340625171135E-2</v>
      </c>
      <c r="H351" s="1179">
        <f t="shared" si="572"/>
        <v>10.626180377918061</v>
      </c>
      <c r="I351" s="1179">
        <f t="shared" si="572"/>
        <v>5.7425961073084943</v>
      </c>
      <c r="J351">
        <f t="shared" si="572"/>
        <v>2.5039923459672022</v>
      </c>
      <c r="K351" s="1179">
        <f t="shared" si="572"/>
        <v>87.827175881843132</v>
      </c>
      <c r="L351">
        <f t="shared" si="572"/>
        <v>19.904728771767608</v>
      </c>
      <c r="M351">
        <f t="shared" si="572"/>
        <v>0.20822255492566502</v>
      </c>
      <c r="N351" s="1179">
        <f t="shared" si="572"/>
        <v>226.45511010323008</v>
      </c>
      <c r="O351">
        <f t="shared" si="572"/>
        <v>22.685859960877206</v>
      </c>
      <c r="P351" s="1179">
        <f t="shared" si="572"/>
        <v>9.6804934019517092E-2</v>
      </c>
      <c r="Q351" s="1179">
        <f t="shared" si="572"/>
        <v>35.487419097081585</v>
      </c>
      <c r="R351" s="1179">
        <f t="shared" si="572"/>
        <v>18.522042932913116</v>
      </c>
    </row>
    <row r="352" spans="2:18" ht="15.6" thickTop="1" thickBot="1" x14ac:dyDescent="0.35">
      <c r="D352">
        <v>5</v>
      </c>
      <c r="E352">
        <f t="shared" ref="E352" si="573">B350+C350+D352</f>
        <v>105</v>
      </c>
      <c r="F352">
        <f t="shared" ref="F352:R352" si="574">($B350*F$2+$C350*F$3+$D352*F$4)/$E352</f>
        <v>3.814293851009031</v>
      </c>
      <c r="G352">
        <f t="shared" si="574"/>
        <v>2.9477953184691687E-2</v>
      </c>
      <c r="H352" s="1179">
        <f t="shared" si="574"/>
        <v>10.651713450084699</v>
      </c>
      <c r="I352" s="1179">
        <f t="shared" si="574"/>
        <v>5.7822382676227999</v>
      </c>
      <c r="J352">
        <f t="shared" si="574"/>
        <v>2.4814219702163531</v>
      </c>
      <c r="K352" s="1179">
        <f t="shared" si="574"/>
        <v>87.047882735794417</v>
      </c>
      <c r="L352">
        <f t="shared" si="574"/>
        <v>19.528794406651549</v>
      </c>
      <c r="M352">
        <f t="shared" si="574"/>
        <v>0.20425641102231903</v>
      </c>
      <c r="N352" s="1179">
        <f t="shared" si="574"/>
        <v>225.72063635069688</v>
      </c>
      <c r="O352">
        <f t="shared" si="574"/>
        <v>22.262743051569494</v>
      </c>
      <c r="P352" s="1179">
        <f t="shared" si="574"/>
        <v>9.8124295820505886E-2</v>
      </c>
      <c r="Q352" s="1179">
        <f t="shared" si="574"/>
        <v>35.109518143758493</v>
      </c>
      <c r="R352" s="1179">
        <f t="shared" si="574"/>
        <v>18.318720573193229</v>
      </c>
    </row>
    <row r="353" spans="2:18" ht="15.6" thickTop="1" thickBot="1" x14ac:dyDescent="0.35">
      <c r="D353">
        <v>7</v>
      </c>
      <c r="E353">
        <f t="shared" ref="E353" si="575">B350+C350+D353</f>
        <v>107</v>
      </c>
      <c r="F353">
        <f t="shared" ref="F353:R353" si="576">($B350*F$2+$C350*F$3+$D353*F$4)/$E353</f>
        <v>3.7429986388406378</v>
      </c>
      <c r="G353">
        <f t="shared" si="576"/>
        <v>2.8926963405538571E-2</v>
      </c>
      <c r="H353" s="1179">
        <f t="shared" si="576"/>
        <v>10.676292014880625</v>
      </c>
      <c r="I353" s="1179">
        <f t="shared" si="576"/>
        <v>5.8203984780188129</v>
      </c>
      <c r="J353">
        <f t="shared" si="576"/>
        <v>2.459695346830022</v>
      </c>
      <c r="K353" s="1179">
        <f t="shared" si="576"/>
        <v>86.297722043803603</v>
      </c>
      <c r="L353">
        <f t="shared" si="576"/>
        <v>19.166913662661326</v>
      </c>
      <c r="M353">
        <f t="shared" si="576"/>
        <v>0.20043853418078036</v>
      </c>
      <c r="N353" s="1179">
        <f t="shared" si="576"/>
        <v>225.01361956087521</v>
      </c>
      <c r="O353">
        <f t="shared" si="576"/>
        <v>21.855443596815341</v>
      </c>
      <c r="P353" s="1179">
        <f t="shared" si="576"/>
        <v>9.9394335685009119E-2</v>
      </c>
      <c r="Q353" s="1179">
        <f t="shared" si="576"/>
        <v>34.745744328877379</v>
      </c>
      <c r="R353" s="1179">
        <f t="shared" si="576"/>
        <v>18.122999049350724</v>
      </c>
    </row>
    <row r="354" spans="2:18" ht="15.6" thickTop="1" thickBot="1" x14ac:dyDescent="0.35">
      <c r="D354">
        <v>10</v>
      </c>
      <c r="E354">
        <f t="shared" ref="E354" si="577">B350+C350+D354</f>
        <v>110</v>
      </c>
      <c r="F354">
        <f t="shared" ref="F354:R354" si="578">($B350*F$2+$C350*F$3+$D354*F$4)/$E354</f>
        <v>3.640916857781348</v>
      </c>
      <c r="G354">
        <f t="shared" si="578"/>
        <v>2.8138046221751156E-2</v>
      </c>
      <c r="H354" s="1179">
        <f t="shared" si="578"/>
        <v>10.711484050838425</v>
      </c>
      <c r="I354" s="1179">
        <f t="shared" si="578"/>
        <v>5.875036961085832</v>
      </c>
      <c r="J354">
        <f t="shared" si="578"/>
        <v>2.4285867724359562</v>
      </c>
      <c r="K354" s="1179">
        <f t="shared" si="578"/>
        <v>85.223628325725841</v>
      </c>
      <c r="L354">
        <f t="shared" si="578"/>
        <v>18.648766233766235</v>
      </c>
      <c r="M354">
        <f t="shared" si="578"/>
        <v>0.19497202870312272</v>
      </c>
      <c r="N354" s="1179">
        <f t="shared" si="578"/>
        <v>224.00130006635786</v>
      </c>
      <c r="O354">
        <f t="shared" si="578"/>
        <v>21.272264832053708</v>
      </c>
      <c r="P354" s="1179">
        <f t="shared" si="578"/>
        <v>0.10121280185463875</v>
      </c>
      <c r="Q354" s="1179">
        <f t="shared" si="578"/>
        <v>34.224886366661238</v>
      </c>
      <c r="R354" s="1179">
        <f t="shared" si="578"/>
        <v>17.842761412939858</v>
      </c>
    </row>
    <row r="355" spans="2:18" ht="15.6" thickTop="1" thickBot="1" x14ac:dyDescent="0.35">
      <c r="D355">
        <v>13</v>
      </c>
      <c r="E355">
        <f t="shared" ref="E355" si="579">B350+C350+D355</f>
        <v>113</v>
      </c>
      <c r="F355">
        <f t="shared" ref="F355:R355" si="580">($B350*F$2+$C350*F$3+$D355*F$4)/$E355</f>
        <v>3.5442553482827281</v>
      </c>
      <c r="G355">
        <f t="shared" si="580"/>
        <v>2.7391018445952452E-2</v>
      </c>
      <c r="H355" s="1179">
        <f t="shared" si="580"/>
        <v>10.74480748311705</v>
      </c>
      <c r="I355" s="1179">
        <f t="shared" si="580"/>
        <v>5.9267742857599135</v>
      </c>
      <c r="J355">
        <f t="shared" si="580"/>
        <v>2.3991299807530799</v>
      </c>
      <c r="K355" s="1179">
        <f t="shared" si="580"/>
        <v>84.206566132501763</v>
      </c>
      <c r="L355">
        <f t="shared" si="580"/>
        <v>18.158131057732827</v>
      </c>
      <c r="M355">
        <f t="shared" si="580"/>
        <v>0.18979578015348228</v>
      </c>
      <c r="N355" s="1179">
        <f t="shared" si="580"/>
        <v>223.0427320494255</v>
      </c>
      <c r="O355">
        <f t="shared" si="580"/>
        <v>20.720051311438713</v>
      </c>
      <c r="P355" s="1179">
        <f t="shared" si="580"/>
        <v>0.10293471229844732</v>
      </c>
      <c r="Q355" s="1179">
        <f t="shared" si="580"/>
        <v>33.731684579430031</v>
      </c>
      <c r="R355" s="1179">
        <f t="shared" si="580"/>
        <v>17.577403651028686</v>
      </c>
    </row>
    <row r="356" spans="2:18" ht="15.6" thickTop="1" thickBot="1" x14ac:dyDescent="0.35">
      <c r="D356">
        <v>15</v>
      </c>
      <c r="E356">
        <f t="shared" ref="E356" si="581">B350+C350+D356</f>
        <v>115</v>
      </c>
      <c r="F356">
        <f t="shared" ref="F356:R356" si="582">($B350*F$2+$C350*F$3+$D356*F$4)/$E356</f>
        <v>3.4826161248343328</v>
      </c>
      <c r="G356">
        <f t="shared" si="582"/>
        <v>2.6914652907761974E-2</v>
      </c>
      <c r="H356" s="1179">
        <f t="shared" si="582"/>
        <v>10.766057208048348</v>
      </c>
      <c r="I356" s="1179">
        <f t="shared" si="582"/>
        <v>5.9597662029433849</v>
      </c>
      <c r="J356">
        <f t="shared" si="582"/>
        <v>2.3803459396799416</v>
      </c>
      <c r="K356" s="1179">
        <f t="shared" si="582"/>
        <v>83.558004733924093</v>
      </c>
      <c r="L356">
        <f t="shared" si="582"/>
        <v>17.845262249827471</v>
      </c>
      <c r="M356">
        <f t="shared" si="582"/>
        <v>0.18649498397689998</v>
      </c>
      <c r="N356" s="1179">
        <f t="shared" si="582"/>
        <v>222.43147128500482</v>
      </c>
      <c r="O356">
        <f t="shared" si="582"/>
        <v>20.367915153365384</v>
      </c>
      <c r="P356" s="1179">
        <f t="shared" si="582"/>
        <v>0.10403274214667309</v>
      </c>
      <c r="Q356" s="1179">
        <f t="shared" si="582"/>
        <v>33.417179091920275</v>
      </c>
      <c r="R356" s="1179">
        <f t="shared" si="582"/>
        <v>17.408190005751997</v>
      </c>
    </row>
    <row r="357" spans="2:18" ht="15.6" thickTop="1" thickBot="1" x14ac:dyDescent="0.35">
      <c r="D357">
        <v>17</v>
      </c>
      <c r="E357">
        <f t="shared" ref="E357" si="583">B350+C350+D357</f>
        <v>117</v>
      </c>
      <c r="F357">
        <f t="shared" ref="F357:R357" si="584">($B350*F$2+$C350*F$3+$D357*F$4)/$E357</f>
        <v>3.4230842252645153</v>
      </c>
      <c r="G357">
        <f t="shared" si="584"/>
        <v>2.6454573370877154E-2</v>
      </c>
      <c r="H357" s="1179">
        <f t="shared" si="584"/>
        <v>10.78658044665721</v>
      </c>
      <c r="I357" s="1179">
        <f t="shared" si="584"/>
        <v>5.9916301913342584</v>
      </c>
      <c r="J357">
        <f t="shared" si="584"/>
        <v>2.3622040880452011</v>
      </c>
      <c r="K357" s="1179">
        <f t="shared" si="584"/>
        <v>82.931616374614038</v>
      </c>
      <c r="L357">
        <f t="shared" si="584"/>
        <v>17.543089811423144</v>
      </c>
      <c r="M357">
        <f t="shared" si="584"/>
        <v>0.18330703553285041</v>
      </c>
      <c r="N357" s="1179">
        <f t="shared" si="584"/>
        <v>221.84110832449599</v>
      </c>
      <c r="O357">
        <f t="shared" si="584"/>
        <v>20.027817838303108</v>
      </c>
      <c r="P357" s="1179">
        <f t="shared" si="584"/>
        <v>0.10509323251290822</v>
      </c>
      <c r="Q357" s="1179">
        <f t="shared" si="584"/>
        <v>33.113425928769828</v>
      </c>
      <c r="R357" s="1179">
        <f t="shared" si="584"/>
        <v>17.24476144236511</v>
      </c>
    </row>
    <row r="358" spans="2:18" ht="15.6" thickTop="1" thickBot="1" x14ac:dyDescent="0.35">
      <c r="D358">
        <v>20</v>
      </c>
      <c r="E358">
        <f t="shared" ref="E358" si="585">B350+C350+D358</f>
        <v>120</v>
      </c>
      <c r="F358">
        <f t="shared" ref="F358:R358" si="586">($B350*F$2+$C350*F$3+$D358*F$4)/$E358</f>
        <v>3.3375071196329023</v>
      </c>
      <c r="G358">
        <f t="shared" si="586"/>
        <v>2.5793209036605223E-2</v>
      </c>
      <c r="H358" s="1179">
        <f t="shared" si="586"/>
        <v>10.816082602157445</v>
      </c>
      <c r="I358" s="1179">
        <f t="shared" si="586"/>
        <v>6.03743467464614</v>
      </c>
      <c r="J358">
        <f t="shared" si="586"/>
        <v>2.3361251763202611</v>
      </c>
      <c r="K358" s="1179">
        <f t="shared" si="586"/>
        <v>82.031183108105822</v>
      </c>
      <c r="L358">
        <f t="shared" si="586"/>
        <v>17.108716931216932</v>
      </c>
      <c r="M358">
        <f t="shared" si="586"/>
        <v>0.17872435964452915</v>
      </c>
      <c r="N358" s="1179">
        <f t="shared" si="586"/>
        <v>220.99246156876455</v>
      </c>
      <c r="O358">
        <f t="shared" si="586"/>
        <v>19.538927947901083</v>
      </c>
      <c r="P358" s="1179">
        <f t="shared" si="586"/>
        <v>0.10661768741437122</v>
      </c>
      <c r="Q358" s="1179">
        <f t="shared" si="586"/>
        <v>32.67678075674106</v>
      </c>
      <c r="R358" s="1179">
        <f t="shared" si="586"/>
        <v>17.009832882496458</v>
      </c>
    </row>
    <row r="359" spans="2:18" ht="15.6" thickTop="1" thickBot="1" x14ac:dyDescent="0.35">
      <c r="B359">
        <v>61</v>
      </c>
      <c r="C359">
        <v>39</v>
      </c>
      <c r="D359">
        <v>1</v>
      </c>
      <c r="E359">
        <f t="shared" ref="E359" si="587">B359+C359+D359</f>
        <v>101</v>
      </c>
      <c r="F359">
        <f t="shared" ref="F359:R359" si="588">($B359*F$2+$C359*F$3+$D359*F$4)/$E359</f>
        <v>3.9659023770517137</v>
      </c>
      <c r="G359">
        <f t="shared" si="588"/>
        <v>3.0532143036327741E-2</v>
      </c>
      <c r="H359" s="1179">
        <f t="shared" si="588"/>
        <v>10.65556016426221</v>
      </c>
      <c r="I359" s="1179">
        <f t="shared" si="588"/>
        <v>5.6994485696803352</v>
      </c>
      <c r="J359">
        <f t="shared" si="588"/>
        <v>2.5536040888208786</v>
      </c>
      <c r="K359" s="1179">
        <f t="shared" si="588"/>
        <v>87.874960120764413</v>
      </c>
      <c r="L359">
        <f t="shared" si="588"/>
        <v>20.583937608046519</v>
      </c>
      <c r="M359">
        <f t="shared" si="588"/>
        <v>0.21519802060752813</v>
      </c>
      <c r="N359" s="1179">
        <f t="shared" si="588"/>
        <v>225.46348449702072</v>
      </c>
      <c r="O359">
        <f t="shared" si="588"/>
        <v>22.908856145941414</v>
      </c>
      <c r="P359" s="1179">
        <f t="shared" si="588"/>
        <v>9.5648945654974393E-2</v>
      </c>
      <c r="Q359" s="1179">
        <f t="shared" si="588"/>
        <v>35.806848511728035</v>
      </c>
      <c r="R359" s="1179">
        <f t="shared" si="588"/>
        <v>18.729173678213456</v>
      </c>
    </row>
    <row r="360" spans="2:18" ht="15.6" thickTop="1" thickBot="1" x14ac:dyDescent="0.35">
      <c r="D360">
        <v>3</v>
      </c>
      <c r="E360">
        <f t="shared" ref="E360" si="589">B359+C359+D360</f>
        <v>103</v>
      </c>
      <c r="F360">
        <f t="shared" ref="F360:R360" si="590">($B359*F$2+$C359*F$3+$D360*F$4)/$E360</f>
        <v>3.8888945639050783</v>
      </c>
      <c r="G360">
        <f t="shared" si="590"/>
        <v>2.9939285889991278E-2</v>
      </c>
      <c r="H360" s="1179">
        <f t="shared" si="590"/>
        <v>10.681018542949676</v>
      </c>
      <c r="I360" s="1179">
        <f t="shared" si="590"/>
        <v>5.7406982969449798</v>
      </c>
      <c r="J360">
        <f t="shared" si="590"/>
        <v>2.5296321185340189</v>
      </c>
      <c r="K360" s="1179">
        <f t="shared" si="590"/>
        <v>87.07960721966775</v>
      </c>
      <c r="L360">
        <f t="shared" si="590"/>
        <v>20.187515025427651</v>
      </c>
      <c r="M360">
        <f t="shared" si="590"/>
        <v>0.21101941826563436</v>
      </c>
      <c r="N360" s="1179">
        <f t="shared" si="590"/>
        <v>224.73400398436473</v>
      </c>
      <c r="O360">
        <f t="shared" si="590"/>
        <v>22.47319335130609</v>
      </c>
      <c r="P360" s="1179">
        <f t="shared" si="590"/>
        <v>9.7016372507721077E-2</v>
      </c>
      <c r="Q360" s="1179">
        <f t="shared" si="590"/>
        <v>35.415407162910384</v>
      </c>
      <c r="R360" s="1179">
        <f t="shared" si="590"/>
        <v>18.517881355289294</v>
      </c>
    </row>
    <row r="361" spans="2:18" ht="15.6" thickTop="1" thickBot="1" x14ac:dyDescent="0.35">
      <c r="D361">
        <v>5</v>
      </c>
      <c r="E361">
        <f t="shared" ref="E361" si="591">B359+C359+D361</f>
        <v>105</v>
      </c>
      <c r="F361">
        <f t="shared" ref="F361:R361" si="592">($B359*F$2+$C359*F$3+$D361*F$4)/$E361</f>
        <v>3.8148203817354576</v>
      </c>
      <c r="G361">
        <f t="shared" si="592"/>
        <v>2.9369013777800969E-2</v>
      </c>
      <c r="H361" s="1179">
        <f t="shared" si="592"/>
        <v>10.705507078639522</v>
      </c>
      <c r="I361" s="1179">
        <f t="shared" si="592"/>
        <v>5.7803766060281143</v>
      </c>
      <c r="J361">
        <f t="shared" si="592"/>
        <v>2.5065733661628493</v>
      </c>
      <c r="K361" s="1179">
        <f t="shared" si="592"/>
        <v>86.314553476708099</v>
      </c>
      <c r="L361">
        <f t="shared" si="592"/>
        <v>19.806194255479969</v>
      </c>
      <c r="M361">
        <f t="shared" si="592"/>
        <v>0.20700000077486039</v>
      </c>
      <c r="N361" s="1179">
        <f t="shared" si="592"/>
        <v>224.03231320552425</v>
      </c>
      <c r="O361">
        <f t="shared" si="592"/>
        <v>22.054127234561641</v>
      </c>
      <c r="P361" s="1179">
        <f t="shared" si="592"/>
        <v>9.8331706908934557E-2</v>
      </c>
      <c r="Q361" s="1179">
        <f t="shared" si="592"/>
        <v>35.038877865476266</v>
      </c>
      <c r="R361" s="1179">
        <f t="shared" si="592"/>
        <v>18.314638263714624</v>
      </c>
    </row>
    <row r="362" spans="2:18" ht="15.6" thickTop="1" thickBot="1" x14ac:dyDescent="0.35">
      <c r="D362">
        <v>7</v>
      </c>
      <c r="E362">
        <f t="shared" ref="E362" si="593">B359+C359+D362</f>
        <v>107</v>
      </c>
      <c r="F362">
        <f t="shared" ref="F362:R362" si="594">($B359*F$2+$C359*F$3+$D362*F$4)/$E362</f>
        <v>3.7435153278712434</v>
      </c>
      <c r="G362">
        <f t="shared" si="594"/>
        <v>2.8820060249243943E-2</v>
      </c>
      <c r="H362" s="1179">
        <f t="shared" si="594"/>
        <v>10.729080155051244</v>
      </c>
      <c r="I362" s="1179">
        <f t="shared" si="594"/>
        <v>5.8185716138371131</v>
      </c>
      <c r="J362">
        <f t="shared" si="594"/>
        <v>2.4843766232261162</v>
      </c>
      <c r="K362" s="1179">
        <f t="shared" si="594"/>
        <v>85.578099873672159</v>
      </c>
      <c r="L362">
        <f t="shared" si="594"/>
        <v>19.439128467586411</v>
      </c>
      <c r="M362">
        <f t="shared" si="594"/>
        <v>0.20313084188187233</v>
      </c>
      <c r="N362" s="1179">
        <f t="shared" si="594"/>
        <v>223.3568538576684</v>
      </c>
      <c r="O362">
        <f t="shared" si="594"/>
        <v>21.650727140873052</v>
      </c>
      <c r="P362" s="1179">
        <f t="shared" si="594"/>
        <v>9.9597869930663413E-2</v>
      </c>
      <c r="Q362" s="1179">
        <f t="shared" si="594"/>
        <v>34.676424429628462</v>
      </c>
      <c r="R362" s="1179">
        <f t="shared" si="594"/>
        <v>18.118993044722181</v>
      </c>
    </row>
    <row r="363" spans="2:18" ht="15.6" thickTop="1" thickBot="1" x14ac:dyDescent="0.35">
      <c r="D363">
        <v>10</v>
      </c>
      <c r="E363">
        <f t="shared" ref="E363" si="595">B359+C359+D363</f>
        <v>110</v>
      </c>
      <c r="F363">
        <f t="shared" ref="F363:R363" si="596">($B359*F$2+$C359*F$3+$D363*F$4)/$E363</f>
        <v>3.6414194552929371</v>
      </c>
      <c r="G363">
        <f t="shared" si="596"/>
        <v>2.8034058606082744E-2</v>
      </c>
      <c r="H363" s="1179">
        <f t="shared" si="596"/>
        <v>10.762832514458939</v>
      </c>
      <c r="I363" s="1179">
        <f t="shared" si="596"/>
        <v>5.8732599204727238</v>
      </c>
      <c r="J363">
        <f t="shared" si="596"/>
        <v>2.4525949231121573</v>
      </c>
      <c r="K363" s="1179">
        <f t="shared" si="596"/>
        <v>84.523632214779795</v>
      </c>
      <c r="L363">
        <f t="shared" si="596"/>
        <v>18.913556998556999</v>
      </c>
      <c r="M363">
        <f t="shared" si="596"/>
        <v>0.19759090983054856</v>
      </c>
      <c r="N363" s="1179">
        <f t="shared" si="596"/>
        <v>222.38971888232942</v>
      </c>
      <c r="O363">
        <f t="shared" si="596"/>
        <v>21.073131552182574</v>
      </c>
      <c r="P363" s="1179">
        <f t="shared" si="596"/>
        <v>0.10141078516632065</v>
      </c>
      <c r="Q363" s="1179">
        <f t="shared" si="596"/>
        <v>34.157457010119117</v>
      </c>
      <c r="R363" s="1179">
        <f t="shared" si="596"/>
        <v>17.838864662983006</v>
      </c>
    </row>
    <row r="364" spans="2:18" ht="15.6" thickTop="1" thickBot="1" x14ac:dyDescent="0.35">
      <c r="D364">
        <v>13</v>
      </c>
      <c r="E364">
        <f t="shared" ref="E364" si="597">B359+C359+D364</f>
        <v>113</v>
      </c>
      <c r="F364">
        <f t="shared" ref="F364:R364" si="598">($B359*F$2+$C359*F$3+$D364*F$4)/$E364</f>
        <v>3.5447446024975493</v>
      </c>
      <c r="G364">
        <f t="shared" si="598"/>
        <v>2.728979156344338E-2</v>
      </c>
      <c r="H364" s="1179">
        <f t="shared" si="598"/>
        <v>10.794792713190116</v>
      </c>
      <c r="I364" s="1179">
        <f t="shared" si="598"/>
        <v>5.9250444232161792</v>
      </c>
      <c r="J364">
        <f t="shared" si="598"/>
        <v>2.4225007468980544</v>
      </c>
      <c r="K364" s="1179">
        <f t="shared" si="598"/>
        <v>83.525153989102961</v>
      </c>
      <c r="L364">
        <f t="shared" si="598"/>
        <v>18.415891979210564</v>
      </c>
      <c r="M364">
        <f t="shared" si="598"/>
        <v>0.19234513346336585</v>
      </c>
      <c r="N364" s="1179">
        <f t="shared" si="598"/>
        <v>221.47393620656592</v>
      </c>
      <c r="O364">
        <f t="shared" si="598"/>
        <v>20.526204755811943</v>
      </c>
      <c r="P364" s="1179">
        <f t="shared" si="598"/>
        <v>0.10312743941601378</v>
      </c>
      <c r="Q364" s="1179">
        <f t="shared" si="598"/>
        <v>33.666045382796099</v>
      </c>
      <c r="R364" s="1179">
        <f t="shared" si="598"/>
        <v>17.573610354610512</v>
      </c>
    </row>
    <row r="365" spans="2:18" ht="15.6" thickTop="1" thickBot="1" x14ac:dyDescent="0.35">
      <c r="D365">
        <v>15</v>
      </c>
      <c r="E365">
        <f t="shared" ref="E365" si="599">B359+C359+D365</f>
        <v>115</v>
      </c>
      <c r="F365">
        <f t="shared" ref="F365:R365" si="600">($B359*F$2+$C359*F$3+$D365*F$4)/$E365</f>
        <v>3.4830968702802005</v>
      </c>
      <c r="G365">
        <f t="shared" si="600"/>
        <v>2.6815186492774798E-2</v>
      </c>
      <c r="H365" s="1179">
        <f t="shared" si="600"/>
        <v>10.815173129772317</v>
      </c>
      <c r="I365" s="1179">
        <f t="shared" si="600"/>
        <v>5.9580664249656285</v>
      </c>
      <c r="J365">
        <f t="shared" si="600"/>
        <v>2.4033102577180467</v>
      </c>
      <c r="K365" s="1179">
        <f t="shared" si="600"/>
        <v>82.888443236497451</v>
      </c>
      <c r="L365">
        <f t="shared" si="600"/>
        <v>18.098540372670808</v>
      </c>
      <c r="M365">
        <f t="shared" si="600"/>
        <v>0.18900000070748121</v>
      </c>
      <c r="N365" s="1179">
        <f t="shared" si="600"/>
        <v>220.88995884810805</v>
      </c>
      <c r="O365">
        <f t="shared" si="600"/>
        <v>20.177439842184299</v>
      </c>
      <c r="P365" s="1179">
        <f t="shared" si="600"/>
        <v>0.10422211748828186</v>
      </c>
      <c r="Q365" s="1179">
        <f t="shared" si="600"/>
        <v>33.352681446532159</v>
      </c>
      <c r="R365" s="1179">
        <f t="shared" si="600"/>
        <v>17.404462679706313</v>
      </c>
    </row>
    <row r="366" spans="2:18" ht="15.6" thickTop="1" thickBot="1" x14ac:dyDescent="0.35">
      <c r="D366">
        <v>17</v>
      </c>
      <c r="E366">
        <f t="shared" ref="E366" si="601">B359+C359+D366</f>
        <v>117</v>
      </c>
      <c r="F366">
        <f t="shared" ref="F366:R366" si="602">($B359*F$2+$C359*F$3+$D366*F$4)/$E366</f>
        <v>3.4235567528395134</v>
      </c>
      <c r="G366">
        <f t="shared" si="602"/>
        <v>2.6356807236488051E-2</v>
      </c>
      <c r="H366" s="1179">
        <f t="shared" si="602"/>
        <v>10.83485677997564</v>
      </c>
      <c r="I366" s="1179">
        <f t="shared" si="602"/>
        <v>5.9899594693903095</v>
      </c>
      <c r="J366">
        <f t="shared" si="602"/>
        <v>2.3847758536382102</v>
      </c>
      <c r="K366" s="1179">
        <f t="shared" si="602"/>
        <v>82.27350037286989</v>
      </c>
      <c r="L366">
        <f t="shared" si="602"/>
        <v>17.792038393705059</v>
      </c>
      <c r="M366">
        <f t="shared" si="602"/>
        <v>0.1857692314646183</v>
      </c>
      <c r="N366" s="1179">
        <f t="shared" si="602"/>
        <v>220.32594652754617</v>
      </c>
      <c r="O366">
        <f t="shared" si="602"/>
        <v>19.840598515347338</v>
      </c>
      <c r="P366" s="1179">
        <f t="shared" si="602"/>
        <v>0.10527937066919035</v>
      </c>
      <c r="Q366" s="1179">
        <f t="shared" si="602"/>
        <v>33.050030807234492</v>
      </c>
      <c r="R366" s="1179">
        <f t="shared" si="602"/>
        <v>17.241097831294564</v>
      </c>
    </row>
    <row r="367" spans="2:18" ht="15.6" thickTop="1" thickBot="1" x14ac:dyDescent="0.35">
      <c r="D367">
        <v>20</v>
      </c>
      <c r="E367">
        <f t="shared" ref="E367" si="603">B359+C359+D367</f>
        <v>120</v>
      </c>
      <c r="F367">
        <f t="shared" ref="F367:R367" si="604">($B359*F$2+$C359*F$3+$D367*F$4)/$E367</f>
        <v>3.3379678340185257</v>
      </c>
      <c r="G367">
        <f t="shared" si="604"/>
        <v>2.5697887055575849E-2</v>
      </c>
      <c r="H367" s="1179">
        <f t="shared" si="604"/>
        <v>10.863152027142915</v>
      </c>
      <c r="I367" s="1179">
        <f t="shared" si="604"/>
        <v>6.0358057207507905</v>
      </c>
      <c r="J367">
        <f t="shared" si="604"/>
        <v>2.3581326477734459</v>
      </c>
      <c r="K367" s="1179">
        <f t="shared" si="604"/>
        <v>81.389520006405291</v>
      </c>
      <c r="L367">
        <f t="shared" si="604"/>
        <v>17.351441798941799</v>
      </c>
      <c r="M367">
        <f t="shared" si="604"/>
        <v>0.18112500067800283</v>
      </c>
      <c r="N367" s="1179">
        <f t="shared" si="604"/>
        <v>219.51517881673848</v>
      </c>
      <c r="O367">
        <f t="shared" si="604"/>
        <v>19.356389108019208</v>
      </c>
      <c r="P367" s="1179">
        <f t="shared" si="604"/>
        <v>0.1067991721167463</v>
      </c>
      <c r="Q367" s="1179">
        <f t="shared" si="604"/>
        <v>32.61497051324411</v>
      </c>
      <c r="R367" s="1179">
        <f t="shared" si="604"/>
        <v>17.006260861702675</v>
      </c>
    </row>
    <row r="368" spans="2:18" s="1194" customFormat="1" ht="27" thickTop="1" thickBot="1" x14ac:dyDescent="0.55000000000000004">
      <c r="B368" s="1194">
        <v>60</v>
      </c>
      <c r="C368" s="1194">
        <v>40</v>
      </c>
      <c r="D368" s="1194">
        <v>1</v>
      </c>
      <c r="E368" s="1194">
        <f t="shared" ref="E368" si="605">B368+C368+D368</f>
        <v>101</v>
      </c>
      <c r="F368" s="1194">
        <f t="shared" ref="F368:R368" si="606">($B368*F$2+$C368*F$3+$D368*F$4)/$E368</f>
        <v>3.9664497604801765</v>
      </c>
      <c r="G368" s="1194">
        <f t="shared" si="606"/>
        <v>3.0418889197480956E-2</v>
      </c>
      <c r="H368" s="1195">
        <f t="shared" si="606"/>
        <v>10.711484233551877</v>
      </c>
      <c r="I368" s="1195">
        <f t="shared" si="606"/>
        <v>5.6975131789135833</v>
      </c>
      <c r="J368" s="1194">
        <f t="shared" si="606"/>
        <v>2.5797515796563451</v>
      </c>
      <c r="K368" s="1195">
        <f t="shared" si="606"/>
        <v>87.112588118744</v>
      </c>
      <c r="L368" s="1194">
        <f t="shared" si="606"/>
        <v>20.872323589501807</v>
      </c>
      <c r="M368" s="1194">
        <f t="shared" si="606"/>
        <v>0.2180502673799721</v>
      </c>
      <c r="N368" s="1195">
        <f t="shared" si="606"/>
        <v>223.70829706887091</v>
      </c>
      <c r="O368" s="1194">
        <f t="shared" si="606"/>
        <v>22.691978316378787</v>
      </c>
      <c r="P368" s="1195">
        <f t="shared" si="606"/>
        <v>9.5864571043934879E-2</v>
      </c>
      <c r="Q368" s="1195">
        <f t="shared" si="606"/>
        <v>35.733410598662353</v>
      </c>
      <c r="R368" s="1195">
        <f t="shared" si="606"/>
        <v>18.724929693111932</v>
      </c>
    </row>
    <row r="369" spans="2:18" ht="15.6" thickTop="1" thickBot="1" x14ac:dyDescent="0.35">
      <c r="D369">
        <v>3</v>
      </c>
      <c r="E369">
        <f t="shared" ref="E369" si="607">B368+C368+D369</f>
        <v>103</v>
      </c>
      <c r="F369">
        <f t="shared" ref="F369:R369" si="608">($B368*F$2+$C368*F$3+$D369*F$4)/$E369</f>
        <v>3.889431318529105</v>
      </c>
      <c r="G369">
        <f t="shared" si="608"/>
        <v>2.9828231154811424E-2</v>
      </c>
      <c r="H369" s="1179">
        <f t="shared" si="608"/>
        <v>10.735856707981291</v>
      </c>
      <c r="I369" s="1179">
        <f t="shared" si="608"/>
        <v>5.7388004865814661</v>
      </c>
      <c r="J369">
        <f t="shared" si="608"/>
        <v>2.5552718911008356</v>
      </c>
      <c r="K369" s="1179">
        <f t="shared" si="608"/>
        <v>86.332038557492396</v>
      </c>
      <c r="L369">
        <f t="shared" si="608"/>
        <v>20.470301279087689</v>
      </c>
      <c r="M369">
        <f t="shared" si="608"/>
        <v>0.2138162816056037</v>
      </c>
      <c r="N369" s="1179">
        <f t="shared" si="608"/>
        <v>223.01289786549938</v>
      </c>
      <c r="O369">
        <f t="shared" si="608"/>
        <v>22.260526741734971</v>
      </c>
      <c r="P369" s="1179">
        <f t="shared" si="608"/>
        <v>9.7227810995925049E-2</v>
      </c>
      <c r="Q369" s="1179">
        <f t="shared" si="608"/>
        <v>35.343395228739176</v>
      </c>
      <c r="R369" s="1179">
        <f t="shared" si="608"/>
        <v>18.513719777665468</v>
      </c>
    </row>
    <row r="370" spans="2:18" ht="15.6" thickTop="1" thickBot="1" x14ac:dyDescent="0.35">
      <c r="D370">
        <v>5</v>
      </c>
      <c r="E370">
        <f t="shared" ref="E370" si="609">B368+C368+D370</f>
        <v>105</v>
      </c>
      <c r="F370">
        <f t="shared" ref="F370:R370" si="610">($B368*F$2+$C368*F$3+$D370*F$4)/$E370</f>
        <v>3.8153469124618837</v>
      </c>
      <c r="G370">
        <f t="shared" si="610"/>
        <v>2.9260074370910254E-2</v>
      </c>
      <c r="H370" s="1179">
        <f t="shared" si="610"/>
        <v>10.759300707194344</v>
      </c>
      <c r="I370" s="1179">
        <f t="shared" si="610"/>
        <v>5.7785149444334287</v>
      </c>
      <c r="J370">
        <f t="shared" si="610"/>
        <v>2.5317247621093455</v>
      </c>
      <c r="K370" s="1179">
        <f t="shared" si="610"/>
        <v>85.581224217621795</v>
      </c>
      <c r="L370">
        <f t="shared" si="610"/>
        <v>20.083594104308389</v>
      </c>
      <c r="M370">
        <f t="shared" si="610"/>
        <v>0.20974359052740174</v>
      </c>
      <c r="N370" s="1179">
        <f t="shared" si="610"/>
        <v>222.34399006035153</v>
      </c>
      <c r="O370">
        <f t="shared" si="610"/>
        <v>21.845511417553777</v>
      </c>
      <c r="P370" s="1179">
        <f t="shared" si="610"/>
        <v>9.8539117997363215E-2</v>
      </c>
      <c r="Q370" s="1179">
        <f t="shared" si="610"/>
        <v>34.968237587194032</v>
      </c>
      <c r="R370" s="1179">
        <f t="shared" si="610"/>
        <v>18.310555954236012</v>
      </c>
    </row>
    <row r="371" spans="2:18" ht="15.6" thickTop="1" thickBot="1" x14ac:dyDescent="0.35">
      <c r="D371">
        <v>7</v>
      </c>
      <c r="E371">
        <f t="shared" ref="E371" si="611">B368+C368+D371</f>
        <v>107</v>
      </c>
      <c r="F371">
        <f t="shared" ref="F371:R371" si="612">($B368*F$2+$C368*F$3+$D371*F$4)/$E371</f>
        <v>3.7440320169018486</v>
      </c>
      <c r="G371">
        <f t="shared" si="612"/>
        <v>2.8713157092949314E-2</v>
      </c>
      <c r="H371" s="1179">
        <f t="shared" si="612"/>
        <v>10.781868295221864</v>
      </c>
      <c r="I371" s="1179">
        <f t="shared" si="612"/>
        <v>5.8167447496554123</v>
      </c>
      <c r="J371">
        <f t="shared" si="612"/>
        <v>2.5090578996222108</v>
      </c>
      <c r="K371" s="1179">
        <f t="shared" si="612"/>
        <v>84.858477703540743</v>
      </c>
      <c r="L371">
        <f t="shared" si="612"/>
        <v>19.711343272511495</v>
      </c>
      <c r="M371">
        <f t="shared" si="612"/>
        <v>0.20582314958296433</v>
      </c>
      <c r="N371" s="1179">
        <f t="shared" si="612"/>
        <v>221.70008815446155</v>
      </c>
      <c r="O371">
        <f t="shared" si="612"/>
        <v>21.446010684930759</v>
      </c>
      <c r="P371" s="1179">
        <f t="shared" si="612"/>
        <v>9.9801404176317707E-2</v>
      </c>
      <c r="Q371" s="1179">
        <f t="shared" si="612"/>
        <v>34.607104530379544</v>
      </c>
      <c r="R371" s="1179">
        <f t="shared" si="612"/>
        <v>18.114987040093641</v>
      </c>
    </row>
    <row r="372" spans="2:18" ht="15.6" thickTop="1" thickBot="1" x14ac:dyDescent="0.35">
      <c r="D372">
        <v>10</v>
      </c>
      <c r="E372">
        <f t="shared" ref="E372" si="613">B368+C368+D372</f>
        <v>110</v>
      </c>
      <c r="F372">
        <f t="shared" ref="F372:R372" si="614">($B368*F$2+$C368*F$3+$D372*F$4)/$E372</f>
        <v>3.6419220528045257</v>
      </c>
      <c r="G372">
        <f t="shared" si="614"/>
        <v>2.7930070990414332E-2</v>
      </c>
      <c r="H372" s="1179">
        <f t="shared" si="614"/>
        <v>10.814180978079451</v>
      </c>
      <c r="I372" s="1179">
        <f t="shared" si="614"/>
        <v>5.8714828798596148</v>
      </c>
      <c r="J372">
        <f t="shared" si="614"/>
        <v>2.4766030737883584</v>
      </c>
      <c r="K372" s="1179">
        <f t="shared" si="614"/>
        <v>83.823636103833778</v>
      </c>
      <c r="L372">
        <f t="shared" si="614"/>
        <v>19.178347763347766</v>
      </c>
      <c r="M372">
        <f t="shared" si="614"/>
        <v>0.20020979095797439</v>
      </c>
      <c r="N372" s="1179">
        <f t="shared" si="614"/>
        <v>220.77813769830092</v>
      </c>
      <c r="O372">
        <f t="shared" si="614"/>
        <v>20.873998272311432</v>
      </c>
      <c r="P372" s="1179">
        <f t="shared" si="614"/>
        <v>0.10160876847800257</v>
      </c>
      <c r="Q372" s="1179">
        <f t="shared" si="614"/>
        <v>34.090027653576989</v>
      </c>
      <c r="R372" s="1179">
        <f t="shared" si="614"/>
        <v>17.834967913026151</v>
      </c>
    </row>
    <row r="373" spans="2:18" ht="15.6" thickTop="1" thickBot="1" x14ac:dyDescent="0.35">
      <c r="D373">
        <v>13</v>
      </c>
      <c r="E373">
        <f t="shared" ref="E373" si="615">B368+C368+D373</f>
        <v>113</v>
      </c>
      <c r="F373">
        <f t="shared" ref="F373:R373" si="616">($B368*F$2+$C368*F$3+$D373*F$4)/$E373</f>
        <v>3.54523385671237</v>
      </c>
      <c r="G373">
        <f t="shared" si="616"/>
        <v>2.7188564680934307E-2</v>
      </c>
      <c r="H373" s="1179">
        <f t="shared" si="616"/>
        <v>10.844777943263182</v>
      </c>
      <c r="I373" s="1179">
        <f t="shared" si="616"/>
        <v>5.9233145606724449</v>
      </c>
      <c r="J373">
        <f t="shared" si="616"/>
        <v>2.4458715130430289</v>
      </c>
      <c r="K373" s="1179">
        <f t="shared" si="616"/>
        <v>82.843741845704187</v>
      </c>
      <c r="L373">
        <f t="shared" si="616"/>
        <v>18.673652900688296</v>
      </c>
      <c r="M373">
        <f t="shared" si="616"/>
        <v>0.19489448677324939</v>
      </c>
      <c r="N373" s="1179">
        <f t="shared" si="616"/>
        <v>219.90514036370635</v>
      </c>
      <c r="O373">
        <f t="shared" si="616"/>
        <v>20.332358200185169</v>
      </c>
      <c r="P373" s="1179">
        <f t="shared" si="616"/>
        <v>0.10332016653358024</v>
      </c>
      <c r="Q373" s="1179">
        <f t="shared" si="616"/>
        <v>33.600406186162175</v>
      </c>
      <c r="R373" s="1179">
        <f t="shared" si="616"/>
        <v>17.569817058192335</v>
      </c>
    </row>
    <row r="374" spans="2:18" ht="15.6" thickTop="1" thickBot="1" x14ac:dyDescent="0.35">
      <c r="D374">
        <v>15</v>
      </c>
      <c r="E374">
        <f t="shared" ref="E374" si="617">B368+C368+D374</f>
        <v>115</v>
      </c>
      <c r="F374">
        <f t="shared" ref="F374:R374" si="618">($B368*F$2+$C368*F$3+$D374*F$4)/$E374</f>
        <v>3.4835776157260678</v>
      </c>
      <c r="G374">
        <f t="shared" si="618"/>
        <v>2.6715720077787622E-2</v>
      </c>
      <c r="H374" s="1179">
        <f t="shared" si="618"/>
        <v>10.864289051496286</v>
      </c>
      <c r="I374" s="1179">
        <f t="shared" si="618"/>
        <v>5.9563666469878722</v>
      </c>
      <c r="J374">
        <f t="shared" si="618"/>
        <v>2.4262745757561519</v>
      </c>
      <c r="K374" s="1179">
        <f t="shared" si="618"/>
        <v>82.218881739070824</v>
      </c>
      <c r="L374">
        <f t="shared" si="618"/>
        <v>18.351818495514149</v>
      </c>
      <c r="M374">
        <f t="shared" si="618"/>
        <v>0.19150501743806245</v>
      </c>
      <c r="N374" s="1179">
        <f t="shared" si="618"/>
        <v>219.34844641121126</v>
      </c>
      <c r="O374">
        <f t="shared" si="618"/>
        <v>19.986964531003206</v>
      </c>
      <c r="P374" s="1179">
        <f t="shared" si="618"/>
        <v>0.10441149282989065</v>
      </c>
      <c r="Q374" s="1179">
        <f t="shared" si="618"/>
        <v>33.288183801144037</v>
      </c>
      <c r="R374" s="1179">
        <f t="shared" si="618"/>
        <v>17.400735353660625</v>
      </c>
    </row>
    <row r="375" spans="2:18" ht="15.6" thickTop="1" thickBot="1" x14ac:dyDescent="0.35">
      <c r="D375">
        <v>17</v>
      </c>
      <c r="E375">
        <f t="shared" ref="E375" si="619">B368+C368+D375</f>
        <v>117</v>
      </c>
      <c r="F375">
        <f t="shared" ref="F375:R375" si="620">($B368*F$2+$C368*F$3+$D375*F$4)/$E375</f>
        <v>3.4240292804145112</v>
      </c>
      <c r="G375">
        <f t="shared" si="620"/>
        <v>2.6259041102098944E-2</v>
      </c>
      <c r="H375" s="1179">
        <f t="shared" si="620"/>
        <v>10.88313311329407</v>
      </c>
      <c r="I375" s="1179">
        <f t="shared" si="620"/>
        <v>5.9882887474463615</v>
      </c>
      <c r="J375">
        <f t="shared" si="620"/>
        <v>2.4073476192312202</v>
      </c>
      <c r="K375" s="1179">
        <f t="shared" si="620"/>
        <v>81.615384371125771</v>
      </c>
      <c r="L375">
        <f t="shared" si="620"/>
        <v>18.040986975986975</v>
      </c>
      <c r="M375">
        <f t="shared" si="620"/>
        <v>0.18823142739638618</v>
      </c>
      <c r="N375" s="1179">
        <f t="shared" si="620"/>
        <v>218.81078473059631</v>
      </c>
      <c r="O375">
        <f t="shared" si="620"/>
        <v>19.653379192391565</v>
      </c>
      <c r="P375" s="1179">
        <f t="shared" si="620"/>
        <v>0.1054655088254725</v>
      </c>
      <c r="Q375" s="1179">
        <f t="shared" si="620"/>
        <v>32.986635685699163</v>
      </c>
      <c r="R375" s="1179">
        <f t="shared" si="620"/>
        <v>17.237434220224017</v>
      </c>
    </row>
    <row r="376" spans="2:18" ht="15.6" thickTop="1" thickBot="1" x14ac:dyDescent="0.35">
      <c r="D376">
        <v>20</v>
      </c>
      <c r="E376">
        <f t="shared" ref="E376" si="621">B368+C368+D376</f>
        <v>120</v>
      </c>
      <c r="F376">
        <f t="shared" ref="F376:R376" si="622">($B368*F$2+$C368*F$3+$D376*F$4)/$E376</f>
        <v>3.3384285484041483</v>
      </c>
      <c r="G376">
        <f t="shared" si="622"/>
        <v>2.560256507454647E-2</v>
      </c>
      <c r="H376" s="1179">
        <f t="shared" si="622"/>
        <v>10.910221452128384</v>
      </c>
      <c r="I376" s="1179">
        <f t="shared" si="622"/>
        <v>6.0341767668554409</v>
      </c>
      <c r="J376">
        <f t="shared" si="622"/>
        <v>2.3801401192266298</v>
      </c>
      <c r="K376" s="1179">
        <f t="shared" si="622"/>
        <v>80.747856904704776</v>
      </c>
      <c r="L376">
        <f t="shared" si="622"/>
        <v>17.59416666666667</v>
      </c>
      <c r="M376">
        <f t="shared" si="622"/>
        <v>0.18352564171147651</v>
      </c>
      <c r="N376" s="1179">
        <f t="shared" si="622"/>
        <v>218.03789606471236</v>
      </c>
      <c r="O376">
        <f t="shared" si="622"/>
        <v>19.173850268137333</v>
      </c>
      <c r="P376" s="1179">
        <f t="shared" si="622"/>
        <v>0.10698065681912139</v>
      </c>
      <c r="Q376" s="1179">
        <f t="shared" si="622"/>
        <v>32.55316026974716</v>
      </c>
      <c r="R376" s="1179">
        <f t="shared" si="622"/>
        <v>17.002688840908892</v>
      </c>
    </row>
    <row r="377" spans="2:18" ht="15.6" thickTop="1" thickBot="1" x14ac:dyDescent="0.35">
      <c r="B377">
        <v>59</v>
      </c>
      <c r="C377">
        <v>41</v>
      </c>
      <c r="D377">
        <v>1</v>
      </c>
      <c r="E377">
        <f t="shared" ref="E377" si="623">B377+C377+D377</f>
        <v>101</v>
      </c>
      <c r="F377">
        <f t="shared" ref="F377:R377" si="624">($B377*F$2+$C377*F$3+$D377*F$4)/$E377</f>
        <v>3.9669971439086398</v>
      </c>
      <c r="G377">
        <f t="shared" si="624"/>
        <v>3.0305635358634168E-2</v>
      </c>
      <c r="H377" s="1179">
        <f t="shared" si="624"/>
        <v>10.767408302841543</v>
      </c>
      <c r="I377" s="1179">
        <f t="shared" si="624"/>
        <v>5.6955777881468315</v>
      </c>
      <c r="J377">
        <f t="shared" si="624"/>
        <v>2.6058990704918115</v>
      </c>
      <c r="K377" s="1179">
        <f t="shared" si="624"/>
        <v>86.350216116723573</v>
      </c>
      <c r="L377">
        <f t="shared" si="624"/>
        <v>21.160709570957096</v>
      </c>
      <c r="M377">
        <f t="shared" si="624"/>
        <v>0.22090251415241607</v>
      </c>
      <c r="N377" s="1179">
        <f t="shared" si="624"/>
        <v>221.9531096407211</v>
      </c>
      <c r="O377">
        <f t="shared" si="624"/>
        <v>22.475100486816164</v>
      </c>
      <c r="P377" s="1179">
        <f t="shared" si="624"/>
        <v>9.6080196432895393E-2</v>
      </c>
      <c r="Q377" s="1179">
        <f t="shared" si="624"/>
        <v>35.659972685596671</v>
      </c>
      <c r="R377" s="1179">
        <f t="shared" si="624"/>
        <v>18.720685708010407</v>
      </c>
    </row>
    <row r="378" spans="2:18" ht="15.6" thickTop="1" thickBot="1" x14ac:dyDescent="0.35">
      <c r="D378">
        <v>3</v>
      </c>
      <c r="E378">
        <f t="shared" ref="E378" si="625">B377+C377+D378</f>
        <v>103</v>
      </c>
      <c r="F378">
        <f t="shared" ref="F378:R378" si="626">($B377*F$2+$C377*F$3+$D378*F$4)/$E378</f>
        <v>3.8899680731531321</v>
      </c>
      <c r="G378">
        <f t="shared" si="626"/>
        <v>2.9717176419631564E-2</v>
      </c>
      <c r="H378" s="1179">
        <f t="shared" si="626"/>
        <v>10.790694873012907</v>
      </c>
      <c r="I378" s="1179">
        <f t="shared" si="626"/>
        <v>5.7369026762179516</v>
      </c>
      <c r="J378">
        <f t="shared" si="626"/>
        <v>2.5809116636676523</v>
      </c>
      <c r="K378" s="1179">
        <f t="shared" si="626"/>
        <v>85.584469895317014</v>
      </c>
      <c r="L378">
        <f t="shared" si="626"/>
        <v>20.753087532747728</v>
      </c>
      <c r="M378">
        <f t="shared" si="626"/>
        <v>0.21661314494557304</v>
      </c>
      <c r="N378" s="1179">
        <f t="shared" si="626"/>
        <v>221.29179174663406</v>
      </c>
      <c r="O378">
        <f t="shared" si="626"/>
        <v>22.047860132163855</v>
      </c>
      <c r="P378" s="1179">
        <f t="shared" si="626"/>
        <v>9.7439249484129048E-2</v>
      </c>
      <c r="Q378" s="1179">
        <f t="shared" si="626"/>
        <v>35.271383294567975</v>
      </c>
      <c r="R378" s="1179">
        <f t="shared" si="626"/>
        <v>18.509558200041642</v>
      </c>
    </row>
    <row r="379" spans="2:18" ht="15.6" thickTop="1" thickBot="1" x14ac:dyDescent="0.35">
      <c r="D379">
        <v>5</v>
      </c>
      <c r="E379">
        <f t="shared" ref="E379" si="627">B377+C377+D379</f>
        <v>105</v>
      </c>
      <c r="F379">
        <f t="shared" ref="F379:R379" si="628">($B377*F$2+$C377*F$3+$D379*F$4)/$E379</f>
        <v>3.8158734431883108</v>
      </c>
      <c r="G379">
        <f t="shared" si="628"/>
        <v>2.9151134964019533E-2</v>
      </c>
      <c r="H379" s="1179">
        <f t="shared" si="628"/>
        <v>10.813094335749167</v>
      </c>
      <c r="I379" s="1179">
        <f t="shared" si="628"/>
        <v>5.776653282838744</v>
      </c>
      <c r="J379">
        <f t="shared" si="628"/>
        <v>2.5568761580558421</v>
      </c>
      <c r="K379" s="1179">
        <f t="shared" si="628"/>
        <v>84.847894958535477</v>
      </c>
      <c r="L379">
        <f t="shared" si="628"/>
        <v>20.360993953136809</v>
      </c>
      <c r="M379">
        <f t="shared" si="628"/>
        <v>0.21248718027994309</v>
      </c>
      <c r="N379" s="1179">
        <f t="shared" si="628"/>
        <v>220.65566691517887</v>
      </c>
      <c r="O379">
        <f t="shared" si="628"/>
        <v>21.63689560054592</v>
      </c>
      <c r="P379" s="1179">
        <f t="shared" si="628"/>
        <v>9.8746529085791901E-2</v>
      </c>
      <c r="Q379" s="1179">
        <f t="shared" si="628"/>
        <v>34.897597308911813</v>
      </c>
      <c r="R379" s="1179">
        <f t="shared" si="628"/>
        <v>18.306473644757403</v>
      </c>
    </row>
    <row r="380" spans="2:18" ht="15.6" thickTop="1" thickBot="1" x14ac:dyDescent="0.35">
      <c r="D380">
        <v>7</v>
      </c>
      <c r="E380">
        <f t="shared" ref="E380" si="629">B377+C377+D380</f>
        <v>107</v>
      </c>
      <c r="F380">
        <f t="shared" ref="F380:R380" si="630">($B377*F$2+$C377*F$3+$D380*F$4)/$E380</f>
        <v>3.7445487059324543</v>
      </c>
      <c r="G380">
        <f t="shared" si="630"/>
        <v>2.8606253936654683E-2</v>
      </c>
      <c r="H380" s="1179">
        <f t="shared" si="630"/>
        <v>10.834656435392485</v>
      </c>
      <c r="I380" s="1179">
        <f t="shared" si="630"/>
        <v>5.8149178854737116</v>
      </c>
      <c r="J380">
        <f t="shared" si="630"/>
        <v>2.5337391760183055</v>
      </c>
      <c r="K380" s="1179">
        <f t="shared" si="630"/>
        <v>84.138855533409298</v>
      </c>
      <c r="L380">
        <f t="shared" si="630"/>
        <v>19.98355807743658</v>
      </c>
      <c r="M380">
        <f t="shared" si="630"/>
        <v>0.20851545728405629</v>
      </c>
      <c r="N380" s="1179">
        <f t="shared" si="630"/>
        <v>220.04332245125474</v>
      </c>
      <c r="O380">
        <f t="shared" si="630"/>
        <v>21.241294228988469</v>
      </c>
      <c r="P380" s="1179">
        <f t="shared" si="630"/>
        <v>0.10000493842197203</v>
      </c>
      <c r="Q380" s="1179">
        <f t="shared" si="630"/>
        <v>34.537784631130634</v>
      </c>
      <c r="R380" s="1179">
        <f t="shared" si="630"/>
        <v>18.110981035465098</v>
      </c>
    </row>
    <row r="381" spans="2:18" ht="15.6" thickTop="1" thickBot="1" x14ac:dyDescent="0.35">
      <c r="D381">
        <v>10</v>
      </c>
      <c r="E381">
        <f t="shared" ref="E381" si="631">B377+C377+D381</f>
        <v>110</v>
      </c>
      <c r="F381">
        <f t="shared" ref="F381:R381" si="632">($B377*F$2+$C377*F$3+$D381*F$4)/$E381</f>
        <v>3.6424246503161148</v>
      </c>
      <c r="G381">
        <f t="shared" si="632"/>
        <v>2.782608337474592E-2</v>
      </c>
      <c r="H381" s="1179">
        <f t="shared" si="632"/>
        <v>10.865529441699964</v>
      </c>
      <c r="I381" s="1179">
        <f t="shared" si="632"/>
        <v>5.8697058392465058</v>
      </c>
      <c r="J381">
        <f t="shared" si="632"/>
        <v>2.5006112244645595</v>
      </c>
      <c r="K381" s="1179">
        <f t="shared" si="632"/>
        <v>83.123639992887746</v>
      </c>
      <c r="L381">
        <f t="shared" si="632"/>
        <v>19.44313852813853</v>
      </c>
      <c r="M381">
        <f t="shared" si="632"/>
        <v>0.20282867208540023</v>
      </c>
      <c r="N381" s="1179">
        <f t="shared" si="632"/>
        <v>219.16655651427249</v>
      </c>
      <c r="O381">
        <f t="shared" si="632"/>
        <v>20.674864992440295</v>
      </c>
      <c r="P381" s="1179">
        <f t="shared" si="632"/>
        <v>0.10180675178968447</v>
      </c>
      <c r="Q381" s="1179">
        <f t="shared" si="632"/>
        <v>34.022598297034861</v>
      </c>
      <c r="R381" s="1179">
        <f t="shared" si="632"/>
        <v>17.831071163069293</v>
      </c>
    </row>
    <row r="382" spans="2:18" ht="15.6" thickTop="1" thickBot="1" x14ac:dyDescent="0.35">
      <c r="D382">
        <v>13</v>
      </c>
      <c r="E382">
        <f t="shared" ref="E382" si="633">B377+C377+D382</f>
        <v>113</v>
      </c>
      <c r="F382">
        <f t="shared" ref="F382:R382" si="634">($B377*F$2+$C377*F$3+$D382*F$4)/$E382</f>
        <v>3.5457231109271912</v>
      </c>
      <c r="G382">
        <f t="shared" si="634"/>
        <v>2.7087337798425232E-2</v>
      </c>
      <c r="H382" s="1179">
        <f t="shared" si="634"/>
        <v>10.894763173336246</v>
      </c>
      <c r="I382" s="1179">
        <f t="shared" si="634"/>
        <v>5.9215846981287106</v>
      </c>
      <c r="J382">
        <f t="shared" si="634"/>
        <v>2.4692422791880033</v>
      </c>
      <c r="K382" s="1179">
        <f t="shared" si="634"/>
        <v>82.162329702305385</v>
      </c>
      <c r="L382">
        <f t="shared" si="634"/>
        <v>18.931413822166032</v>
      </c>
      <c r="M382">
        <f t="shared" si="634"/>
        <v>0.19744384008313295</v>
      </c>
      <c r="N382" s="1179">
        <f t="shared" si="634"/>
        <v>218.33634452084681</v>
      </c>
      <c r="O382">
        <f t="shared" si="634"/>
        <v>20.138511644558399</v>
      </c>
      <c r="P382" s="1179">
        <f t="shared" si="634"/>
        <v>0.10351289365114671</v>
      </c>
      <c r="Q382" s="1179">
        <f t="shared" si="634"/>
        <v>33.534766989528251</v>
      </c>
      <c r="R382" s="1179">
        <f t="shared" si="634"/>
        <v>17.566023761774154</v>
      </c>
    </row>
    <row r="383" spans="2:18" ht="15.6" thickTop="1" thickBot="1" x14ac:dyDescent="0.35">
      <c r="D383">
        <v>15</v>
      </c>
      <c r="E383">
        <f t="shared" ref="E383" si="635">B377+C377+D383</f>
        <v>115</v>
      </c>
      <c r="F383">
        <f t="shared" ref="F383:R383" si="636">($B377*F$2+$C377*F$3+$D383*F$4)/$E383</f>
        <v>3.484058361171936</v>
      </c>
      <c r="G383">
        <f t="shared" si="636"/>
        <v>2.6616253662800442E-2</v>
      </c>
      <c r="H383" s="1179">
        <f t="shared" si="636"/>
        <v>10.913404973220254</v>
      </c>
      <c r="I383" s="1179">
        <f t="shared" si="636"/>
        <v>5.9546668690101168</v>
      </c>
      <c r="J383">
        <f t="shared" si="636"/>
        <v>2.4492388937942575</v>
      </c>
      <c r="K383" s="1179">
        <f t="shared" si="636"/>
        <v>81.549320241644182</v>
      </c>
      <c r="L383">
        <f t="shared" si="636"/>
        <v>18.605096618357489</v>
      </c>
      <c r="M383">
        <f t="shared" si="636"/>
        <v>0.19401003416864368</v>
      </c>
      <c r="N383" s="1179">
        <f t="shared" si="636"/>
        <v>217.80693397431446</v>
      </c>
      <c r="O383">
        <f t="shared" si="636"/>
        <v>19.796489219822121</v>
      </c>
      <c r="P383" s="1179">
        <f t="shared" si="636"/>
        <v>0.10460086817149944</v>
      </c>
      <c r="Q383" s="1179">
        <f t="shared" si="636"/>
        <v>33.223686155755914</v>
      </c>
      <c r="R383" s="1179">
        <f t="shared" si="636"/>
        <v>17.397008027614937</v>
      </c>
    </row>
    <row r="384" spans="2:18" ht="15.6" thickTop="1" thickBot="1" x14ac:dyDescent="0.35">
      <c r="D384">
        <v>17</v>
      </c>
      <c r="E384">
        <f t="shared" ref="E384" si="637">B377+C377+D384</f>
        <v>117</v>
      </c>
      <c r="F384">
        <f t="shared" ref="F384:R384" si="638">($B377*F$2+$C377*F$3+$D384*F$4)/$E384</f>
        <v>3.4245018079895098</v>
      </c>
      <c r="G384">
        <f t="shared" si="638"/>
        <v>2.6161274967709838E-2</v>
      </c>
      <c r="H384" s="1179">
        <f t="shared" si="638"/>
        <v>10.931409446612502</v>
      </c>
      <c r="I384" s="1179">
        <f t="shared" si="638"/>
        <v>5.9866180255024135</v>
      </c>
      <c r="J384">
        <f t="shared" si="638"/>
        <v>2.4299193848242293</v>
      </c>
      <c r="K384" s="1179">
        <f t="shared" si="638"/>
        <v>80.957268369381637</v>
      </c>
      <c r="L384">
        <f t="shared" si="638"/>
        <v>18.289935558268891</v>
      </c>
      <c r="M384">
        <f t="shared" si="638"/>
        <v>0.19069362332815404</v>
      </c>
      <c r="N384" s="1179">
        <f t="shared" si="638"/>
        <v>217.29562293364648</v>
      </c>
      <c r="O384">
        <f t="shared" si="638"/>
        <v>19.466159869435796</v>
      </c>
      <c r="P384" s="1179">
        <f t="shared" si="638"/>
        <v>0.10565164698175464</v>
      </c>
      <c r="Q384" s="1179">
        <f t="shared" si="638"/>
        <v>32.923240564163834</v>
      </c>
      <c r="R384" s="1179">
        <f t="shared" si="638"/>
        <v>17.233770609153467</v>
      </c>
    </row>
    <row r="385" spans="2:18" ht="15.6" thickTop="1" thickBot="1" x14ac:dyDescent="0.35">
      <c r="D385">
        <v>20</v>
      </c>
      <c r="E385">
        <f t="shared" ref="E385" si="639">B377+C377+D385</f>
        <v>120</v>
      </c>
      <c r="F385">
        <f t="shared" ref="F385:R385" si="640">($B377*F$2+$C377*F$3+$D385*F$4)/$E385</f>
        <v>3.3388892627897717</v>
      </c>
      <c r="G385">
        <f t="shared" si="640"/>
        <v>2.5507243093517092E-2</v>
      </c>
      <c r="H385" s="1179">
        <f t="shared" si="640"/>
        <v>10.957290877113854</v>
      </c>
      <c r="I385" s="1179">
        <f t="shared" si="640"/>
        <v>6.0325478129600913</v>
      </c>
      <c r="J385">
        <f t="shared" si="640"/>
        <v>2.4021475906798146</v>
      </c>
      <c r="K385" s="1179">
        <f t="shared" si="640"/>
        <v>80.106193803004246</v>
      </c>
      <c r="L385">
        <f t="shared" si="640"/>
        <v>17.836891534391537</v>
      </c>
      <c r="M385">
        <f t="shared" si="640"/>
        <v>0.18592628274495021</v>
      </c>
      <c r="N385" s="1179">
        <f t="shared" si="640"/>
        <v>216.56061331268629</v>
      </c>
      <c r="O385">
        <f t="shared" si="640"/>
        <v>18.991311428255457</v>
      </c>
      <c r="P385" s="1179">
        <f t="shared" si="640"/>
        <v>0.10716214152149649</v>
      </c>
      <c r="Q385" s="1179">
        <f t="shared" si="640"/>
        <v>32.49135002625021</v>
      </c>
      <c r="R385" s="1179">
        <f t="shared" si="640"/>
        <v>16.999116820115109</v>
      </c>
    </row>
    <row r="386" spans="2:18" s="1160" customFormat="1" ht="22.2" thickTop="1" thickBot="1" x14ac:dyDescent="0.45">
      <c r="B386" s="1160">
        <v>58</v>
      </c>
      <c r="C386" s="1160">
        <v>42</v>
      </c>
      <c r="D386" s="1160">
        <v>1</v>
      </c>
      <c r="E386" s="1160">
        <f t="shared" ref="E386" si="641">B386+C386+D386</f>
        <v>101</v>
      </c>
      <c r="F386" s="1160">
        <f t="shared" ref="F386:R386" si="642">($B386*F$2+$C386*F$3+$D386*F$4)/$E386</f>
        <v>3.9675445273371026</v>
      </c>
      <c r="G386" s="1160">
        <f t="shared" si="642"/>
        <v>3.0192381519787381E-2</v>
      </c>
      <c r="H386" s="1180">
        <f t="shared" si="642"/>
        <v>10.823332372131208</v>
      </c>
      <c r="I386" s="1180">
        <f t="shared" si="642"/>
        <v>5.6936423973800796</v>
      </c>
      <c r="J386" s="1160">
        <f t="shared" si="642"/>
        <v>2.6320465613272788</v>
      </c>
      <c r="K386" s="1180">
        <f t="shared" si="642"/>
        <v>85.587844114703131</v>
      </c>
      <c r="L386" s="1160">
        <f t="shared" si="642"/>
        <v>21.449095552412384</v>
      </c>
      <c r="M386" s="1160">
        <f t="shared" si="642"/>
        <v>0.2237547609248601</v>
      </c>
      <c r="N386" s="1180">
        <f t="shared" si="642"/>
        <v>220.19792221257131</v>
      </c>
      <c r="O386" s="1160">
        <f t="shared" si="642"/>
        <v>22.25822265725354</v>
      </c>
      <c r="P386" s="1180">
        <f t="shared" si="642"/>
        <v>9.6295821821855893E-2</v>
      </c>
      <c r="Q386" s="1180">
        <f t="shared" si="642"/>
        <v>35.586534772530982</v>
      </c>
      <c r="R386" s="1180">
        <f t="shared" si="642"/>
        <v>18.716441722908883</v>
      </c>
    </row>
    <row r="387" spans="2:18" ht="15.6" thickTop="1" thickBot="1" x14ac:dyDescent="0.35">
      <c r="D387">
        <v>3</v>
      </c>
      <c r="E387">
        <f t="shared" ref="E387" si="643">B386+C386+D387</f>
        <v>103</v>
      </c>
      <c r="F387">
        <f t="shared" ref="F387:R387" si="644">($B386*F$2+$C386*F$3+$D387*F$4)/$E387</f>
        <v>3.8905048277771588</v>
      </c>
      <c r="G387">
        <f t="shared" si="644"/>
        <v>2.9606121684451703E-2</v>
      </c>
      <c r="H387" s="1179">
        <f t="shared" si="644"/>
        <v>10.84553303804452</v>
      </c>
      <c r="I387" s="1179">
        <f t="shared" si="644"/>
        <v>5.7350048658544379</v>
      </c>
      <c r="J387">
        <f t="shared" si="644"/>
        <v>2.6065514362344695</v>
      </c>
      <c r="K387" s="1179">
        <f t="shared" si="644"/>
        <v>84.836901233141631</v>
      </c>
      <c r="L387">
        <f t="shared" si="644"/>
        <v>21.03587378640777</v>
      </c>
      <c r="M387">
        <f t="shared" si="644"/>
        <v>0.21941000828554241</v>
      </c>
      <c r="N387" s="1179">
        <f t="shared" si="644"/>
        <v>219.57068562776871</v>
      </c>
      <c r="O387">
        <f t="shared" si="644"/>
        <v>21.835193522592739</v>
      </c>
      <c r="P387" s="1179">
        <f t="shared" si="644"/>
        <v>9.7650687972333033E-2</v>
      </c>
      <c r="Q387" s="1179">
        <f t="shared" si="644"/>
        <v>35.199371360396768</v>
      </c>
      <c r="R387" s="1179">
        <f t="shared" si="644"/>
        <v>18.50539662241782</v>
      </c>
    </row>
    <row r="388" spans="2:18" ht="15.6" thickTop="1" thickBot="1" x14ac:dyDescent="0.35">
      <c r="D388">
        <v>5</v>
      </c>
      <c r="E388">
        <f t="shared" ref="E388" si="645">B386+C386+D388</f>
        <v>105</v>
      </c>
      <c r="F388">
        <f t="shared" ref="F388:R388" si="646">($B386*F$2+$C386*F$3+$D388*F$4)/$E388</f>
        <v>3.816399973914737</v>
      </c>
      <c r="G388">
        <f t="shared" si="646"/>
        <v>2.9042195557128815E-2</v>
      </c>
      <c r="H388" s="1179">
        <f t="shared" si="646"/>
        <v>10.866887964303988</v>
      </c>
      <c r="I388" s="1179">
        <f t="shared" si="646"/>
        <v>5.7747916212440584</v>
      </c>
      <c r="J388">
        <f t="shared" si="646"/>
        <v>2.5820275540023387</v>
      </c>
      <c r="K388" s="1179">
        <f t="shared" si="646"/>
        <v>84.114565699449145</v>
      </c>
      <c r="L388">
        <f t="shared" si="646"/>
        <v>20.638393801965229</v>
      </c>
      <c r="M388">
        <f t="shared" si="646"/>
        <v>0.21523077003248448</v>
      </c>
      <c r="N388" s="1179">
        <f t="shared" si="646"/>
        <v>218.96734377000621</v>
      </c>
      <c r="O388">
        <f t="shared" si="646"/>
        <v>21.428279783538066</v>
      </c>
      <c r="P388" s="1179">
        <f t="shared" si="646"/>
        <v>9.8953940174220573E-2</v>
      </c>
      <c r="Q388" s="1179">
        <f t="shared" si="646"/>
        <v>34.826957030629579</v>
      </c>
      <c r="R388" s="1179">
        <f t="shared" si="646"/>
        <v>18.302391335278795</v>
      </c>
    </row>
    <row r="389" spans="2:18" ht="15.6" thickTop="1" thickBot="1" x14ac:dyDescent="0.35">
      <c r="D389">
        <v>7</v>
      </c>
      <c r="E389">
        <f t="shared" ref="E389" si="647">B386+C386+D389</f>
        <v>107</v>
      </c>
      <c r="F389">
        <f t="shared" ref="F389:R389" si="648">($B386*F$2+$C386*F$3+$D389*F$4)/$E389</f>
        <v>3.7450653949630595</v>
      </c>
      <c r="G389">
        <f t="shared" si="648"/>
        <v>2.8499350780360051E-2</v>
      </c>
      <c r="H389" s="1179">
        <f t="shared" si="648"/>
        <v>10.887444575563103</v>
      </c>
      <c r="I389" s="1179">
        <f t="shared" si="648"/>
        <v>5.8130910212920108</v>
      </c>
      <c r="J389">
        <f t="shared" si="648"/>
        <v>2.5584204524144005</v>
      </c>
      <c r="K389" s="1179">
        <f t="shared" si="648"/>
        <v>83.419233363277854</v>
      </c>
      <c r="L389">
        <f t="shared" si="648"/>
        <v>20.255772882361665</v>
      </c>
      <c r="M389">
        <f t="shared" si="648"/>
        <v>0.21120776498514832</v>
      </c>
      <c r="N389" s="1179">
        <f t="shared" si="648"/>
        <v>218.38655674804792</v>
      </c>
      <c r="O389">
        <f t="shared" si="648"/>
        <v>21.036577773046179</v>
      </c>
      <c r="P389" s="1179">
        <f t="shared" si="648"/>
        <v>0.10020847266762632</v>
      </c>
      <c r="Q389" s="1179">
        <f t="shared" si="648"/>
        <v>34.468464731881717</v>
      </c>
      <c r="R389" s="1179">
        <f t="shared" si="648"/>
        <v>18.106975030836558</v>
      </c>
    </row>
    <row r="390" spans="2:18" ht="15.6" thickTop="1" thickBot="1" x14ac:dyDescent="0.35">
      <c r="D390">
        <v>10</v>
      </c>
      <c r="E390">
        <f t="shared" ref="E390" si="649">B386+C386+D390</f>
        <v>110</v>
      </c>
      <c r="F390">
        <f t="shared" ref="F390:R390" si="650">($B386*F$2+$C386*F$3+$D390*F$4)/$E390</f>
        <v>3.6429272478277035</v>
      </c>
      <c r="G390">
        <f t="shared" si="650"/>
        <v>2.7722095759077504E-2</v>
      </c>
      <c r="H390" s="1179">
        <f t="shared" si="650"/>
        <v>10.916877905320474</v>
      </c>
      <c r="I390" s="1179">
        <f t="shared" si="650"/>
        <v>5.8679287986333977</v>
      </c>
      <c r="J390">
        <f t="shared" si="650"/>
        <v>2.5246193751407611</v>
      </c>
      <c r="K390" s="1179">
        <f t="shared" si="650"/>
        <v>82.423643881941715</v>
      </c>
      <c r="L390">
        <f t="shared" si="650"/>
        <v>19.707929292929293</v>
      </c>
      <c r="M390">
        <f t="shared" si="650"/>
        <v>0.2054475532128261</v>
      </c>
      <c r="N390" s="1179">
        <f t="shared" si="650"/>
        <v>217.55497533024405</v>
      </c>
      <c r="O390">
        <f t="shared" si="650"/>
        <v>20.475731712569161</v>
      </c>
      <c r="P390" s="1179">
        <f t="shared" si="650"/>
        <v>0.10200473510136639</v>
      </c>
      <c r="Q390" s="1179">
        <f t="shared" si="650"/>
        <v>33.955168940492733</v>
      </c>
      <c r="R390" s="1179">
        <f t="shared" si="650"/>
        <v>17.827174413112441</v>
      </c>
    </row>
    <row r="391" spans="2:18" ht="15.6" thickTop="1" thickBot="1" x14ac:dyDescent="0.35">
      <c r="D391">
        <v>13</v>
      </c>
      <c r="E391">
        <f t="shared" ref="E391" si="651">B386+C386+D391</f>
        <v>113</v>
      </c>
      <c r="F391">
        <f t="shared" ref="F391:R391" si="652">($B386*F$2+$C386*F$3+$D391*F$4)/$E391</f>
        <v>3.5462123651420119</v>
      </c>
      <c r="G391">
        <f t="shared" si="652"/>
        <v>2.6986110915916156E-2</v>
      </c>
      <c r="H391" s="1179">
        <f t="shared" si="652"/>
        <v>10.94474840340931</v>
      </c>
      <c r="I391" s="1179">
        <f t="shared" si="652"/>
        <v>5.9198548355849772</v>
      </c>
      <c r="J391">
        <f t="shared" si="652"/>
        <v>2.4926130453329782</v>
      </c>
      <c r="K391" s="1179">
        <f t="shared" si="652"/>
        <v>81.480917558906597</v>
      </c>
      <c r="L391">
        <f t="shared" si="652"/>
        <v>19.189174743643768</v>
      </c>
      <c r="M391">
        <f t="shared" si="652"/>
        <v>0.19999319339301655</v>
      </c>
      <c r="N391" s="1179">
        <f t="shared" si="652"/>
        <v>216.76754867798726</v>
      </c>
      <c r="O391">
        <f t="shared" si="652"/>
        <v>19.944665088931629</v>
      </c>
      <c r="P391" s="1179">
        <f t="shared" si="652"/>
        <v>0.10370562076871317</v>
      </c>
      <c r="Q391" s="1179">
        <f t="shared" si="652"/>
        <v>33.469127792894312</v>
      </c>
      <c r="R391" s="1179">
        <f t="shared" si="652"/>
        <v>17.562230465355981</v>
      </c>
    </row>
    <row r="392" spans="2:18" ht="15.6" thickTop="1" thickBot="1" x14ac:dyDescent="0.35">
      <c r="D392">
        <v>15</v>
      </c>
      <c r="E392">
        <f t="shared" ref="E392" si="653">B386+C386+D392</f>
        <v>115</v>
      </c>
      <c r="F392">
        <f t="shared" ref="F392:R392" si="654">($B386*F$2+$C386*F$3+$D392*F$4)/$E392</f>
        <v>3.4845391066178033</v>
      </c>
      <c r="G392">
        <f t="shared" si="654"/>
        <v>2.6516787247813266E-2</v>
      </c>
      <c r="H392" s="1179">
        <f t="shared" si="654"/>
        <v>10.962520894944221</v>
      </c>
      <c r="I392" s="1179">
        <f t="shared" si="654"/>
        <v>5.9529670910323604</v>
      </c>
      <c r="J392">
        <f t="shared" si="654"/>
        <v>2.4722032118323631</v>
      </c>
      <c r="K392" s="1179">
        <f t="shared" si="654"/>
        <v>80.87975874421754</v>
      </c>
      <c r="L392">
        <f t="shared" si="654"/>
        <v>18.85837474120083</v>
      </c>
      <c r="M392">
        <f t="shared" si="654"/>
        <v>0.19651505089922494</v>
      </c>
      <c r="N392" s="1179">
        <f t="shared" si="654"/>
        <v>216.26542153741769</v>
      </c>
      <c r="O392">
        <f t="shared" si="654"/>
        <v>19.606013908641035</v>
      </c>
      <c r="P392" s="1179">
        <f t="shared" si="654"/>
        <v>0.10479024351310823</v>
      </c>
      <c r="Q392" s="1179">
        <f t="shared" si="654"/>
        <v>33.159188510367791</v>
      </c>
      <c r="R392" s="1179">
        <f t="shared" si="654"/>
        <v>17.393280701569253</v>
      </c>
    </row>
    <row r="393" spans="2:18" ht="15.6" thickTop="1" thickBot="1" x14ac:dyDescent="0.35">
      <c r="D393">
        <v>17</v>
      </c>
      <c r="E393">
        <f t="shared" ref="E393" si="655">B386+C386+D393</f>
        <v>117</v>
      </c>
      <c r="F393">
        <f t="shared" ref="F393:R393" si="656">($B386*F$2+$C386*F$3+$D393*F$4)/$E393</f>
        <v>3.4249743355645075</v>
      </c>
      <c r="G393">
        <f t="shared" si="656"/>
        <v>2.6063508833320731E-2</v>
      </c>
      <c r="H393" s="1179">
        <f t="shared" si="656"/>
        <v>10.97968577993093</v>
      </c>
      <c r="I393" s="1179">
        <f t="shared" si="656"/>
        <v>5.9849473035584646</v>
      </c>
      <c r="J393">
        <f t="shared" si="656"/>
        <v>2.4524911504172393</v>
      </c>
      <c r="K393" s="1179">
        <f t="shared" si="656"/>
        <v>80.299152367637504</v>
      </c>
      <c r="L393">
        <f t="shared" si="656"/>
        <v>18.538884140550806</v>
      </c>
      <c r="M393">
        <f t="shared" si="656"/>
        <v>0.19315581925992195</v>
      </c>
      <c r="N393" s="1179">
        <f t="shared" si="656"/>
        <v>215.78046113669666</v>
      </c>
      <c r="O393">
        <f t="shared" si="656"/>
        <v>19.27894054648003</v>
      </c>
      <c r="P393" s="1179">
        <f t="shared" si="656"/>
        <v>0.10583778513803678</v>
      </c>
      <c r="Q393" s="1179">
        <f t="shared" si="656"/>
        <v>32.859845442628497</v>
      </c>
      <c r="R393" s="1179">
        <f t="shared" si="656"/>
        <v>17.230106998082924</v>
      </c>
    </row>
    <row r="394" spans="2:18" ht="15.6" thickTop="1" thickBot="1" x14ac:dyDescent="0.35">
      <c r="D394">
        <v>20</v>
      </c>
      <c r="E394">
        <f t="shared" ref="E394" si="657">B386+C386+D394</f>
        <v>120</v>
      </c>
      <c r="F394">
        <f t="shared" ref="F394:R394" si="658">($B386*F$2+$C386*F$3+$D394*F$4)/$E394</f>
        <v>3.3393499771753947</v>
      </c>
      <c r="G394">
        <f t="shared" si="658"/>
        <v>2.5411921112487711E-2</v>
      </c>
      <c r="H394" s="1179">
        <f t="shared" si="658"/>
        <v>11.004360302099322</v>
      </c>
      <c r="I394" s="1179">
        <f t="shared" si="658"/>
        <v>6.0309188590647418</v>
      </c>
      <c r="J394">
        <f t="shared" si="658"/>
        <v>2.424155062132999</v>
      </c>
      <c r="K394" s="1179">
        <f t="shared" si="658"/>
        <v>79.464530701303701</v>
      </c>
      <c r="L394">
        <f t="shared" si="658"/>
        <v>18.079616402116404</v>
      </c>
      <c r="M394">
        <f t="shared" si="658"/>
        <v>0.18832692377842392</v>
      </c>
      <c r="N394" s="1179">
        <f t="shared" si="658"/>
        <v>215.08333056066022</v>
      </c>
      <c r="O394">
        <f t="shared" si="658"/>
        <v>18.808772588373582</v>
      </c>
      <c r="P394" s="1179">
        <f t="shared" si="658"/>
        <v>0.10734362622387157</v>
      </c>
      <c r="Q394" s="1179">
        <f t="shared" si="658"/>
        <v>32.42953978275326</v>
      </c>
      <c r="R394" s="1179">
        <f t="shared" si="658"/>
        <v>16.995544799321326</v>
      </c>
    </row>
    <row r="395" spans="2:18" ht="15.6" thickTop="1" thickBot="1" x14ac:dyDescent="0.35">
      <c r="B395">
        <v>57</v>
      </c>
      <c r="C395">
        <v>43</v>
      </c>
      <c r="D395">
        <v>1</v>
      </c>
      <c r="E395">
        <f t="shared" ref="E395" si="659">B395+C395+D395</f>
        <v>101</v>
      </c>
      <c r="F395">
        <f t="shared" ref="F395:R395" si="660">($B395*F$2+$C395*F$3+$D395*F$4)/$E395</f>
        <v>3.9680919107655654</v>
      </c>
      <c r="G395">
        <f t="shared" si="660"/>
        <v>3.0079127680940593E-2</v>
      </c>
      <c r="H395" s="1179">
        <f t="shared" si="660"/>
        <v>10.879256441420873</v>
      </c>
      <c r="I395" s="1179">
        <f t="shared" si="660"/>
        <v>5.6917070066133277</v>
      </c>
      <c r="J395">
        <f t="shared" si="660"/>
        <v>2.6581940521627452</v>
      </c>
      <c r="K395" s="1179">
        <f t="shared" si="660"/>
        <v>84.825472112682704</v>
      </c>
      <c r="L395">
        <f t="shared" si="660"/>
        <v>21.737481533867673</v>
      </c>
      <c r="M395">
        <f t="shared" si="660"/>
        <v>0.22660700769730407</v>
      </c>
      <c r="N395" s="1179">
        <f t="shared" si="660"/>
        <v>218.4427347844215</v>
      </c>
      <c r="O395">
        <f t="shared" si="660"/>
        <v>22.041344827690914</v>
      </c>
      <c r="P395" s="1179">
        <f t="shared" si="660"/>
        <v>9.6511447210816378E-2</v>
      </c>
      <c r="Q395" s="1179">
        <f t="shared" si="660"/>
        <v>35.513096859465307</v>
      </c>
      <c r="R395" s="1179">
        <f t="shared" si="660"/>
        <v>18.712197737807362</v>
      </c>
    </row>
    <row r="396" spans="2:18" ht="15.6" thickTop="1" thickBot="1" x14ac:dyDescent="0.35">
      <c r="D396">
        <v>3</v>
      </c>
      <c r="E396">
        <f t="shared" ref="E396" si="661">B395+C395+D396</f>
        <v>103</v>
      </c>
      <c r="F396">
        <f t="shared" ref="F396:R396" si="662">($B395*F$2+$C395*F$3+$D396*F$4)/$E396</f>
        <v>3.8910415824011855</v>
      </c>
      <c r="G396">
        <f t="shared" si="662"/>
        <v>2.9495066949271842E-2</v>
      </c>
      <c r="H396" s="1179">
        <f t="shared" si="662"/>
        <v>10.900371203076132</v>
      </c>
      <c r="I396" s="1179">
        <f t="shared" si="662"/>
        <v>5.7331070554909234</v>
      </c>
      <c r="J396">
        <f t="shared" si="662"/>
        <v>2.6321912088012862</v>
      </c>
      <c r="K396" s="1179">
        <f t="shared" si="662"/>
        <v>84.089332570966263</v>
      </c>
      <c r="L396">
        <f t="shared" si="662"/>
        <v>21.318660040067808</v>
      </c>
      <c r="M396">
        <f t="shared" si="662"/>
        <v>0.22220687162551175</v>
      </c>
      <c r="N396" s="1179">
        <f t="shared" si="662"/>
        <v>217.84957950890339</v>
      </c>
      <c r="O396">
        <f t="shared" si="662"/>
        <v>21.622526913021616</v>
      </c>
      <c r="P396" s="1179">
        <f t="shared" si="662"/>
        <v>9.7862126460537005E-2</v>
      </c>
      <c r="Q396" s="1179">
        <f t="shared" si="662"/>
        <v>35.127359426225567</v>
      </c>
      <c r="R396" s="1179">
        <f t="shared" si="662"/>
        <v>18.501235044793997</v>
      </c>
    </row>
    <row r="397" spans="2:18" ht="15.6" thickTop="1" thickBot="1" x14ac:dyDescent="0.35">
      <c r="D397">
        <v>5</v>
      </c>
      <c r="E397">
        <f t="shared" ref="E397" si="663">B395+C395+D397</f>
        <v>105</v>
      </c>
      <c r="F397">
        <f t="shared" ref="F397:R397" si="664">($B395*F$2+$C395*F$3+$D397*F$4)/$E397</f>
        <v>3.8169265046411631</v>
      </c>
      <c r="G397">
        <f t="shared" si="664"/>
        <v>2.8933256150238094E-2</v>
      </c>
      <c r="H397" s="1179">
        <f t="shared" si="664"/>
        <v>10.920681592858807</v>
      </c>
      <c r="I397" s="1179">
        <f t="shared" si="664"/>
        <v>5.7729299596493728</v>
      </c>
      <c r="J397">
        <f t="shared" si="664"/>
        <v>2.6071789499488349</v>
      </c>
      <c r="K397" s="1179">
        <f t="shared" si="664"/>
        <v>83.381236440362827</v>
      </c>
      <c r="L397">
        <f t="shared" si="664"/>
        <v>20.915793650793649</v>
      </c>
      <c r="M397">
        <f t="shared" si="664"/>
        <v>0.21797435978502583</v>
      </c>
      <c r="N397" s="1179">
        <f t="shared" si="664"/>
        <v>217.27902062483358</v>
      </c>
      <c r="O397">
        <f t="shared" si="664"/>
        <v>21.219663966530202</v>
      </c>
      <c r="P397" s="1179">
        <f t="shared" si="664"/>
        <v>9.916135126264923E-2</v>
      </c>
      <c r="Q397" s="1179">
        <f t="shared" si="664"/>
        <v>34.756316752347352</v>
      </c>
      <c r="R397" s="1179">
        <f t="shared" si="664"/>
        <v>18.298309025800187</v>
      </c>
    </row>
    <row r="398" spans="2:18" ht="15.6" thickTop="1" thickBot="1" x14ac:dyDescent="0.35">
      <c r="D398">
        <v>7</v>
      </c>
      <c r="E398">
        <f t="shared" ref="E398" si="665">B395+C395+D398</f>
        <v>107</v>
      </c>
      <c r="F398">
        <f t="shared" ref="F398:R398" si="666">($B395*F$2+$C395*F$3+$D398*F$4)/$E398</f>
        <v>3.7455820839936647</v>
      </c>
      <c r="G398">
        <f t="shared" si="666"/>
        <v>2.8392447624065419E-2</v>
      </c>
      <c r="H398" s="1179">
        <f t="shared" si="666"/>
        <v>10.940232715733721</v>
      </c>
      <c r="I398" s="1179">
        <f t="shared" si="666"/>
        <v>5.811264157110311</v>
      </c>
      <c r="J398">
        <f t="shared" si="666"/>
        <v>2.5831017288104947</v>
      </c>
      <c r="K398" s="1179">
        <f t="shared" si="666"/>
        <v>82.699611193146424</v>
      </c>
      <c r="L398">
        <f t="shared" si="666"/>
        <v>20.52798768728675</v>
      </c>
      <c r="M398">
        <f t="shared" si="666"/>
        <v>0.21390007268624028</v>
      </c>
      <c r="N398" s="1179">
        <f t="shared" si="666"/>
        <v>216.72979104484111</v>
      </c>
      <c r="O398">
        <f t="shared" si="666"/>
        <v>20.831861317103886</v>
      </c>
      <c r="P398" s="1179">
        <f t="shared" si="666"/>
        <v>0.10041200691328062</v>
      </c>
      <c r="Q398" s="1179">
        <f t="shared" si="666"/>
        <v>34.3991448326328</v>
      </c>
      <c r="R398" s="1179">
        <f t="shared" si="666"/>
        <v>18.102969026208015</v>
      </c>
    </row>
    <row r="399" spans="2:18" ht="15.6" thickTop="1" thickBot="1" x14ac:dyDescent="0.35">
      <c r="D399">
        <v>10</v>
      </c>
      <c r="E399">
        <f t="shared" ref="E399" si="667">B395+C395+D399</f>
        <v>110</v>
      </c>
      <c r="F399">
        <f t="shared" ref="F399:R399" si="668">($B395*F$2+$C395*F$3+$D399*F$4)/$E399</f>
        <v>3.6434298453392917</v>
      </c>
      <c r="G399">
        <f t="shared" si="668"/>
        <v>2.7618108143409089E-2</v>
      </c>
      <c r="H399" s="1179">
        <f t="shared" si="668"/>
        <v>10.968226368940984</v>
      </c>
      <c r="I399" s="1179">
        <f t="shared" si="668"/>
        <v>5.8661517580202887</v>
      </c>
      <c r="J399">
        <f t="shared" si="668"/>
        <v>2.5486275258169617</v>
      </c>
      <c r="K399" s="1179">
        <f t="shared" si="668"/>
        <v>81.723647770995669</v>
      </c>
      <c r="L399">
        <f t="shared" si="668"/>
        <v>19.972720057720057</v>
      </c>
      <c r="M399">
        <f t="shared" si="668"/>
        <v>0.20806643434025193</v>
      </c>
      <c r="N399" s="1179">
        <f t="shared" si="668"/>
        <v>215.94339414621558</v>
      </c>
      <c r="O399">
        <f t="shared" si="668"/>
        <v>20.27659843269802</v>
      </c>
      <c r="P399" s="1179">
        <f t="shared" si="668"/>
        <v>0.10220271841304829</v>
      </c>
      <c r="Q399" s="1179">
        <f t="shared" si="668"/>
        <v>33.887739583950612</v>
      </c>
      <c r="R399" s="1179">
        <f t="shared" si="668"/>
        <v>17.82327766315559</v>
      </c>
    </row>
    <row r="400" spans="2:18" ht="15.6" thickTop="1" thickBot="1" x14ac:dyDescent="0.35">
      <c r="D400">
        <v>13</v>
      </c>
      <c r="E400">
        <f t="shared" ref="E400" si="669">B395+C395+D400</f>
        <v>113</v>
      </c>
      <c r="F400">
        <f t="shared" ref="F400:R400" si="670">($B395*F$2+$C395*F$3+$D400*F$4)/$E400</f>
        <v>3.546701619356833</v>
      </c>
      <c r="G400">
        <f t="shared" si="670"/>
        <v>2.6884884033407077E-2</v>
      </c>
      <c r="H400" s="1179">
        <f t="shared" si="670"/>
        <v>10.994733633482372</v>
      </c>
      <c r="I400" s="1179">
        <f t="shared" si="670"/>
        <v>5.9181249730412429</v>
      </c>
      <c r="J400">
        <f t="shared" si="670"/>
        <v>2.5159838114779527</v>
      </c>
      <c r="K400" s="1179">
        <f t="shared" si="670"/>
        <v>80.799505415507795</v>
      </c>
      <c r="L400">
        <f t="shared" si="670"/>
        <v>19.446935665121504</v>
      </c>
      <c r="M400">
        <f t="shared" si="670"/>
        <v>0.20254254670290009</v>
      </c>
      <c r="N400" s="1179">
        <f t="shared" si="670"/>
        <v>215.19875283512769</v>
      </c>
      <c r="O400">
        <f t="shared" si="670"/>
        <v>19.750818533304855</v>
      </c>
      <c r="P400" s="1179">
        <f t="shared" si="670"/>
        <v>0.10389834788627964</v>
      </c>
      <c r="Q400" s="1179">
        <f t="shared" si="670"/>
        <v>33.403488596260388</v>
      </c>
      <c r="R400" s="1179">
        <f t="shared" si="670"/>
        <v>17.558437168937804</v>
      </c>
    </row>
    <row r="401" spans="2:18" ht="15.6" thickTop="1" thickBot="1" x14ac:dyDescent="0.35">
      <c r="D401">
        <v>15</v>
      </c>
      <c r="E401">
        <f t="shared" ref="E401" si="671">B395+C395+D401</f>
        <v>115</v>
      </c>
      <c r="F401">
        <f t="shared" ref="F401:R401" si="672">($B395*F$2+$C395*F$3+$D401*F$4)/$E401</f>
        <v>3.4850198520636706</v>
      </c>
      <c r="G401">
        <f t="shared" si="672"/>
        <v>2.6417320832826087E-2</v>
      </c>
      <c r="H401" s="1179">
        <f t="shared" si="672"/>
        <v>11.011636816668187</v>
      </c>
      <c r="I401" s="1179">
        <f t="shared" si="672"/>
        <v>5.9512673130546041</v>
      </c>
      <c r="J401">
        <f t="shared" si="672"/>
        <v>2.4951675298704687</v>
      </c>
      <c r="K401" s="1179">
        <f t="shared" si="672"/>
        <v>80.210197246790898</v>
      </c>
      <c r="L401">
        <f t="shared" si="672"/>
        <v>19.111652864044167</v>
      </c>
      <c r="M401">
        <f t="shared" si="672"/>
        <v>0.19902006762980617</v>
      </c>
      <c r="N401" s="1179">
        <f t="shared" si="672"/>
        <v>214.72390910052093</v>
      </c>
      <c r="O401">
        <f t="shared" si="672"/>
        <v>19.415538597459943</v>
      </c>
      <c r="P401" s="1179">
        <f t="shared" si="672"/>
        <v>0.104979618854717</v>
      </c>
      <c r="Q401" s="1179">
        <f t="shared" si="672"/>
        <v>33.094690864979675</v>
      </c>
      <c r="R401" s="1179">
        <f t="shared" si="672"/>
        <v>17.389553375523565</v>
      </c>
    </row>
    <row r="402" spans="2:18" ht="15.6" thickTop="1" thickBot="1" x14ac:dyDescent="0.35">
      <c r="D402">
        <v>17</v>
      </c>
      <c r="E402">
        <f t="shared" ref="E402" si="673">B395+C395+D402</f>
        <v>117</v>
      </c>
      <c r="F402">
        <f t="shared" ref="F402:R402" si="674">($B395*F$2+$C395*F$3+$D402*F$4)/$E402</f>
        <v>3.4254468631395052</v>
      </c>
      <c r="G402">
        <f t="shared" si="674"/>
        <v>2.5965742698931621E-2</v>
      </c>
      <c r="H402" s="1179">
        <f t="shared" si="674"/>
        <v>11.027962113249359</v>
      </c>
      <c r="I402" s="1179">
        <f t="shared" si="674"/>
        <v>5.9832765816145166</v>
      </c>
      <c r="J402">
        <f t="shared" si="674"/>
        <v>2.4750629160102493</v>
      </c>
      <c r="K402" s="1179">
        <f t="shared" si="674"/>
        <v>79.64103636589337</v>
      </c>
      <c r="L402">
        <f t="shared" si="674"/>
        <v>18.787832722832722</v>
      </c>
      <c r="M402">
        <f t="shared" si="674"/>
        <v>0.19561801519168984</v>
      </c>
      <c r="N402" s="1179">
        <f t="shared" si="674"/>
        <v>214.26529933974686</v>
      </c>
      <c r="O402">
        <f t="shared" si="674"/>
        <v>19.091721223524257</v>
      </c>
      <c r="P402" s="1179">
        <f t="shared" si="674"/>
        <v>0.10602392329431891</v>
      </c>
      <c r="Q402" s="1179">
        <f t="shared" si="674"/>
        <v>32.796450321093161</v>
      </c>
      <c r="R402" s="1179">
        <f t="shared" si="674"/>
        <v>17.226443387012377</v>
      </c>
    </row>
    <row r="403" spans="2:18" ht="15.6" thickTop="1" thickBot="1" x14ac:dyDescent="0.35">
      <c r="D403">
        <v>20</v>
      </c>
      <c r="E403">
        <f t="shared" ref="E403" si="675">B395+C395+D403</f>
        <v>120</v>
      </c>
      <c r="F403">
        <f t="shared" ref="F403:R403" si="676">($B395*F$2+$C395*F$3+$D403*F$4)/$E403</f>
        <v>3.3398106915610177</v>
      </c>
      <c r="G403">
        <f t="shared" si="676"/>
        <v>2.5316599131458332E-2</v>
      </c>
      <c r="H403" s="1179">
        <f t="shared" si="676"/>
        <v>11.051429727084789</v>
      </c>
      <c r="I403" s="1179">
        <f t="shared" si="676"/>
        <v>6.0292899051693922</v>
      </c>
      <c r="J403">
        <f t="shared" si="676"/>
        <v>2.446162533586183</v>
      </c>
      <c r="K403" s="1179">
        <f t="shared" si="676"/>
        <v>78.822867599603171</v>
      </c>
      <c r="L403">
        <f t="shared" si="676"/>
        <v>18.322341269841271</v>
      </c>
      <c r="M403">
        <f t="shared" si="676"/>
        <v>0.19072756481189759</v>
      </c>
      <c r="N403" s="1179">
        <f t="shared" si="676"/>
        <v>213.60604780863414</v>
      </c>
      <c r="O403">
        <f t="shared" si="676"/>
        <v>18.626233748491703</v>
      </c>
      <c r="P403" s="1179">
        <f t="shared" si="676"/>
        <v>0.10752511092624666</v>
      </c>
      <c r="Q403" s="1179">
        <f t="shared" si="676"/>
        <v>32.36772953925631</v>
      </c>
      <c r="R403" s="1179">
        <f t="shared" si="676"/>
        <v>16.991972778527543</v>
      </c>
    </row>
    <row r="404" spans="2:18" ht="15.6" thickTop="1" thickBot="1" x14ac:dyDescent="0.35">
      <c r="B404">
        <v>56</v>
      </c>
      <c r="C404">
        <v>44</v>
      </c>
      <c r="D404">
        <v>1</v>
      </c>
      <c r="E404">
        <f t="shared" ref="E404" si="677">B404+C404+D404</f>
        <v>101</v>
      </c>
      <c r="F404">
        <f t="shared" ref="F404:R404" si="678">($B404*F$2+$C404*F$3+$D404*F$4)/$E404</f>
        <v>3.9686392941940283</v>
      </c>
      <c r="G404">
        <f t="shared" si="678"/>
        <v>2.9965873842093812E-2</v>
      </c>
      <c r="H404" s="1179">
        <f t="shared" si="678"/>
        <v>10.935180510710541</v>
      </c>
      <c r="I404" s="1179">
        <f t="shared" si="678"/>
        <v>5.689771615846575</v>
      </c>
      <c r="J404">
        <f t="shared" si="678"/>
        <v>2.6843415429982116</v>
      </c>
      <c r="K404" s="1179">
        <f t="shared" si="678"/>
        <v>84.063100110662276</v>
      </c>
      <c r="L404">
        <f t="shared" si="678"/>
        <v>22.025867515322958</v>
      </c>
      <c r="M404">
        <f t="shared" si="678"/>
        <v>0.22945925446974805</v>
      </c>
      <c r="N404" s="1179">
        <f t="shared" si="678"/>
        <v>216.68754735627169</v>
      </c>
      <c r="O404">
        <f t="shared" si="678"/>
        <v>21.82446699812829</v>
      </c>
      <c r="P404" s="1179">
        <f t="shared" si="678"/>
        <v>9.6727072599776878E-2</v>
      </c>
      <c r="Q404" s="1179">
        <f t="shared" si="678"/>
        <v>35.439658946399625</v>
      </c>
      <c r="R404" s="1179">
        <f t="shared" si="678"/>
        <v>18.707953752705833</v>
      </c>
    </row>
    <row r="405" spans="2:18" ht="15.6" thickTop="1" thickBot="1" x14ac:dyDescent="0.35">
      <c r="D405">
        <v>3</v>
      </c>
      <c r="E405">
        <f t="shared" ref="E405" si="679">B404+C404+D405</f>
        <v>103</v>
      </c>
      <c r="F405">
        <f t="shared" ref="F405:R405" si="680">($B404*F$2+$C404*F$3+$D405*F$4)/$E405</f>
        <v>3.8915783370252122</v>
      </c>
      <c r="G405">
        <f t="shared" si="680"/>
        <v>2.9384012214091992E-2</v>
      </c>
      <c r="H405" s="1179">
        <f t="shared" si="680"/>
        <v>10.955209368107747</v>
      </c>
      <c r="I405" s="1179">
        <f t="shared" si="680"/>
        <v>5.7312092451274097</v>
      </c>
      <c r="J405">
        <f t="shared" si="680"/>
        <v>2.6578309813681025</v>
      </c>
      <c r="K405" s="1179">
        <f t="shared" si="680"/>
        <v>83.341763908790895</v>
      </c>
      <c r="L405">
        <f t="shared" si="680"/>
        <v>21.601446293727847</v>
      </c>
      <c r="M405">
        <f t="shared" si="680"/>
        <v>0.22500373496548109</v>
      </c>
      <c r="N405" s="1179">
        <f t="shared" si="680"/>
        <v>216.12847339003801</v>
      </c>
      <c r="O405">
        <f t="shared" si="680"/>
        <v>21.4098603034505</v>
      </c>
      <c r="P405" s="1179">
        <f t="shared" si="680"/>
        <v>9.8073564948740991E-2</v>
      </c>
      <c r="Q405" s="1179">
        <f t="shared" si="680"/>
        <v>35.055347492054366</v>
      </c>
      <c r="R405" s="1179">
        <f t="shared" si="680"/>
        <v>18.497073467170168</v>
      </c>
    </row>
    <row r="406" spans="2:18" ht="15.6" thickTop="1" thickBot="1" x14ac:dyDescent="0.35">
      <c r="D406">
        <v>5</v>
      </c>
      <c r="E406">
        <f t="shared" ref="E406" si="681">B404+C404+D406</f>
        <v>105</v>
      </c>
      <c r="F406">
        <f t="shared" ref="F406:R406" si="682">($B404*F$2+$C404*F$3+$D406*F$4)/$E406</f>
        <v>3.8174530353675893</v>
      </c>
      <c r="G406">
        <f t="shared" si="682"/>
        <v>2.8824316743347383E-2</v>
      </c>
      <c r="H406" s="1179">
        <f t="shared" si="682"/>
        <v>10.974475221413631</v>
      </c>
      <c r="I406" s="1179">
        <f t="shared" si="682"/>
        <v>5.7710682980546881</v>
      </c>
      <c r="J406">
        <f t="shared" si="682"/>
        <v>2.6323303458953315</v>
      </c>
      <c r="K406" s="1179">
        <f t="shared" si="682"/>
        <v>82.647907181276523</v>
      </c>
      <c r="L406">
        <f t="shared" si="682"/>
        <v>21.193193499622069</v>
      </c>
      <c r="M406">
        <f t="shared" si="682"/>
        <v>0.22071794953756718</v>
      </c>
      <c r="N406" s="1179">
        <f t="shared" si="682"/>
        <v>215.59069747966086</v>
      </c>
      <c r="O406">
        <f t="shared" si="682"/>
        <v>21.011048149522349</v>
      </c>
      <c r="P406" s="1179">
        <f t="shared" si="682"/>
        <v>9.9368762351077902E-2</v>
      </c>
      <c r="Q406" s="1179">
        <f t="shared" si="682"/>
        <v>34.685676474065126</v>
      </c>
      <c r="R406" s="1179">
        <f t="shared" si="682"/>
        <v>18.294226716321575</v>
      </c>
    </row>
    <row r="407" spans="2:18" ht="15.6" thickTop="1" thickBot="1" x14ac:dyDescent="0.35">
      <c r="D407">
        <v>7</v>
      </c>
      <c r="E407">
        <f t="shared" ref="E407" si="683">B404+C404+D407</f>
        <v>107</v>
      </c>
      <c r="F407">
        <f t="shared" ref="F407:R407" si="684">($B404*F$2+$C404*F$3+$D407*F$4)/$E407</f>
        <v>3.7460987730242699</v>
      </c>
      <c r="G407">
        <f t="shared" si="684"/>
        <v>2.8285544467770797E-2</v>
      </c>
      <c r="H407" s="1179">
        <f t="shared" si="684"/>
        <v>10.993020855904343</v>
      </c>
      <c r="I407" s="1179">
        <f t="shared" si="684"/>
        <v>5.8094372929286102</v>
      </c>
      <c r="J407">
        <f t="shared" si="684"/>
        <v>2.6077830052065893</v>
      </c>
      <c r="K407" s="1179">
        <f t="shared" si="684"/>
        <v>81.979989023014994</v>
      </c>
      <c r="L407">
        <f t="shared" si="684"/>
        <v>20.800202492211834</v>
      </c>
      <c r="M407">
        <f t="shared" si="684"/>
        <v>0.21659238038733228</v>
      </c>
      <c r="N407" s="1179">
        <f t="shared" si="684"/>
        <v>215.07302534163426</v>
      </c>
      <c r="O407">
        <f t="shared" si="684"/>
        <v>20.627144861161597</v>
      </c>
      <c r="P407" s="1179">
        <f t="shared" si="684"/>
        <v>0.10061554115893492</v>
      </c>
      <c r="Q407" s="1179">
        <f t="shared" si="684"/>
        <v>34.32982493338389</v>
      </c>
      <c r="R407" s="1179">
        <f t="shared" si="684"/>
        <v>18.098963021579472</v>
      </c>
    </row>
    <row r="408" spans="2:18" ht="15.6" thickTop="1" thickBot="1" x14ac:dyDescent="0.35">
      <c r="D408">
        <v>10</v>
      </c>
      <c r="E408">
        <f t="shared" ref="E408" si="685">B404+C404+D408</f>
        <v>110</v>
      </c>
      <c r="F408">
        <f t="shared" ref="F408:R408" si="686">($B404*F$2+$C404*F$3+$D408*F$4)/$E408</f>
        <v>3.6439324428508804</v>
      </c>
      <c r="G408">
        <f t="shared" si="686"/>
        <v>2.7514120527740684E-2</v>
      </c>
      <c r="H408" s="1179">
        <f t="shared" si="686"/>
        <v>11.019574832561498</v>
      </c>
      <c r="I408" s="1179">
        <f t="shared" si="686"/>
        <v>5.8643747174071805</v>
      </c>
      <c r="J408">
        <f t="shared" si="686"/>
        <v>2.5726356764931628</v>
      </c>
      <c r="K408" s="1179">
        <f t="shared" si="686"/>
        <v>81.023651660049651</v>
      </c>
      <c r="L408">
        <f t="shared" si="686"/>
        <v>20.237510822510821</v>
      </c>
      <c r="M408">
        <f t="shared" si="686"/>
        <v>0.21068531546767777</v>
      </c>
      <c r="N408" s="1179">
        <f t="shared" si="686"/>
        <v>214.33181296218712</v>
      </c>
      <c r="O408">
        <f t="shared" si="686"/>
        <v>20.077465152826885</v>
      </c>
      <c r="P408" s="1179">
        <f t="shared" si="686"/>
        <v>0.10240070172473019</v>
      </c>
      <c r="Q408" s="1179">
        <f t="shared" si="686"/>
        <v>33.820310227408484</v>
      </c>
      <c r="R408" s="1179">
        <f t="shared" si="686"/>
        <v>17.819380913198732</v>
      </c>
    </row>
    <row r="409" spans="2:18" ht="15.6" thickTop="1" thickBot="1" x14ac:dyDescent="0.35">
      <c r="D409">
        <v>13</v>
      </c>
      <c r="E409">
        <f t="shared" ref="E409" si="687">B404+C404+D409</f>
        <v>113</v>
      </c>
      <c r="F409">
        <f t="shared" ref="F409:R409" si="688">($B404*F$2+$C404*F$3+$D409*F$4)/$E409</f>
        <v>3.5471908735716537</v>
      </c>
      <c r="G409">
        <f t="shared" si="688"/>
        <v>2.6783657150898008E-2</v>
      </c>
      <c r="H409" s="1179">
        <f t="shared" si="688"/>
        <v>11.044718863555438</v>
      </c>
      <c r="I409" s="1179">
        <f t="shared" si="688"/>
        <v>5.9163951104975085</v>
      </c>
      <c r="J409">
        <f t="shared" si="688"/>
        <v>2.5393545776229272</v>
      </c>
      <c r="K409" s="1179">
        <f t="shared" si="688"/>
        <v>80.118093272109022</v>
      </c>
      <c r="L409">
        <f t="shared" si="688"/>
        <v>19.704696586599241</v>
      </c>
      <c r="M409">
        <f t="shared" si="688"/>
        <v>0.20509190001278366</v>
      </c>
      <c r="N409" s="1179">
        <f t="shared" si="688"/>
        <v>213.62995699226812</v>
      </c>
      <c r="O409">
        <f t="shared" si="688"/>
        <v>19.556971977678089</v>
      </c>
      <c r="P409" s="1179">
        <f t="shared" si="688"/>
        <v>0.1040910750038461</v>
      </c>
      <c r="Q409" s="1179">
        <f t="shared" si="688"/>
        <v>33.337849399626464</v>
      </c>
      <c r="R409" s="1179">
        <f t="shared" si="688"/>
        <v>17.554643872519627</v>
      </c>
    </row>
    <row r="410" spans="2:18" ht="15.6" thickTop="1" thickBot="1" x14ac:dyDescent="0.35">
      <c r="D410">
        <v>15</v>
      </c>
      <c r="E410">
        <f t="shared" ref="E410" si="689">B404+C404+D410</f>
        <v>115</v>
      </c>
      <c r="F410">
        <f t="shared" ref="F410:R410" si="690">($B404*F$2+$C404*F$3+$D410*F$4)/$E410</f>
        <v>3.4855005975095379</v>
      </c>
      <c r="G410">
        <f t="shared" si="690"/>
        <v>2.6317854417838914E-2</v>
      </c>
      <c r="H410" s="1179">
        <f t="shared" si="690"/>
        <v>11.060752738392155</v>
      </c>
      <c r="I410" s="1179">
        <f t="shared" si="690"/>
        <v>5.9495675350768478</v>
      </c>
      <c r="J410">
        <f t="shared" si="690"/>
        <v>2.5181318479085739</v>
      </c>
      <c r="K410" s="1179">
        <f t="shared" si="690"/>
        <v>79.54063574936427</v>
      </c>
      <c r="L410">
        <f t="shared" si="690"/>
        <v>19.364930986887508</v>
      </c>
      <c r="M410">
        <f t="shared" si="690"/>
        <v>0.20152508436038741</v>
      </c>
      <c r="N410" s="1179">
        <f t="shared" si="690"/>
        <v>213.1823966636241</v>
      </c>
      <c r="O410">
        <f t="shared" si="690"/>
        <v>19.225063286278857</v>
      </c>
      <c r="P410" s="1179">
        <f t="shared" si="690"/>
        <v>0.10516899419632579</v>
      </c>
      <c r="Q410" s="1179">
        <f t="shared" si="690"/>
        <v>33.030193219591553</v>
      </c>
      <c r="R410" s="1179">
        <f t="shared" si="690"/>
        <v>17.385826049477878</v>
      </c>
    </row>
    <row r="411" spans="2:18" ht="15.6" thickTop="1" thickBot="1" x14ac:dyDescent="0.35">
      <c r="D411">
        <v>17</v>
      </c>
      <c r="E411">
        <f t="shared" ref="E411" si="691">B404+C404+D411</f>
        <v>117</v>
      </c>
      <c r="F411">
        <f t="shared" ref="F411:R411" si="692">($B404*F$2+$C404*F$3+$D411*F$4)/$E411</f>
        <v>3.4259193907145029</v>
      </c>
      <c r="G411">
        <f t="shared" si="692"/>
        <v>2.5867976564542521E-2</v>
      </c>
      <c r="H411" s="1179">
        <f t="shared" si="692"/>
        <v>11.076238446567789</v>
      </c>
      <c r="I411" s="1179">
        <f t="shared" si="692"/>
        <v>5.9816058596705677</v>
      </c>
      <c r="J411">
        <f t="shared" si="692"/>
        <v>2.4976346816032584</v>
      </c>
      <c r="K411" s="1179">
        <f t="shared" si="692"/>
        <v>78.982920364149251</v>
      </c>
      <c r="L411">
        <f t="shared" si="692"/>
        <v>19.036781305114637</v>
      </c>
      <c r="M411">
        <f t="shared" si="692"/>
        <v>0.19808021112345772</v>
      </c>
      <c r="N411" s="1179">
        <f t="shared" si="692"/>
        <v>212.75013754279701</v>
      </c>
      <c r="O411">
        <f t="shared" si="692"/>
        <v>18.904501900568487</v>
      </c>
      <c r="P411" s="1179">
        <f t="shared" si="692"/>
        <v>0.10621006145060105</v>
      </c>
      <c r="Q411" s="1179">
        <f t="shared" si="692"/>
        <v>32.733055199557832</v>
      </c>
      <c r="R411" s="1179">
        <f t="shared" si="692"/>
        <v>17.222779775941827</v>
      </c>
    </row>
    <row r="412" spans="2:18" ht="15.6" thickTop="1" thickBot="1" x14ac:dyDescent="0.35">
      <c r="D412">
        <v>20</v>
      </c>
      <c r="E412">
        <f t="shared" ref="E412" si="693">B404+C404+D412</f>
        <v>120</v>
      </c>
      <c r="F412">
        <f t="shared" ref="F412:R412" si="694">($B404*F$2+$C404*F$3+$D412*F$4)/$E412</f>
        <v>3.3402714059466403</v>
      </c>
      <c r="G412">
        <f t="shared" si="694"/>
        <v>2.5221277150428958E-2</v>
      </c>
      <c r="H412" s="1179">
        <f t="shared" si="694"/>
        <v>11.098499152070259</v>
      </c>
      <c r="I412" s="1179">
        <f t="shared" si="694"/>
        <v>6.0276609512740427</v>
      </c>
      <c r="J412">
        <f t="shared" si="694"/>
        <v>2.4681700050393678</v>
      </c>
      <c r="K412" s="1179">
        <f t="shared" si="694"/>
        <v>78.181204497902655</v>
      </c>
      <c r="L412">
        <f t="shared" si="694"/>
        <v>18.565066137566138</v>
      </c>
      <c r="M412">
        <f t="shared" si="694"/>
        <v>0.19312820584537127</v>
      </c>
      <c r="N412" s="1179">
        <f t="shared" si="694"/>
        <v>212.12876505660805</v>
      </c>
      <c r="O412">
        <f t="shared" si="694"/>
        <v>18.443694908609828</v>
      </c>
      <c r="P412" s="1179">
        <f t="shared" si="694"/>
        <v>0.10770659562862174</v>
      </c>
      <c r="Q412" s="1179">
        <f t="shared" si="694"/>
        <v>32.305919295759367</v>
      </c>
      <c r="R412" s="1179">
        <f t="shared" si="694"/>
        <v>16.988400757733761</v>
      </c>
    </row>
    <row r="413" spans="2:18" ht="15.6" thickTop="1" thickBot="1" x14ac:dyDescent="0.35">
      <c r="B413">
        <v>55</v>
      </c>
      <c r="C413">
        <v>45</v>
      </c>
      <c r="D413">
        <v>1</v>
      </c>
      <c r="E413">
        <f t="shared" ref="E413" si="695">B413+C413+D413</f>
        <v>101</v>
      </c>
      <c r="F413">
        <f t="shared" ref="F413:R413" si="696">($B413*F$2+$C413*F$3+$D413*F$4)/$E413</f>
        <v>3.9691866776224911</v>
      </c>
      <c r="G413">
        <f t="shared" si="696"/>
        <v>2.9852620003247024E-2</v>
      </c>
      <c r="H413" s="1179">
        <f t="shared" si="696"/>
        <v>10.991104580000208</v>
      </c>
      <c r="I413" s="1179">
        <f t="shared" si="696"/>
        <v>5.6878362250798231</v>
      </c>
      <c r="J413">
        <f t="shared" si="696"/>
        <v>2.7104890338336785</v>
      </c>
      <c r="K413" s="1179">
        <f t="shared" si="696"/>
        <v>83.30072810864182</v>
      </c>
      <c r="L413">
        <f t="shared" si="696"/>
        <v>22.314253496778246</v>
      </c>
      <c r="M413">
        <f t="shared" si="696"/>
        <v>0.23231150124219202</v>
      </c>
      <c r="N413" s="1179">
        <f t="shared" si="696"/>
        <v>214.93235992812188</v>
      </c>
      <c r="O413">
        <f t="shared" si="696"/>
        <v>21.607589168565664</v>
      </c>
      <c r="P413" s="1179">
        <f t="shared" si="696"/>
        <v>9.6942697988737378E-2</v>
      </c>
      <c r="Q413" s="1179">
        <f t="shared" si="696"/>
        <v>35.366221033333936</v>
      </c>
      <c r="R413" s="1179">
        <f t="shared" si="696"/>
        <v>18.703709767604309</v>
      </c>
    </row>
    <row r="414" spans="2:18" ht="15.6" thickTop="1" thickBot="1" x14ac:dyDescent="0.35">
      <c r="D414">
        <v>3</v>
      </c>
      <c r="E414">
        <f t="shared" ref="E414" si="697">B413+C413+D414</f>
        <v>103</v>
      </c>
      <c r="F414">
        <f t="shared" ref="F414:R414" si="698">($B413*F$2+$C413*F$3+$D414*F$4)/$E414</f>
        <v>3.8921150916492389</v>
      </c>
      <c r="G414">
        <f t="shared" si="698"/>
        <v>2.9272957478912131E-2</v>
      </c>
      <c r="H414" s="1179">
        <f t="shared" si="698"/>
        <v>11.010047533139362</v>
      </c>
      <c r="I414" s="1179">
        <f t="shared" si="698"/>
        <v>5.7293114347638952</v>
      </c>
      <c r="J414">
        <f t="shared" si="698"/>
        <v>2.6834707539349196</v>
      </c>
      <c r="K414" s="1179">
        <f t="shared" si="698"/>
        <v>82.594195246615499</v>
      </c>
      <c r="L414">
        <f t="shared" si="698"/>
        <v>21.884232547387889</v>
      </c>
      <c r="M414">
        <f t="shared" si="698"/>
        <v>0.22780059830545044</v>
      </c>
      <c r="N414" s="1179">
        <f t="shared" si="698"/>
        <v>214.40736727117269</v>
      </c>
      <c r="O414">
        <f t="shared" si="698"/>
        <v>21.197193693879381</v>
      </c>
      <c r="P414" s="1179">
        <f t="shared" si="698"/>
        <v>9.8285003436944976E-2</v>
      </c>
      <c r="Q414" s="1179">
        <f t="shared" si="698"/>
        <v>34.983335557883159</v>
      </c>
      <c r="R414" s="1179">
        <f t="shared" si="698"/>
        <v>18.492911889546345</v>
      </c>
    </row>
    <row r="415" spans="2:18" ht="15.6" thickTop="1" thickBot="1" x14ac:dyDescent="0.35">
      <c r="D415">
        <v>5</v>
      </c>
      <c r="E415">
        <f t="shared" ref="E415" si="699">B413+C413+D415</f>
        <v>105</v>
      </c>
      <c r="F415">
        <f t="shared" ref="F415:R415" si="700">($B413*F$2+$C413*F$3+$D415*F$4)/$E415</f>
        <v>3.8179795660940155</v>
      </c>
      <c r="G415">
        <f t="shared" si="700"/>
        <v>2.8715377336456661E-2</v>
      </c>
      <c r="H415" s="1179">
        <f t="shared" si="700"/>
        <v>11.028268849968454</v>
      </c>
      <c r="I415" s="1179">
        <f t="shared" si="700"/>
        <v>5.7692066364600025</v>
      </c>
      <c r="J415">
        <f t="shared" si="700"/>
        <v>2.6574817418418282</v>
      </c>
      <c r="K415" s="1179">
        <f t="shared" si="700"/>
        <v>81.914577922190176</v>
      </c>
      <c r="L415">
        <f t="shared" si="700"/>
        <v>21.470593348450489</v>
      </c>
      <c r="M415">
        <f t="shared" si="700"/>
        <v>0.22346153929010854</v>
      </c>
      <c r="N415" s="1179">
        <f t="shared" si="700"/>
        <v>213.9023743344882</v>
      </c>
      <c r="O415">
        <f t="shared" si="700"/>
        <v>20.802432332514485</v>
      </c>
      <c r="P415" s="1179">
        <f t="shared" si="700"/>
        <v>9.957617343950656E-2</v>
      </c>
      <c r="Q415" s="1179">
        <f t="shared" si="700"/>
        <v>34.615036195782892</v>
      </c>
      <c r="R415" s="1179">
        <f t="shared" si="700"/>
        <v>18.290144406842966</v>
      </c>
    </row>
    <row r="416" spans="2:18" ht="15.6" thickTop="1" thickBot="1" x14ac:dyDescent="0.35">
      <c r="D416">
        <v>7</v>
      </c>
      <c r="E416">
        <f t="shared" ref="E416" si="701">B413+C413+D416</f>
        <v>107</v>
      </c>
      <c r="F416">
        <f t="shared" ref="F416:R416" si="702">($B413*F$2+$C413*F$3+$D416*F$4)/$E416</f>
        <v>3.7466154620548746</v>
      </c>
      <c r="G416">
        <f t="shared" si="702"/>
        <v>2.8178641311476165E-2</v>
      </c>
      <c r="H416" s="1179">
        <f t="shared" si="702"/>
        <v>11.045808996074962</v>
      </c>
      <c r="I416" s="1179">
        <f t="shared" si="702"/>
        <v>5.8076104287469095</v>
      </c>
      <c r="J416">
        <f t="shared" si="702"/>
        <v>2.6324642816026844</v>
      </c>
      <c r="K416" s="1179">
        <f t="shared" si="702"/>
        <v>81.260366852883536</v>
      </c>
      <c r="L416">
        <f t="shared" si="702"/>
        <v>21.072417297136919</v>
      </c>
      <c r="M416">
        <f t="shared" si="702"/>
        <v>0.21928468808842425</v>
      </c>
      <c r="N416" s="1179">
        <f t="shared" si="702"/>
        <v>213.41625963842745</v>
      </c>
      <c r="O416">
        <f t="shared" si="702"/>
        <v>20.422428405219303</v>
      </c>
      <c r="P416" s="1179">
        <f t="shared" si="702"/>
        <v>0.10081907540458922</v>
      </c>
      <c r="Q416" s="1179">
        <f t="shared" si="702"/>
        <v>34.260505034134972</v>
      </c>
      <c r="R416" s="1179">
        <f t="shared" si="702"/>
        <v>18.094957016950932</v>
      </c>
    </row>
    <row r="417" spans="2:18" ht="15.6" thickTop="1" thickBot="1" x14ac:dyDescent="0.35">
      <c r="D417">
        <v>10</v>
      </c>
      <c r="E417">
        <f t="shared" ref="E417" si="703">B413+C413+D417</f>
        <v>110</v>
      </c>
      <c r="F417">
        <f t="shared" ref="F417:R417" si="704">($B413*F$2+$C413*F$3+$D417*F$4)/$E417</f>
        <v>3.644435040362469</v>
      </c>
      <c r="G417">
        <f t="shared" si="704"/>
        <v>2.7410132912072269E-2</v>
      </c>
      <c r="H417" s="1179">
        <f t="shared" si="704"/>
        <v>11.070923296182009</v>
      </c>
      <c r="I417" s="1179">
        <f t="shared" si="704"/>
        <v>5.8625976767940715</v>
      </c>
      <c r="J417">
        <f t="shared" si="704"/>
        <v>2.5966438271693644</v>
      </c>
      <c r="K417" s="1179">
        <f t="shared" si="704"/>
        <v>80.323655549103606</v>
      </c>
      <c r="L417">
        <f t="shared" si="704"/>
        <v>20.502301587301588</v>
      </c>
      <c r="M417">
        <f t="shared" si="704"/>
        <v>0.21330419659510361</v>
      </c>
      <c r="N417" s="1179">
        <f t="shared" si="704"/>
        <v>212.72023177815868</v>
      </c>
      <c r="O417">
        <f t="shared" si="704"/>
        <v>19.878331872955744</v>
      </c>
      <c r="P417" s="1179">
        <f t="shared" si="704"/>
        <v>0.1025986850364121</v>
      </c>
      <c r="Q417" s="1179">
        <f t="shared" si="704"/>
        <v>33.752880870866356</v>
      </c>
      <c r="R417" s="1179">
        <f t="shared" si="704"/>
        <v>17.81548416324188</v>
      </c>
    </row>
    <row r="418" spans="2:18" ht="15.6" thickTop="1" thickBot="1" x14ac:dyDescent="0.35">
      <c r="D418">
        <v>13</v>
      </c>
      <c r="E418">
        <f t="shared" ref="E418" si="705">B413+C413+D418</f>
        <v>113</v>
      </c>
      <c r="F418">
        <f t="shared" ref="F418:R418" si="706">($B413*F$2+$C413*F$3+$D418*F$4)/$E418</f>
        <v>3.5476801277864745</v>
      </c>
      <c r="G418">
        <f t="shared" si="706"/>
        <v>2.6682430268388933E-2</v>
      </c>
      <c r="H418" s="1179">
        <f t="shared" si="706"/>
        <v>11.094704093628504</v>
      </c>
      <c r="I418" s="1179">
        <f t="shared" si="706"/>
        <v>5.9146652479537742</v>
      </c>
      <c r="J418">
        <f t="shared" si="706"/>
        <v>2.5627253437679021</v>
      </c>
      <c r="K418" s="1179">
        <f t="shared" si="706"/>
        <v>79.436681128710205</v>
      </c>
      <c r="L418">
        <f t="shared" si="706"/>
        <v>19.962457508076973</v>
      </c>
      <c r="M418">
        <f t="shared" si="706"/>
        <v>0.20764125332266722</v>
      </c>
      <c r="N418" s="1179">
        <f t="shared" si="706"/>
        <v>212.06116114940858</v>
      </c>
      <c r="O418">
        <f t="shared" si="706"/>
        <v>19.363125422051315</v>
      </c>
      <c r="P418" s="1179">
        <f t="shared" si="706"/>
        <v>0.10428380212141256</v>
      </c>
      <c r="Q418" s="1179">
        <f t="shared" si="706"/>
        <v>33.272210202992532</v>
      </c>
      <c r="R418" s="1179">
        <f t="shared" si="706"/>
        <v>17.55085057610145</v>
      </c>
    </row>
    <row r="419" spans="2:18" ht="15.6" thickTop="1" thickBot="1" x14ac:dyDescent="0.35">
      <c r="D419">
        <v>15</v>
      </c>
      <c r="E419">
        <f t="shared" ref="E419" si="707">B413+C413+D419</f>
        <v>115</v>
      </c>
      <c r="F419">
        <f t="shared" ref="F419:R419" si="708">($B413*F$2+$C413*F$3+$D419*F$4)/$E419</f>
        <v>3.4859813429554052</v>
      </c>
      <c r="G419">
        <f t="shared" si="708"/>
        <v>2.6218388002851735E-2</v>
      </c>
      <c r="H419" s="1179">
        <f t="shared" si="708"/>
        <v>11.109868660116124</v>
      </c>
      <c r="I419" s="1179">
        <f t="shared" si="708"/>
        <v>5.9478677570990923</v>
      </c>
      <c r="J419">
        <f t="shared" si="708"/>
        <v>2.5410961659466795</v>
      </c>
      <c r="K419" s="1179">
        <f t="shared" si="708"/>
        <v>78.871074251937614</v>
      </c>
      <c r="L419">
        <f t="shared" si="708"/>
        <v>19.618209109730849</v>
      </c>
      <c r="M419">
        <f t="shared" si="708"/>
        <v>0.20403010109096864</v>
      </c>
      <c r="N419" s="1179">
        <f t="shared" si="708"/>
        <v>211.64088422672734</v>
      </c>
      <c r="O419">
        <f t="shared" si="708"/>
        <v>19.034587975097768</v>
      </c>
      <c r="P419" s="1179">
        <f t="shared" si="708"/>
        <v>0.10535836953793457</v>
      </c>
      <c r="Q419" s="1179">
        <f t="shared" si="708"/>
        <v>32.96569557420343</v>
      </c>
      <c r="R419" s="1179">
        <f t="shared" si="708"/>
        <v>17.382098723432193</v>
      </c>
    </row>
    <row r="420" spans="2:18" s="1159" customFormat="1" ht="19.2" thickTop="1" thickBot="1" x14ac:dyDescent="0.4">
      <c r="D420" s="1159">
        <v>17</v>
      </c>
      <c r="E420" s="1159">
        <f t="shared" ref="E420" si="709">B413+C413+D420</f>
        <v>117</v>
      </c>
      <c r="F420" s="1159">
        <f t="shared" ref="F420:R420" si="710">($B413*F$2+$C413*F$3+$D420*F$4)/$E420</f>
        <v>3.4263919182895011</v>
      </c>
      <c r="G420" s="1159">
        <f t="shared" si="710"/>
        <v>2.5770210430153415E-2</v>
      </c>
      <c r="H420" s="1192">
        <f t="shared" si="710"/>
        <v>11.124514779886219</v>
      </c>
      <c r="I420" s="1192">
        <f t="shared" si="710"/>
        <v>5.9799351377266197</v>
      </c>
      <c r="J420" s="1159">
        <f t="shared" si="710"/>
        <v>2.5202064471962684</v>
      </c>
      <c r="K420" s="1192">
        <f t="shared" si="710"/>
        <v>78.324804362405089</v>
      </c>
      <c r="L420" s="1159">
        <f t="shared" si="710"/>
        <v>19.285729887396553</v>
      </c>
      <c r="M420" s="1159">
        <f t="shared" si="710"/>
        <v>0.20054240705522561</v>
      </c>
      <c r="N420" s="1192">
        <f t="shared" si="710"/>
        <v>211.23497574584718</v>
      </c>
      <c r="O420" s="1159">
        <f t="shared" si="710"/>
        <v>18.717282577612714</v>
      </c>
      <c r="P420" s="1192">
        <f t="shared" si="710"/>
        <v>0.10639619960688319</v>
      </c>
      <c r="Q420" s="1192">
        <f t="shared" si="710"/>
        <v>32.669660078022495</v>
      </c>
      <c r="R420" s="1192">
        <f t="shared" si="710"/>
        <v>17.219116164871281</v>
      </c>
    </row>
    <row r="421" spans="2:18" s="1159" customFormat="1" ht="19.2" thickTop="1" thickBot="1" x14ac:dyDescent="0.4">
      <c r="D421" s="1159">
        <v>20</v>
      </c>
      <c r="E421" s="1159">
        <f t="shared" ref="E421" si="711">B413+C413+D421</f>
        <v>120</v>
      </c>
      <c r="F421" s="1159">
        <f t="shared" ref="F421:R421" si="712">($B413*F$2+$C413*F$3+$D421*F$4)/$E421</f>
        <v>3.3407321203322633</v>
      </c>
      <c r="G421" s="1159">
        <f t="shared" si="712"/>
        <v>2.512595516939958E-2</v>
      </c>
      <c r="H421" s="1192">
        <f t="shared" si="712"/>
        <v>11.14556857705573</v>
      </c>
      <c r="I421" s="1192">
        <f t="shared" si="712"/>
        <v>6.0260319973786931</v>
      </c>
      <c r="J421" s="1159">
        <f t="shared" si="712"/>
        <v>2.4901774764925526</v>
      </c>
      <c r="K421" s="1192">
        <f t="shared" si="712"/>
        <v>77.539541396202111</v>
      </c>
      <c r="L421" s="1159">
        <f t="shared" si="712"/>
        <v>18.807791005291005</v>
      </c>
      <c r="M421" s="1159">
        <f t="shared" si="712"/>
        <v>0.19552884687884495</v>
      </c>
      <c r="N421" s="1192">
        <f t="shared" si="712"/>
        <v>210.65148230458195</v>
      </c>
      <c r="O421" s="1159">
        <f t="shared" si="712"/>
        <v>18.261156068727949</v>
      </c>
      <c r="P421" s="1192">
        <f t="shared" si="712"/>
        <v>0.10788808033099681</v>
      </c>
      <c r="Q421" s="1192">
        <f t="shared" si="712"/>
        <v>32.244109052262409</v>
      </c>
      <c r="R421" s="1192">
        <f t="shared" si="712"/>
        <v>16.984828736939978</v>
      </c>
    </row>
    <row r="422" spans="2:18" ht="15.6" thickTop="1" thickBot="1" x14ac:dyDescent="0.35">
      <c r="B422">
        <v>54</v>
      </c>
      <c r="C422">
        <v>46</v>
      </c>
      <c r="D422">
        <v>1</v>
      </c>
      <c r="E422">
        <f t="shared" ref="E422" si="713">B422+C422+D422</f>
        <v>101</v>
      </c>
      <c r="F422">
        <f t="shared" ref="F422:R422" si="714">($B422*F$2+$C422*F$3+$D422*F$4)/$E422</f>
        <v>3.9697340610509544</v>
      </c>
      <c r="G422">
        <f t="shared" si="714"/>
        <v>2.9739366164400236E-2</v>
      </c>
      <c r="H422" s="1179">
        <f t="shared" si="714"/>
        <v>11.047028649289874</v>
      </c>
      <c r="I422" s="1179">
        <f t="shared" si="714"/>
        <v>5.6859008343130713</v>
      </c>
      <c r="J422">
        <f t="shared" si="714"/>
        <v>2.7366365246691444</v>
      </c>
      <c r="K422" s="1179">
        <f t="shared" si="714"/>
        <v>82.538356106621407</v>
      </c>
      <c r="L422">
        <f t="shared" si="714"/>
        <v>22.602639478233538</v>
      </c>
      <c r="M422">
        <f t="shared" si="714"/>
        <v>0.23516374801463602</v>
      </c>
      <c r="N422" s="1179">
        <f t="shared" si="714"/>
        <v>213.17717249997207</v>
      </c>
      <c r="O422">
        <f t="shared" si="714"/>
        <v>21.39071133900304</v>
      </c>
      <c r="P422" s="1179">
        <f t="shared" si="714"/>
        <v>9.7158323377697878E-2</v>
      </c>
      <c r="Q422" s="1179">
        <f t="shared" si="714"/>
        <v>35.292783120268261</v>
      </c>
      <c r="R422" s="1179">
        <f t="shared" si="714"/>
        <v>18.699465782502781</v>
      </c>
    </row>
    <row r="423" spans="2:18" s="1190" customFormat="1" ht="16.8" thickTop="1" thickBot="1" x14ac:dyDescent="0.35">
      <c r="D423" s="1190">
        <v>3</v>
      </c>
      <c r="E423" s="1190">
        <f t="shared" ref="E423" si="715">B422+C422+D423</f>
        <v>103</v>
      </c>
      <c r="F423" s="1190">
        <f t="shared" ref="F423:R423" si="716">($B422*F$2+$C422*F$3+$D423*F$4)/$E423</f>
        <v>3.892651846273266</v>
      </c>
      <c r="G423" s="1190">
        <f t="shared" si="716"/>
        <v>2.916190274373227E-2</v>
      </c>
      <c r="H423" s="1191">
        <f t="shared" si="716"/>
        <v>11.064885698170977</v>
      </c>
      <c r="I423" s="1191">
        <f t="shared" si="716"/>
        <v>5.7274136244003815</v>
      </c>
      <c r="J423" s="1190">
        <f t="shared" si="716"/>
        <v>2.7091105265017359</v>
      </c>
      <c r="K423" s="1191">
        <f t="shared" si="716"/>
        <v>81.846626584440145</v>
      </c>
      <c r="L423" s="1190">
        <f t="shared" si="716"/>
        <v>22.167018801047931</v>
      </c>
      <c r="M423" s="1190">
        <f t="shared" si="716"/>
        <v>0.23059746164541978</v>
      </c>
      <c r="N423" s="1191">
        <f t="shared" si="716"/>
        <v>212.68626115230731</v>
      </c>
      <c r="O423" s="1190">
        <f t="shared" si="716"/>
        <v>20.984527084308265</v>
      </c>
      <c r="P423" s="1191">
        <f t="shared" si="716"/>
        <v>9.8496441925148961E-2</v>
      </c>
      <c r="Q423" s="1191">
        <f t="shared" si="716"/>
        <v>34.911323623711965</v>
      </c>
      <c r="R423" s="1191">
        <f t="shared" si="716"/>
        <v>18.488750311922516</v>
      </c>
    </row>
    <row r="424" spans="2:18" s="1190" customFormat="1" ht="16.8" thickTop="1" thickBot="1" x14ac:dyDescent="0.35">
      <c r="D424" s="1190">
        <v>5</v>
      </c>
      <c r="E424" s="1190">
        <f t="shared" ref="E424" si="717">B422+C422+D424</f>
        <v>105</v>
      </c>
      <c r="F424" s="1190">
        <f t="shared" ref="F424:R424" si="718">($B422*F$2+$C422*F$3+$D424*F$4)/$E424</f>
        <v>3.8185060968204421</v>
      </c>
      <c r="G424" s="1190">
        <f t="shared" si="718"/>
        <v>2.8606437929565944E-2</v>
      </c>
      <c r="H424" s="1191">
        <f t="shared" si="718"/>
        <v>11.082062478523275</v>
      </c>
      <c r="I424" s="1191">
        <f t="shared" si="718"/>
        <v>5.7673449748653169</v>
      </c>
      <c r="J424" s="1190">
        <f t="shared" si="718"/>
        <v>2.6826331377883239</v>
      </c>
      <c r="K424" s="1191">
        <f t="shared" si="718"/>
        <v>81.181248663103872</v>
      </c>
      <c r="L424" s="1190">
        <f t="shared" si="718"/>
        <v>21.747993197278916</v>
      </c>
      <c r="M424" s="1190">
        <f t="shared" si="718"/>
        <v>0.22620512904264989</v>
      </c>
      <c r="N424" s="1191">
        <f t="shared" si="718"/>
        <v>212.21405118931551</v>
      </c>
      <c r="O424" s="1190">
        <f t="shared" si="718"/>
        <v>20.593816515506628</v>
      </c>
      <c r="P424" s="1191">
        <f t="shared" si="718"/>
        <v>9.9783584527935246E-2</v>
      </c>
      <c r="Q424" s="1191">
        <f t="shared" si="718"/>
        <v>34.544395917500673</v>
      </c>
      <c r="R424" s="1191">
        <f t="shared" si="718"/>
        <v>18.286062097364354</v>
      </c>
    </row>
    <row r="425" spans="2:18" ht="15.6" thickTop="1" thickBot="1" x14ac:dyDescent="0.35">
      <c r="D425">
        <v>7</v>
      </c>
      <c r="E425">
        <f t="shared" ref="E425" si="719">B422+C422+D425</f>
        <v>107</v>
      </c>
      <c r="F425">
        <f t="shared" ref="F425:R425" si="720">($B422*F$2+$C422*F$3+$D425*F$4)/$E425</f>
        <v>3.7471321510854803</v>
      </c>
      <c r="G425">
        <f t="shared" si="720"/>
        <v>2.8071738155181533E-2</v>
      </c>
      <c r="H425" s="1179">
        <f t="shared" si="720"/>
        <v>11.098597136245582</v>
      </c>
      <c r="I425" s="1179">
        <f t="shared" si="720"/>
        <v>5.8057835645652087</v>
      </c>
      <c r="J425">
        <f t="shared" si="720"/>
        <v>2.6571455579987786</v>
      </c>
      <c r="K425" s="1179">
        <f t="shared" si="720"/>
        <v>80.54074468275212</v>
      </c>
      <c r="L425">
        <f t="shared" si="720"/>
        <v>21.344632102062011</v>
      </c>
      <c r="M425">
        <f t="shared" si="720"/>
        <v>0.22197699578951624</v>
      </c>
      <c r="N425" s="1179">
        <f t="shared" si="720"/>
        <v>211.7594939352206</v>
      </c>
      <c r="O425">
        <f t="shared" si="720"/>
        <v>20.217711949277014</v>
      </c>
      <c r="P425" s="1179">
        <f t="shared" si="720"/>
        <v>0.10102260965024354</v>
      </c>
      <c r="Q425" s="1179">
        <f t="shared" si="720"/>
        <v>34.191185134886062</v>
      </c>
      <c r="R425" s="1179">
        <f t="shared" si="720"/>
        <v>18.090951012322385</v>
      </c>
    </row>
    <row r="426" spans="2:18" ht="15.6" thickTop="1" thickBot="1" x14ac:dyDescent="0.35">
      <c r="D426">
        <v>10</v>
      </c>
      <c r="E426">
        <f t="shared" ref="E426" si="721">B422+C422+D426</f>
        <v>110</v>
      </c>
      <c r="F426">
        <f t="shared" ref="F426:R426" si="722">($B422*F$2+$C422*F$3+$D426*F$4)/$E426</f>
        <v>3.6449376378740581</v>
      </c>
      <c r="G426">
        <f t="shared" si="722"/>
        <v>2.7306145296403853E-2</v>
      </c>
      <c r="H426" s="1179">
        <f t="shared" si="722"/>
        <v>11.122271759802521</v>
      </c>
      <c r="I426" s="1179">
        <f t="shared" si="722"/>
        <v>5.8608206361809625</v>
      </c>
      <c r="J426">
        <f t="shared" si="722"/>
        <v>2.620651977845565</v>
      </c>
      <c r="K426" s="1179">
        <f t="shared" si="722"/>
        <v>79.623659438157588</v>
      </c>
      <c r="L426">
        <f t="shared" si="722"/>
        <v>20.767092352092355</v>
      </c>
      <c r="M426">
        <f t="shared" si="722"/>
        <v>0.21592307772252942</v>
      </c>
      <c r="N426" s="1179">
        <f t="shared" si="722"/>
        <v>211.10865059413018</v>
      </c>
      <c r="O426">
        <f t="shared" si="722"/>
        <v>19.67919859308461</v>
      </c>
      <c r="P426" s="1179">
        <f t="shared" si="722"/>
        <v>0.10279666834809405</v>
      </c>
      <c r="Q426" s="1179">
        <f t="shared" si="722"/>
        <v>33.685451514324228</v>
      </c>
      <c r="R426" s="1179">
        <f t="shared" si="722"/>
        <v>17.811587413285022</v>
      </c>
    </row>
    <row r="427" spans="2:18" ht="15.6" thickTop="1" thickBot="1" x14ac:dyDescent="0.35">
      <c r="D427">
        <v>13</v>
      </c>
      <c r="E427">
        <f t="shared" ref="E427" si="723">B422+C422+D427</f>
        <v>113</v>
      </c>
      <c r="F427">
        <f t="shared" ref="F427:R427" si="724">($B422*F$2+$C422*F$3+$D427*F$4)/$E427</f>
        <v>3.5481693820012956</v>
      </c>
      <c r="G427">
        <f t="shared" si="724"/>
        <v>2.6581203385879857E-2</v>
      </c>
      <c r="H427" s="1179">
        <f t="shared" si="724"/>
        <v>11.144689323701568</v>
      </c>
      <c r="I427" s="1179">
        <f t="shared" si="724"/>
        <v>5.9129353854100399</v>
      </c>
      <c r="J427">
        <f t="shared" si="724"/>
        <v>2.5860961099128761</v>
      </c>
      <c r="K427" s="1179">
        <f t="shared" si="724"/>
        <v>78.755268985311432</v>
      </c>
      <c r="L427">
        <f t="shared" si="724"/>
        <v>20.220218429554713</v>
      </c>
      <c r="M427">
        <f t="shared" si="724"/>
        <v>0.21019060663255076</v>
      </c>
      <c r="N427" s="1179">
        <f t="shared" si="724"/>
        <v>210.49236530654898</v>
      </c>
      <c r="O427">
        <f t="shared" si="724"/>
        <v>19.169278866424545</v>
      </c>
      <c r="P427" s="1179">
        <f t="shared" si="724"/>
        <v>0.10447652923897903</v>
      </c>
      <c r="Q427" s="1179">
        <f t="shared" si="724"/>
        <v>33.206571006358608</v>
      </c>
      <c r="R427" s="1179">
        <f t="shared" si="724"/>
        <v>17.547057279683269</v>
      </c>
    </row>
    <row r="428" spans="2:18" ht="15.6" thickTop="1" thickBot="1" x14ac:dyDescent="0.35">
      <c r="D428">
        <v>15</v>
      </c>
      <c r="E428">
        <f t="shared" ref="E428" si="725">B422+C422+D428</f>
        <v>115</v>
      </c>
      <c r="F428">
        <f t="shared" ref="F428:R428" si="726">($B422*F$2+$C422*F$3+$D428*F$4)/$E428</f>
        <v>3.4864620884012729</v>
      </c>
      <c r="G428">
        <f t="shared" si="726"/>
        <v>2.6118921587864555E-2</v>
      </c>
      <c r="H428" s="1179">
        <f t="shared" si="726"/>
        <v>11.158984581840093</v>
      </c>
      <c r="I428" s="1179">
        <f t="shared" si="726"/>
        <v>5.946167979121336</v>
      </c>
      <c r="J428">
        <f t="shared" si="726"/>
        <v>2.5640604839847847</v>
      </c>
      <c r="K428" s="1179">
        <f t="shared" si="726"/>
        <v>78.201512754510986</v>
      </c>
      <c r="L428">
        <f t="shared" si="726"/>
        <v>19.871487232574193</v>
      </c>
      <c r="M428">
        <f t="shared" si="726"/>
        <v>0.2065351178215499</v>
      </c>
      <c r="N428" s="1179">
        <f t="shared" si="726"/>
        <v>210.09937178983054</v>
      </c>
      <c r="O428">
        <f t="shared" si="726"/>
        <v>18.844112663916679</v>
      </c>
      <c r="P428" s="1179">
        <f t="shared" si="726"/>
        <v>0.10554774487954337</v>
      </c>
      <c r="Q428" s="1179">
        <f t="shared" si="726"/>
        <v>32.901197928815314</v>
      </c>
      <c r="R428" s="1179">
        <f t="shared" si="726"/>
        <v>17.378371397386502</v>
      </c>
    </row>
    <row r="429" spans="2:18" ht="15.6" thickTop="1" thickBot="1" x14ac:dyDescent="0.35">
      <c r="D429">
        <v>17</v>
      </c>
      <c r="E429">
        <f t="shared" ref="E429" si="727">B422+C422+D429</f>
        <v>117</v>
      </c>
      <c r="F429">
        <f t="shared" ref="F429:R429" si="728">($B422*F$2+$C422*F$3+$D429*F$4)/$E429</f>
        <v>3.4268644458644992</v>
      </c>
      <c r="G429">
        <f t="shared" si="728"/>
        <v>2.5672444295764308E-2</v>
      </c>
      <c r="H429" s="1179">
        <f t="shared" si="728"/>
        <v>11.172791113204649</v>
      </c>
      <c r="I429" s="1179">
        <f t="shared" si="728"/>
        <v>5.9782644157826716</v>
      </c>
      <c r="J429">
        <f t="shared" si="728"/>
        <v>2.5427782127892771</v>
      </c>
      <c r="K429" s="1179">
        <f t="shared" si="728"/>
        <v>77.66668836066097</v>
      </c>
      <c r="L429">
        <f t="shared" si="728"/>
        <v>19.534678469678472</v>
      </c>
      <c r="M429">
        <f t="shared" si="728"/>
        <v>0.20300460298699349</v>
      </c>
      <c r="N429" s="1179">
        <f t="shared" si="728"/>
        <v>209.71981394889733</v>
      </c>
      <c r="O429">
        <f t="shared" si="728"/>
        <v>18.530063254656945</v>
      </c>
      <c r="P429" s="1179">
        <f t="shared" si="728"/>
        <v>0.10658233776316534</v>
      </c>
      <c r="Q429" s="1179">
        <f t="shared" si="728"/>
        <v>32.606264956487166</v>
      </c>
      <c r="R429" s="1179">
        <f t="shared" si="728"/>
        <v>17.215452553800734</v>
      </c>
    </row>
    <row r="430" spans="2:18" ht="15.6" thickTop="1" thickBot="1" x14ac:dyDescent="0.35">
      <c r="D430">
        <v>20</v>
      </c>
      <c r="E430">
        <f t="shared" ref="E430" si="729">B422+C422+D430</f>
        <v>120</v>
      </c>
      <c r="F430">
        <f t="shared" ref="F430:R430" si="730">($B422*F$2+$C422*F$3+$D430*F$4)/$E430</f>
        <v>3.3411928347178868</v>
      </c>
      <c r="G430">
        <f t="shared" si="730"/>
        <v>2.5030633188370198E-2</v>
      </c>
      <c r="H430" s="1179">
        <f t="shared" si="730"/>
        <v>11.1926380020412</v>
      </c>
      <c r="I430" s="1179">
        <f t="shared" si="730"/>
        <v>6.0244030434833435</v>
      </c>
      <c r="J430">
        <f t="shared" si="730"/>
        <v>2.5121849479457361</v>
      </c>
      <c r="K430" s="1179">
        <f t="shared" si="730"/>
        <v>76.897878294501595</v>
      </c>
      <c r="L430">
        <f t="shared" si="730"/>
        <v>19.050515873015875</v>
      </c>
      <c r="M430">
        <f t="shared" si="730"/>
        <v>0.19792948791231865</v>
      </c>
      <c r="N430" s="1179">
        <f t="shared" si="730"/>
        <v>209.17419955255585</v>
      </c>
      <c r="O430">
        <f t="shared" si="730"/>
        <v>18.078617228846078</v>
      </c>
      <c r="P430" s="1179">
        <f t="shared" si="730"/>
        <v>0.10806956503337191</v>
      </c>
      <c r="Q430" s="1179">
        <f t="shared" si="730"/>
        <v>32.182298808765466</v>
      </c>
      <c r="R430" s="1179">
        <f t="shared" si="730"/>
        <v>16.981256716146191</v>
      </c>
    </row>
    <row r="431" spans="2:18" ht="15.6" thickTop="1" thickBot="1" x14ac:dyDescent="0.35">
      <c r="B431">
        <v>53</v>
      </c>
      <c r="C431">
        <v>47</v>
      </c>
      <c r="D431">
        <v>1</v>
      </c>
      <c r="E431">
        <f t="shared" ref="E431" si="731">B431+C431+D431</f>
        <v>101</v>
      </c>
      <c r="F431">
        <f t="shared" ref="F431:R431" si="732">($B431*F$2+$C431*F$3+$D431*F$4)/$E431</f>
        <v>3.9702814444794172</v>
      </c>
      <c r="G431">
        <f t="shared" si="732"/>
        <v>2.9626112325553452E-2</v>
      </c>
      <c r="H431" s="1179">
        <f t="shared" si="732"/>
        <v>11.102952718579539</v>
      </c>
      <c r="I431" s="1179">
        <f t="shared" si="732"/>
        <v>5.6839654435463194</v>
      </c>
      <c r="J431">
        <f t="shared" si="732"/>
        <v>2.7627840155046113</v>
      </c>
      <c r="K431" s="1179">
        <f t="shared" si="732"/>
        <v>81.77598410460098</v>
      </c>
      <c r="L431">
        <f t="shared" si="732"/>
        <v>22.891025459688823</v>
      </c>
      <c r="M431">
        <f t="shared" si="732"/>
        <v>0.23801599478707999</v>
      </c>
      <c r="N431" s="1179">
        <f t="shared" si="732"/>
        <v>211.42198507182226</v>
      </c>
      <c r="O431">
        <f t="shared" si="732"/>
        <v>21.173833509440417</v>
      </c>
      <c r="P431" s="1179">
        <f t="shared" si="732"/>
        <v>9.7373948766658378E-2</v>
      </c>
      <c r="Q431" s="1179">
        <f t="shared" si="732"/>
        <v>35.219345207202572</v>
      </c>
      <c r="R431" s="1179">
        <f t="shared" si="732"/>
        <v>18.69522179740126</v>
      </c>
    </row>
    <row r="432" spans="2:18" ht="15.6" thickTop="1" thickBot="1" x14ac:dyDescent="0.35">
      <c r="D432">
        <v>3</v>
      </c>
      <c r="E432">
        <f t="shared" ref="E432" si="733">B431+C431+D432</f>
        <v>103</v>
      </c>
      <c r="F432">
        <f t="shared" ref="F432:R432" si="734">($B431*F$2+$C431*F$3+$D432*F$4)/$E432</f>
        <v>3.8931886008972927</v>
      </c>
      <c r="G432">
        <f t="shared" si="734"/>
        <v>2.9050848008552416E-2</v>
      </c>
      <c r="H432" s="1179">
        <f t="shared" si="734"/>
        <v>11.119723863202591</v>
      </c>
      <c r="I432" s="1179">
        <f t="shared" si="734"/>
        <v>5.7255158140368669</v>
      </c>
      <c r="J432">
        <f t="shared" si="734"/>
        <v>2.734750299068553</v>
      </c>
      <c r="K432" s="1179">
        <f t="shared" si="734"/>
        <v>81.099057922264763</v>
      </c>
      <c r="L432">
        <f t="shared" si="734"/>
        <v>22.449805054707969</v>
      </c>
      <c r="M432">
        <f t="shared" si="734"/>
        <v>0.23339432498538912</v>
      </c>
      <c r="N432" s="1179">
        <f t="shared" si="734"/>
        <v>210.96515503344199</v>
      </c>
      <c r="O432">
        <f t="shared" si="734"/>
        <v>20.771860474737149</v>
      </c>
      <c r="P432" s="1179">
        <f t="shared" si="734"/>
        <v>9.8707880413352947E-2</v>
      </c>
      <c r="Q432" s="1179">
        <f t="shared" si="734"/>
        <v>34.83931168954075</v>
      </c>
      <c r="R432" s="1179">
        <f t="shared" si="734"/>
        <v>18.484588734298693</v>
      </c>
    </row>
    <row r="433" spans="2:18" ht="15.6" thickTop="1" thickBot="1" x14ac:dyDescent="0.35">
      <c r="D433">
        <v>5</v>
      </c>
      <c r="E433">
        <f t="shared" ref="E433" si="735">B431+C431+D433</f>
        <v>105</v>
      </c>
      <c r="F433">
        <f t="shared" ref="F433:R433" si="736">($B431*F$2+$C431*F$3+$D433*F$4)/$E433</f>
        <v>3.8190326275468682</v>
      </c>
      <c r="G433">
        <f t="shared" si="736"/>
        <v>2.8497498522675226E-2</v>
      </c>
      <c r="H433" s="1179">
        <f t="shared" si="736"/>
        <v>11.135856107078096</v>
      </c>
      <c r="I433" s="1179">
        <f t="shared" si="736"/>
        <v>5.7654833132706322</v>
      </c>
      <c r="J433">
        <f t="shared" si="736"/>
        <v>2.707784533734821</v>
      </c>
      <c r="K433" s="1179">
        <f t="shared" si="736"/>
        <v>80.447919404017554</v>
      </c>
      <c r="L433">
        <f t="shared" si="736"/>
        <v>22.025393046107329</v>
      </c>
      <c r="M433">
        <f t="shared" si="736"/>
        <v>0.22894871879519124</v>
      </c>
      <c r="N433" s="1179">
        <f t="shared" si="736"/>
        <v>210.52572804414285</v>
      </c>
      <c r="O433">
        <f t="shared" si="736"/>
        <v>20.385200698498775</v>
      </c>
      <c r="P433" s="1179">
        <f t="shared" si="736"/>
        <v>9.9990995616363917E-2</v>
      </c>
      <c r="Q433" s="1179">
        <f t="shared" si="736"/>
        <v>34.473755639218439</v>
      </c>
      <c r="R433" s="1179">
        <f t="shared" si="736"/>
        <v>18.281979787885746</v>
      </c>
    </row>
    <row r="434" spans="2:18" ht="15.6" thickTop="1" thickBot="1" x14ac:dyDescent="0.35">
      <c r="D434">
        <v>7</v>
      </c>
      <c r="E434">
        <f t="shared" ref="E434" si="737">B431+C431+D434</f>
        <v>107</v>
      </c>
      <c r="F434">
        <f t="shared" ref="F434:R434" si="738">($B431*F$2+$C431*F$3+$D434*F$4)/$E434</f>
        <v>3.7476488401160855</v>
      </c>
      <c r="G434">
        <f t="shared" si="738"/>
        <v>2.7964834998886905E-2</v>
      </c>
      <c r="H434" s="1179">
        <f t="shared" si="738"/>
        <v>11.1513852764162</v>
      </c>
      <c r="I434" s="1179">
        <f t="shared" si="738"/>
        <v>5.8039567003835089</v>
      </c>
      <c r="J434">
        <f t="shared" si="738"/>
        <v>2.6818268343948732</v>
      </c>
      <c r="K434" s="1179">
        <f t="shared" si="738"/>
        <v>79.821122512620676</v>
      </c>
      <c r="L434">
        <f t="shared" si="738"/>
        <v>21.616846906987092</v>
      </c>
      <c r="M434">
        <f t="shared" si="738"/>
        <v>0.22466930349060821</v>
      </c>
      <c r="N434" s="1179">
        <f t="shared" si="738"/>
        <v>210.10272823201379</v>
      </c>
      <c r="O434">
        <f t="shared" si="738"/>
        <v>20.012995493334724</v>
      </c>
      <c r="P434" s="1179">
        <f t="shared" si="738"/>
        <v>0.10122614389589783</v>
      </c>
      <c r="Q434" s="1179">
        <f t="shared" si="738"/>
        <v>34.121865235637138</v>
      </c>
      <c r="R434" s="1179">
        <f t="shared" si="738"/>
        <v>18.086945007693846</v>
      </c>
    </row>
    <row r="435" spans="2:18" ht="15.6" thickTop="1" thickBot="1" x14ac:dyDescent="0.35">
      <c r="D435">
        <v>10</v>
      </c>
      <c r="E435">
        <f t="shared" ref="E435" si="739">B431+C431+D435</f>
        <v>110</v>
      </c>
      <c r="F435">
        <f t="shared" ref="F435:R435" si="740">($B431*F$2+$C431*F$3+$D435*F$4)/$E435</f>
        <v>3.6454402353856468</v>
      </c>
      <c r="G435">
        <f t="shared" si="740"/>
        <v>2.7202157680735445E-2</v>
      </c>
      <c r="H435" s="1179">
        <f t="shared" si="740"/>
        <v>11.173620223423033</v>
      </c>
      <c r="I435" s="1179">
        <f t="shared" si="740"/>
        <v>5.8590435955678544</v>
      </c>
      <c r="J435">
        <f t="shared" si="740"/>
        <v>2.6446601285217666</v>
      </c>
      <c r="K435" s="1179">
        <f t="shared" si="740"/>
        <v>78.923663327211543</v>
      </c>
      <c r="L435">
        <f t="shared" si="740"/>
        <v>21.031883116883115</v>
      </c>
      <c r="M435">
        <f t="shared" si="740"/>
        <v>0.21854195884995525</v>
      </c>
      <c r="N435" s="1179">
        <f t="shared" si="740"/>
        <v>209.49706941010174</v>
      </c>
      <c r="O435">
        <f t="shared" si="740"/>
        <v>19.480065313213473</v>
      </c>
      <c r="P435" s="1179">
        <f t="shared" si="740"/>
        <v>0.10299465165977595</v>
      </c>
      <c r="Q435" s="1179">
        <f t="shared" si="740"/>
        <v>33.6180221577821</v>
      </c>
      <c r="R435" s="1179">
        <f t="shared" si="740"/>
        <v>17.80769066332817</v>
      </c>
    </row>
    <row r="436" spans="2:18" ht="15.6" thickTop="1" thickBot="1" x14ac:dyDescent="0.35">
      <c r="D436">
        <v>13</v>
      </c>
      <c r="E436">
        <f t="shared" ref="E436" si="741">B431+C431+D436</f>
        <v>113</v>
      </c>
      <c r="F436">
        <f t="shared" ref="F436:R436" si="742">($B431*F$2+$C431*F$3+$D436*F$4)/$E436</f>
        <v>3.5486586362161163</v>
      </c>
      <c r="G436">
        <f t="shared" si="742"/>
        <v>2.6479976503370785E-2</v>
      </c>
      <c r="H436" s="1179">
        <f t="shared" si="742"/>
        <v>11.194674553774632</v>
      </c>
      <c r="I436" s="1179">
        <f t="shared" si="742"/>
        <v>5.9112055228663065</v>
      </c>
      <c r="J436">
        <f t="shared" si="742"/>
        <v>2.609466876057851</v>
      </c>
      <c r="K436" s="1179">
        <f t="shared" si="742"/>
        <v>78.07385684191263</v>
      </c>
      <c r="L436">
        <f t="shared" si="742"/>
        <v>20.477979351032445</v>
      </c>
      <c r="M436">
        <f t="shared" si="742"/>
        <v>0.21273995994243433</v>
      </c>
      <c r="N436" s="1179">
        <f t="shared" si="742"/>
        <v>208.92356946368943</v>
      </c>
      <c r="O436">
        <f t="shared" si="742"/>
        <v>18.975432310797775</v>
      </c>
      <c r="P436" s="1179">
        <f t="shared" si="742"/>
        <v>0.10466925635654549</v>
      </c>
      <c r="Q436" s="1179">
        <f t="shared" si="742"/>
        <v>33.14093180972467</v>
      </c>
      <c r="R436" s="1179">
        <f t="shared" si="742"/>
        <v>17.543263983265096</v>
      </c>
    </row>
    <row r="437" spans="2:18" ht="15.6" thickTop="1" thickBot="1" x14ac:dyDescent="0.35">
      <c r="D437">
        <v>15</v>
      </c>
      <c r="E437">
        <f t="shared" ref="E437" si="743">B431+C431+D437</f>
        <v>115</v>
      </c>
      <c r="F437">
        <f t="shared" ref="F437:R437" si="744">($B431*F$2+$C431*F$3+$D437*F$4)/$E437</f>
        <v>3.4869428338471407</v>
      </c>
      <c r="G437">
        <f t="shared" si="744"/>
        <v>2.6019455172877379E-2</v>
      </c>
      <c r="H437" s="1179">
        <f t="shared" si="744"/>
        <v>11.20810050356406</v>
      </c>
      <c r="I437" s="1179">
        <f t="shared" si="744"/>
        <v>5.9444682011435797</v>
      </c>
      <c r="J437">
        <f t="shared" si="744"/>
        <v>2.5870248020228903</v>
      </c>
      <c r="K437" s="1179">
        <f t="shared" si="744"/>
        <v>77.531951257084344</v>
      </c>
      <c r="L437">
        <f t="shared" si="744"/>
        <v>20.12476535541753</v>
      </c>
      <c r="M437">
        <f t="shared" si="744"/>
        <v>0.20904013455213113</v>
      </c>
      <c r="N437" s="1179">
        <f t="shared" si="744"/>
        <v>208.55785935293375</v>
      </c>
      <c r="O437">
        <f t="shared" si="744"/>
        <v>18.653637352735593</v>
      </c>
      <c r="P437" s="1179">
        <f t="shared" si="744"/>
        <v>0.10573712022115216</v>
      </c>
      <c r="Q437" s="1179">
        <f t="shared" si="744"/>
        <v>32.836700283427184</v>
      </c>
      <c r="R437" s="1179">
        <f t="shared" si="744"/>
        <v>17.374644071340818</v>
      </c>
    </row>
    <row r="438" spans="2:18" ht="15.6" thickTop="1" thickBot="1" x14ac:dyDescent="0.35">
      <c r="D438">
        <v>17</v>
      </c>
      <c r="E438">
        <f t="shared" ref="E438" si="745">B431+C431+D438</f>
        <v>117</v>
      </c>
      <c r="F438">
        <f t="shared" ref="F438:R438" si="746">($B431*F$2+$C431*F$3+$D438*F$4)/$E438</f>
        <v>3.4273369734394969</v>
      </c>
      <c r="G438">
        <f t="shared" si="746"/>
        <v>2.5574678161375201E-2</v>
      </c>
      <c r="H438" s="1179">
        <f t="shared" si="746"/>
        <v>11.221067446523078</v>
      </c>
      <c r="I438" s="1179">
        <f t="shared" si="746"/>
        <v>5.9765936938387227</v>
      </c>
      <c r="J438">
        <f t="shared" si="746"/>
        <v>2.5653499783822871</v>
      </c>
      <c r="K438" s="1179">
        <f t="shared" si="746"/>
        <v>77.008572358916837</v>
      </c>
      <c r="L438">
        <f t="shared" si="746"/>
        <v>19.783627051960384</v>
      </c>
      <c r="M438">
        <f t="shared" si="746"/>
        <v>0.20546679891876135</v>
      </c>
      <c r="N438" s="1179">
        <f t="shared" si="746"/>
        <v>208.2046521519475</v>
      </c>
      <c r="O438">
        <f t="shared" si="746"/>
        <v>18.342843931701175</v>
      </c>
      <c r="P438" s="1179">
        <f t="shared" si="746"/>
        <v>0.10676847591944748</v>
      </c>
      <c r="Q438" s="1179">
        <f t="shared" si="746"/>
        <v>32.54286983495183</v>
      </c>
      <c r="R438" s="1179">
        <f t="shared" si="746"/>
        <v>17.211788942730188</v>
      </c>
    </row>
    <row r="439" spans="2:18" ht="15.6" thickTop="1" thickBot="1" x14ac:dyDescent="0.35">
      <c r="D439">
        <v>20</v>
      </c>
      <c r="E439">
        <f t="shared" ref="E439" si="747">B431+C431+D439</f>
        <v>120</v>
      </c>
      <c r="F439">
        <f t="shared" ref="F439:R439" si="748">($B431*F$2+$C431*F$3+$D439*F$4)/$E439</f>
        <v>3.3416535491035098</v>
      </c>
      <c r="G439">
        <f t="shared" si="748"/>
        <v>2.4935311207340823E-2</v>
      </c>
      <c r="H439" s="1179">
        <f t="shared" si="748"/>
        <v>11.239707427026667</v>
      </c>
      <c r="I439" s="1179">
        <f t="shared" si="748"/>
        <v>6.022774089587994</v>
      </c>
      <c r="J439">
        <f t="shared" si="748"/>
        <v>2.5341924193989209</v>
      </c>
      <c r="K439" s="1179">
        <f t="shared" si="748"/>
        <v>76.256215192801065</v>
      </c>
      <c r="L439">
        <f t="shared" si="748"/>
        <v>19.293240740740739</v>
      </c>
      <c r="M439">
        <f t="shared" si="748"/>
        <v>0.20033012894579233</v>
      </c>
      <c r="N439" s="1179">
        <f t="shared" si="748"/>
        <v>207.69691680052978</v>
      </c>
      <c r="O439">
        <f t="shared" si="748"/>
        <v>17.896078388964202</v>
      </c>
      <c r="P439" s="1179">
        <f t="shared" si="748"/>
        <v>0.10825104973574699</v>
      </c>
      <c r="Q439" s="1179">
        <f t="shared" si="748"/>
        <v>32.120488565268509</v>
      </c>
      <c r="R439" s="1179">
        <f t="shared" si="748"/>
        <v>16.977684695352409</v>
      </c>
    </row>
    <row r="440" spans="2:18" ht="15.6" thickTop="1" thickBot="1" x14ac:dyDescent="0.35">
      <c r="B440">
        <v>52</v>
      </c>
      <c r="C440">
        <v>48</v>
      </c>
      <c r="D440">
        <v>1</v>
      </c>
      <c r="E440">
        <f t="shared" ref="E440" si="749">B440+C440+D440</f>
        <v>101</v>
      </c>
      <c r="F440">
        <f t="shared" ref="F440:R440" si="750">($B440*F$2+$C440*F$3+$D440*F$4)/$E440</f>
        <v>3.9708288279078809</v>
      </c>
      <c r="G440">
        <f t="shared" si="750"/>
        <v>2.9512858486706671E-2</v>
      </c>
      <c r="H440" s="1179">
        <f t="shared" si="750"/>
        <v>11.158876787869207</v>
      </c>
      <c r="I440" s="1179">
        <f t="shared" si="750"/>
        <v>5.6820300527795675</v>
      </c>
      <c r="J440">
        <f t="shared" si="750"/>
        <v>2.7889315063400777</v>
      </c>
      <c r="K440" s="1179">
        <f t="shared" si="750"/>
        <v>81.013612102580552</v>
      </c>
      <c r="L440">
        <f t="shared" si="750"/>
        <v>23.179411441144115</v>
      </c>
      <c r="M440">
        <f t="shared" si="750"/>
        <v>0.24086824155952399</v>
      </c>
      <c r="N440" s="1179">
        <f t="shared" si="750"/>
        <v>209.66679764367248</v>
      </c>
      <c r="O440">
        <f t="shared" si="750"/>
        <v>20.956955679877794</v>
      </c>
      <c r="P440" s="1179">
        <f t="shared" si="750"/>
        <v>9.7589574155618877E-2</v>
      </c>
      <c r="Q440" s="1179">
        <f t="shared" si="750"/>
        <v>35.14590729413689</v>
      </c>
      <c r="R440" s="1179">
        <f t="shared" si="750"/>
        <v>18.690977812299735</v>
      </c>
    </row>
    <row r="441" spans="2:18" ht="15.6" thickTop="1" thickBot="1" x14ac:dyDescent="0.35">
      <c r="D441">
        <v>3</v>
      </c>
      <c r="E441">
        <f t="shared" ref="E441" si="751">B440+C440+D441</f>
        <v>103</v>
      </c>
      <c r="F441">
        <f t="shared" ref="F441:R441" si="752">($B440*F$2+$C440*F$3+$D441*F$4)/$E441</f>
        <v>3.8937253555213198</v>
      </c>
      <c r="G441">
        <f t="shared" si="752"/>
        <v>2.8939793273372559E-2</v>
      </c>
      <c r="H441" s="1179">
        <f t="shared" si="752"/>
        <v>11.174562028234206</v>
      </c>
      <c r="I441" s="1179">
        <f t="shared" si="752"/>
        <v>5.7236180036733533</v>
      </c>
      <c r="J441">
        <f t="shared" si="752"/>
        <v>2.7603900716353698</v>
      </c>
      <c r="K441" s="1179">
        <f t="shared" si="752"/>
        <v>80.35148926008938</v>
      </c>
      <c r="L441">
        <f t="shared" si="752"/>
        <v>22.732591308368011</v>
      </c>
      <c r="M441">
        <f t="shared" si="752"/>
        <v>0.23619118832535849</v>
      </c>
      <c r="N441" s="1179">
        <f t="shared" si="752"/>
        <v>209.24404891457667</v>
      </c>
      <c r="O441">
        <f t="shared" si="752"/>
        <v>20.559193865166034</v>
      </c>
      <c r="P441" s="1179">
        <f t="shared" si="752"/>
        <v>9.8919318901556919E-2</v>
      </c>
      <c r="Q441" s="1179">
        <f t="shared" si="752"/>
        <v>34.767299755369557</v>
      </c>
      <c r="R441" s="1179">
        <f t="shared" si="752"/>
        <v>18.480427156674871</v>
      </c>
    </row>
    <row r="442" spans="2:18" ht="15.6" thickTop="1" thickBot="1" x14ac:dyDescent="0.35">
      <c r="D442">
        <v>5</v>
      </c>
      <c r="E442">
        <f t="shared" ref="E442" si="753">B440+C440+D442</f>
        <v>105</v>
      </c>
      <c r="F442">
        <f t="shared" ref="F442:R442" si="754">($B440*F$2+$C440*F$3+$D442*F$4)/$E442</f>
        <v>3.8195591582732948</v>
      </c>
      <c r="G442">
        <f t="shared" si="754"/>
        <v>2.8388559115784511E-2</v>
      </c>
      <c r="H442" s="1179">
        <f t="shared" si="754"/>
        <v>11.189649735632919</v>
      </c>
      <c r="I442" s="1179">
        <f t="shared" si="754"/>
        <v>5.7636216516759466</v>
      </c>
      <c r="J442">
        <f t="shared" si="754"/>
        <v>2.7329359296813172</v>
      </c>
      <c r="K442" s="1179">
        <f t="shared" si="754"/>
        <v>79.714590144931222</v>
      </c>
      <c r="L442">
        <f t="shared" si="754"/>
        <v>22.302792894935756</v>
      </c>
      <c r="M442">
        <f t="shared" si="754"/>
        <v>0.23169230854773262</v>
      </c>
      <c r="N442" s="1179">
        <f t="shared" si="754"/>
        <v>208.83740489897019</v>
      </c>
      <c r="O442">
        <f t="shared" si="754"/>
        <v>20.176584881490918</v>
      </c>
      <c r="P442" s="1179">
        <f t="shared" si="754"/>
        <v>0.10019840670479258</v>
      </c>
      <c r="Q442" s="1179">
        <f t="shared" si="754"/>
        <v>34.403115360936212</v>
      </c>
      <c r="R442" s="1179">
        <f t="shared" si="754"/>
        <v>18.277897478407137</v>
      </c>
    </row>
    <row r="443" spans="2:18" ht="15.6" thickTop="1" thickBot="1" x14ac:dyDescent="0.35">
      <c r="D443">
        <v>7</v>
      </c>
      <c r="E443">
        <f t="shared" ref="E443" si="755">B440+C440+D443</f>
        <v>107</v>
      </c>
      <c r="F443">
        <f t="shared" ref="F443:R443" si="756">($B440*F$2+$C440*F$3+$D443*F$4)/$E443</f>
        <v>3.7481655291466911</v>
      </c>
      <c r="G443">
        <f t="shared" si="756"/>
        <v>2.7857931842592276E-2</v>
      </c>
      <c r="H443" s="1179">
        <f t="shared" si="756"/>
        <v>11.204173416586821</v>
      </c>
      <c r="I443" s="1179">
        <f t="shared" si="756"/>
        <v>5.8021298362018081</v>
      </c>
      <c r="J443">
        <f t="shared" si="756"/>
        <v>2.7065081107909679</v>
      </c>
      <c r="K443" s="1179">
        <f t="shared" si="756"/>
        <v>79.101500342489246</v>
      </c>
      <c r="L443">
        <f t="shared" si="756"/>
        <v>21.889061711912181</v>
      </c>
      <c r="M443">
        <f t="shared" si="756"/>
        <v>0.22736161119170023</v>
      </c>
      <c r="N443" s="1179">
        <f t="shared" si="756"/>
        <v>208.44596252880697</v>
      </c>
      <c r="O443">
        <f t="shared" si="756"/>
        <v>19.808279037392435</v>
      </c>
      <c r="P443" s="1179">
        <f t="shared" si="756"/>
        <v>0.10142967814155213</v>
      </c>
      <c r="Q443" s="1179">
        <f t="shared" si="756"/>
        <v>34.052545336388228</v>
      </c>
      <c r="R443" s="1179">
        <f t="shared" si="756"/>
        <v>18.082939003065306</v>
      </c>
    </row>
    <row r="444" spans="2:18" ht="15.6" thickTop="1" thickBot="1" x14ac:dyDescent="0.35">
      <c r="D444">
        <v>10</v>
      </c>
      <c r="E444">
        <f t="shared" ref="E444" si="757">B440+C440+D444</f>
        <v>110</v>
      </c>
      <c r="F444">
        <f t="shared" ref="F444:R444" si="758">($B440*F$2+$C440*F$3+$D444*F$4)/$E444</f>
        <v>3.6459428328972359</v>
      </c>
      <c r="G444">
        <f t="shared" si="758"/>
        <v>2.7098170065067033E-2</v>
      </c>
      <c r="H444" s="1179">
        <f t="shared" si="758"/>
        <v>11.224968687043544</v>
      </c>
      <c r="I444" s="1179">
        <f t="shared" si="758"/>
        <v>5.8572665549547454</v>
      </c>
      <c r="J444">
        <f t="shared" si="758"/>
        <v>2.6686682791979677</v>
      </c>
      <c r="K444" s="1179">
        <f t="shared" si="758"/>
        <v>78.223667216265511</v>
      </c>
      <c r="L444">
        <f t="shared" si="758"/>
        <v>21.296673881673886</v>
      </c>
      <c r="M444">
        <f t="shared" si="758"/>
        <v>0.22116083997738115</v>
      </c>
      <c r="N444" s="1179">
        <f t="shared" si="758"/>
        <v>207.88548822607328</v>
      </c>
      <c r="O444">
        <f t="shared" si="758"/>
        <v>19.280932033342339</v>
      </c>
      <c r="P444" s="1179">
        <f t="shared" si="758"/>
        <v>0.10319263497145786</v>
      </c>
      <c r="Q444" s="1179">
        <f t="shared" si="758"/>
        <v>33.550592801239979</v>
      </c>
      <c r="R444" s="1179">
        <f t="shared" si="758"/>
        <v>17.803793913371315</v>
      </c>
    </row>
    <row r="445" spans="2:18" ht="15.6" thickTop="1" thickBot="1" x14ac:dyDescent="0.35">
      <c r="D445">
        <v>13</v>
      </c>
      <c r="E445">
        <f t="shared" ref="E445" si="759">B440+C440+D445</f>
        <v>113</v>
      </c>
      <c r="F445">
        <f t="shared" ref="F445:R445" si="760">($B440*F$2+$C440*F$3+$D445*F$4)/$E445</f>
        <v>3.5491478904309375</v>
      </c>
      <c r="G445">
        <f t="shared" si="760"/>
        <v>2.6378749620861713E-2</v>
      </c>
      <c r="H445" s="1179">
        <f t="shared" si="760"/>
        <v>11.244659783847696</v>
      </c>
      <c r="I445" s="1179">
        <f t="shared" si="760"/>
        <v>5.9094756603225722</v>
      </c>
      <c r="J445">
        <f t="shared" si="760"/>
        <v>2.6328376422028255</v>
      </c>
      <c r="K445" s="1179">
        <f t="shared" si="760"/>
        <v>77.392444698513842</v>
      </c>
      <c r="L445">
        <f t="shared" si="760"/>
        <v>20.735740272510185</v>
      </c>
      <c r="M445">
        <f t="shared" si="760"/>
        <v>0.21528931325231793</v>
      </c>
      <c r="N445" s="1179">
        <f t="shared" si="760"/>
        <v>207.35477362082989</v>
      </c>
      <c r="O445">
        <f t="shared" si="760"/>
        <v>18.781585755171005</v>
      </c>
      <c r="P445" s="1179">
        <f t="shared" si="760"/>
        <v>0.10486198347411195</v>
      </c>
      <c r="Q445" s="1179">
        <f t="shared" si="760"/>
        <v>33.075292613090745</v>
      </c>
      <c r="R445" s="1179">
        <f t="shared" si="760"/>
        <v>17.539470686846919</v>
      </c>
    </row>
    <row r="446" spans="2:18" ht="15.6" thickTop="1" thickBot="1" x14ac:dyDescent="0.35">
      <c r="D446">
        <v>15</v>
      </c>
      <c r="E446">
        <f t="shared" ref="E446" si="761">B440+C440+D446</f>
        <v>115</v>
      </c>
      <c r="F446">
        <f t="shared" ref="F446:R446" si="762">($B440*F$2+$C440*F$3+$D446*F$4)/$E446</f>
        <v>3.4874235792930084</v>
      </c>
      <c r="G446">
        <f t="shared" si="762"/>
        <v>2.5919988757890207E-2</v>
      </c>
      <c r="H446" s="1179">
        <f t="shared" si="762"/>
        <v>11.257216425288027</v>
      </c>
      <c r="I446" s="1179">
        <f t="shared" si="762"/>
        <v>5.9427684231658233</v>
      </c>
      <c r="J446">
        <f t="shared" si="762"/>
        <v>2.6099891200609955</v>
      </c>
      <c r="K446" s="1179">
        <f t="shared" si="762"/>
        <v>76.862389759657702</v>
      </c>
      <c r="L446">
        <f t="shared" si="762"/>
        <v>20.378043478260874</v>
      </c>
      <c r="M446">
        <f t="shared" si="762"/>
        <v>0.2115451512827124</v>
      </c>
      <c r="N446" s="1179">
        <f t="shared" si="762"/>
        <v>207.01634691603698</v>
      </c>
      <c r="O446">
        <f t="shared" si="762"/>
        <v>18.463162041554508</v>
      </c>
      <c r="P446" s="1179">
        <f t="shared" si="762"/>
        <v>0.10592649556276093</v>
      </c>
      <c r="Q446" s="1179">
        <f t="shared" si="762"/>
        <v>32.772202638039069</v>
      </c>
      <c r="R446" s="1179">
        <f t="shared" si="762"/>
        <v>17.37091674529513</v>
      </c>
    </row>
    <row r="447" spans="2:18" ht="15.6" thickTop="1" thickBot="1" x14ac:dyDescent="0.35">
      <c r="D447">
        <v>17</v>
      </c>
      <c r="E447">
        <f t="shared" ref="E447" si="763">B440+C440+D447</f>
        <v>117</v>
      </c>
      <c r="F447">
        <f t="shared" ref="F447:R447" si="764">($B440*F$2+$C440*F$3+$D447*F$4)/$E447</f>
        <v>3.4278095010144956</v>
      </c>
      <c r="G447">
        <f t="shared" si="764"/>
        <v>2.5476912026986098E-2</v>
      </c>
      <c r="H447" s="1179">
        <f t="shared" si="764"/>
        <v>11.26934377984151</v>
      </c>
      <c r="I447" s="1179">
        <f t="shared" si="764"/>
        <v>5.9749229718947747</v>
      </c>
      <c r="J447">
        <f t="shared" si="764"/>
        <v>2.5879217439752971</v>
      </c>
      <c r="K447" s="1179">
        <f t="shared" si="764"/>
        <v>76.350456357172703</v>
      </c>
      <c r="L447">
        <f t="shared" si="764"/>
        <v>20.032575634242303</v>
      </c>
      <c r="M447">
        <f t="shared" si="764"/>
        <v>0.20792899485052926</v>
      </c>
      <c r="N447" s="1179">
        <f t="shared" si="764"/>
        <v>206.68949035499767</v>
      </c>
      <c r="O447">
        <f t="shared" si="764"/>
        <v>18.155624608745409</v>
      </c>
      <c r="P447" s="1179">
        <f t="shared" si="764"/>
        <v>0.10695461407572961</v>
      </c>
      <c r="Q447" s="1179">
        <f t="shared" si="764"/>
        <v>32.479474713416501</v>
      </c>
      <c r="R447" s="1179">
        <f t="shared" si="764"/>
        <v>17.208125331659641</v>
      </c>
    </row>
    <row r="448" spans="2:18" ht="15.6" thickTop="1" thickBot="1" x14ac:dyDescent="0.35">
      <c r="D448">
        <v>20</v>
      </c>
      <c r="E448">
        <f t="shared" ref="E448" si="765">B440+C440+D448</f>
        <v>120</v>
      </c>
      <c r="F448">
        <f t="shared" ref="F448:R448" si="766">($B440*F$2+$C440*F$3+$D448*F$4)/$E448</f>
        <v>3.3421142634891328</v>
      </c>
      <c r="G448">
        <f t="shared" si="766"/>
        <v>2.4839989226311445E-2</v>
      </c>
      <c r="H448" s="1179">
        <f t="shared" si="766"/>
        <v>11.286776852012137</v>
      </c>
      <c r="I448" s="1179">
        <f t="shared" si="766"/>
        <v>6.0211451356926444</v>
      </c>
      <c r="J448">
        <f t="shared" si="766"/>
        <v>2.5561998908521049</v>
      </c>
      <c r="K448" s="1179">
        <f t="shared" si="766"/>
        <v>75.614552091100521</v>
      </c>
      <c r="L448">
        <f t="shared" si="766"/>
        <v>19.535965608465613</v>
      </c>
      <c r="M448">
        <f t="shared" si="766"/>
        <v>0.20273076997926603</v>
      </c>
      <c r="N448" s="1179">
        <f t="shared" si="766"/>
        <v>206.21963404850371</v>
      </c>
      <c r="O448">
        <f t="shared" si="766"/>
        <v>17.713539549082327</v>
      </c>
      <c r="P448" s="1179">
        <f t="shared" si="766"/>
        <v>0.10843253443812208</v>
      </c>
      <c r="Q448" s="1179">
        <f t="shared" si="766"/>
        <v>32.058678321771566</v>
      </c>
      <c r="R448" s="1179">
        <f t="shared" si="766"/>
        <v>16.974112674558629</v>
      </c>
    </row>
    <row r="449" spans="2:18" ht="15.6" thickTop="1" thickBot="1" x14ac:dyDescent="0.35">
      <c r="B449">
        <v>51</v>
      </c>
      <c r="C449">
        <v>49</v>
      </c>
      <c r="D449">
        <v>1</v>
      </c>
      <c r="E449">
        <f t="shared" ref="E449" si="767">B449+C449+D449</f>
        <v>101</v>
      </c>
      <c r="F449">
        <f t="shared" ref="F449:R449" si="768">($B449*F$2+$C449*F$3+$D449*F$4)/$E449</f>
        <v>3.9713762113363438</v>
      </c>
      <c r="G449">
        <f t="shared" si="768"/>
        <v>2.939960464785988E-2</v>
      </c>
      <c r="H449" s="1179">
        <f t="shared" si="768"/>
        <v>11.214800857158872</v>
      </c>
      <c r="I449" s="1179">
        <f t="shared" si="768"/>
        <v>5.6800946620128148</v>
      </c>
      <c r="J449">
        <f t="shared" si="768"/>
        <v>2.8150789971755441</v>
      </c>
      <c r="K449" s="1179">
        <f t="shared" si="768"/>
        <v>80.251240100560111</v>
      </c>
      <c r="L449">
        <f t="shared" si="768"/>
        <v>23.467797422599403</v>
      </c>
      <c r="M449">
        <f t="shared" si="768"/>
        <v>0.24372048833196799</v>
      </c>
      <c r="N449" s="1179">
        <f t="shared" si="768"/>
        <v>207.91161021552264</v>
      </c>
      <c r="O449">
        <f t="shared" si="768"/>
        <v>20.740077850315163</v>
      </c>
      <c r="P449" s="1179">
        <f t="shared" si="768"/>
        <v>9.7805199544579377E-2</v>
      </c>
      <c r="Q449" s="1179">
        <f t="shared" si="768"/>
        <v>35.072469381071208</v>
      </c>
      <c r="R449" s="1179">
        <f t="shared" si="768"/>
        <v>18.686733827198207</v>
      </c>
    </row>
    <row r="450" spans="2:18" ht="15.6" thickTop="1" thickBot="1" x14ac:dyDescent="0.35">
      <c r="D450">
        <v>3</v>
      </c>
      <c r="E450">
        <f t="shared" ref="E450" si="769">B449+C449+D450</f>
        <v>103</v>
      </c>
      <c r="F450">
        <f t="shared" ref="F450:R450" si="770">($B449*F$2+$C449*F$3+$D450*F$4)/$E450</f>
        <v>3.8942621101453465</v>
      </c>
      <c r="G450">
        <f t="shared" si="770"/>
        <v>2.8828738538192698E-2</v>
      </c>
      <c r="H450" s="1179">
        <f t="shared" si="770"/>
        <v>11.229400193265819</v>
      </c>
      <c r="I450" s="1179">
        <f t="shared" si="770"/>
        <v>5.7217201933098387</v>
      </c>
      <c r="J450">
        <f t="shared" si="770"/>
        <v>2.7860298442021865</v>
      </c>
      <c r="K450" s="1179">
        <f t="shared" si="770"/>
        <v>79.603920597914012</v>
      </c>
      <c r="L450">
        <f t="shared" si="770"/>
        <v>23.01537756202805</v>
      </c>
      <c r="M450">
        <f t="shared" si="770"/>
        <v>0.23898805166532783</v>
      </c>
      <c r="N450" s="1179">
        <f t="shared" si="770"/>
        <v>207.52294279571129</v>
      </c>
      <c r="O450">
        <f t="shared" si="770"/>
        <v>20.346527255594914</v>
      </c>
      <c r="P450" s="1179">
        <f t="shared" si="770"/>
        <v>9.9130757389760918E-2</v>
      </c>
      <c r="Q450" s="1179">
        <f t="shared" si="770"/>
        <v>34.695287821198349</v>
      </c>
      <c r="R450" s="1179">
        <f t="shared" si="770"/>
        <v>18.476265579051041</v>
      </c>
    </row>
    <row r="451" spans="2:18" ht="15.6" thickTop="1" thickBot="1" x14ac:dyDescent="0.35">
      <c r="D451">
        <v>5</v>
      </c>
      <c r="E451">
        <f t="shared" ref="E451" si="771">B449+C449+D451</f>
        <v>105</v>
      </c>
      <c r="F451">
        <f t="shared" ref="F451:R451" si="772">($B449*F$2+$C449*F$3+$D451*F$4)/$E451</f>
        <v>3.820085688999721</v>
      </c>
      <c r="G451">
        <f t="shared" si="772"/>
        <v>2.827961970889379E-2</v>
      </c>
      <c r="H451" s="1179">
        <f t="shared" si="772"/>
        <v>11.243443364187739</v>
      </c>
      <c r="I451" s="1179">
        <f t="shared" si="772"/>
        <v>5.7617599900812611</v>
      </c>
      <c r="J451">
        <f t="shared" si="772"/>
        <v>2.7580873256278133</v>
      </c>
      <c r="K451" s="1179">
        <f t="shared" si="772"/>
        <v>78.981260885844904</v>
      </c>
      <c r="L451">
        <f t="shared" si="772"/>
        <v>22.580192743764176</v>
      </c>
      <c r="M451">
        <f t="shared" si="772"/>
        <v>0.23443589830027398</v>
      </c>
      <c r="N451" s="1179">
        <f t="shared" si="772"/>
        <v>207.1490817537975</v>
      </c>
      <c r="O451">
        <f t="shared" si="772"/>
        <v>19.967969064483057</v>
      </c>
      <c r="P451" s="1179">
        <f t="shared" si="772"/>
        <v>0.10040581779322126</v>
      </c>
      <c r="Q451" s="1179">
        <f t="shared" si="772"/>
        <v>34.332475082653978</v>
      </c>
      <c r="R451" s="1179">
        <f t="shared" si="772"/>
        <v>18.273815168928525</v>
      </c>
    </row>
    <row r="452" spans="2:18" ht="15.6" thickTop="1" thickBot="1" x14ac:dyDescent="0.35">
      <c r="D452">
        <v>7</v>
      </c>
      <c r="E452">
        <f t="shared" ref="E452" si="773">B449+C449+D452</f>
        <v>107</v>
      </c>
      <c r="F452">
        <f t="shared" ref="F452:R452" si="774">($B449*F$2+$C449*F$3+$D452*F$4)/$E452</f>
        <v>3.7486822181772963</v>
      </c>
      <c r="G452">
        <f t="shared" si="774"/>
        <v>2.7751028686297644E-2</v>
      </c>
      <c r="H452" s="1179">
        <f t="shared" si="774"/>
        <v>11.256961556757439</v>
      </c>
      <c r="I452" s="1179">
        <f t="shared" si="774"/>
        <v>5.8003029720201074</v>
      </c>
      <c r="J452">
        <f t="shared" si="774"/>
        <v>2.7311893871870625</v>
      </c>
      <c r="K452" s="1179">
        <f t="shared" si="774"/>
        <v>78.381878172357801</v>
      </c>
      <c r="L452">
        <f t="shared" si="774"/>
        <v>22.161276516837265</v>
      </c>
      <c r="M452">
        <f t="shared" si="774"/>
        <v>0.2300539188927922</v>
      </c>
      <c r="N452" s="1179">
        <f t="shared" si="774"/>
        <v>206.78919682560013</v>
      </c>
      <c r="O452">
        <f t="shared" si="774"/>
        <v>19.603562581450142</v>
      </c>
      <c r="P452" s="1179">
        <f t="shared" si="774"/>
        <v>0.10163321238720645</v>
      </c>
      <c r="Q452" s="1179">
        <f t="shared" si="774"/>
        <v>33.983225437139303</v>
      </c>
      <c r="R452" s="1179">
        <f t="shared" si="774"/>
        <v>18.078932998436763</v>
      </c>
    </row>
    <row r="453" spans="2:18" ht="15.6" thickTop="1" thickBot="1" x14ac:dyDescent="0.35">
      <c r="D453">
        <v>10</v>
      </c>
      <c r="E453">
        <f t="shared" ref="E453" si="775">B449+C449+D453</f>
        <v>110</v>
      </c>
      <c r="F453">
        <f t="shared" ref="F453:R453" si="776">($B449*F$2+$C449*F$3+$D453*F$4)/$E453</f>
        <v>3.6464454304088245</v>
      </c>
      <c r="G453">
        <f t="shared" si="776"/>
        <v>2.6994182449398618E-2</v>
      </c>
      <c r="H453" s="1179">
        <f t="shared" si="776"/>
        <v>11.276317150664054</v>
      </c>
      <c r="I453" s="1179">
        <f t="shared" si="776"/>
        <v>5.8554895143416363</v>
      </c>
      <c r="J453">
        <f t="shared" si="776"/>
        <v>2.6926764298741683</v>
      </c>
      <c r="K453" s="1179">
        <f t="shared" si="776"/>
        <v>77.52367110531948</v>
      </c>
      <c r="L453">
        <f t="shared" si="776"/>
        <v>21.56146464646465</v>
      </c>
      <c r="M453">
        <f t="shared" si="776"/>
        <v>0.22377972110480696</v>
      </c>
      <c r="N453" s="1179">
        <f t="shared" si="776"/>
        <v>206.27390704204481</v>
      </c>
      <c r="O453">
        <f t="shared" si="776"/>
        <v>19.081798753471197</v>
      </c>
      <c r="P453" s="1179">
        <f t="shared" si="776"/>
        <v>0.10339061828313977</v>
      </c>
      <c r="Q453" s="1179">
        <f t="shared" si="776"/>
        <v>33.483163444697844</v>
      </c>
      <c r="R453" s="1179">
        <f t="shared" si="776"/>
        <v>17.79989716341446</v>
      </c>
    </row>
    <row r="454" spans="2:18" ht="15.6" thickTop="1" thickBot="1" x14ac:dyDescent="0.35">
      <c r="D454">
        <v>13</v>
      </c>
      <c r="E454">
        <f t="shared" ref="E454" si="777">B449+C449+D454</f>
        <v>113</v>
      </c>
      <c r="F454">
        <f t="shared" ref="F454:R454" si="778">($B449*F$2+$C449*F$3+$D454*F$4)/$E454</f>
        <v>3.5496371446457586</v>
      </c>
      <c r="G454">
        <f t="shared" si="778"/>
        <v>2.6277522738352637E-2</v>
      </c>
      <c r="H454" s="1179">
        <f t="shared" si="778"/>
        <v>11.294645013920761</v>
      </c>
      <c r="I454" s="1179">
        <f t="shared" si="778"/>
        <v>5.9077457977788379</v>
      </c>
      <c r="J454">
        <f t="shared" si="778"/>
        <v>2.6562084083477999</v>
      </c>
      <c r="K454" s="1179">
        <f t="shared" si="778"/>
        <v>76.71103255511504</v>
      </c>
      <c r="L454">
        <f t="shared" si="778"/>
        <v>20.993501193987921</v>
      </c>
      <c r="M454">
        <f t="shared" si="778"/>
        <v>0.21783866656220147</v>
      </c>
      <c r="N454" s="1179">
        <f t="shared" si="778"/>
        <v>205.78597777797032</v>
      </c>
      <c r="O454">
        <f t="shared" si="778"/>
        <v>18.587739199544231</v>
      </c>
      <c r="P454" s="1179">
        <f t="shared" si="778"/>
        <v>0.10505471059167842</v>
      </c>
      <c r="Q454" s="1179">
        <f t="shared" si="778"/>
        <v>33.009653416456814</v>
      </c>
      <c r="R454" s="1179">
        <f t="shared" si="778"/>
        <v>17.535677390428742</v>
      </c>
    </row>
    <row r="455" spans="2:18" ht="15.6" thickTop="1" thickBot="1" x14ac:dyDescent="0.35">
      <c r="D455">
        <v>15</v>
      </c>
      <c r="E455">
        <f t="shared" ref="E455" si="779">B449+C449+D455</f>
        <v>115</v>
      </c>
      <c r="F455">
        <f t="shared" ref="F455:R455" si="780">($B449*F$2+$C449*F$3+$D455*F$4)/$E455</f>
        <v>3.4879043247388757</v>
      </c>
      <c r="G455">
        <f t="shared" si="780"/>
        <v>2.5820522342903027E-2</v>
      </c>
      <c r="H455" s="1179">
        <f t="shared" si="780"/>
        <v>11.306332347011994</v>
      </c>
      <c r="I455" s="1179">
        <f t="shared" si="780"/>
        <v>5.941068645188067</v>
      </c>
      <c r="J455">
        <f t="shared" si="780"/>
        <v>2.6329534380991011</v>
      </c>
      <c r="K455" s="1179">
        <f t="shared" si="780"/>
        <v>76.19282826223106</v>
      </c>
      <c r="L455">
        <f t="shared" si="780"/>
        <v>20.631321601104212</v>
      </c>
      <c r="M455">
        <f t="shared" si="780"/>
        <v>0.21405016801329363</v>
      </c>
      <c r="N455" s="1179">
        <f t="shared" si="780"/>
        <v>205.47483447914018</v>
      </c>
      <c r="O455">
        <f t="shared" si="780"/>
        <v>18.272686730373419</v>
      </c>
      <c r="P455" s="1179">
        <f t="shared" si="780"/>
        <v>0.10611587090436973</v>
      </c>
      <c r="Q455" s="1179">
        <f t="shared" si="780"/>
        <v>32.707704992650939</v>
      </c>
      <c r="R455" s="1179">
        <f t="shared" si="780"/>
        <v>17.367189419249442</v>
      </c>
    </row>
    <row r="456" spans="2:18" ht="15.6" thickTop="1" thickBot="1" x14ac:dyDescent="0.35">
      <c r="D456">
        <v>17</v>
      </c>
      <c r="E456">
        <f t="shared" ref="E456" si="781">B449+C449+D456</f>
        <v>117</v>
      </c>
      <c r="F456">
        <f t="shared" ref="F456:R456" si="782">($B449*F$2+$C449*F$3+$D456*F$4)/$E456</f>
        <v>3.4282820285894933</v>
      </c>
      <c r="G456">
        <f t="shared" si="782"/>
        <v>2.5379145892596992E-2</v>
      </c>
      <c r="H456" s="1179">
        <f t="shared" si="782"/>
        <v>11.317620113159938</v>
      </c>
      <c r="I456" s="1179">
        <f t="shared" si="782"/>
        <v>5.9732522499508267</v>
      </c>
      <c r="J456">
        <f t="shared" si="782"/>
        <v>2.6104935095683062</v>
      </c>
      <c r="K456" s="1179">
        <f t="shared" si="782"/>
        <v>75.69234035542857</v>
      </c>
      <c r="L456">
        <f t="shared" si="782"/>
        <v>20.281524216524218</v>
      </c>
      <c r="M456">
        <f t="shared" si="782"/>
        <v>0.21039119078229715</v>
      </c>
      <c r="N456" s="1179">
        <f t="shared" si="782"/>
        <v>205.17432855804782</v>
      </c>
      <c r="O456">
        <f t="shared" si="782"/>
        <v>17.968405285789636</v>
      </c>
      <c r="P456" s="1179">
        <f t="shared" si="782"/>
        <v>0.10714075223201176</v>
      </c>
      <c r="Q456" s="1179">
        <f t="shared" si="782"/>
        <v>32.416079591881164</v>
      </c>
      <c r="R456" s="1179">
        <f t="shared" si="782"/>
        <v>17.204461720589091</v>
      </c>
    </row>
    <row r="457" spans="2:18" ht="15.6" thickTop="1" thickBot="1" x14ac:dyDescent="0.35">
      <c r="D457">
        <v>20</v>
      </c>
      <c r="E457">
        <f t="shared" ref="E457" si="783">B449+C449+D457</f>
        <v>120</v>
      </c>
      <c r="F457">
        <f t="shared" ref="F457:R457" si="784">($B449*F$2+$C449*F$3+$D457*F$4)/$E457</f>
        <v>3.3425749778747558</v>
      </c>
      <c r="G457">
        <f t="shared" si="784"/>
        <v>2.4744667245282067E-2</v>
      </c>
      <c r="H457" s="1179">
        <f t="shared" si="784"/>
        <v>11.333846276997605</v>
      </c>
      <c r="I457" s="1179">
        <f t="shared" si="784"/>
        <v>6.0195161817972949</v>
      </c>
      <c r="J457">
        <f t="shared" si="784"/>
        <v>2.5782073623052897</v>
      </c>
      <c r="K457" s="1179">
        <f t="shared" si="784"/>
        <v>74.972888989399991</v>
      </c>
      <c r="L457">
        <f t="shared" si="784"/>
        <v>19.77869047619048</v>
      </c>
      <c r="M457">
        <f t="shared" si="784"/>
        <v>0.20513141101273971</v>
      </c>
      <c r="N457" s="1179">
        <f t="shared" si="784"/>
        <v>204.74235129647758</v>
      </c>
      <c r="O457">
        <f t="shared" si="784"/>
        <v>17.531000709200448</v>
      </c>
      <c r="P457" s="1179">
        <f t="shared" si="784"/>
        <v>0.10861401914049718</v>
      </c>
      <c r="Q457" s="1179">
        <f t="shared" si="784"/>
        <v>31.996868078274609</v>
      </c>
      <c r="R457" s="1179">
        <f t="shared" si="784"/>
        <v>16.970540653764843</v>
      </c>
    </row>
    <row r="458" spans="2:18" ht="15.6" thickTop="1" thickBot="1" x14ac:dyDescent="0.35">
      <c r="B458">
        <v>50</v>
      </c>
      <c r="C458">
        <v>50</v>
      </c>
      <c r="D458">
        <v>1</v>
      </c>
      <c r="E458">
        <f t="shared" ref="E458" si="785">B458+C458+D458</f>
        <v>101</v>
      </c>
      <c r="F458">
        <f t="shared" ref="F458:R458" si="786">($B458*F$2+$C458*F$3+$D458*F$4)/$E458</f>
        <v>3.9719235947648066</v>
      </c>
      <c r="G458">
        <f t="shared" si="786"/>
        <v>2.9286350809013099E-2</v>
      </c>
      <c r="H458" s="1179">
        <f t="shared" si="786"/>
        <v>11.270724926448539</v>
      </c>
      <c r="I458" s="1179">
        <f t="shared" si="786"/>
        <v>5.6781592712460629</v>
      </c>
      <c r="J458">
        <f t="shared" si="786"/>
        <v>2.8412264880110114</v>
      </c>
      <c r="K458" s="1179">
        <f t="shared" si="786"/>
        <v>79.488868098539683</v>
      </c>
      <c r="L458">
        <f t="shared" si="786"/>
        <v>23.756183404054692</v>
      </c>
      <c r="M458">
        <f t="shared" si="786"/>
        <v>0.24657273510441197</v>
      </c>
      <c r="N458" s="1179">
        <f t="shared" si="786"/>
        <v>206.15642278737286</v>
      </c>
      <c r="O458">
        <f t="shared" si="786"/>
        <v>20.52320002075254</v>
      </c>
      <c r="P458" s="1179">
        <f t="shared" si="786"/>
        <v>9.8020824933539877E-2</v>
      </c>
      <c r="Q458" s="1179">
        <f t="shared" si="786"/>
        <v>34.999031468005526</v>
      </c>
      <c r="R458" s="1179">
        <f t="shared" si="786"/>
        <v>18.682489842096686</v>
      </c>
    </row>
    <row r="459" spans="2:18" ht="15.6" thickTop="1" thickBot="1" x14ac:dyDescent="0.35">
      <c r="D459">
        <v>3</v>
      </c>
      <c r="E459">
        <f t="shared" ref="E459" si="787">B458+C458+D459</f>
        <v>103</v>
      </c>
      <c r="F459">
        <f t="shared" ref="F459:R459" si="788">($B458*F$2+$C458*F$3+$D459*F$4)/$E459</f>
        <v>3.8947988647693732</v>
      </c>
      <c r="G459">
        <f t="shared" si="788"/>
        <v>2.8717683803012845E-2</v>
      </c>
      <c r="H459" s="1179">
        <f t="shared" si="788"/>
        <v>11.284238358297435</v>
      </c>
      <c r="I459" s="1179">
        <f t="shared" si="788"/>
        <v>5.7198223829463251</v>
      </c>
      <c r="J459">
        <f t="shared" si="788"/>
        <v>2.8116696167690036</v>
      </c>
      <c r="K459" s="1179">
        <f t="shared" si="788"/>
        <v>78.85635193573863</v>
      </c>
      <c r="L459">
        <f t="shared" si="788"/>
        <v>23.298163815688092</v>
      </c>
      <c r="M459">
        <f t="shared" si="788"/>
        <v>0.24178491500529717</v>
      </c>
      <c r="N459" s="1179">
        <f t="shared" si="788"/>
        <v>205.80183667684597</v>
      </c>
      <c r="O459">
        <f t="shared" si="788"/>
        <v>20.133860646023798</v>
      </c>
      <c r="P459" s="1179">
        <f t="shared" si="788"/>
        <v>9.9342195877964903E-2</v>
      </c>
      <c r="Q459" s="1179">
        <f t="shared" si="788"/>
        <v>34.623275887027148</v>
      </c>
      <c r="R459" s="1179">
        <f t="shared" si="788"/>
        <v>18.472104001427219</v>
      </c>
    </row>
    <row r="460" spans="2:18" ht="15.6" thickTop="1" thickBot="1" x14ac:dyDescent="0.35">
      <c r="D460">
        <v>5</v>
      </c>
      <c r="E460">
        <f t="shared" ref="E460" si="789">B458+C458+D460</f>
        <v>105</v>
      </c>
      <c r="F460">
        <f t="shared" ref="F460:R460" si="790">($B458*F$2+$C458*F$3+$D460*F$4)/$E460</f>
        <v>3.8206122197261472</v>
      </c>
      <c r="G460">
        <f t="shared" si="790"/>
        <v>2.8170680302003075E-2</v>
      </c>
      <c r="H460" s="1179">
        <f t="shared" si="790"/>
        <v>11.297236992742562</v>
      </c>
      <c r="I460" s="1179">
        <f t="shared" si="790"/>
        <v>5.7598983284865763</v>
      </c>
      <c r="J460">
        <f t="shared" si="790"/>
        <v>2.7832387215743104</v>
      </c>
      <c r="K460" s="1179">
        <f t="shared" si="790"/>
        <v>78.247931626758572</v>
      </c>
      <c r="L460">
        <f t="shared" si="790"/>
        <v>22.857592592592596</v>
      </c>
      <c r="M460">
        <f t="shared" si="790"/>
        <v>0.23717948805281533</v>
      </c>
      <c r="N460" s="1179">
        <f t="shared" si="790"/>
        <v>205.46075860862484</v>
      </c>
      <c r="O460">
        <f t="shared" si="790"/>
        <v>19.7593532474752</v>
      </c>
      <c r="P460" s="1179">
        <f t="shared" si="790"/>
        <v>0.10061322888164992</v>
      </c>
      <c r="Q460" s="1179">
        <f t="shared" si="790"/>
        <v>34.261834804371759</v>
      </c>
      <c r="R460" s="1179">
        <f t="shared" si="790"/>
        <v>18.269732859449917</v>
      </c>
    </row>
    <row r="461" spans="2:18" ht="15.6" thickTop="1" thickBot="1" x14ac:dyDescent="0.35">
      <c r="D461">
        <v>7</v>
      </c>
      <c r="E461">
        <f t="shared" ref="E461" si="791">B458+C458+D461</f>
        <v>107</v>
      </c>
      <c r="F461">
        <f t="shared" ref="F461:R461" si="792">($B458*F$2+$C458*F$3+$D461*F$4)/$E461</f>
        <v>3.7491989072079015</v>
      </c>
      <c r="G461">
        <f t="shared" si="792"/>
        <v>2.7644125530003016E-2</v>
      </c>
      <c r="H461" s="1179">
        <f t="shared" si="792"/>
        <v>11.309749696928058</v>
      </c>
      <c r="I461" s="1179">
        <f t="shared" si="792"/>
        <v>5.7984761078384075</v>
      </c>
      <c r="J461">
        <f t="shared" si="792"/>
        <v>2.7558706635831576</v>
      </c>
      <c r="K461" s="1179">
        <f t="shared" si="792"/>
        <v>77.662256002226385</v>
      </c>
      <c r="L461">
        <f t="shared" si="792"/>
        <v>22.43349132176235</v>
      </c>
      <c r="M461">
        <f t="shared" si="792"/>
        <v>0.23274622659388419</v>
      </c>
      <c r="N461" s="1179">
        <f t="shared" si="792"/>
        <v>205.13243112239331</v>
      </c>
      <c r="O461">
        <f t="shared" si="792"/>
        <v>19.398846125507852</v>
      </c>
      <c r="P461" s="1179">
        <f t="shared" si="792"/>
        <v>0.10183674663286074</v>
      </c>
      <c r="Q461" s="1179">
        <f t="shared" si="792"/>
        <v>33.913905537890393</v>
      </c>
      <c r="R461" s="1179">
        <f t="shared" si="792"/>
        <v>18.074926993808219</v>
      </c>
    </row>
    <row r="462" spans="2:18" ht="15.6" thickTop="1" thickBot="1" x14ac:dyDescent="0.35">
      <c r="D462">
        <v>10</v>
      </c>
      <c r="E462">
        <f t="shared" ref="E462" si="793">B458+C458+D462</f>
        <v>110</v>
      </c>
      <c r="F462">
        <f t="shared" ref="F462:R462" si="794">($B458*F$2+$C458*F$3+$D462*F$4)/$E462</f>
        <v>3.6469480279204132</v>
      </c>
      <c r="G462">
        <f t="shared" si="794"/>
        <v>2.6890194833730209E-2</v>
      </c>
      <c r="H462" s="1179">
        <f t="shared" si="794"/>
        <v>11.327665614284568</v>
      </c>
      <c r="I462" s="1179">
        <f t="shared" si="794"/>
        <v>5.8537124737285282</v>
      </c>
      <c r="J462">
        <f t="shared" si="794"/>
        <v>2.7166845805503699</v>
      </c>
      <c r="K462" s="1179">
        <f t="shared" si="794"/>
        <v>76.823674994373462</v>
      </c>
      <c r="L462">
        <f t="shared" si="794"/>
        <v>21.826255411255413</v>
      </c>
      <c r="M462">
        <f t="shared" si="794"/>
        <v>0.22639860223223279</v>
      </c>
      <c r="N462" s="1179">
        <f t="shared" si="794"/>
        <v>204.66232585801637</v>
      </c>
      <c r="O462">
        <f t="shared" si="794"/>
        <v>18.88266547360006</v>
      </c>
      <c r="P462" s="1179">
        <f t="shared" si="794"/>
        <v>0.10358860159482168</v>
      </c>
      <c r="Q462" s="1179">
        <f t="shared" si="794"/>
        <v>33.415734088155723</v>
      </c>
      <c r="R462" s="1179">
        <f t="shared" si="794"/>
        <v>17.796000413457605</v>
      </c>
    </row>
    <row r="463" spans="2:18" ht="15.6" thickTop="1" thickBot="1" x14ac:dyDescent="0.35">
      <c r="D463">
        <v>13</v>
      </c>
      <c r="E463">
        <f t="shared" ref="E463" si="795">B458+C458+D463</f>
        <v>113</v>
      </c>
      <c r="F463">
        <f t="shared" ref="F463:R463" si="796">($B458*F$2+$C458*F$3+$D463*F$4)/$E463</f>
        <v>3.5501263988605793</v>
      </c>
      <c r="G463">
        <f t="shared" si="796"/>
        <v>2.6176295855843565E-2</v>
      </c>
      <c r="H463" s="1179">
        <f t="shared" si="796"/>
        <v>11.344630243993825</v>
      </c>
      <c r="I463" s="1179">
        <f t="shared" si="796"/>
        <v>5.9060159352351036</v>
      </c>
      <c r="J463">
        <f t="shared" si="796"/>
        <v>2.6795791744927748</v>
      </c>
      <c r="K463" s="1179">
        <f t="shared" si="796"/>
        <v>76.029620411716266</v>
      </c>
      <c r="L463">
        <f t="shared" si="796"/>
        <v>21.251262115465657</v>
      </c>
      <c r="M463">
        <f t="shared" si="796"/>
        <v>0.22038801987208503</v>
      </c>
      <c r="N463" s="1179">
        <f t="shared" si="796"/>
        <v>204.21718193511074</v>
      </c>
      <c r="O463">
        <f t="shared" si="796"/>
        <v>18.393892643917461</v>
      </c>
      <c r="P463" s="1179">
        <f t="shared" si="796"/>
        <v>0.10524743770924488</v>
      </c>
      <c r="Q463" s="1179">
        <f t="shared" si="796"/>
        <v>32.94401421982289</v>
      </c>
      <c r="R463" s="1179">
        <f t="shared" si="796"/>
        <v>17.531884094010564</v>
      </c>
    </row>
    <row r="464" spans="2:18" ht="15.6" thickTop="1" thickBot="1" x14ac:dyDescent="0.35">
      <c r="D464">
        <v>15</v>
      </c>
      <c r="E464">
        <f t="shared" ref="E464" si="797">B458+C458+D464</f>
        <v>115</v>
      </c>
      <c r="F464">
        <f t="shared" ref="F464:R464" si="798">($B458*F$2+$C458*F$3+$D464*F$4)/$E464</f>
        <v>3.488385070184743</v>
      </c>
      <c r="G464">
        <f t="shared" si="798"/>
        <v>2.5721055927915851E-2</v>
      </c>
      <c r="H464" s="1179">
        <f t="shared" si="798"/>
        <v>11.355448268735962</v>
      </c>
      <c r="I464" s="1179">
        <f t="shared" si="798"/>
        <v>5.9393688672103115</v>
      </c>
      <c r="J464">
        <f t="shared" si="798"/>
        <v>2.6559177561372067</v>
      </c>
      <c r="K464" s="1179">
        <f t="shared" si="798"/>
        <v>75.523266764804418</v>
      </c>
      <c r="L464">
        <f t="shared" si="798"/>
        <v>20.884599723947552</v>
      </c>
      <c r="M464">
        <f t="shared" si="798"/>
        <v>0.21655518474387486</v>
      </c>
      <c r="N464" s="1179">
        <f t="shared" si="798"/>
        <v>203.93332204224339</v>
      </c>
      <c r="O464">
        <f t="shared" si="798"/>
        <v>18.08221141919233</v>
      </c>
      <c r="P464" s="1179">
        <f t="shared" si="798"/>
        <v>0.10630524624597851</v>
      </c>
      <c r="Q464" s="1179">
        <f t="shared" si="798"/>
        <v>32.643207347262823</v>
      </c>
      <c r="R464" s="1179">
        <f t="shared" si="798"/>
        <v>17.363462093203758</v>
      </c>
    </row>
    <row r="465" spans="2:18" ht="15.6" thickTop="1" thickBot="1" x14ac:dyDescent="0.35">
      <c r="D465">
        <v>17</v>
      </c>
      <c r="E465">
        <f t="shared" ref="E465" si="799">B458+C458+D465</f>
        <v>117</v>
      </c>
      <c r="F465">
        <f t="shared" ref="F465:R465" si="800">($B458*F$2+$C458*F$3+$D465*F$4)/$E465</f>
        <v>3.428754556164491</v>
      </c>
      <c r="G465">
        <f t="shared" si="800"/>
        <v>2.5281379758207888E-2</v>
      </c>
      <c r="H465" s="1179">
        <f t="shared" si="800"/>
        <v>11.365896446478368</v>
      </c>
      <c r="I465" s="1179">
        <f t="shared" si="800"/>
        <v>5.9715815280068778</v>
      </c>
      <c r="J465">
        <f t="shared" si="800"/>
        <v>2.6330652751613162</v>
      </c>
      <c r="K465" s="1179">
        <f t="shared" si="800"/>
        <v>75.034224353684436</v>
      </c>
      <c r="L465">
        <f t="shared" si="800"/>
        <v>20.530472798806134</v>
      </c>
      <c r="M465">
        <f t="shared" si="800"/>
        <v>0.21285338671406503</v>
      </c>
      <c r="N465" s="1179">
        <f t="shared" si="800"/>
        <v>203.65916676109799</v>
      </c>
      <c r="O465">
        <f t="shared" si="800"/>
        <v>17.781185962833867</v>
      </c>
      <c r="P465" s="1179">
        <f t="shared" si="800"/>
        <v>0.10732689038829389</v>
      </c>
      <c r="Q465" s="1179">
        <f t="shared" si="800"/>
        <v>32.352684470345835</v>
      </c>
      <c r="R465" s="1179">
        <f t="shared" si="800"/>
        <v>17.200798109518548</v>
      </c>
    </row>
    <row r="466" spans="2:18" ht="15.6" thickTop="1" thickBot="1" x14ac:dyDescent="0.35">
      <c r="D466">
        <v>20</v>
      </c>
      <c r="E466">
        <f t="shared" ref="E466" si="801">B458+C458+D466</f>
        <v>120</v>
      </c>
      <c r="F466">
        <f t="shared" ref="F466:R466" si="802">($B458*F$2+$C458*F$3+$D466*F$4)/$E466</f>
        <v>3.3430356922603788</v>
      </c>
      <c r="G466">
        <f t="shared" si="802"/>
        <v>2.4649345264252689E-2</v>
      </c>
      <c r="H466" s="1179">
        <f t="shared" si="802"/>
        <v>11.380915701983074</v>
      </c>
      <c r="I466" s="1179">
        <f t="shared" si="802"/>
        <v>6.0178872279019453</v>
      </c>
      <c r="J466">
        <f t="shared" si="802"/>
        <v>2.6002148337584741</v>
      </c>
      <c r="K466" s="1179">
        <f t="shared" si="802"/>
        <v>74.331225887699475</v>
      </c>
      <c r="L466">
        <f t="shared" si="802"/>
        <v>20.021415343915347</v>
      </c>
      <c r="M466">
        <f t="shared" si="802"/>
        <v>0.20753205204621342</v>
      </c>
      <c r="N466" s="1179">
        <f t="shared" si="802"/>
        <v>203.26506854445151</v>
      </c>
      <c r="O466">
        <f t="shared" si="802"/>
        <v>17.348461869318573</v>
      </c>
      <c r="P466" s="1179">
        <f t="shared" si="802"/>
        <v>0.10879550384287226</v>
      </c>
      <c r="Q466" s="1179">
        <f t="shared" si="802"/>
        <v>31.935057834777663</v>
      </c>
      <c r="R466" s="1179">
        <f t="shared" si="802"/>
        <v>16.96696863297106</v>
      </c>
    </row>
    <row r="467" spans="2:18" ht="15.6" thickTop="1" thickBot="1" x14ac:dyDescent="0.35">
      <c r="B467">
        <v>49</v>
      </c>
      <c r="C467">
        <v>51</v>
      </c>
      <c r="D467">
        <v>1</v>
      </c>
      <c r="E467">
        <f t="shared" ref="E467" si="803">B467+C467+D467</f>
        <v>101</v>
      </c>
      <c r="F467">
        <f t="shared" ref="F467:R467" si="804">($B467*F$2+$C467*F$3+$D467*F$4)/$E467</f>
        <v>3.9724709781932694</v>
      </c>
      <c r="G467">
        <f t="shared" si="804"/>
        <v>2.9173096970166311E-2</v>
      </c>
      <c r="H467" s="1179">
        <f t="shared" si="804"/>
        <v>11.326648995738205</v>
      </c>
      <c r="I467" s="1179">
        <f t="shared" si="804"/>
        <v>5.676223880479311</v>
      </c>
      <c r="J467">
        <f t="shared" si="804"/>
        <v>2.8673739788464774</v>
      </c>
      <c r="K467" s="1179">
        <f t="shared" si="804"/>
        <v>78.726496096519242</v>
      </c>
      <c r="L467">
        <f t="shared" si="804"/>
        <v>24.04456938550998</v>
      </c>
      <c r="M467">
        <f t="shared" si="804"/>
        <v>0.24942498187685594</v>
      </c>
      <c r="N467" s="1179">
        <f t="shared" si="804"/>
        <v>204.40123535922302</v>
      </c>
      <c r="O467">
        <f t="shared" si="804"/>
        <v>20.306322191189917</v>
      </c>
      <c r="P467" s="1179">
        <f t="shared" si="804"/>
        <v>9.8236450322500377E-2</v>
      </c>
      <c r="Q467" s="1179">
        <f t="shared" si="804"/>
        <v>34.925593554939837</v>
      </c>
      <c r="R467" s="1179">
        <f t="shared" si="804"/>
        <v>18.678245856995161</v>
      </c>
    </row>
    <row r="468" spans="2:18" ht="15.6" thickTop="1" thickBot="1" x14ac:dyDescent="0.35">
      <c r="D468">
        <v>3</v>
      </c>
      <c r="E468">
        <f t="shared" ref="E468" si="805">B467+C467+D468</f>
        <v>103</v>
      </c>
      <c r="F468">
        <f t="shared" ref="F468:R468" si="806">($B467*F$2+$C467*F$3+$D468*F$4)/$E468</f>
        <v>3.8953356193933999</v>
      </c>
      <c r="G468">
        <f t="shared" si="806"/>
        <v>2.8606629067832984E-2</v>
      </c>
      <c r="H468" s="1179">
        <f t="shared" si="806"/>
        <v>11.33907652332905</v>
      </c>
      <c r="I468" s="1179">
        <f t="shared" si="806"/>
        <v>5.7179245725828105</v>
      </c>
      <c r="J468">
        <f t="shared" si="806"/>
        <v>2.8373093893358194</v>
      </c>
      <c r="K468" s="1179">
        <f t="shared" si="806"/>
        <v>78.108783273563247</v>
      </c>
      <c r="L468">
        <f t="shared" si="806"/>
        <v>23.58095006934813</v>
      </c>
      <c r="M468">
        <f t="shared" si="806"/>
        <v>0.24458177834526651</v>
      </c>
      <c r="N468" s="1179">
        <f t="shared" si="806"/>
        <v>204.08073055798059</v>
      </c>
      <c r="O468">
        <f t="shared" si="806"/>
        <v>19.921194036452682</v>
      </c>
      <c r="P468" s="1179">
        <f t="shared" si="806"/>
        <v>9.9553634366168875E-2</v>
      </c>
      <c r="Q468" s="1179">
        <f t="shared" si="806"/>
        <v>34.55126395285594</v>
      </c>
      <c r="R468" s="1179">
        <f t="shared" si="806"/>
        <v>18.467942423803393</v>
      </c>
    </row>
    <row r="469" spans="2:18" ht="15.6" thickTop="1" thickBot="1" x14ac:dyDescent="0.35">
      <c r="D469">
        <v>5</v>
      </c>
      <c r="E469">
        <f t="shared" ref="E469" si="807">B467+C467+D469</f>
        <v>105</v>
      </c>
      <c r="F469">
        <f t="shared" ref="F469:R469" si="808">($B467*F$2+$C467*F$3+$D469*F$4)/$E469</f>
        <v>3.8211387504525733</v>
      </c>
      <c r="G469">
        <f t="shared" si="808"/>
        <v>2.8061740895112354E-2</v>
      </c>
      <c r="H469" s="1179">
        <f t="shared" si="808"/>
        <v>11.351030621297383</v>
      </c>
      <c r="I469" s="1179">
        <f t="shared" si="808"/>
        <v>5.7580366668918908</v>
      </c>
      <c r="J469">
        <f t="shared" si="808"/>
        <v>2.8083901175208061</v>
      </c>
      <c r="K469" s="1179">
        <f t="shared" si="808"/>
        <v>77.514602367672239</v>
      </c>
      <c r="L469">
        <f t="shared" si="808"/>
        <v>23.134992441421016</v>
      </c>
      <c r="M469">
        <f t="shared" si="808"/>
        <v>0.23992307780535668</v>
      </c>
      <c r="N469" s="1179">
        <f t="shared" si="808"/>
        <v>203.77243546345215</v>
      </c>
      <c r="O469">
        <f t="shared" si="808"/>
        <v>19.550737430467343</v>
      </c>
      <c r="P469" s="1179">
        <f t="shared" si="808"/>
        <v>0.10082063997007859</v>
      </c>
      <c r="Q469" s="1179">
        <f t="shared" si="808"/>
        <v>34.191194526089525</v>
      </c>
      <c r="R469" s="1179">
        <f t="shared" si="808"/>
        <v>18.265650549971308</v>
      </c>
    </row>
    <row r="470" spans="2:18" ht="15.6" thickTop="1" thickBot="1" x14ac:dyDescent="0.35">
      <c r="D470">
        <v>7</v>
      </c>
      <c r="E470">
        <f t="shared" ref="E470" si="809">B467+C467+D470</f>
        <v>107</v>
      </c>
      <c r="F470">
        <f t="shared" ref="F470:R470" si="810">($B467*F$2+$C467*F$3+$D470*F$4)/$E470</f>
        <v>3.7497155962385067</v>
      </c>
      <c r="G470">
        <f t="shared" si="810"/>
        <v>2.7537222373708384E-2</v>
      </c>
      <c r="H470" s="1179">
        <f t="shared" si="810"/>
        <v>11.36253783709868</v>
      </c>
      <c r="I470" s="1179">
        <f t="shared" si="810"/>
        <v>5.7966492436567068</v>
      </c>
      <c r="J470">
        <f t="shared" si="810"/>
        <v>2.7805519399792513</v>
      </c>
      <c r="K470" s="1179">
        <f t="shared" si="810"/>
        <v>76.942633832094927</v>
      </c>
      <c r="L470">
        <f t="shared" si="810"/>
        <v>22.705706126687435</v>
      </c>
      <c r="M470">
        <f t="shared" si="810"/>
        <v>0.23543853429497616</v>
      </c>
      <c r="N470" s="1179">
        <f t="shared" si="810"/>
        <v>203.47566541918647</v>
      </c>
      <c r="O470">
        <f t="shared" si="810"/>
        <v>19.194129669565562</v>
      </c>
      <c r="P470" s="1179">
        <f t="shared" si="810"/>
        <v>0.10204028087851504</v>
      </c>
      <c r="Q470" s="1179">
        <f t="shared" si="810"/>
        <v>33.844585638641476</v>
      </c>
      <c r="R470" s="1179">
        <f t="shared" si="810"/>
        <v>18.07092098917968</v>
      </c>
    </row>
    <row r="471" spans="2:18" ht="15.6" thickTop="1" thickBot="1" x14ac:dyDescent="0.35">
      <c r="D471">
        <v>10</v>
      </c>
      <c r="E471">
        <f t="shared" ref="E471" si="811">B467+C467+D471</f>
        <v>110</v>
      </c>
      <c r="F471">
        <f t="shared" ref="F471:R471" si="812">($B467*F$2+$C467*F$3+$D471*F$4)/$E471</f>
        <v>3.6474506254320018</v>
      </c>
      <c r="G471">
        <f t="shared" si="812"/>
        <v>2.6786207218061794E-2</v>
      </c>
      <c r="H471" s="1179">
        <f t="shared" si="812"/>
        <v>11.379014077905079</v>
      </c>
      <c r="I471" s="1179">
        <f t="shared" si="812"/>
        <v>5.8519354331154192</v>
      </c>
      <c r="J471">
        <f t="shared" si="812"/>
        <v>2.7406927312265705</v>
      </c>
      <c r="K471" s="1179">
        <f t="shared" si="812"/>
        <v>76.123678883427402</v>
      </c>
      <c r="L471">
        <f t="shared" si="812"/>
        <v>22.091046176046177</v>
      </c>
      <c r="M471">
        <f t="shared" si="812"/>
        <v>0.22901748335965863</v>
      </c>
      <c r="N471" s="1179">
        <f t="shared" si="812"/>
        <v>203.05074467398788</v>
      </c>
      <c r="O471">
        <f t="shared" si="812"/>
        <v>18.683532193728926</v>
      </c>
      <c r="P471" s="1179">
        <f t="shared" si="812"/>
        <v>0.10378658490650358</v>
      </c>
      <c r="Q471" s="1179">
        <f t="shared" si="812"/>
        <v>33.348304731613588</v>
      </c>
      <c r="R471" s="1179">
        <f t="shared" si="812"/>
        <v>17.792103663500754</v>
      </c>
    </row>
    <row r="472" spans="2:18" ht="15.6" thickTop="1" thickBot="1" x14ac:dyDescent="0.35">
      <c r="D472">
        <v>13</v>
      </c>
      <c r="E472">
        <f t="shared" ref="E472" si="813">B467+C467+D472</f>
        <v>113</v>
      </c>
      <c r="F472">
        <f t="shared" ref="F472:R472" si="814">($B467*F$2+$C467*F$3+$D472*F$4)/$E472</f>
        <v>3.5506156530754001</v>
      </c>
      <c r="G472">
        <f t="shared" si="814"/>
        <v>2.6075068973334489E-2</v>
      </c>
      <c r="H472" s="1179">
        <f t="shared" si="814"/>
        <v>11.394615474066891</v>
      </c>
      <c r="I472" s="1179">
        <f t="shared" si="814"/>
        <v>5.9042860726913702</v>
      </c>
      <c r="J472">
        <f t="shared" si="814"/>
        <v>2.7029499406377488</v>
      </c>
      <c r="K472" s="1179">
        <f t="shared" si="814"/>
        <v>75.34820826831745</v>
      </c>
      <c r="L472">
        <f t="shared" si="814"/>
        <v>21.50902303694339</v>
      </c>
      <c r="M472">
        <f t="shared" si="814"/>
        <v>0.2229373731819686</v>
      </c>
      <c r="N472" s="1179">
        <f t="shared" si="814"/>
        <v>202.64838609225117</v>
      </c>
      <c r="O472">
        <f t="shared" si="814"/>
        <v>18.200046088290694</v>
      </c>
      <c r="P472" s="1179">
        <f t="shared" si="814"/>
        <v>0.10544016482681134</v>
      </c>
      <c r="Q472" s="1179">
        <f t="shared" si="814"/>
        <v>32.878375023188958</v>
      </c>
      <c r="R472" s="1179">
        <f t="shared" si="814"/>
        <v>17.528090797592387</v>
      </c>
    </row>
    <row r="473" spans="2:18" ht="15.6" thickTop="1" thickBot="1" x14ac:dyDescent="0.35">
      <c r="D473">
        <v>15</v>
      </c>
      <c r="E473">
        <f t="shared" ref="E473" si="815">B467+C467+D473</f>
        <v>115</v>
      </c>
      <c r="F473">
        <f t="shared" ref="F473:R473" si="816">($B467*F$2+$C467*F$3+$D473*F$4)/$E473</f>
        <v>3.4888658156306103</v>
      </c>
      <c r="G473">
        <f t="shared" si="816"/>
        <v>2.5621589512928672E-2</v>
      </c>
      <c r="H473" s="1179">
        <f t="shared" si="816"/>
        <v>11.404564190459931</v>
      </c>
      <c r="I473" s="1179">
        <f t="shared" si="816"/>
        <v>5.9376690892325552</v>
      </c>
      <c r="J473">
        <f t="shared" si="816"/>
        <v>2.6788820741753114</v>
      </c>
      <c r="K473" s="1179">
        <f t="shared" si="816"/>
        <v>74.853705267377777</v>
      </c>
      <c r="L473">
        <f t="shared" si="816"/>
        <v>21.137877846790893</v>
      </c>
      <c r="M473">
        <f t="shared" si="816"/>
        <v>0.2190602014744561</v>
      </c>
      <c r="N473" s="1179">
        <f t="shared" si="816"/>
        <v>202.39180960534659</v>
      </c>
      <c r="O473">
        <f t="shared" si="816"/>
        <v>17.891736108011244</v>
      </c>
      <c r="P473" s="1179">
        <f t="shared" si="816"/>
        <v>0.1064946215875873</v>
      </c>
      <c r="Q473" s="1179">
        <f t="shared" si="816"/>
        <v>32.5787097018747</v>
      </c>
      <c r="R473" s="1179">
        <f t="shared" si="816"/>
        <v>17.35973476715807</v>
      </c>
    </row>
    <row r="474" spans="2:18" ht="15.6" thickTop="1" thickBot="1" x14ac:dyDescent="0.35">
      <c r="D474">
        <v>17</v>
      </c>
      <c r="E474">
        <f t="shared" ref="E474" si="817">B467+C467+D474</f>
        <v>117</v>
      </c>
      <c r="F474">
        <f t="shared" ref="F474:R474" si="818">($B467*F$2+$C467*F$3+$D474*F$4)/$E474</f>
        <v>3.4292270837394887</v>
      </c>
      <c r="G474">
        <f t="shared" si="818"/>
        <v>2.5183613623818778E-2</v>
      </c>
      <c r="H474" s="1179">
        <f t="shared" si="818"/>
        <v>11.414172779796798</v>
      </c>
      <c r="I474" s="1179">
        <f t="shared" si="818"/>
        <v>5.9699108060629298</v>
      </c>
      <c r="J474">
        <f t="shared" si="818"/>
        <v>2.6556370407543253</v>
      </c>
      <c r="K474" s="1179">
        <f t="shared" si="818"/>
        <v>74.376108351940289</v>
      </c>
      <c r="L474">
        <f t="shared" si="818"/>
        <v>20.779421381088049</v>
      </c>
      <c r="M474">
        <f t="shared" si="818"/>
        <v>0.21531558264583292</v>
      </c>
      <c r="N474" s="1179">
        <f t="shared" si="818"/>
        <v>202.14400496414814</v>
      </c>
      <c r="O474">
        <f t="shared" si="818"/>
        <v>17.593966639878097</v>
      </c>
      <c r="P474" s="1179">
        <f t="shared" si="818"/>
        <v>0.10751302854457603</v>
      </c>
      <c r="Q474" s="1179">
        <f t="shared" si="818"/>
        <v>32.289289348810499</v>
      </c>
      <c r="R474" s="1179">
        <f t="shared" si="818"/>
        <v>17.197134498448001</v>
      </c>
    </row>
    <row r="475" spans="2:18" ht="15.6" thickTop="1" thickBot="1" x14ac:dyDescent="0.35">
      <c r="D475">
        <v>20</v>
      </c>
      <c r="E475">
        <f t="shared" ref="E475" si="819">B467+C467+D475</f>
        <v>120</v>
      </c>
      <c r="F475">
        <f t="shared" ref="F475:R475" si="820">($B467*F$2+$C467*F$3+$D475*F$4)/$E475</f>
        <v>3.3434964066460018</v>
      </c>
      <c r="G475">
        <f t="shared" si="820"/>
        <v>2.4554023283223311E-2</v>
      </c>
      <c r="H475" s="1179">
        <f t="shared" si="820"/>
        <v>11.427985126968544</v>
      </c>
      <c r="I475" s="1179">
        <f t="shared" si="820"/>
        <v>6.0162582740065949</v>
      </c>
      <c r="J475">
        <f t="shared" si="820"/>
        <v>2.622222305211658</v>
      </c>
      <c r="K475" s="1179">
        <f t="shared" si="820"/>
        <v>73.68956278599893</v>
      </c>
      <c r="L475">
        <f t="shared" si="820"/>
        <v>20.264140211640214</v>
      </c>
      <c r="M475">
        <f t="shared" si="820"/>
        <v>0.20993269307968709</v>
      </c>
      <c r="N475" s="1179">
        <f t="shared" si="820"/>
        <v>201.78778579242541</v>
      </c>
      <c r="O475">
        <f t="shared" si="820"/>
        <v>17.165923029436701</v>
      </c>
      <c r="P475" s="1179">
        <f t="shared" si="820"/>
        <v>0.10897698854524734</v>
      </c>
      <c r="Q475" s="1179">
        <f t="shared" si="820"/>
        <v>31.873247591280709</v>
      </c>
      <c r="R475" s="1179">
        <f t="shared" si="820"/>
        <v>16.963396612177277</v>
      </c>
    </row>
    <row r="476" spans="2:18" ht="15.6" thickTop="1" thickBot="1" x14ac:dyDescent="0.35">
      <c r="B476">
        <v>48</v>
      </c>
      <c r="C476">
        <v>52</v>
      </c>
      <c r="D476">
        <v>1</v>
      </c>
      <c r="E476">
        <f t="shared" ref="E476" si="821">B476+C476+D476</f>
        <v>101</v>
      </c>
      <c r="F476">
        <f t="shared" ref="F476:R476" si="822">($B476*F$2+$C476*F$3+$D476*F$4)/$E476</f>
        <v>3.9730183616217323</v>
      </c>
      <c r="G476">
        <f t="shared" si="822"/>
        <v>2.9059843131319527E-2</v>
      </c>
      <c r="H476" s="1179">
        <f t="shared" si="822"/>
        <v>11.382573065027872</v>
      </c>
      <c r="I476" s="1179">
        <f t="shared" si="822"/>
        <v>5.6742884897125592</v>
      </c>
      <c r="J476">
        <f t="shared" si="822"/>
        <v>2.8935214696819442</v>
      </c>
      <c r="K476" s="1179">
        <f t="shared" si="822"/>
        <v>77.964124094498814</v>
      </c>
      <c r="L476">
        <f t="shared" si="822"/>
        <v>24.332955366965269</v>
      </c>
      <c r="M476">
        <f t="shared" si="822"/>
        <v>0.25227722864929991</v>
      </c>
      <c r="N476" s="1179">
        <f t="shared" si="822"/>
        <v>202.64604793107324</v>
      </c>
      <c r="O476">
        <f t="shared" si="822"/>
        <v>20.089444361627294</v>
      </c>
      <c r="P476" s="1179">
        <f t="shared" si="822"/>
        <v>9.8452075711460862E-2</v>
      </c>
      <c r="Q476" s="1179">
        <f t="shared" si="822"/>
        <v>34.852155641874162</v>
      </c>
      <c r="R476" s="1179">
        <f t="shared" si="822"/>
        <v>18.674001871893633</v>
      </c>
    </row>
    <row r="477" spans="2:18" ht="15.6" thickTop="1" thickBot="1" x14ac:dyDescent="0.35">
      <c r="D477">
        <v>3</v>
      </c>
      <c r="E477">
        <f t="shared" ref="E477" si="823">B476+C476+D477</f>
        <v>103</v>
      </c>
      <c r="F477">
        <f t="shared" ref="F477:R477" si="824">($B476*F$2+$C476*F$3+$D477*F$4)/$E477</f>
        <v>3.8958723740174266</v>
      </c>
      <c r="G477">
        <f t="shared" si="824"/>
        <v>2.8495574332653126E-2</v>
      </c>
      <c r="H477" s="1179">
        <f t="shared" si="824"/>
        <v>11.393914688360665</v>
      </c>
      <c r="I477" s="1179">
        <f t="shared" si="824"/>
        <v>5.716026762219296</v>
      </c>
      <c r="J477">
        <f t="shared" si="824"/>
        <v>2.8629491619026366</v>
      </c>
      <c r="K477" s="1179">
        <f t="shared" si="824"/>
        <v>77.361214611387879</v>
      </c>
      <c r="L477">
        <f t="shared" si="824"/>
        <v>23.863736323008172</v>
      </c>
      <c r="M477">
        <f t="shared" si="824"/>
        <v>0.24737864168523585</v>
      </c>
      <c r="N477" s="1179">
        <f t="shared" si="824"/>
        <v>202.35962443911527</v>
      </c>
      <c r="O477">
        <f t="shared" si="824"/>
        <v>19.708527426881567</v>
      </c>
      <c r="P477" s="1179">
        <f t="shared" si="824"/>
        <v>9.976507285437286E-2</v>
      </c>
      <c r="Q477" s="1179">
        <f t="shared" si="824"/>
        <v>34.47925201868474</v>
      </c>
      <c r="R477" s="1179">
        <f t="shared" si="824"/>
        <v>18.463780846179567</v>
      </c>
    </row>
    <row r="478" spans="2:18" ht="15.6" thickTop="1" thickBot="1" x14ac:dyDescent="0.35">
      <c r="D478">
        <v>5</v>
      </c>
      <c r="E478">
        <f t="shared" ref="E478" si="825">B476+C476+D478</f>
        <v>105</v>
      </c>
      <c r="F478">
        <f t="shared" ref="F478:R478" si="826">($B476*F$2+$C476*F$3+$D478*F$4)/$E478</f>
        <v>3.8216652811789995</v>
      </c>
      <c r="G478">
        <f t="shared" si="826"/>
        <v>2.795280148822164E-2</v>
      </c>
      <c r="H478" s="1179">
        <f t="shared" si="826"/>
        <v>11.404824249852206</v>
      </c>
      <c r="I478" s="1179">
        <f t="shared" si="826"/>
        <v>5.7561750052972052</v>
      </c>
      <c r="J478">
        <f t="shared" si="826"/>
        <v>2.8335415134673028</v>
      </c>
      <c r="K478" s="1179">
        <f t="shared" si="826"/>
        <v>76.781273108585935</v>
      </c>
      <c r="L478">
        <f t="shared" si="826"/>
        <v>23.412392290249436</v>
      </c>
      <c r="M478">
        <f t="shared" si="826"/>
        <v>0.24266666755789801</v>
      </c>
      <c r="N478" s="1179">
        <f t="shared" si="826"/>
        <v>202.08411231827949</v>
      </c>
      <c r="O478">
        <f t="shared" si="826"/>
        <v>19.342121613459483</v>
      </c>
      <c r="P478" s="1179">
        <f t="shared" si="826"/>
        <v>0.10102805105850726</v>
      </c>
      <c r="Q478" s="1179">
        <f t="shared" si="826"/>
        <v>34.120554247807299</v>
      </c>
      <c r="R478" s="1179">
        <f t="shared" si="826"/>
        <v>18.2615682404927</v>
      </c>
    </row>
    <row r="479" spans="2:18" ht="15.6" thickTop="1" thickBot="1" x14ac:dyDescent="0.35">
      <c r="D479">
        <v>7</v>
      </c>
      <c r="E479">
        <f t="shared" ref="E479" si="827">B476+C476+D479</f>
        <v>107</v>
      </c>
      <c r="F479">
        <f t="shared" ref="F479:R479" si="828">($B476*F$2+$C476*F$3+$D479*F$4)/$E479</f>
        <v>3.7502322852691115</v>
      </c>
      <c r="G479">
        <f t="shared" si="828"/>
        <v>2.7430319217413759E-2</v>
      </c>
      <c r="H479" s="1179">
        <f t="shared" si="828"/>
        <v>11.415325977269299</v>
      </c>
      <c r="I479" s="1179">
        <f t="shared" si="828"/>
        <v>5.794822379475006</v>
      </c>
      <c r="J479">
        <f t="shared" si="828"/>
        <v>2.8052332163753464</v>
      </c>
      <c r="K479" s="1179">
        <f t="shared" si="828"/>
        <v>76.223011661963497</v>
      </c>
      <c r="L479">
        <f t="shared" si="828"/>
        <v>22.97792093161252</v>
      </c>
      <c r="M479">
        <f t="shared" si="828"/>
        <v>0.23813084199606815</v>
      </c>
      <c r="N479" s="1179">
        <f t="shared" si="828"/>
        <v>201.81889971597965</v>
      </c>
      <c r="O479">
        <f t="shared" si="828"/>
        <v>18.989413213623273</v>
      </c>
      <c r="P479" s="1179">
        <f t="shared" si="828"/>
        <v>0.10224381512416934</v>
      </c>
      <c r="Q479" s="1179">
        <f t="shared" si="828"/>
        <v>33.775265739392566</v>
      </c>
      <c r="R479" s="1179">
        <f t="shared" si="828"/>
        <v>18.066914984551136</v>
      </c>
    </row>
    <row r="480" spans="2:18" ht="15.6" thickTop="1" thickBot="1" x14ac:dyDescent="0.35">
      <c r="D480">
        <v>10</v>
      </c>
      <c r="E480">
        <f t="shared" ref="E480" si="829">B476+C476+D480</f>
        <v>110</v>
      </c>
      <c r="F480">
        <f t="shared" ref="F480:R480" si="830">($B476*F$2+$C476*F$3+$D480*F$4)/$E480</f>
        <v>3.6479532229435905</v>
      </c>
      <c r="G480">
        <f t="shared" si="830"/>
        <v>2.6682219602393382E-2</v>
      </c>
      <c r="H480" s="1179">
        <f t="shared" si="830"/>
        <v>11.430362541525593</v>
      </c>
      <c r="I480" s="1179">
        <f t="shared" si="830"/>
        <v>5.8501583925023111</v>
      </c>
      <c r="J480">
        <f t="shared" si="830"/>
        <v>2.7647008819027721</v>
      </c>
      <c r="K480" s="1179">
        <f t="shared" si="830"/>
        <v>75.423682772481385</v>
      </c>
      <c r="L480">
        <f t="shared" si="830"/>
        <v>22.355836940836944</v>
      </c>
      <c r="M480">
        <f t="shared" si="830"/>
        <v>0.23163636448708447</v>
      </c>
      <c r="N480" s="1179">
        <f t="shared" si="830"/>
        <v>201.43916348995944</v>
      </c>
      <c r="O480">
        <f t="shared" si="830"/>
        <v>18.484398913857788</v>
      </c>
      <c r="P480" s="1179">
        <f t="shared" si="830"/>
        <v>0.1039845682181855</v>
      </c>
      <c r="Q480" s="1179">
        <f t="shared" si="830"/>
        <v>33.280875375071467</v>
      </c>
      <c r="R480" s="1179">
        <f t="shared" si="830"/>
        <v>17.788206913543895</v>
      </c>
    </row>
    <row r="481" spans="2:18" ht="15.6" thickTop="1" thickBot="1" x14ac:dyDescent="0.35">
      <c r="D481">
        <v>13</v>
      </c>
      <c r="E481">
        <f t="shared" ref="E481" si="831">B476+C476+D481</f>
        <v>113</v>
      </c>
      <c r="F481">
        <f t="shared" ref="F481:R481" si="832">($B476*F$2+$C476*F$3+$D481*F$4)/$E481</f>
        <v>3.5511049072902208</v>
      </c>
      <c r="G481">
        <f t="shared" si="832"/>
        <v>2.5973842090825417E-2</v>
      </c>
      <c r="H481" s="1179">
        <f t="shared" si="832"/>
        <v>11.444600704139956</v>
      </c>
      <c r="I481" s="1179">
        <f t="shared" si="832"/>
        <v>5.9025562101476359</v>
      </c>
      <c r="J481">
        <f t="shared" si="832"/>
        <v>2.7263207067827238</v>
      </c>
      <c r="K481" s="1179">
        <f t="shared" si="832"/>
        <v>74.666796124918662</v>
      </c>
      <c r="L481">
        <f t="shared" si="832"/>
        <v>21.766783958421126</v>
      </c>
      <c r="M481">
        <f t="shared" si="832"/>
        <v>0.22548672649185214</v>
      </c>
      <c r="N481" s="1179">
        <f t="shared" si="832"/>
        <v>201.07959024939163</v>
      </c>
      <c r="O481">
        <f t="shared" si="832"/>
        <v>18.006199532663924</v>
      </c>
      <c r="P481" s="1179">
        <f t="shared" si="832"/>
        <v>0.10563289194437779</v>
      </c>
      <c r="Q481" s="1179">
        <f t="shared" si="832"/>
        <v>32.812735826555027</v>
      </c>
      <c r="R481" s="1179">
        <f t="shared" si="832"/>
        <v>17.52429750117421</v>
      </c>
    </row>
    <row r="482" spans="2:18" ht="15.6" thickTop="1" thickBot="1" x14ac:dyDescent="0.35">
      <c r="D482">
        <v>15</v>
      </c>
      <c r="E482">
        <f t="shared" ref="E482" si="833">B476+C476+D482</f>
        <v>115</v>
      </c>
      <c r="F482">
        <f t="shared" ref="F482:R482" si="834">($B476*F$2+$C476*F$3+$D482*F$4)/$E482</f>
        <v>3.4893465610764776</v>
      </c>
      <c r="G482">
        <f t="shared" si="834"/>
        <v>2.5522123097941496E-2</v>
      </c>
      <c r="H482" s="1179">
        <f t="shared" si="834"/>
        <v>11.4536801121839</v>
      </c>
      <c r="I482" s="1179">
        <f t="shared" si="834"/>
        <v>5.9359693112547989</v>
      </c>
      <c r="J482">
        <f t="shared" si="834"/>
        <v>2.7018463922134175</v>
      </c>
      <c r="K482" s="1179">
        <f t="shared" si="834"/>
        <v>74.184143769951135</v>
      </c>
      <c r="L482">
        <f t="shared" si="834"/>
        <v>21.391155969634234</v>
      </c>
      <c r="M482">
        <f t="shared" si="834"/>
        <v>0.22156521820503733</v>
      </c>
      <c r="N482" s="1179">
        <f t="shared" si="834"/>
        <v>200.85029716844983</v>
      </c>
      <c r="O482">
        <f t="shared" si="834"/>
        <v>17.701260796830155</v>
      </c>
      <c r="P482" s="1179">
        <f t="shared" si="834"/>
        <v>0.10668399692919607</v>
      </c>
      <c r="Q482" s="1179">
        <f t="shared" si="834"/>
        <v>32.514212056486578</v>
      </c>
      <c r="R482" s="1179">
        <f t="shared" si="834"/>
        <v>17.356007441112382</v>
      </c>
    </row>
    <row r="483" spans="2:18" ht="15.6" thickTop="1" thickBot="1" x14ac:dyDescent="0.35">
      <c r="D483">
        <v>17</v>
      </c>
      <c r="E483">
        <f t="shared" ref="E483" si="835">B476+C476+D483</f>
        <v>117</v>
      </c>
      <c r="F483">
        <f t="shared" ref="F483:R483" si="836">($B476*F$2+$C476*F$3+$D483*F$4)/$E483</f>
        <v>3.4296996113144869</v>
      </c>
      <c r="G483">
        <f t="shared" si="836"/>
        <v>2.5085847489429675E-2</v>
      </c>
      <c r="H483" s="1179">
        <f t="shared" si="836"/>
        <v>11.462449113115229</v>
      </c>
      <c r="I483" s="1179">
        <f t="shared" si="836"/>
        <v>5.9682400841189818</v>
      </c>
      <c r="J483">
        <f t="shared" si="836"/>
        <v>2.6782088063473353</v>
      </c>
      <c r="K483" s="1179">
        <f t="shared" si="836"/>
        <v>73.71799235019617</v>
      </c>
      <c r="L483">
        <f t="shared" si="836"/>
        <v>21.028369963369965</v>
      </c>
      <c r="M483">
        <f t="shared" si="836"/>
        <v>0.21777777857760078</v>
      </c>
      <c r="N483" s="1179">
        <f t="shared" si="836"/>
        <v>200.62884316719834</v>
      </c>
      <c r="O483">
        <f t="shared" si="836"/>
        <v>17.406747316922328</v>
      </c>
      <c r="P483" s="1179">
        <f t="shared" si="836"/>
        <v>0.10769916670085816</v>
      </c>
      <c r="Q483" s="1179">
        <f t="shared" si="836"/>
        <v>32.22589422727517</v>
      </c>
      <c r="R483" s="1179">
        <f t="shared" si="836"/>
        <v>17.193470887377451</v>
      </c>
    </row>
    <row r="484" spans="2:18" ht="15.6" thickTop="1" thickBot="1" x14ac:dyDescent="0.35">
      <c r="D484">
        <v>20</v>
      </c>
      <c r="E484">
        <f t="shared" ref="E484" si="837">B476+C476+D484</f>
        <v>120</v>
      </c>
      <c r="F484">
        <f t="shared" ref="F484:R484" si="838">($B476*F$2+$C476*F$3+$D484*F$4)/$E484</f>
        <v>3.3439571210316243</v>
      </c>
      <c r="G484">
        <f t="shared" si="838"/>
        <v>2.4458701302193932E-2</v>
      </c>
      <c r="H484" s="1179">
        <f t="shared" si="838"/>
        <v>11.475054551954013</v>
      </c>
      <c r="I484" s="1179">
        <f t="shared" si="838"/>
        <v>6.0146293201112453</v>
      </c>
      <c r="J484">
        <f t="shared" si="838"/>
        <v>2.6442297766648428</v>
      </c>
      <c r="K484" s="1179">
        <f t="shared" si="838"/>
        <v>73.047899684298415</v>
      </c>
      <c r="L484">
        <f t="shared" si="838"/>
        <v>20.506865079365081</v>
      </c>
      <c r="M484">
        <f t="shared" si="838"/>
        <v>0.21233333411316077</v>
      </c>
      <c r="N484" s="1179">
        <f t="shared" si="838"/>
        <v>200.31050304039934</v>
      </c>
      <c r="O484">
        <f t="shared" si="838"/>
        <v>16.983384189554823</v>
      </c>
      <c r="P484" s="1179">
        <f t="shared" si="838"/>
        <v>0.10915847324762243</v>
      </c>
      <c r="Q484" s="1179">
        <f t="shared" si="838"/>
        <v>31.811437347783762</v>
      </c>
      <c r="R484" s="1179">
        <f t="shared" si="838"/>
        <v>16.959824591383491</v>
      </c>
    </row>
    <row r="485" spans="2:18" ht="15.6" thickTop="1" thickBot="1" x14ac:dyDescent="0.35">
      <c r="B485">
        <v>47</v>
      </c>
      <c r="C485">
        <v>53</v>
      </c>
      <c r="D485">
        <v>1</v>
      </c>
      <c r="E485">
        <f t="shared" ref="E485" si="839">B485+C485+D485</f>
        <v>101</v>
      </c>
      <c r="F485">
        <f t="shared" ref="F485:R485" si="840">($B485*F$2+$C485*F$3+$D485*F$4)/$E485</f>
        <v>3.9735657450501956</v>
      </c>
      <c r="G485">
        <f t="shared" si="840"/>
        <v>2.8946589292472739E-2</v>
      </c>
      <c r="H485" s="1179">
        <f t="shared" si="840"/>
        <v>11.438497134317537</v>
      </c>
      <c r="I485" s="1179">
        <f t="shared" si="840"/>
        <v>5.6723530989458073</v>
      </c>
      <c r="J485">
        <f t="shared" si="840"/>
        <v>2.9196689605174106</v>
      </c>
      <c r="K485" s="1179">
        <f t="shared" si="840"/>
        <v>77.201752092478387</v>
      </c>
      <c r="L485">
        <f t="shared" si="840"/>
        <v>24.621341348420557</v>
      </c>
      <c r="M485">
        <f t="shared" si="840"/>
        <v>0.25512947542174391</v>
      </c>
      <c r="N485" s="1179">
        <f t="shared" si="840"/>
        <v>200.89086050292343</v>
      </c>
      <c r="O485">
        <f t="shared" si="840"/>
        <v>19.872566532064667</v>
      </c>
      <c r="P485" s="1179">
        <f t="shared" si="840"/>
        <v>9.8667701100421362E-2</v>
      </c>
      <c r="Q485" s="1179">
        <f t="shared" si="840"/>
        <v>34.778717728808473</v>
      </c>
      <c r="R485" s="1179">
        <f t="shared" si="840"/>
        <v>18.669757886792112</v>
      </c>
    </row>
    <row r="486" spans="2:18" ht="15.6" thickTop="1" thickBot="1" x14ac:dyDescent="0.35">
      <c r="D486">
        <v>3</v>
      </c>
      <c r="E486">
        <f t="shared" ref="E486" si="841">B485+C485+D486</f>
        <v>103</v>
      </c>
      <c r="F486">
        <f t="shared" ref="F486:R486" si="842">($B485*F$2+$C485*F$3+$D486*F$4)/$E486</f>
        <v>3.8964091286414537</v>
      </c>
      <c r="G486">
        <f t="shared" si="842"/>
        <v>2.8384519597473266E-2</v>
      </c>
      <c r="H486" s="1179">
        <f t="shared" si="842"/>
        <v>11.448752853392278</v>
      </c>
      <c r="I486" s="1179">
        <f t="shared" si="842"/>
        <v>5.7141289518557823</v>
      </c>
      <c r="J486">
        <f t="shared" si="842"/>
        <v>2.8885889344694533</v>
      </c>
      <c r="K486" s="1179">
        <f t="shared" si="842"/>
        <v>76.613645949212511</v>
      </c>
      <c r="L486">
        <f t="shared" si="842"/>
        <v>24.146522576668211</v>
      </c>
      <c r="M486">
        <f t="shared" si="842"/>
        <v>0.25017550502520519</v>
      </c>
      <c r="N486" s="1179">
        <f t="shared" si="842"/>
        <v>200.63851832024991</v>
      </c>
      <c r="O486">
        <f t="shared" si="842"/>
        <v>19.495860817310447</v>
      </c>
      <c r="P486" s="1179">
        <f t="shared" si="842"/>
        <v>9.9976511342576846E-2</v>
      </c>
      <c r="Q486" s="1179">
        <f t="shared" si="842"/>
        <v>34.407240084513532</v>
      </c>
      <c r="R486" s="1179">
        <f t="shared" si="842"/>
        <v>18.459619268555741</v>
      </c>
    </row>
    <row r="487" spans="2:18" ht="15.6" thickTop="1" thickBot="1" x14ac:dyDescent="0.35">
      <c r="D487">
        <v>5</v>
      </c>
      <c r="E487">
        <f t="shared" ref="E487" si="843">B485+C485+D487</f>
        <v>105</v>
      </c>
      <c r="F487">
        <f t="shared" ref="F487:R487" si="844">($B485*F$2+$C485*F$3+$D487*F$4)/$E487</f>
        <v>3.8221918119054261</v>
      </c>
      <c r="G487">
        <f t="shared" si="844"/>
        <v>2.7843862081330918E-2</v>
      </c>
      <c r="H487" s="1179">
        <f t="shared" si="844"/>
        <v>11.458617878407027</v>
      </c>
      <c r="I487" s="1179">
        <f t="shared" si="844"/>
        <v>5.7543133437025205</v>
      </c>
      <c r="J487">
        <f t="shared" si="844"/>
        <v>2.8586929094137989</v>
      </c>
      <c r="K487" s="1179">
        <f t="shared" si="844"/>
        <v>76.047943849499617</v>
      </c>
      <c r="L487">
        <f t="shared" si="844"/>
        <v>23.689792139077856</v>
      </c>
      <c r="M487">
        <f t="shared" si="844"/>
        <v>0.24541025731043936</v>
      </c>
      <c r="N487" s="1179">
        <f t="shared" si="844"/>
        <v>200.39578917310683</v>
      </c>
      <c r="O487">
        <f t="shared" si="844"/>
        <v>19.133505796451622</v>
      </c>
      <c r="P487" s="1179">
        <f t="shared" si="844"/>
        <v>0.10123546214693592</v>
      </c>
      <c r="Q487" s="1179">
        <f t="shared" si="844"/>
        <v>34.049913969525072</v>
      </c>
      <c r="R487" s="1179">
        <f t="shared" si="844"/>
        <v>18.257485931014092</v>
      </c>
    </row>
    <row r="488" spans="2:18" ht="15.6" thickTop="1" thickBot="1" x14ac:dyDescent="0.35">
      <c r="D488">
        <v>7</v>
      </c>
      <c r="E488">
        <f t="shared" ref="E488" si="845">B485+C485+D488</f>
        <v>107</v>
      </c>
      <c r="F488">
        <f t="shared" ref="F488:R488" si="846">($B485*F$2+$C485*F$3+$D488*F$4)/$E488</f>
        <v>3.7507489742997171</v>
      </c>
      <c r="G488">
        <f t="shared" si="846"/>
        <v>2.7323416061119127E-2</v>
      </c>
      <c r="H488" s="1179">
        <f t="shared" si="846"/>
        <v>11.468114117439917</v>
      </c>
      <c r="I488" s="1179">
        <f t="shared" si="846"/>
        <v>5.7929955152933053</v>
      </c>
      <c r="J488">
        <f t="shared" si="846"/>
        <v>2.829914492771441</v>
      </c>
      <c r="K488" s="1179">
        <f t="shared" si="846"/>
        <v>75.503389491832067</v>
      </c>
      <c r="L488">
        <f t="shared" si="846"/>
        <v>23.250135736537604</v>
      </c>
      <c r="M488">
        <f t="shared" si="846"/>
        <v>0.24082314969716012</v>
      </c>
      <c r="N488" s="1179">
        <f t="shared" si="846"/>
        <v>200.16213401277284</v>
      </c>
      <c r="O488">
        <f t="shared" si="846"/>
        <v>18.78469675768098</v>
      </c>
      <c r="P488" s="1179">
        <f t="shared" si="846"/>
        <v>0.10244734936982364</v>
      </c>
      <c r="Q488" s="1179">
        <f t="shared" si="846"/>
        <v>33.705945840143649</v>
      </c>
      <c r="R488" s="1179">
        <f t="shared" si="846"/>
        <v>18.062908979922597</v>
      </c>
    </row>
    <row r="489" spans="2:18" ht="15.6" thickTop="1" thickBot="1" x14ac:dyDescent="0.35">
      <c r="D489">
        <v>10</v>
      </c>
      <c r="E489">
        <f t="shared" ref="E489" si="847">B485+C485+D489</f>
        <v>110</v>
      </c>
      <c r="F489">
        <f t="shared" ref="F489:R489" si="848">($B485*F$2+$C485*F$3+$D489*F$4)/$E489</f>
        <v>3.6484558204551796</v>
      </c>
      <c r="G489">
        <f t="shared" si="848"/>
        <v>2.6578231986724966E-2</v>
      </c>
      <c r="H489" s="1179">
        <f t="shared" si="848"/>
        <v>11.481711005146103</v>
      </c>
      <c r="I489" s="1179">
        <f t="shared" si="848"/>
        <v>5.8483813518892021</v>
      </c>
      <c r="J489">
        <f t="shared" si="848"/>
        <v>2.7887090325789732</v>
      </c>
      <c r="K489" s="1179">
        <f t="shared" si="848"/>
        <v>74.723686661535353</v>
      </c>
      <c r="L489">
        <f t="shared" si="848"/>
        <v>22.620627705627708</v>
      </c>
      <c r="M489">
        <f t="shared" si="848"/>
        <v>0.2342552456145103</v>
      </c>
      <c r="N489" s="1179">
        <f t="shared" si="848"/>
        <v>199.827582305931</v>
      </c>
      <c r="O489">
        <f t="shared" si="848"/>
        <v>18.285265633986651</v>
      </c>
      <c r="P489" s="1179">
        <f t="shared" si="848"/>
        <v>0.1041825515298674</v>
      </c>
      <c r="Q489" s="1179">
        <f t="shared" si="848"/>
        <v>33.213446018529339</v>
      </c>
      <c r="R489" s="1179">
        <f t="shared" si="848"/>
        <v>17.784310163587044</v>
      </c>
    </row>
    <row r="490" spans="2:18" ht="15.6" thickTop="1" thickBot="1" x14ac:dyDescent="0.35">
      <c r="D490">
        <v>13</v>
      </c>
      <c r="E490">
        <f t="shared" ref="E490" si="849">B485+C485+D490</f>
        <v>113</v>
      </c>
      <c r="F490">
        <f t="shared" ref="F490:R490" si="850">($B485*F$2+$C485*F$3+$D490*F$4)/$E490</f>
        <v>3.5515941615050419</v>
      </c>
      <c r="G490">
        <f t="shared" si="850"/>
        <v>2.5872615208316341E-2</v>
      </c>
      <c r="H490" s="1179">
        <f t="shared" si="850"/>
        <v>11.494585934213019</v>
      </c>
      <c r="I490" s="1179">
        <f t="shared" si="850"/>
        <v>5.9008263476039016</v>
      </c>
      <c r="J490">
        <f t="shared" si="850"/>
        <v>2.7496914729276982</v>
      </c>
      <c r="K490" s="1179">
        <f t="shared" si="850"/>
        <v>73.985383981519874</v>
      </c>
      <c r="L490">
        <f t="shared" si="850"/>
        <v>22.024544879898862</v>
      </c>
      <c r="M490">
        <f t="shared" si="850"/>
        <v>0.22803607980173571</v>
      </c>
      <c r="N490" s="1179">
        <f t="shared" si="850"/>
        <v>199.51079440653209</v>
      </c>
      <c r="O490">
        <f t="shared" si="850"/>
        <v>17.81235297703715</v>
      </c>
      <c r="P490" s="1179">
        <f t="shared" si="850"/>
        <v>0.10582561906194425</v>
      </c>
      <c r="Q490" s="1179">
        <f t="shared" si="850"/>
        <v>32.747096629921103</v>
      </c>
      <c r="R490" s="1179">
        <f t="shared" si="850"/>
        <v>17.520504204756033</v>
      </c>
    </row>
    <row r="491" spans="2:18" ht="15.6" thickTop="1" thickBot="1" x14ac:dyDescent="0.35">
      <c r="D491">
        <v>15</v>
      </c>
      <c r="E491">
        <f t="shared" ref="E491" si="851">B485+C485+D491</f>
        <v>115</v>
      </c>
      <c r="F491">
        <f t="shared" ref="F491:R491" si="852">($B485*F$2+$C485*F$3+$D491*F$4)/$E491</f>
        <v>3.4898273065223457</v>
      </c>
      <c r="G491">
        <f t="shared" si="852"/>
        <v>2.5422656682954316E-2</v>
      </c>
      <c r="H491" s="1179">
        <f t="shared" si="852"/>
        <v>11.502796033907865</v>
      </c>
      <c r="I491" s="1179">
        <f t="shared" si="852"/>
        <v>5.9342695332770425</v>
      </c>
      <c r="J491">
        <f t="shared" si="852"/>
        <v>2.7248107102515227</v>
      </c>
      <c r="K491" s="1179">
        <f t="shared" si="852"/>
        <v>73.514582272524507</v>
      </c>
      <c r="L491">
        <f t="shared" si="852"/>
        <v>21.644434092477571</v>
      </c>
      <c r="M491">
        <f t="shared" si="852"/>
        <v>0.22407023493561856</v>
      </c>
      <c r="N491" s="1179">
        <f t="shared" si="852"/>
        <v>199.30878473155303</v>
      </c>
      <c r="O491">
        <f t="shared" si="852"/>
        <v>17.510785485649066</v>
      </c>
      <c r="P491" s="1179">
        <f t="shared" si="852"/>
        <v>0.10687337227080486</v>
      </c>
      <c r="Q491" s="1179">
        <f t="shared" si="852"/>
        <v>32.449714411098455</v>
      </c>
      <c r="R491" s="1179">
        <f t="shared" si="852"/>
        <v>17.352280115066698</v>
      </c>
    </row>
    <row r="492" spans="2:18" ht="15.6" thickTop="1" thickBot="1" x14ac:dyDescent="0.35">
      <c r="D492">
        <v>17</v>
      </c>
      <c r="E492">
        <f t="shared" ref="E492" si="853">B485+C485+D492</f>
        <v>117</v>
      </c>
      <c r="F492">
        <f t="shared" ref="F492:R492" si="854">($B485*F$2+$C485*F$3+$D492*F$4)/$E492</f>
        <v>3.430172138889485</v>
      </c>
      <c r="G492">
        <f t="shared" si="854"/>
        <v>2.4988081355040569E-2</v>
      </c>
      <c r="H492" s="1179">
        <f t="shared" si="854"/>
        <v>11.510725446433657</v>
      </c>
      <c r="I492" s="1179">
        <f t="shared" si="854"/>
        <v>5.9665693621750329</v>
      </c>
      <c r="J492">
        <f t="shared" si="854"/>
        <v>2.7007805719403453</v>
      </c>
      <c r="K492" s="1179">
        <f t="shared" si="854"/>
        <v>73.059876348452036</v>
      </c>
      <c r="L492">
        <f t="shared" si="854"/>
        <v>21.27731854565188</v>
      </c>
      <c r="M492">
        <f t="shared" si="854"/>
        <v>0.22023997450936866</v>
      </c>
      <c r="N492" s="1179">
        <f t="shared" si="854"/>
        <v>199.11368137024851</v>
      </c>
      <c r="O492">
        <f t="shared" si="854"/>
        <v>17.219527993966558</v>
      </c>
      <c r="P492" s="1179">
        <f t="shared" si="854"/>
        <v>0.1078853048571403</v>
      </c>
      <c r="Q492" s="1179">
        <f t="shared" si="854"/>
        <v>32.162499105739833</v>
      </c>
      <c r="R492" s="1179">
        <f t="shared" si="854"/>
        <v>17.189807276306908</v>
      </c>
    </row>
    <row r="493" spans="2:18" ht="15.6" thickTop="1" thickBot="1" x14ac:dyDescent="0.35">
      <c r="D493">
        <v>20</v>
      </c>
      <c r="E493">
        <f t="shared" ref="E493" si="855">B485+C485+D493</f>
        <v>120</v>
      </c>
      <c r="F493">
        <f t="shared" ref="F493:R493" si="856">($B485*F$2+$C485*F$3+$D493*F$4)/$E493</f>
        <v>3.3444178354172478</v>
      </c>
      <c r="G493">
        <f t="shared" si="856"/>
        <v>2.4363379321164554E-2</v>
      </c>
      <c r="H493" s="1179">
        <f t="shared" si="856"/>
        <v>11.522123976939481</v>
      </c>
      <c r="I493" s="1179">
        <f t="shared" si="856"/>
        <v>6.0130003662158957</v>
      </c>
      <c r="J493">
        <f t="shared" si="856"/>
        <v>2.6662372481180268</v>
      </c>
      <c r="K493" s="1179">
        <f t="shared" si="856"/>
        <v>72.40623658259787</v>
      </c>
      <c r="L493">
        <f t="shared" si="856"/>
        <v>20.749589947089948</v>
      </c>
      <c r="M493">
        <f t="shared" si="856"/>
        <v>0.21473397514663445</v>
      </c>
      <c r="N493" s="1179">
        <f t="shared" si="856"/>
        <v>198.83322028837327</v>
      </c>
      <c r="O493">
        <f t="shared" si="856"/>
        <v>16.800845349672947</v>
      </c>
      <c r="P493" s="1179">
        <f t="shared" si="856"/>
        <v>0.1093399579499975</v>
      </c>
      <c r="Q493" s="1179">
        <f t="shared" si="856"/>
        <v>31.749627104286819</v>
      </c>
      <c r="R493" s="1179">
        <f t="shared" si="856"/>
        <v>16.956252570589712</v>
      </c>
    </row>
    <row r="494" spans="2:18" ht="15.6" thickTop="1" thickBot="1" x14ac:dyDescent="0.35">
      <c r="B494">
        <v>46</v>
      </c>
      <c r="C494">
        <v>54</v>
      </c>
      <c r="D494">
        <v>1</v>
      </c>
      <c r="E494">
        <f t="shared" ref="E494" si="857">B494+C494+D494</f>
        <v>101</v>
      </c>
      <c r="F494">
        <f t="shared" ref="F494:R494" si="858">($B494*F$2+$C494*F$3+$D494*F$4)/$E494</f>
        <v>3.9741131284786584</v>
      </c>
      <c r="G494">
        <f t="shared" si="858"/>
        <v>2.8833335453625951E-2</v>
      </c>
      <c r="H494" s="1179">
        <f t="shared" si="858"/>
        <v>11.494421203607201</v>
      </c>
      <c r="I494" s="1179">
        <f t="shared" si="858"/>
        <v>5.6704177081790554</v>
      </c>
      <c r="J494">
        <f t="shared" si="858"/>
        <v>2.9458164513528771</v>
      </c>
      <c r="K494" s="1179">
        <f t="shared" si="858"/>
        <v>76.439380090457959</v>
      </c>
      <c r="L494">
        <f t="shared" si="858"/>
        <v>24.909727329875846</v>
      </c>
      <c r="M494">
        <f t="shared" si="858"/>
        <v>0.25798172219418786</v>
      </c>
      <c r="N494" s="1179">
        <f t="shared" si="858"/>
        <v>199.13567307477365</v>
      </c>
      <c r="O494">
        <f t="shared" si="858"/>
        <v>19.655688702502044</v>
      </c>
      <c r="P494" s="1179">
        <f t="shared" si="858"/>
        <v>9.8883326489381876E-2</v>
      </c>
      <c r="Q494" s="1179">
        <f t="shared" si="858"/>
        <v>34.705279815742792</v>
      </c>
      <c r="R494" s="1179">
        <f t="shared" si="858"/>
        <v>18.665513901690584</v>
      </c>
    </row>
    <row r="495" spans="2:18" ht="15.6" thickTop="1" thickBot="1" x14ac:dyDescent="0.35">
      <c r="D495">
        <v>3</v>
      </c>
      <c r="E495">
        <f t="shared" ref="E495" si="859">B494+C494+D495</f>
        <v>103</v>
      </c>
      <c r="F495">
        <f t="shared" ref="F495:R495" si="860">($B494*F$2+$C494*F$3+$D495*F$4)/$E495</f>
        <v>3.8969458832654804</v>
      </c>
      <c r="G495">
        <f t="shared" si="860"/>
        <v>2.8273464862293405E-2</v>
      </c>
      <c r="H495" s="1179">
        <f t="shared" si="860"/>
        <v>11.503591018423892</v>
      </c>
      <c r="I495" s="1179">
        <f t="shared" si="860"/>
        <v>5.7122311414922677</v>
      </c>
      <c r="J495">
        <f t="shared" si="860"/>
        <v>2.91422870703627</v>
      </c>
      <c r="K495" s="1179">
        <f t="shared" si="860"/>
        <v>75.866077287037129</v>
      </c>
      <c r="L495">
        <f t="shared" si="860"/>
        <v>24.42930883032825</v>
      </c>
      <c r="M495">
        <f t="shared" si="860"/>
        <v>0.2529723683651745</v>
      </c>
      <c r="N495" s="1179">
        <f t="shared" si="860"/>
        <v>198.91741220138459</v>
      </c>
      <c r="O495">
        <f t="shared" si="860"/>
        <v>19.283194207739331</v>
      </c>
      <c r="P495" s="1179">
        <f t="shared" si="860"/>
        <v>0.10018794983078083</v>
      </c>
      <c r="Q495" s="1179">
        <f t="shared" si="860"/>
        <v>34.335228150342331</v>
      </c>
      <c r="R495" s="1179">
        <f t="shared" si="860"/>
        <v>18.455457690931915</v>
      </c>
    </row>
    <row r="496" spans="2:18" ht="15.6" thickTop="1" thickBot="1" x14ac:dyDescent="0.35">
      <c r="D496">
        <v>5</v>
      </c>
      <c r="E496">
        <f t="shared" ref="E496" si="861">B494+C494+D496</f>
        <v>105</v>
      </c>
      <c r="F496">
        <f t="shared" ref="F496:R496" si="862">($B494*F$2+$C494*F$3+$D496*F$4)/$E496</f>
        <v>3.8227183426318523</v>
      </c>
      <c r="G496">
        <f t="shared" si="862"/>
        <v>2.77349226744402E-2</v>
      </c>
      <c r="H496" s="1179">
        <f t="shared" si="862"/>
        <v>11.512411506961847</v>
      </c>
      <c r="I496" s="1179">
        <f t="shared" si="862"/>
        <v>5.7524516821078349</v>
      </c>
      <c r="J496">
        <f t="shared" si="862"/>
        <v>2.8838443053602956</v>
      </c>
      <c r="K496" s="1179">
        <f t="shared" si="862"/>
        <v>75.314614590413299</v>
      </c>
      <c r="L496">
        <f t="shared" si="862"/>
        <v>23.967191987906276</v>
      </c>
      <c r="M496">
        <f t="shared" si="862"/>
        <v>0.24815384706298071</v>
      </c>
      <c r="N496" s="1179">
        <f t="shared" si="862"/>
        <v>198.70746602793417</v>
      </c>
      <c r="O496">
        <f t="shared" si="862"/>
        <v>18.924889979443765</v>
      </c>
      <c r="P496" s="1179">
        <f t="shared" si="862"/>
        <v>0.10144287323536461</v>
      </c>
      <c r="Q496" s="1179">
        <f t="shared" si="862"/>
        <v>33.979273691242838</v>
      </c>
      <c r="R496" s="1179">
        <f t="shared" si="862"/>
        <v>18.25340362153548</v>
      </c>
    </row>
    <row r="497" spans="2:18" ht="15.6" thickTop="1" thickBot="1" x14ac:dyDescent="0.35">
      <c r="D497">
        <v>7</v>
      </c>
      <c r="E497">
        <f t="shared" ref="E497" si="863">B494+C494+D497</f>
        <v>107</v>
      </c>
      <c r="F497">
        <f t="shared" ref="F497:R497" si="864">($B494*F$2+$C494*F$3+$D497*F$4)/$E497</f>
        <v>3.7512656633303223</v>
      </c>
      <c r="G497">
        <f t="shared" si="864"/>
        <v>2.7216512904824495E-2</v>
      </c>
      <c r="H497" s="1179">
        <f t="shared" si="864"/>
        <v>11.520902257610537</v>
      </c>
      <c r="I497" s="1179">
        <f t="shared" si="864"/>
        <v>5.7911686511116054</v>
      </c>
      <c r="J497">
        <f t="shared" si="864"/>
        <v>2.8545957691675357</v>
      </c>
      <c r="K497" s="1179">
        <f t="shared" si="864"/>
        <v>74.783767321700623</v>
      </c>
      <c r="L497">
        <f t="shared" si="864"/>
        <v>23.522350541462689</v>
      </c>
      <c r="M497">
        <f t="shared" si="864"/>
        <v>0.24351545739825212</v>
      </c>
      <c r="N497" s="1179">
        <f t="shared" si="864"/>
        <v>198.50536830956602</v>
      </c>
      <c r="O497">
        <f t="shared" si="864"/>
        <v>18.57998030173869</v>
      </c>
      <c r="P497" s="1179">
        <f t="shared" si="864"/>
        <v>0.10265088361547794</v>
      </c>
      <c r="Q497" s="1179">
        <f t="shared" si="864"/>
        <v>33.636625940894731</v>
      </c>
      <c r="R497" s="1179">
        <f t="shared" si="864"/>
        <v>18.05890297529405</v>
      </c>
    </row>
    <row r="498" spans="2:18" ht="15.6" thickTop="1" thickBot="1" x14ac:dyDescent="0.35">
      <c r="D498">
        <v>10</v>
      </c>
      <c r="E498">
        <f t="shared" ref="E498" si="865">B494+C494+D498</f>
        <v>110</v>
      </c>
      <c r="F498">
        <f t="shared" ref="F498:R498" si="866">($B494*F$2+$C494*F$3+$D498*F$4)/$E498</f>
        <v>3.6489584179667682</v>
      </c>
      <c r="G498">
        <f t="shared" si="866"/>
        <v>2.6474244371056554E-2</v>
      </c>
      <c r="H498" s="1179">
        <f t="shared" si="866"/>
        <v>11.533059468766613</v>
      </c>
      <c r="I498" s="1179">
        <f t="shared" si="866"/>
        <v>5.846604311276093</v>
      </c>
      <c r="J498">
        <f t="shared" si="866"/>
        <v>2.8127171832551743</v>
      </c>
      <c r="K498" s="1179">
        <f t="shared" si="866"/>
        <v>74.023690550589308</v>
      </c>
      <c r="L498">
        <f t="shared" si="866"/>
        <v>22.885418470418472</v>
      </c>
      <c r="M498">
        <f t="shared" si="866"/>
        <v>0.23687412674193614</v>
      </c>
      <c r="N498" s="1179">
        <f t="shared" si="866"/>
        <v>198.21600112190254</v>
      </c>
      <c r="O498">
        <f t="shared" si="866"/>
        <v>18.086132354115513</v>
      </c>
      <c r="P498" s="1179">
        <f t="shared" si="866"/>
        <v>0.10438053484154934</v>
      </c>
      <c r="Q498" s="1179">
        <f t="shared" si="866"/>
        <v>33.146016661987211</v>
      </c>
      <c r="R498" s="1179">
        <f t="shared" si="866"/>
        <v>17.780413413630185</v>
      </c>
    </row>
    <row r="499" spans="2:18" ht="15.6" thickTop="1" thickBot="1" x14ac:dyDescent="0.35">
      <c r="D499">
        <v>13</v>
      </c>
      <c r="E499">
        <f t="shared" ref="E499" si="867">B494+C494+D499</f>
        <v>113</v>
      </c>
      <c r="F499">
        <f t="shared" ref="F499:R499" si="868">($B494*F$2+$C494*F$3+$D499*F$4)/$E499</f>
        <v>3.5520834157198626</v>
      </c>
      <c r="G499">
        <f t="shared" si="868"/>
        <v>2.5771388325807266E-2</v>
      </c>
      <c r="H499" s="1179">
        <f t="shared" si="868"/>
        <v>11.544571164286083</v>
      </c>
      <c r="I499" s="1179">
        <f t="shared" si="868"/>
        <v>5.8990964850601673</v>
      </c>
      <c r="J499">
        <f t="shared" si="868"/>
        <v>2.7730622390726727</v>
      </c>
      <c r="K499" s="1179">
        <f t="shared" si="868"/>
        <v>73.303971838121072</v>
      </c>
      <c r="L499">
        <f t="shared" si="868"/>
        <v>22.282305801376598</v>
      </c>
      <c r="M499">
        <f t="shared" si="868"/>
        <v>0.23058543311161925</v>
      </c>
      <c r="N499" s="1179">
        <f t="shared" si="868"/>
        <v>197.94199856367251</v>
      </c>
      <c r="O499">
        <f t="shared" si="868"/>
        <v>17.618506421410384</v>
      </c>
      <c r="P499" s="1179">
        <f t="shared" si="868"/>
        <v>0.10601834617951073</v>
      </c>
      <c r="Q499" s="1179">
        <f t="shared" si="868"/>
        <v>32.681457433287171</v>
      </c>
      <c r="R499" s="1179">
        <f t="shared" si="868"/>
        <v>17.516710908337856</v>
      </c>
    </row>
    <row r="500" spans="2:18" ht="15.6" thickTop="1" thickBot="1" x14ac:dyDescent="0.35">
      <c r="D500">
        <v>15</v>
      </c>
      <c r="E500">
        <f t="shared" ref="E500" si="869">B494+C494+D500</f>
        <v>115</v>
      </c>
      <c r="F500">
        <f t="shared" ref="F500:R500" si="870">($B494*F$2+$C494*F$3+$D500*F$4)/$E500</f>
        <v>3.490308051968213</v>
      </c>
      <c r="G500">
        <f t="shared" si="870"/>
        <v>2.5323190267967137E-2</v>
      </c>
      <c r="H500" s="1179">
        <f t="shared" si="870"/>
        <v>11.551911955631832</v>
      </c>
      <c r="I500" s="1179">
        <f t="shared" si="870"/>
        <v>5.9325697552992871</v>
      </c>
      <c r="J500">
        <f t="shared" si="870"/>
        <v>2.7477750282896278</v>
      </c>
      <c r="K500" s="1179">
        <f t="shared" si="870"/>
        <v>72.845020775097851</v>
      </c>
      <c r="L500">
        <f t="shared" si="870"/>
        <v>21.897712215320912</v>
      </c>
      <c r="M500">
        <f t="shared" si="870"/>
        <v>0.2265752516661998</v>
      </c>
      <c r="N500" s="1179">
        <f t="shared" si="870"/>
        <v>197.76727229465627</v>
      </c>
      <c r="O500">
        <f t="shared" si="870"/>
        <v>17.320310174467981</v>
      </c>
      <c r="P500" s="1179">
        <f t="shared" si="870"/>
        <v>0.10706274761241365</v>
      </c>
      <c r="Q500" s="1179">
        <f t="shared" si="870"/>
        <v>32.385216765710339</v>
      </c>
      <c r="R500" s="1179">
        <f t="shared" si="870"/>
        <v>17.348552789021007</v>
      </c>
    </row>
    <row r="501" spans="2:18" ht="15.6" thickTop="1" thickBot="1" x14ac:dyDescent="0.35">
      <c r="D501">
        <v>17</v>
      </c>
      <c r="E501">
        <f t="shared" ref="E501" si="871">B494+C494+D501</f>
        <v>117</v>
      </c>
      <c r="F501">
        <f t="shared" ref="F501:R501" si="872">($B494*F$2+$C494*F$3+$D501*F$4)/$E501</f>
        <v>3.4306446664644827</v>
      </c>
      <c r="G501">
        <f t="shared" si="872"/>
        <v>2.4890315220651462E-2</v>
      </c>
      <c r="H501" s="1179">
        <f t="shared" si="872"/>
        <v>11.559001779752085</v>
      </c>
      <c r="I501" s="1179">
        <f t="shared" si="872"/>
        <v>5.9648986402310848</v>
      </c>
      <c r="J501">
        <f t="shared" si="872"/>
        <v>2.7233523375333544</v>
      </c>
      <c r="K501" s="1179">
        <f t="shared" si="872"/>
        <v>72.401760346707903</v>
      </c>
      <c r="L501">
        <f t="shared" si="872"/>
        <v>21.526267127933796</v>
      </c>
      <c r="M501">
        <f t="shared" si="872"/>
        <v>0.22270217044113655</v>
      </c>
      <c r="N501" s="1179">
        <f t="shared" si="872"/>
        <v>197.59851957329869</v>
      </c>
      <c r="O501">
        <f t="shared" si="872"/>
        <v>17.032308671010789</v>
      </c>
      <c r="P501" s="1179">
        <f t="shared" si="872"/>
        <v>0.10807144301342246</v>
      </c>
      <c r="Q501" s="1179">
        <f t="shared" si="872"/>
        <v>32.099103984204504</v>
      </c>
      <c r="R501" s="1179">
        <f t="shared" si="872"/>
        <v>17.186143665236358</v>
      </c>
    </row>
    <row r="502" spans="2:18" ht="15.6" thickTop="1" thickBot="1" x14ac:dyDescent="0.35">
      <c r="D502">
        <v>20</v>
      </c>
      <c r="E502">
        <f t="shared" ref="E502" si="873">B494+C494+D502</f>
        <v>120</v>
      </c>
      <c r="F502">
        <f t="shared" ref="F502:R502" si="874">($B494*F$2+$C494*F$3+$D502*F$4)/$E502</f>
        <v>3.3448785498028708</v>
      </c>
      <c r="G502">
        <f t="shared" si="874"/>
        <v>2.4268057340135173E-2</v>
      </c>
      <c r="H502" s="1179">
        <f t="shared" si="874"/>
        <v>11.56919340192495</v>
      </c>
      <c r="I502" s="1179">
        <f t="shared" si="874"/>
        <v>6.0113714123205462</v>
      </c>
      <c r="J502">
        <f t="shared" si="874"/>
        <v>2.6882447195712111</v>
      </c>
      <c r="K502" s="1179">
        <f t="shared" si="874"/>
        <v>71.76457348089734</v>
      </c>
      <c r="L502">
        <f t="shared" si="874"/>
        <v>20.992314814814815</v>
      </c>
      <c r="M502">
        <f t="shared" si="874"/>
        <v>0.21713461618010813</v>
      </c>
      <c r="N502" s="1179">
        <f t="shared" si="874"/>
        <v>197.35593753634717</v>
      </c>
      <c r="O502">
        <f t="shared" si="874"/>
        <v>16.618306509791072</v>
      </c>
      <c r="P502" s="1179">
        <f t="shared" si="874"/>
        <v>0.1095214426523726</v>
      </c>
      <c r="Q502" s="1179">
        <f t="shared" si="874"/>
        <v>31.687816860789862</v>
      </c>
      <c r="R502" s="1179">
        <f t="shared" si="874"/>
        <v>16.952680549795925</v>
      </c>
    </row>
    <row r="503" spans="2:18" ht="15.6" thickTop="1" thickBot="1" x14ac:dyDescent="0.35">
      <c r="B503">
        <v>45</v>
      </c>
      <c r="C503">
        <v>55</v>
      </c>
      <c r="D503">
        <v>1</v>
      </c>
      <c r="E503">
        <f t="shared" ref="E503" si="875">B503+C503+D503</f>
        <v>101</v>
      </c>
      <c r="F503">
        <f t="shared" ref="F503:R503" si="876">($B503*F$2+$C503*F$3+$D503*F$4)/$E503</f>
        <v>3.9746605119071217</v>
      </c>
      <c r="G503">
        <f t="shared" si="876"/>
        <v>2.872008161477917E-2</v>
      </c>
      <c r="H503" s="1179">
        <f t="shared" si="876"/>
        <v>11.55034527289687</v>
      </c>
      <c r="I503" s="1179">
        <f t="shared" si="876"/>
        <v>5.6684823174123027</v>
      </c>
      <c r="J503">
        <f t="shared" si="876"/>
        <v>2.9719639421883439</v>
      </c>
      <c r="K503" s="1179">
        <f t="shared" si="876"/>
        <v>75.677008088437518</v>
      </c>
      <c r="L503">
        <f t="shared" si="876"/>
        <v>25.198113311331134</v>
      </c>
      <c r="M503">
        <f t="shared" si="876"/>
        <v>0.26083396896663191</v>
      </c>
      <c r="N503" s="1179">
        <f t="shared" si="876"/>
        <v>197.38048564662384</v>
      </c>
      <c r="O503">
        <f t="shared" si="876"/>
        <v>19.43881087293942</v>
      </c>
      <c r="P503" s="1179">
        <f t="shared" si="876"/>
        <v>9.9098951878342362E-2</v>
      </c>
      <c r="Q503" s="1179">
        <f t="shared" si="876"/>
        <v>34.63184190267711</v>
      </c>
      <c r="R503" s="1179">
        <f t="shared" si="876"/>
        <v>18.66126991658906</v>
      </c>
    </row>
    <row r="504" spans="2:18" ht="15.6" thickTop="1" thickBot="1" x14ac:dyDescent="0.35">
      <c r="D504">
        <v>3</v>
      </c>
      <c r="E504">
        <f t="shared" ref="E504" si="877">B503+C503+D504</f>
        <v>103</v>
      </c>
      <c r="F504">
        <f t="shared" ref="F504:R504" si="878">($B503*F$2+$C503*F$3+$D504*F$4)/$E504</f>
        <v>3.8974826378895076</v>
      </c>
      <c r="G504">
        <f t="shared" si="878"/>
        <v>2.8162410127113555E-2</v>
      </c>
      <c r="H504" s="1179">
        <f t="shared" si="878"/>
        <v>11.558429183455507</v>
      </c>
      <c r="I504" s="1179">
        <f t="shared" si="878"/>
        <v>5.7103333311287541</v>
      </c>
      <c r="J504">
        <f t="shared" si="878"/>
        <v>2.9398684796030872</v>
      </c>
      <c r="K504" s="1179">
        <f t="shared" si="878"/>
        <v>75.118508624861761</v>
      </c>
      <c r="L504">
        <f t="shared" si="878"/>
        <v>24.712095083988292</v>
      </c>
      <c r="M504">
        <f t="shared" si="878"/>
        <v>0.25576923170514387</v>
      </c>
      <c r="N504" s="1179">
        <f t="shared" si="878"/>
        <v>197.19630608251927</v>
      </c>
      <c r="O504">
        <f t="shared" si="878"/>
        <v>19.070527598168216</v>
      </c>
      <c r="P504" s="1179">
        <f t="shared" si="878"/>
        <v>0.10039938831898482</v>
      </c>
      <c r="Q504" s="1179">
        <f t="shared" si="878"/>
        <v>34.263216216171124</v>
      </c>
      <c r="R504" s="1179">
        <f t="shared" si="878"/>
        <v>18.451296113308093</v>
      </c>
    </row>
    <row r="505" spans="2:18" ht="15.6" thickTop="1" thickBot="1" x14ac:dyDescent="0.35">
      <c r="D505">
        <v>5</v>
      </c>
      <c r="E505">
        <f t="shared" ref="E505" si="879">B503+C503+D505</f>
        <v>105</v>
      </c>
      <c r="F505">
        <f t="shared" ref="F505:R505" si="880">($B503*F$2+$C503*F$3+$D505*F$4)/$E505</f>
        <v>3.8232448733582789</v>
      </c>
      <c r="G505">
        <f t="shared" si="880"/>
        <v>2.7625983267549486E-2</v>
      </c>
      <c r="H505" s="1179">
        <f t="shared" si="880"/>
        <v>11.56620513551667</v>
      </c>
      <c r="I505" s="1179">
        <f t="shared" si="880"/>
        <v>5.7505900205131502</v>
      </c>
      <c r="J505">
        <f t="shared" si="880"/>
        <v>2.9089957013067922</v>
      </c>
      <c r="K505" s="1179">
        <f t="shared" si="880"/>
        <v>74.581285331326967</v>
      </c>
      <c r="L505">
        <f t="shared" si="880"/>
        <v>24.244591836734696</v>
      </c>
      <c r="M505">
        <f t="shared" si="880"/>
        <v>0.25089743681552212</v>
      </c>
      <c r="N505" s="1179">
        <f t="shared" si="880"/>
        <v>197.01914288276151</v>
      </c>
      <c r="O505">
        <f t="shared" si="880"/>
        <v>18.716274162435909</v>
      </c>
      <c r="P505" s="1179">
        <f t="shared" si="880"/>
        <v>0.10165028432379326</v>
      </c>
      <c r="Q505" s="1179">
        <f t="shared" si="880"/>
        <v>33.908633412960612</v>
      </c>
      <c r="R505" s="1179">
        <f t="shared" si="880"/>
        <v>18.249321312056871</v>
      </c>
    </row>
    <row r="506" spans="2:18" ht="15.6" thickTop="1" thickBot="1" x14ac:dyDescent="0.35">
      <c r="D506">
        <v>7</v>
      </c>
      <c r="E506">
        <f t="shared" ref="E506" si="881">B503+C503+D506</f>
        <v>107</v>
      </c>
      <c r="F506">
        <f t="shared" ref="F506:R506" si="882">($B503*F$2+$C503*F$3+$D506*F$4)/$E506</f>
        <v>3.7517823523609279</v>
      </c>
      <c r="G506">
        <f t="shared" si="882"/>
        <v>2.710960974852987E-2</v>
      </c>
      <c r="H506" s="1179">
        <f t="shared" si="882"/>
        <v>11.573690397781156</v>
      </c>
      <c r="I506" s="1179">
        <f t="shared" si="882"/>
        <v>5.7893417869299046</v>
      </c>
      <c r="J506">
        <f t="shared" si="882"/>
        <v>2.8792770455636303</v>
      </c>
      <c r="K506" s="1179">
        <f t="shared" si="882"/>
        <v>74.064145151569193</v>
      </c>
      <c r="L506">
        <f t="shared" si="882"/>
        <v>23.794565346387774</v>
      </c>
      <c r="M506">
        <f t="shared" si="882"/>
        <v>0.24620776509934414</v>
      </c>
      <c r="N506" s="1179">
        <f t="shared" si="882"/>
        <v>196.84860260635921</v>
      </c>
      <c r="O506">
        <f t="shared" si="882"/>
        <v>18.375263845796404</v>
      </c>
      <c r="P506" s="1179">
        <f t="shared" si="882"/>
        <v>0.10285441786113225</v>
      </c>
      <c r="Q506" s="1179">
        <f t="shared" si="882"/>
        <v>33.567306041645814</v>
      </c>
      <c r="R506" s="1179">
        <f t="shared" si="882"/>
        <v>18.05489697066551</v>
      </c>
    </row>
    <row r="507" spans="2:18" ht="15.6" thickTop="1" thickBot="1" x14ac:dyDescent="0.35">
      <c r="D507">
        <v>10</v>
      </c>
      <c r="E507">
        <f t="shared" ref="E507" si="883">B503+C503+D507</f>
        <v>110</v>
      </c>
      <c r="F507">
        <f t="shared" ref="F507:R507" si="884">($B503*F$2+$C503*F$3+$D507*F$4)/$E507</f>
        <v>3.6494610154783573</v>
      </c>
      <c r="G507">
        <f t="shared" si="884"/>
        <v>2.6370256755388146E-2</v>
      </c>
      <c r="H507" s="1179">
        <f t="shared" si="884"/>
        <v>11.584407932387126</v>
      </c>
      <c r="I507" s="1179">
        <f t="shared" si="884"/>
        <v>5.8448272706629849</v>
      </c>
      <c r="J507">
        <f t="shared" si="884"/>
        <v>2.8367253339313758</v>
      </c>
      <c r="K507" s="1179">
        <f t="shared" si="884"/>
        <v>73.323694439643276</v>
      </c>
      <c r="L507">
        <f t="shared" si="884"/>
        <v>23.150209235209235</v>
      </c>
      <c r="M507">
        <f t="shared" si="884"/>
        <v>0.23949300786936201</v>
      </c>
      <c r="N507" s="1179">
        <f t="shared" si="884"/>
        <v>196.6044199378741</v>
      </c>
      <c r="O507">
        <f t="shared" si="884"/>
        <v>17.886999074244379</v>
      </c>
      <c r="P507" s="1179">
        <f t="shared" si="884"/>
        <v>0.10457851815323126</v>
      </c>
      <c r="Q507" s="1179">
        <f t="shared" si="884"/>
        <v>33.078587305445083</v>
      </c>
      <c r="R507" s="1179">
        <f t="shared" si="884"/>
        <v>17.776516663673334</v>
      </c>
    </row>
    <row r="508" spans="2:18" ht="15.6" thickTop="1" thickBot="1" x14ac:dyDescent="0.35">
      <c r="D508">
        <v>13</v>
      </c>
      <c r="E508">
        <f t="shared" ref="E508" si="885">B503+C503+D508</f>
        <v>113</v>
      </c>
      <c r="F508">
        <f t="shared" ref="F508:R508" si="886">($B503*F$2+$C503*F$3+$D508*F$4)/$E508</f>
        <v>3.5525726699346842</v>
      </c>
      <c r="G508">
        <f t="shared" si="886"/>
        <v>2.5670161443298197E-2</v>
      </c>
      <c r="H508" s="1179">
        <f t="shared" si="886"/>
        <v>11.594556394359147</v>
      </c>
      <c r="I508" s="1179">
        <f t="shared" si="886"/>
        <v>5.897366622516433</v>
      </c>
      <c r="J508">
        <f t="shared" si="886"/>
        <v>2.7964330052176476</v>
      </c>
      <c r="K508" s="1179">
        <f t="shared" si="886"/>
        <v>72.622559694722284</v>
      </c>
      <c r="L508">
        <f t="shared" si="886"/>
        <v>22.540066722854334</v>
      </c>
      <c r="M508">
        <f t="shared" si="886"/>
        <v>0.23313478642150284</v>
      </c>
      <c r="N508" s="1179">
        <f t="shared" si="886"/>
        <v>196.37320272081297</v>
      </c>
      <c r="O508">
        <f t="shared" si="886"/>
        <v>17.424659865783614</v>
      </c>
      <c r="P508" s="1179">
        <f t="shared" si="886"/>
        <v>0.10621107329707719</v>
      </c>
      <c r="Q508" s="1179">
        <f t="shared" si="886"/>
        <v>32.61581823665324</v>
      </c>
      <c r="R508" s="1179">
        <f t="shared" si="886"/>
        <v>17.512917611919679</v>
      </c>
    </row>
    <row r="509" spans="2:18" ht="15.6" thickTop="1" thickBot="1" x14ac:dyDescent="0.35">
      <c r="D509">
        <v>15</v>
      </c>
      <c r="E509">
        <f t="shared" ref="E509" si="887">B503+C503+D509</f>
        <v>115</v>
      </c>
      <c r="F509">
        <f t="shared" ref="F509:R509" si="888">($B503*F$2+$C503*F$3+$D509*F$4)/$E509</f>
        <v>3.4907887974140808</v>
      </c>
      <c r="G509">
        <f t="shared" si="888"/>
        <v>2.5223723852979968E-2</v>
      </c>
      <c r="H509" s="1179">
        <f t="shared" si="888"/>
        <v>11.601027877355801</v>
      </c>
      <c r="I509" s="1179">
        <f t="shared" si="888"/>
        <v>5.9308699773215308</v>
      </c>
      <c r="J509">
        <f t="shared" si="888"/>
        <v>2.7707393463277339</v>
      </c>
      <c r="K509" s="1179">
        <f t="shared" si="888"/>
        <v>72.175459277671209</v>
      </c>
      <c r="L509">
        <f t="shared" si="888"/>
        <v>22.150990338164252</v>
      </c>
      <c r="M509">
        <f t="shared" si="888"/>
        <v>0.22908026839678106</v>
      </c>
      <c r="N509" s="1179">
        <f t="shared" si="888"/>
        <v>196.2257598577595</v>
      </c>
      <c r="O509">
        <f t="shared" si="888"/>
        <v>17.129834863286892</v>
      </c>
      <c r="P509" s="1179">
        <f t="shared" si="888"/>
        <v>0.10725212295402244</v>
      </c>
      <c r="Q509" s="1179">
        <f t="shared" si="888"/>
        <v>32.320719120322217</v>
      </c>
      <c r="R509" s="1179">
        <f t="shared" si="888"/>
        <v>17.344825462975322</v>
      </c>
    </row>
    <row r="510" spans="2:18" ht="15.6" thickTop="1" thickBot="1" x14ac:dyDescent="0.35">
      <c r="D510">
        <v>17</v>
      </c>
      <c r="E510">
        <f t="shared" ref="E510" si="889">B503+C503+D510</f>
        <v>117</v>
      </c>
      <c r="F510">
        <f t="shared" ref="F510:R510" si="890">($B503*F$2+$C503*F$3+$D510*F$4)/$E510</f>
        <v>3.4311171940394813</v>
      </c>
      <c r="G510">
        <f t="shared" si="890"/>
        <v>2.4792549086262359E-2</v>
      </c>
      <c r="H510" s="1179">
        <f t="shared" si="890"/>
        <v>11.607278113070517</v>
      </c>
      <c r="I510" s="1179">
        <f t="shared" si="890"/>
        <v>5.9632279182871368</v>
      </c>
      <c r="J510">
        <f t="shared" si="890"/>
        <v>2.7459241031263644</v>
      </c>
      <c r="K510" s="1179">
        <f t="shared" si="890"/>
        <v>71.743644344963755</v>
      </c>
      <c r="L510">
        <f t="shared" si="890"/>
        <v>21.775215710215711</v>
      </c>
      <c r="M510">
        <f t="shared" si="890"/>
        <v>0.22516436637290446</v>
      </c>
      <c r="N510" s="1179">
        <f t="shared" si="890"/>
        <v>196.08335777634886</v>
      </c>
      <c r="O510">
        <f t="shared" si="890"/>
        <v>16.845089348055019</v>
      </c>
      <c r="P510" s="1179">
        <f t="shared" si="890"/>
        <v>0.10825758116970459</v>
      </c>
      <c r="Q510" s="1179">
        <f t="shared" si="890"/>
        <v>32.035708862669168</v>
      </c>
      <c r="R510" s="1179">
        <f t="shared" si="890"/>
        <v>17.182480054165811</v>
      </c>
    </row>
    <row r="511" spans="2:18" ht="15.6" thickTop="1" thickBot="1" x14ac:dyDescent="0.35">
      <c r="D511">
        <v>20</v>
      </c>
      <c r="E511">
        <f t="shared" ref="E511" si="891">B503+C503+D511</f>
        <v>120</v>
      </c>
      <c r="F511">
        <f t="shared" ref="F511:R511" si="892">($B503*F$2+$C503*F$3+$D511*F$4)/$E511</f>
        <v>3.3453392641884943</v>
      </c>
      <c r="G511">
        <f t="shared" si="892"/>
        <v>2.4172735359105801E-2</v>
      </c>
      <c r="H511" s="1179">
        <f t="shared" si="892"/>
        <v>11.61626282691042</v>
      </c>
      <c r="I511" s="1179">
        <f t="shared" si="892"/>
        <v>6.0097424584251966</v>
      </c>
      <c r="J511">
        <f t="shared" si="892"/>
        <v>2.710252191024396</v>
      </c>
      <c r="K511" s="1179">
        <f t="shared" si="892"/>
        <v>71.12291037919681</v>
      </c>
      <c r="L511">
        <f t="shared" si="892"/>
        <v>21.235039682539686</v>
      </c>
      <c r="M511">
        <f t="shared" si="892"/>
        <v>0.21953525721358186</v>
      </c>
      <c r="N511" s="1179">
        <f t="shared" si="892"/>
        <v>195.8786547843211</v>
      </c>
      <c r="O511">
        <f t="shared" si="892"/>
        <v>16.435767669909197</v>
      </c>
      <c r="P511" s="1179">
        <f t="shared" si="892"/>
        <v>0.10970292735474768</v>
      </c>
      <c r="Q511" s="1179">
        <f t="shared" si="892"/>
        <v>31.626006617292919</v>
      </c>
      <c r="R511" s="1179">
        <f t="shared" si="892"/>
        <v>16.949108529002142</v>
      </c>
    </row>
    <row r="512" spans="2:18" ht="15.6" thickTop="1" thickBot="1" x14ac:dyDescent="0.35">
      <c r="B512">
        <v>44</v>
      </c>
      <c r="C512">
        <v>56</v>
      </c>
      <c r="D512">
        <v>1</v>
      </c>
      <c r="E512">
        <f t="shared" ref="E512" si="893">B512+C512+D512</f>
        <v>101</v>
      </c>
      <c r="F512">
        <f t="shared" ref="F512:R512" si="894">($B512*F$2+$C512*F$3+$D512*F$4)/$E512</f>
        <v>3.9752078953355845</v>
      </c>
      <c r="G512">
        <f t="shared" si="894"/>
        <v>2.8606827775932382E-2</v>
      </c>
      <c r="H512" s="1179">
        <f t="shared" si="894"/>
        <v>11.606269342186536</v>
      </c>
      <c r="I512" s="1179">
        <f t="shared" si="894"/>
        <v>5.6665469266455508</v>
      </c>
      <c r="J512">
        <f t="shared" si="894"/>
        <v>2.9981114330238103</v>
      </c>
      <c r="K512" s="1179">
        <f t="shared" si="894"/>
        <v>74.91463608641709</v>
      </c>
      <c r="L512">
        <f t="shared" si="894"/>
        <v>25.486499292786426</v>
      </c>
      <c r="M512">
        <f t="shared" si="894"/>
        <v>0.26368621573907586</v>
      </c>
      <c r="N512" s="1179">
        <f t="shared" si="894"/>
        <v>195.62529821847403</v>
      </c>
      <c r="O512">
        <f t="shared" si="894"/>
        <v>19.221933043376794</v>
      </c>
      <c r="P512" s="1179">
        <f t="shared" si="894"/>
        <v>9.9314577267302862E-2</v>
      </c>
      <c r="Q512" s="1179">
        <f t="shared" si="894"/>
        <v>34.558403989611428</v>
      </c>
      <c r="R512" s="1179">
        <f t="shared" si="894"/>
        <v>18.657025931487539</v>
      </c>
    </row>
    <row r="513" spans="2:18" ht="15.6" thickTop="1" thickBot="1" x14ac:dyDescent="0.35">
      <c r="D513">
        <v>3</v>
      </c>
      <c r="E513">
        <f t="shared" ref="E513" si="895">B512+C512+D513</f>
        <v>103</v>
      </c>
      <c r="F513">
        <f t="shared" ref="F513:R513" si="896">($B512*F$2+$C512*F$3+$D513*F$4)/$E513</f>
        <v>3.8980193925135342</v>
      </c>
      <c r="G513">
        <f t="shared" si="896"/>
        <v>2.8051355391933694E-2</v>
      </c>
      <c r="H513" s="1179">
        <f t="shared" si="896"/>
        <v>11.613267348487122</v>
      </c>
      <c r="I513" s="1179">
        <f t="shared" si="896"/>
        <v>5.7084355207652395</v>
      </c>
      <c r="J513">
        <f t="shared" si="896"/>
        <v>2.9655082521699039</v>
      </c>
      <c r="K513" s="1179">
        <f t="shared" si="896"/>
        <v>74.370939962686379</v>
      </c>
      <c r="L513">
        <f t="shared" si="896"/>
        <v>24.994881337648334</v>
      </c>
      <c r="M513">
        <f t="shared" si="896"/>
        <v>0.25856609504511324</v>
      </c>
      <c r="N513" s="1179">
        <f t="shared" si="896"/>
        <v>195.47519996365389</v>
      </c>
      <c r="O513">
        <f t="shared" si="896"/>
        <v>18.857860988597093</v>
      </c>
      <c r="P513" s="1179">
        <f t="shared" si="896"/>
        <v>0.1006108268071888</v>
      </c>
      <c r="Q513" s="1179">
        <f t="shared" si="896"/>
        <v>34.191204281999923</v>
      </c>
      <c r="R513" s="1179">
        <f t="shared" si="896"/>
        <v>18.447134535684267</v>
      </c>
    </row>
    <row r="514" spans="2:18" ht="15.6" thickTop="1" thickBot="1" x14ac:dyDescent="0.35">
      <c r="D514">
        <v>5</v>
      </c>
      <c r="E514">
        <f t="shared" ref="E514" si="897">B512+C512+D514</f>
        <v>105</v>
      </c>
      <c r="F514">
        <f t="shared" ref="F514:R514" si="898">($B512*F$2+$C512*F$3+$D514*F$4)/$E514</f>
        <v>3.8237714040847051</v>
      </c>
      <c r="G514">
        <f t="shared" si="898"/>
        <v>2.7517043860658768E-2</v>
      </c>
      <c r="H514" s="1179">
        <f t="shared" si="898"/>
        <v>11.619998764071493</v>
      </c>
      <c r="I514" s="1179">
        <f t="shared" si="898"/>
        <v>5.7487283589184646</v>
      </c>
      <c r="J514">
        <f t="shared" si="898"/>
        <v>2.9341470972532884</v>
      </c>
      <c r="K514" s="1179">
        <f t="shared" si="898"/>
        <v>73.847956072240649</v>
      </c>
      <c r="L514">
        <f t="shared" si="898"/>
        <v>24.521991685563119</v>
      </c>
      <c r="M514">
        <f t="shared" si="898"/>
        <v>0.25364102656806348</v>
      </c>
      <c r="N514" s="1179">
        <f t="shared" si="898"/>
        <v>195.33081973758883</v>
      </c>
      <c r="O514">
        <f t="shared" si="898"/>
        <v>18.507658345428048</v>
      </c>
      <c r="P514" s="1179">
        <f t="shared" si="898"/>
        <v>0.10185769541222194</v>
      </c>
      <c r="Q514" s="1179">
        <f t="shared" si="898"/>
        <v>33.837993134678385</v>
      </c>
      <c r="R514" s="1179">
        <f t="shared" si="898"/>
        <v>18.245239002578263</v>
      </c>
    </row>
    <row r="515" spans="2:18" ht="15.6" thickTop="1" thickBot="1" x14ac:dyDescent="0.35">
      <c r="D515">
        <v>7</v>
      </c>
      <c r="E515">
        <f t="shared" ref="E515" si="899">B512+C512+D515</f>
        <v>107</v>
      </c>
      <c r="F515">
        <f t="shared" ref="F515:R515" si="900">($B512*F$2+$C512*F$3+$D515*F$4)/$E515</f>
        <v>3.7522990413915331</v>
      </c>
      <c r="G515">
        <f t="shared" si="900"/>
        <v>2.7002706592235238E-2</v>
      </c>
      <c r="H515" s="1179">
        <f t="shared" si="900"/>
        <v>11.626478537951776</v>
      </c>
      <c r="I515" s="1179">
        <f t="shared" si="900"/>
        <v>5.7875149227482039</v>
      </c>
      <c r="J515">
        <f t="shared" si="900"/>
        <v>2.9039583219597249</v>
      </c>
      <c r="K515" s="1179">
        <f t="shared" si="900"/>
        <v>73.344522981437748</v>
      </c>
      <c r="L515">
        <f t="shared" si="900"/>
        <v>24.066780151312866</v>
      </c>
      <c r="M515">
        <f t="shared" si="900"/>
        <v>0.24890007280043611</v>
      </c>
      <c r="N515" s="1179">
        <f t="shared" si="900"/>
        <v>195.19183690315236</v>
      </c>
      <c r="O515">
        <f t="shared" si="900"/>
        <v>18.170547389854107</v>
      </c>
      <c r="P515" s="1179">
        <f t="shared" si="900"/>
        <v>0.10305795210678655</v>
      </c>
      <c r="Q515" s="1179">
        <f t="shared" si="900"/>
        <v>33.497986142396897</v>
      </c>
      <c r="R515" s="1179">
        <f t="shared" si="900"/>
        <v>18.05089096603697</v>
      </c>
    </row>
    <row r="516" spans="2:18" ht="15.6" thickTop="1" thickBot="1" x14ac:dyDescent="0.35">
      <c r="D516">
        <v>10</v>
      </c>
      <c r="E516">
        <f t="shared" ref="E516" si="901">B512+C512+D516</f>
        <v>110</v>
      </c>
      <c r="F516">
        <f t="shared" ref="F516:R516" si="902">($B512*F$2+$C512*F$3+$D516*F$4)/$E516</f>
        <v>3.649963612989946</v>
      </c>
      <c r="G516">
        <f t="shared" si="902"/>
        <v>2.6266269139719734E-2</v>
      </c>
      <c r="H516" s="1179">
        <f t="shared" si="902"/>
        <v>11.635756396007638</v>
      </c>
      <c r="I516" s="1179">
        <f t="shared" si="902"/>
        <v>5.8430502300498759</v>
      </c>
      <c r="J516">
        <f t="shared" si="902"/>
        <v>2.8607334846075765</v>
      </c>
      <c r="K516" s="1179">
        <f t="shared" si="902"/>
        <v>72.623698328697245</v>
      </c>
      <c r="L516">
        <f t="shared" si="902"/>
        <v>23.415000000000006</v>
      </c>
      <c r="M516">
        <f t="shared" si="902"/>
        <v>0.24211188899678784</v>
      </c>
      <c r="N516" s="1179">
        <f t="shared" si="902"/>
        <v>194.99283875384563</v>
      </c>
      <c r="O516">
        <f t="shared" si="902"/>
        <v>17.687865794373238</v>
      </c>
      <c r="P516" s="1179">
        <f t="shared" si="902"/>
        <v>0.10477650146491316</v>
      </c>
      <c r="Q516" s="1179">
        <f t="shared" si="902"/>
        <v>33.011157948902955</v>
      </c>
      <c r="R516" s="1179">
        <f t="shared" si="902"/>
        <v>17.772619913716479</v>
      </c>
    </row>
    <row r="517" spans="2:18" ht="15.6" thickTop="1" thickBot="1" x14ac:dyDescent="0.35">
      <c r="D517">
        <v>13</v>
      </c>
      <c r="E517">
        <f t="shared" ref="E517" si="903">B512+C512+D517</f>
        <v>113</v>
      </c>
      <c r="F517">
        <f t="shared" ref="F517:R517" si="904">($B512*F$2+$C512*F$3+$D517*F$4)/$E517</f>
        <v>3.5530619241495049</v>
      </c>
      <c r="G517">
        <f t="shared" si="904"/>
        <v>2.5568934560789121E-2</v>
      </c>
      <c r="H517" s="1179">
        <f t="shared" si="904"/>
        <v>11.644541624432213</v>
      </c>
      <c r="I517" s="1179">
        <f t="shared" si="904"/>
        <v>5.8956367599726995</v>
      </c>
      <c r="J517">
        <f t="shared" si="904"/>
        <v>2.8198037713626221</v>
      </c>
      <c r="K517" s="1179">
        <f t="shared" si="904"/>
        <v>71.941147551323482</v>
      </c>
      <c r="L517">
        <f t="shared" si="904"/>
        <v>22.79782764433207</v>
      </c>
      <c r="M517">
        <f t="shared" si="904"/>
        <v>0.23568413973138641</v>
      </c>
      <c r="N517" s="1179">
        <f t="shared" si="904"/>
        <v>194.8044068779534</v>
      </c>
      <c r="O517">
        <f t="shared" si="904"/>
        <v>17.23081331015684</v>
      </c>
      <c r="P517" s="1179">
        <f t="shared" si="904"/>
        <v>0.10640380041464365</v>
      </c>
      <c r="Q517" s="1179">
        <f t="shared" si="904"/>
        <v>32.550179040019316</v>
      </c>
      <c r="R517" s="1179">
        <f t="shared" si="904"/>
        <v>17.509124315501506</v>
      </c>
    </row>
    <row r="518" spans="2:18" ht="15.6" thickTop="1" thickBot="1" x14ac:dyDescent="0.35">
      <c r="D518">
        <v>15</v>
      </c>
      <c r="E518">
        <f t="shared" ref="E518" si="905">B512+C512+D518</f>
        <v>115</v>
      </c>
      <c r="F518">
        <f t="shared" ref="F518:R518" si="906">($B512*F$2+$C512*F$3+$D518*F$4)/$E518</f>
        <v>3.4912695428599481</v>
      </c>
      <c r="G518">
        <f t="shared" si="906"/>
        <v>2.5124257437992788E-2</v>
      </c>
      <c r="H518" s="1179">
        <f t="shared" si="906"/>
        <v>11.650143799079769</v>
      </c>
      <c r="I518" s="1179">
        <f t="shared" si="906"/>
        <v>5.9291701993437744</v>
      </c>
      <c r="J518">
        <f t="shared" si="906"/>
        <v>2.7937036643658391</v>
      </c>
      <c r="K518" s="1179">
        <f t="shared" si="906"/>
        <v>71.505897780244567</v>
      </c>
      <c r="L518">
        <f t="shared" si="906"/>
        <v>22.404268461007597</v>
      </c>
      <c r="M518">
        <f t="shared" si="906"/>
        <v>0.23158528512736229</v>
      </c>
      <c r="N518" s="1179">
        <f t="shared" si="906"/>
        <v>194.68424742086268</v>
      </c>
      <c r="O518">
        <f t="shared" si="906"/>
        <v>16.939359552105802</v>
      </c>
      <c r="P518" s="1179">
        <f t="shared" si="906"/>
        <v>0.10744149829563121</v>
      </c>
      <c r="Q518" s="1179">
        <f t="shared" si="906"/>
        <v>32.256221474934094</v>
      </c>
      <c r="R518" s="1179">
        <f t="shared" si="906"/>
        <v>17.341098136929634</v>
      </c>
    </row>
    <row r="519" spans="2:18" ht="15.6" thickTop="1" thickBot="1" x14ac:dyDescent="0.35">
      <c r="D519">
        <v>17</v>
      </c>
      <c r="E519">
        <f t="shared" ref="E519" si="907">B512+C512+D519</f>
        <v>117</v>
      </c>
      <c r="F519">
        <f t="shared" ref="F519:R519" si="908">($B512*F$2+$C512*F$3+$D519*F$4)/$E519</f>
        <v>3.4315897216144791</v>
      </c>
      <c r="G519">
        <f t="shared" si="908"/>
        <v>2.4694782951873252E-2</v>
      </c>
      <c r="H519" s="1179">
        <f t="shared" si="908"/>
        <v>11.655554446388948</v>
      </c>
      <c r="I519" s="1179">
        <f t="shared" si="908"/>
        <v>5.9615571963431879</v>
      </c>
      <c r="J519">
        <f t="shared" si="908"/>
        <v>2.7684958687193744</v>
      </c>
      <c r="K519" s="1179">
        <f t="shared" si="908"/>
        <v>71.085528343219622</v>
      </c>
      <c r="L519">
        <f t="shared" si="908"/>
        <v>22.02416429249763</v>
      </c>
      <c r="M519">
        <f t="shared" si="908"/>
        <v>0.22762656230467235</v>
      </c>
      <c r="N519" s="1179">
        <f t="shared" si="908"/>
        <v>194.56819597939901</v>
      </c>
      <c r="O519">
        <f t="shared" si="908"/>
        <v>16.657870025099246</v>
      </c>
      <c r="P519" s="1179">
        <f t="shared" si="908"/>
        <v>0.10844371932598673</v>
      </c>
      <c r="Q519" s="1179">
        <f t="shared" si="908"/>
        <v>31.972313741133835</v>
      </c>
      <c r="R519" s="1179">
        <f t="shared" si="908"/>
        <v>17.178816443095265</v>
      </c>
    </row>
    <row r="520" spans="2:18" ht="15.6" thickTop="1" thickBot="1" x14ac:dyDescent="0.35">
      <c r="D520">
        <v>20</v>
      </c>
      <c r="E520">
        <f t="shared" ref="E520" si="909">B512+C512+D520</f>
        <v>120</v>
      </c>
      <c r="F520">
        <f t="shared" ref="F520:R520" si="910">($B512*F$2+$C512*F$3+$D520*F$4)/$E520</f>
        <v>3.3457999785741168</v>
      </c>
      <c r="G520">
        <f t="shared" si="910"/>
        <v>2.407741337807642E-2</v>
      </c>
      <c r="H520" s="1179">
        <f t="shared" si="910"/>
        <v>11.66333225189589</v>
      </c>
      <c r="I520" s="1179">
        <f t="shared" si="910"/>
        <v>6.008113504529847</v>
      </c>
      <c r="J520">
        <f t="shared" si="910"/>
        <v>2.7322596624775799</v>
      </c>
      <c r="K520" s="1179">
        <f t="shared" si="910"/>
        <v>70.48124727749628</v>
      </c>
      <c r="L520">
        <f t="shared" si="910"/>
        <v>21.477764550264556</v>
      </c>
      <c r="M520">
        <f t="shared" si="910"/>
        <v>0.22193589824705554</v>
      </c>
      <c r="N520" s="1179">
        <f t="shared" si="910"/>
        <v>194.401372032295</v>
      </c>
      <c r="O520">
        <f t="shared" si="910"/>
        <v>16.253228830027318</v>
      </c>
      <c r="P520" s="1179">
        <f t="shared" si="910"/>
        <v>0.10988441205712277</v>
      </c>
      <c r="Q520" s="1179">
        <f t="shared" si="910"/>
        <v>31.564196373795962</v>
      </c>
      <c r="R520" s="1179">
        <f t="shared" si="910"/>
        <v>16.94553650820836</v>
      </c>
    </row>
    <row r="521" spans="2:18" ht="15.6" thickTop="1" thickBot="1" x14ac:dyDescent="0.35">
      <c r="B521">
        <v>43</v>
      </c>
      <c r="C521">
        <v>57</v>
      </c>
      <c r="D521">
        <v>1</v>
      </c>
      <c r="E521">
        <f t="shared" ref="E521" si="911">B521+C521+D521</f>
        <v>101</v>
      </c>
      <c r="F521">
        <f t="shared" ref="F521:R521" si="912">($B521*F$2+$C521*F$3+$D521*F$4)/$E521</f>
        <v>3.9757552787640473</v>
      </c>
      <c r="G521">
        <f t="shared" si="912"/>
        <v>2.8493573937085594E-2</v>
      </c>
      <c r="H521" s="1179">
        <f t="shared" si="912"/>
        <v>11.662193411476203</v>
      </c>
      <c r="I521" s="1179">
        <f t="shared" si="912"/>
        <v>5.664611535878799</v>
      </c>
      <c r="J521">
        <f t="shared" si="912"/>
        <v>3.0242589238592772</v>
      </c>
      <c r="K521" s="1179">
        <f t="shared" si="912"/>
        <v>74.152264084396649</v>
      </c>
      <c r="L521">
        <f t="shared" si="912"/>
        <v>25.774885274241715</v>
      </c>
      <c r="M521">
        <f t="shared" si="912"/>
        <v>0.26653846251151986</v>
      </c>
      <c r="N521" s="1179">
        <f t="shared" si="912"/>
        <v>193.87011079032422</v>
      </c>
      <c r="O521">
        <f t="shared" si="912"/>
        <v>19.00505521381417</v>
      </c>
      <c r="P521" s="1179">
        <f t="shared" si="912"/>
        <v>9.9530202656263347E-2</v>
      </c>
      <c r="Q521" s="1179">
        <f t="shared" si="912"/>
        <v>34.484966076545746</v>
      </c>
      <c r="R521" s="1179">
        <f t="shared" si="912"/>
        <v>18.652781946386014</v>
      </c>
    </row>
    <row r="522" spans="2:18" ht="15.6" thickTop="1" thickBot="1" x14ac:dyDescent="0.35">
      <c r="D522">
        <v>3</v>
      </c>
      <c r="E522">
        <f t="shared" ref="E522" si="913">B521+C521+D522</f>
        <v>103</v>
      </c>
      <c r="F522">
        <f t="shared" ref="F522:R522" si="914">($B521*F$2+$C521*F$3+$D522*F$4)/$E522</f>
        <v>3.8985561471375609</v>
      </c>
      <c r="G522">
        <f t="shared" si="914"/>
        <v>2.7940300656753833E-2</v>
      </c>
      <c r="H522" s="1179">
        <f t="shared" si="914"/>
        <v>11.668105513518737</v>
      </c>
      <c r="I522" s="1179">
        <f t="shared" si="914"/>
        <v>5.7065377104017259</v>
      </c>
      <c r="J522">
        <f t="shared" si="914"/>
        <v>2.9911480247367201</v>
      </c>
      <c r="K522" s="1179">
        <f t="shared" si="914"/>
        <v>73.623371300510996</v>
      </c>
      <c r="L522">
        <f t="shared" si="914"/>
        <v>25.277667591308376</v>
      </c>
      <c r="M522">
        <f t="shared" si="914"/>
        <v>0.26136295838508256</v>
      </c>
      <c r="N522" s="1179">
        <f t="shared" si="914"/>
        <v>193.75409384478857</v>
      </c>
      <c r="O522">
        <f t="shared" si="914"/>
        <v>18.645194379025977</v>
      </c>
      <c r="P522" s="1179">
        <f t="shared" si="914"/>
        <v>0.10082226529539277</v>
      </c>
      <c r="Q522" s="1179">
        <f t="shared" si="914"/>
        <v>34.119192347828722</v>
      </c>
      <c r="R522" s="1179">
        <f t="shared" si="914"/>
        <v>18.442972958060441</v>
      </c>
    </row>
    <row r="523" spans="2:18" ht="15.6" thickTop="1" thickBot="1" x14ac:dyDescent="0.35">
      <c r="D523">
        <v>5</v>
      </c>
      <c r="E523">
        <f t="shared" ref="E523" si="915">B521+C521+D523</f>
        <v>105</v>
      </c>
      <c r="F523">
        <f t="shared" ref="F523:R523" si="916">($B521*F$2+$C521*F$3+$D523*F$4)/$E523</f>
        <v>3.8242979348111312</v>
      </c>
      <c r="G523">
        <f t="shared" si="916"/>
        <v>2.7408104453768047E-2</v>
      </c>
      <c r="H523" s="1179">
        <f t="shared" si="916"/>
        <v>11.673792392626314</v>
      </c>
      <c r="I523" s="1179">
        <f t="shared" si="916"/>
        <v>5.746866697323779</v>
      </c>
      <c r="J523">
        <f t="shared" si="916"/>
        <v>2.959298493199785</v>
      </c>
      <c r="K523" s="1179">
        <f t="shared" si="916"/>
        <v>73.114626813154317</v>
      </c>
      <c r="L523">
        <f t="shared" si="916"/>
        <v>24.799391534391539</v>
      </c>
      <c r="M523">
        <f t="shared" si="916"/>
        <v>0.25638461632060483</v>
      </c>
      <c r="N523" s="1179">
        <f t="shared" si="916"/>
        <v>193.64249659241617</v>
      </c>
      <c r="O523">
        <f t="shared" si="916"/>
        <v>18.299042528420191</v>
      </c>
      <c r="P523" s="1179">
        <f t="shared" si="916"/>
        <v>0.10206510650065061</v>
      </c>
      <c r="Q523" s="1179">
        <f t="shared" si="916"/>
        <v>33.767352856396158</v>
      </c>
      <c r="R523" s="1179">
        <f t="shared" si="916"/>
        <v>18.241156693099654</v>
      </c>
    </row>
    <row r="524" spans="2:18" ht="15.6" thickTop="1" thickBot="1" x14ac:dyDescent="0.35">
      <c r="D524">
        <v>7</v>
      </c>
      <c r="E524">
        <f t="shared" ref="E524" si="917">B521+C521+D524</f>
        <v>107</v>
      </c>
      <c r="F524">
        <f t="shared" ref="F524:R524" si="918">($B521*F$2+$C521*F$3+$D524*F$4)/$E524</f>
        <v>3.7528157304221383</v>
      </c>
      <c r="G524">
        <f t="shared" si="918"/>
        <v>2.6895803435940606E-2</v>
      </c>
      <c r="H524" s="1179">
        <f t="shared" si="918"/>
        <v>11.679266678122397</v>
      </c>
      <c r="I524" s="1179">
        <f t="shared" si="918"/>
        <v>5.7856880585665031</v>
      </c>
      <c r="J524">
        <f t="shared" si="918"/>
        <v>2.9286395983558196</v>
      </c>
      <c r="K524" s="1179">
        <f t="shared" si="918"/>
        <v>72.624900811306304</v>
      </c>
      <c r="L524">
        <f t="shared" si="918"/>
        <v>24.338994956237951</v>
      </c>
      <c r="M524">
        <f t="shared" si="918"/>
        <v>0.2515923805015281</v>
      </c>
      <c r="N524" s="1179">
        <f t="shared" si="918"/>
        <v>193.53507119994555</v>
      </c>
      <c r="O524">
        <f t="shared" si="918"/>
        <v>17.965830933911821</v>
      </c>
      <c r="P524" s="1179">
        <f t="shared" si="918"/>
        <v>0.10326148635244084</v>
      </c>
      <c r="Q524" s="1179">
        <f t="shared" si="918"/>
        <v>33.428666243147987</v>
      </c>
      <c r="R524" s="1179">
        <f t="shared" si="918"/>
        <v>18.046884961408427</v>
      </c>
    </row>
    <row r="525" spans="2:18" ht="15.6" thickTop="1" thickBot="1" x14ac:dyDescent="0.35">
      <c r="D525">
        <v>10</v>
      </c>
      <c r="E525">
        <f t="shared" ref="E525" si="919">B521+C521+D525</f>
        <v>110</v>
      </c>
      <c r="F525">
        <f t="shared" ref="F525:R525" si="920">($B521*F$2+$C521*F$3+$D525*F$4)/$E525</f>
        <v>3.6504662105015346</v>
      </c>
      <c r="G525">
        <f t="shared" si="920"/>
        <v>2.6162281524051319E-2</v>
      </c>
      <c r="H525" s="1179">
        <f t="shared" si="920"/>
        <v>11.68710485962815</v>
      </c>
      <c r="I525" s="1179">
        <f t="shared" si="920"/>
        <v>5.8412731894367678</v>
      </c>
      <c r="J525">
        <f t="shared" si="920"/>
        <v>2.8847416352837776</v>
      </c>
      <c r="K525" s="1179">
        <f t="shared" si="920"/>
        <v>71.923702217751199</v>
      </c>
      <c r="L525">
        <f t="shared" si="920"/>
        <v>23.67979076479077</v>
      </c>
      <c r="M525">
        <f t="shared" si="920"/>
        <v>0.24473077012421368</v>
      </c>
      <c r="N525" s="1179">
        <f t="shared" si="920"/>
        <v>193.38125756981717</v>
      </c>
      <c r="O525">
        <f t="shared" si="920"/>
        <v>17.4887325145021</v>
      </c>
      <c r="P525" s="1179">
        <f t="shared" si="920"/>
        <v>0.10497448477659507</v>
      </c>
      <c r="Q525" s="1179">
        <f t="shared" si="920"/>
        <v>32.943728592360834</v>
      </c>
      <c r="R525" s="1179">
        <f t="shared" si="920"/>
        <v>17.768723163759628</v>
      </c>
    </row>
    <row r="526" spans="2:18" ht="15.6" thickTop="1" thickBot="1" x14ac:dyDescent="0.35">
      <c r="D526">
        <v>13</v>
      </c>
      <c r="E526">
        <f t="shared" ref="E526" si="921">B521+C521+D526</f>
        <v>113</v>
      </c>
      <c r="F526">
        <f t="shared" ref="F526:R526" si="922">($B521*F$2+$C521*F$3+$D526*F$4)/$E526</f>
        <v>3.5535511783643257</v>
      </c>
      <c r="G526">
        <f t="shared" si="922"/>
        <v>2.5467707678280042E-2</v>
      </c>
      <c r="H526" s="1179">
        <f t="shared" si="922"/>
        <v>11.694526854505279</v>
      </c>
      <c r="I526" s="1179">
        <f t="shared" si="922"/>
        <v>5.8939068974289652</v>
      </c>
      <c r="J526">
        <f t="shared" si="922"/>
        <v>2.8431745375075965</v>
      </c>
      <c r="K526" s="1179">
        <f t="shared" si="922"/>
        <v>71.259735407924694</v>
      </c>
      <c r="L526">
        <f t="shared" si="922"/>
        <v>23.055588565809806</v>
      </c>
      <c r="M526">
        <f t="shared" si="922"/>
        <v>0.23823349304126995</v>
      </c>
      <c r="N526" s="1179">
        <f t="shared" si="922"/>
        <v>193.23561103509385</v>
      </c>
      <c r="O526">
        <f t="shared" si="922"/>
        <v>17.03696675453007</v>
      </c>
      <c r="P526" s="1179">
        <f t="shared" si="922"/>
        <v>0.10659652753221011</v>
      </c>
      <c r="Q526" s="1179">
        <f t="shared" si="922"/>
        <v>32.484539843385384</v>
      </c>
      <c r="R526" s="1179">
        <f t="shared" si="922"/>
        <v>17.505331019083325</v>
      </c>
    </row>
    <row r="527" spans="2:18" ht="15.6" thickTop="1" thickBot="1" x14ac:dyDescent="0.35">
      <c r="D527">
        <v>15</v>
      </c>
      <c r="E527">
        <f t="shared" ref="E527" si="923">B521+C521+D527</f>
        <v>115</v>
      </c>
      <c r="F527">
        <f t="shared" ref="F527:R527" si="924">($B521*F$2+$C521*F$3+$D527*F$4)/$E527</f>
        <v>3.4917502883058154</v>
      </c>
      <c r="G527">
        <f t="shared" si="924"/>
        <v>2.5024791023005609E-2</v>
      </c>
      <c r="H527" s="1179">
        <f t="shared" si="924"/>
        <v>11.699259720803738</v>
      </c>
      <c r="I527" s="1179">
        <f t="shared" si="924"/>
        <v>5.9274704213660181</v>
      </c>
      <c r="J527">
        <f t="shared" si="924"/>
        <v>2.8166679824039447</v>
      </c>
      <c r="K527" s="1179">
        <f t="shared" si="924"/>
        <v>70.836336282817925</v>
      </c>
      <c r="L527">
        <f t="shared" si="924"/>
        <v>22.657546583850937</v>
      </c>
      <c r="M527">
        <f t="shared" si="924"/>
        <v>0.23409030185794352</v>
      </c>
      <c r="N527" s="1179">
        <f t="shared" si="924"/>
        <v>193.14273498396591</v>
      </c>
      <c r="O527">
        <f t="shared" si="924"/>
        <v>16.748884240924717</v>
      </c>
      <c r="P527" s="1179">
        <f t="shared" si="924"/>
        <v>0.10763087363724</v>
      </c>
      <c r="Q527" s="1179">
        <f t="shared" si="924"/>
        <v>32.191723829545978</v>
      </c>
      <c r="R527" s="1179">
        <f t="shared" si="924"/>
        <v>17.33737081088395</v>
      </c>
    </row>
    <row r="528" spans="2:18" ht="15.6" thickTop="1" thickBot="1" x14ac:dyDescent="0.35">
      <c r="D528">
        <v>17</v>
      </c>
      <c r="E528">
        <f t="shared" ref="E528" si="925">B521+C521+D528</f>
        <v>117</v>
      </c>
      <c r="F528">
        <f t="shared" ref="F528:R528" si="926">($B521*F$2+$C521*F$3+$D528*F$4)/$E528</f>
        <v>3.4320622491894768</v>
      </c>
      <c r="G528">
        <f t="shared" si="926"/>
        <v>2.4597016817484146E-2</v>
      </c>
      <c r="H528" s="1179">
        <f t="shared" si="926"/>
        <v>11.703830779707378</v>
      </c>
      <c r="I528" s="1179">
        <f t="shared" si="926"/>
        <v>5.9598864743992399</v>
      </c>
      <c r="J528">
        <f t="shared" si="926"/>
        <v>2.791067634312383</v>
      </c>
      <c r="K528" s="1179">
        <f t="shared" si="926"/>
        <v>70.427412341475488</v>
      </c>
      <c r="L528">
        <f t="shared" si="926"/>
        <v>22.273112874779546</v>
      </c>
      <c r="M528">
        <f t="shared" si="926"/>
        <v>0.23008875823644021</v>
      </c>
      <c r="N528" s="1179">
        <f t="shared" si="926"/>
        <v>193.05303418244918</v>
      </c>
      <c r="O528">
        <f t="shared" si="926"/>
        <v>16.470650702143477</v>
      </c>
      <c r="P528" s="1179">
        <f t="shared" si="926"/>
        <v>0.10862985748226886</v>
      </c>
      <c r="Q528" s="1179">
        <f t="shared" si="926"/>
        <v>31.908918619598506</v>
      </c>
      <c r="R528" s="1179">
        <f t="shared" si="926"/>
        <v>17.175152832024718</v>
      </c>
    </row>
    <row r="529" spans="2:18" ht="15.6" thickTop="1" thickBot="1" x14ac:dyDescent="0.35">
      <c r="D529">
        <v>20</v>
      </c>
      <c r="E529">
        <f t="shared" ref="E529" si="927">B521+C521+D529</f>
        <v>120</v>
      </c>
      <c r="F529">
        <f t="shared" ref="F529:R529" si="928">($B521*F$2+$C521*F$3+$D529*F$4)/$E529</f>
        <v>3.3462606929597398</v>
      </c>
      <c r="G529">
        <f t="shared" si="928"/>
        <v>2.3982091397047042E-2</v>
      </c>
      <c r="H529" s="1179">
        <f t="shared" si="928"/>
        <v>11.710401676881359</v>
      </c>
      <c r="I529" s="1179">
        <f t="shared" si="928"/>
        <v>6.0064845506344975</v>
      </c>
      <c r="J529">
        <f t="shared" si="928"/>
        <v>2.7542671339307647</v>
      </c>
      <c r="K529" s="1179">
        <f t="shared" si="928"/>
        <v>69.83958417579575</v>
      </c>
      <c r="L529">
        <f t="shared" si="928"/>
        <v>21.720489417989423</v>
      </c>
      <c r="M529">
        <f t="shared" si="928"/>
        <v>0.22433653928052921</v>
      </c>
      <c r="N529" s="1179">
        <f t="shared" si="928"/>
        <v>192.92408928026893</v>
      </c>
      <c r="O529">
        <f t="shared" si="928"/>
        <v>16.070689990145446</v>
      </c>
      <c r="P529" s="1179">
        <f t="shared" si="928"/>
        <v>0.11006589675949785</v>
      </c>
      <c r="Q529" s="1179">
        <f t="shared" si="928"/>
        <v>31.502386130299019</v>
      </c>
      <c r="R529" s="1179">
        <f t="shared" si="928"/>
        <v>16.941964487414577</v>
      </c>
    </row>
    <row r="530" spans="2:18" ht="15.6" thickTop="1" thickBot="1" x14ac:dyDescent="0.35">
      <c r="B530">
        <v>42</v>
      </c>
      <c r="C530">
        <v>58</v>
      </c>
      <c r="D530">
        <v>1</v>
      </c>
      <c r="E530">
        <f t="shared" ref="E530" si="929">B530+C530+D530</f>
        <v>101</v>
      </c>
      <c r="F530">
        <f t="shared" ref="F530:R530" si="930">($B530*F$2+$C530*F$3+$D530*F$4)/$E530</f>
        <v>3.9763026621925102</v>
      </c>
      <c r="G530">
        <f t="shared" si="930"/>
        <v>2.838032009823881E-2</v>
      </c>
      <c r="H530" s="1179">
        <f t="shared" si="930"/>
        <v>11.718117480765867</v>
      </c>
      <c r="I530" s="1179">
        <f t="shared" si="930"/>
        <v>5.6626761451120471</v>
      </c>
      <c r="J530">
        <f t="shared" si="930"/>
        <v>3.0504064146947436</v>
      </c>
      <c r="K530" s="1179">
        <f t="shared" si="930"/>
        <v>73.389892082376221</v>
      </c>
      <c r="L530">
        <f t="shared" si="930"/>
        <v>26.063271255696996</v>
      </c>
      <c r="M530">
        <f t="shared" si="930"/>
        <v>0.26939070928396386</v>
      </c>
      <c r="N530" s="1179">
        <f t="shared" si="930"/>
        <v>192.11492336217441</v>
      </c>
      <c r="O530">
        <f t="shared" si="930"/>
        <v>18.788177384251544</v>
      </c>
      <c r="P530" s="1179">
        <f t="shared" si="930"/>
        <v>9.9745828045223861E-2</v>
      </c>
      <c r="Q530" s="1179">
        <f t="shared" si="930"/>
        <v>34.411528163480057</v>
      </c>
      <c r="R530" s="1179">
        <f t="shared" si="930"/>
        <v>18.648537961284489</v>
      </c>
    </row>
    <row r="531" spans="2:18" ht="15.6" thickTop="1" thickBot="1" x14ac:dyDescent="0.35">
      <c r="D531">
        <v>3</v>
      </c>
      <c r="E531">
        <f t="shared" ref="E531" si="931">B530+C530+D531</f>
        <v>103</v>
      </c>
      <c r="F531">
        <f t="shared" ref="F531:R531" si="932">($B530*F$2+$C530*F$3+$D531*F$4)/$E531</f>
        <v>3.8990929017615876</v>
      </c>
      <c r="G531">
        <f t="shared" si="932"/>
        <v>2.7829245921573979E-2</v>
      </c>
      <c r="H531" s="1179">
        <f t="shared" si="932"/>
        <v>11.722943678550349</v>
      </c>
      <c r="I531" s="1179">
        <f t="shared" si="932"/>
        <v>5.7046399000382113</v>
      </c>
      <c r="J531">
        <f t="shared" si="932"/>
        <v>3.0167877973035369</v>
      </c>
      <c r="K531" s="1179">
        <f t="shared" si="932"/>
        <v>72.875802638335628</v>
      </c>
      <c r="L531">
        <f t="shared" si="932"/>
        <v>25.560453844968411</v>
      </c>
      <c r="M531">
        <f t="shared" si="932"/>
        <v>0.26415982172505192</v>
      </c>
      <c r="N531" s="1179">
        <f t="shared" si="932"/>
        <v>192.03298772592319</v>
      </c>
      <c r="O531">
        <f t="shared" si="932"/>
        <v>18.432527769454861</v>
      </c>
      <c r="P531" s="1179">
        <f t="shared" si="932"/>
        <v>0.10103370378359677</v>
      </c>
      <c r="Q531" s="1179">
        <f t="shared" si="932"/>
        <v>34.047180413657514</v>
      </c>
      <c r="R531" s="1179">
        <f t="shared" si="932"/>
        <v>18.438811380436615</v>
      </c>
    </row>
    <row r="532" spans="2:18" ht="15.6" thickTop="1" thickBot="1" x14ac:dyDescent="0.35">
      <c r="D532">
        <v>5</v>
      </c>
      <c r="E532">
        <f t="shared" ref="E532" si="933">B530+C530+D532</f>
        <v>105</v>
      </c>
      <c r="F532">
        <f t="shared" ref="F532:R532" si="934">($B530*F$2+$C530*F$3+$D532*F$4)/$E532</f>
        <v>3.8248244655375574</v>
      </c>
      <c r="G532">
        <f t="shared" si="934"/>
        <v>2.7299165046877332E-2</v>
      </c>
      <c r="H532" s="1179">
        <f t="shared" si="934"/>
        <v>11.727586021181136</v>
      </c>
      <c r="I532" s="1179">
        <f t="shared" si="934"/>
        <v>5.7450050357290943</v>
      </c>
      <c r="J532">
        <f t="shared" si="934"/>
        <v>2.9844498891462812</v>
      </c>
      <c r="K532" s="1179">
        <f t="shared" si="934"/>
        <v>72.381297554068013</v>
      </c>
      <c r="L532">
        <f t="shared" si="934"/>
        <v>25.076791383219955</v>
      </c>
      <c r="M532">
        <f t="shared" si="934"/>
        <v>0.25912820607314618</v>
      </c>
      <c r="N532" s="1179">
        <f t="shared" si="934"/>
        <v>191.95417344724348</v>
      </c>
      <c r="O532">
        <f t="shared" si="934"/>
        <v>18.090426711412334</v>
      </c>
      <c r="P532" s="1179">
        <f t="shared" si="934"/>
        <v>0.10227251758907928</v>
      </c>
      <c r="Q532" s="1179">
        <f t="shared" si="934"/>
        <v>33.696712578113925</v>
      </c>
      <c r="R532" s="1179">
        <f t="shared" si="934"/>
        <v>18.237074383621042</v>
      </c>
    </row>
    <row r="533" spans="2:18" ht="15.6" thickTop="1" thickBot="1" x14ac:dyDescent="0.35">
      <c r="D533">
        <v>7</v>
      </c>
      <c r="E533">
        <f t="shared" ref="E533" si="935">B530+C530+D533</f>
        <v>107</v>
      </c>
      <c r="F533">
        <f t="shared" ref="F533:R533" si="936">($B530*F$2+$C530*F$3+$D533*F$4)/$E533</f>
        <v>3.7533324194527435</v>
      </c>
      <c r="G533">
        <f t="shared" si="936"/>
        <v>2.6788900279645981E-2</v>
      </c>
      <c r="H533" s="1179">
        <f t="shared" si="936"/>
        <v>11.732054818293015</v>
      </c>
      <c r="I533" s="1179">
        <f t="shared" si="936"/>
        <v>5.7838611943848033</v>
      </c>
      <c r="J533">
        <f t="shared" si="936"/>
        <v>2.9533208747519142</v>
      </c>
      <c r="K533" s="1179">
        <f t="shared" si="936"/>
        <v>71.905278641174874</v>
      </c>
      <c r="L533">
        <f t="shared" si="936"/>
        <v>24.611209761163032</v>
      </c>
      <c r="M533">
        <f t="shared" si="936"/>
        <v>0.25428468820262007</v>
      </c>
      <c r="N533" s="1179">
        <f t="shared" si="936"/>
        <v>191.8783054967387</v>
      </c>
      <c r="O533">
        <f t="shared" si="936"/>
        <v>17.761114477969528</v>
      </c>
      <c r="P533" s="1179">
        <f t="shared" si="936"/>
        <v>0.10346502059809516</v>
      </c>
      <c r="Q533" s="1179">
        <f t="shared" si="936"/>
        <v>33.35934634389907</v>
      </c>
      <c r="R533" s="1179">
        <f t="shared" si="936"/>
        <v>18.042878956779884</v>
      </c>
    </row>
    <row r="534" spans="2:18" ht="15.6" thickTop="1" thickBot="1" x14ac:dyDescent="0.35">
      <c r="D534">
        <v>10</v>
      </c>
      <c r="E534">
        <f t="shared" ref="E534" si="937">B530+C530+D534</f>
        <v>110</v>
      </c>
      <c r="F534">
        <f t="shared" ref="F534:R534" si="938">($B530*F$2+$C530*F$3+$D534*F$4)/$E534</f>
        <v>3.6509688080131228</v>
      </c>
      <c r="G534">
        <f t="shared" si="938"/>
        <v>2.6058293908382907E-2</v>
      </c>
      <c r="H534" s="1179">
        <f t="shared" si="938"/>
        <v>11.738453323248661</v>
      </c>
      <c r="I534" s="1179">
        <f t="shared" si="938"/>
        <v>5.8394961488236587</v>
      </c>
      <c r="J534">
        <f t="shared" si="938"/>
        <v>2.9087497859599787</v>
      </c>
      <c r="K534" s="1179">
        <f t="shared" si="938"/>
        <v>71.223706106805182</v>
      </c>
      <c r="L534">
        <f t="shared" si="938"/>
        <v>23.94458152958153</v>
      </c>
      <c r="M534">
        <f t="shared" si="938"/>
        <v>0.24734965125163952</v>
      </c>
      <c r="N534" s="1179">
        <f t="shared" si="938"/>
        <v>191.7696763857887</v>
      </c>
      <c r="O534">
        <f t="shared" si="938"/>
        <v>17.289599234630963</v>
      </c>
      <c r="P534" s="1179">
        <f t="shared" si="938"/>
        <v>0.10517246808827697</v>
      </c>
      <c r="Q534" s="1179">
        <f t="shared" si="938"/>
        <v>32.876299235818699</v>
      </c>
      <c r="R534" s="1179">
        <f t="shared" si="938"/>
        <v>17.764826413802769</v>
      </c>
    </row>
    <row r="535" spans="2:18" ht="15.6" thickTop="1" thickBot="1" x14ac:dyDescent="0.35">
      <c r="D535">
        <v>13</v>
      </c>
      <c r="E535">
        <f t="shared" ref="E535" si="939">B530+C530+D535</f>
        <v>113</v>
      </c>
      <c r="F535">
        <f t="shared" ref="F535:R535" si="940">($B530*F$2+$C530*F$3+$D535*F$4)/$E535</f>
        <v>3.5540404325791464</v>
      </c>
      <c r="G535">
        <f t="shared" si="940"/>
        <v>2.536648079577097E-2</v>
      </c>
      <c r="H535" s="1179">
        <f t="shared" si="940"/>
        <v>11.744512084578341</v>
      </c>
      <c r="I535" s="1179">
        <f t="shared" si="940"/>
        <v>5.8921770348852309</v>
      </c>
      <c r="J535">
        <f t="shared" si="940"/>
        <v>2.866545303652571</v>
      </c>
      <c r="K535" s="1179">
        <f t="shared" si="940"/>
        <v>70.578323264525906</v>
      </c>
      <c r="L535">
        <f t="shared" si="940"/>
        <v>23.313349487287539</v>
      </c>
      <c r="M535">
        <f t="shared" si="940"/>
        <v>0.24078284635115352</v>
      </c>
      <c r="N535" s="1179">
        <f t="shared" si="940"/>
        <v>191.66681519223425</v>
      </c>
      <c r="O535">
        <f t="shared" si="940"/>
        <v>16.8431201989033</v>
      </c>
      <c r="P535" s="1179">
        <f t="shared" si="940"/>
        <v>0.10678925464977658</v>
      </c>
      <c r="Q535" s="1179">
        <f t="shared" si="940"/>
        <v>32.418900646751453</v>
      </c>
      <c r="R535" s="1179">
        <f t="shared" si="940"/>
        <v>17.501537722665148</v>
      </c>
    </row>
    <row r="536" spans="2:18" ht="15.6" thickTop="1" thickBot="1" x14ac:dyDescent="0.35">
      <c r="D536">
        <v>15</v>
      </c>
      <c r="E536">
        <f t="shared" ref="E536" si="941">B530+C530+D536</f>
        <v>115</v>
      </c>
      <c r="F536">
        <f t="shared" ref="F536:R536" si="942">($B530*F$2+$C530*F$3+$D536*F$4)/$E536</f>
        <v>3.4922310337516831</v>
      </c>
      <c r="G536">
        <f t="shared" si="942"/>
        <v>2.4925324608018433E-2</v>
      </c>
      <c r="H536" s="1179">
        <f t="shared" si="942"/>
        <v>11.748375642527703</v>
      </c>
      <c r="I536" s="1179">
        <f t="shared" si="942"/>
        <v>5.9257706433882626</v>
      </c>
      <c r="J536">
        <f t="shared" si="942"/>
        <v>2.8396323004420498</v>
      </c>
      <c r="K536" s="1179">
        <f t="shared" si="942"/>
        <v>70.166774785391283</v>
      </c>
      <c r="L536">
        <f t="shared" si="942"/>
        <v>22.910824706694271</v>
      </c>
      <c r="M536">
        <f t="shared" si="942"/>
        <v>0.23659531858852476</v>
      </c>
      <c r="N536" s="1179">
        <f t="shared" si="942"/>
        <v>191.60122254706911</v>
      </c>
      <c r="O536">
        <f t="shared" si="942"/>
        <v>16.558408929743628</v>
      </c>
      <c r="P536" s="1179">
        <f t="shared" si="942"/>
        <v>0.10782024897884879</v>
      </c>
      <c r="Q536" s="1179">
        <f t="shared" si="942"/>
        <v>32.127226184157848</v>
      </c>
      <c r="R536" s="1179">
        <f t="shared" si="942"/>
        <v>17.333643484838262</v>
      </c>
    </row>
    <row r="537" spans="2:18" ht="15.6" thickTop="1" thickBot="1" x14ac:dyDescent="0.35">
      <c r="D537">
        <v>17</v>
      </c>
      <c r="E537">
        <f t="shared" ref="E537" si="943">B530+C530+D537</f>
        <v>117</v>
      </c>
      <c r="F537">
        <f t="shared" ref="F537:R537" si="944">($B530*F$2+$C530*F$3+$D537*F$4)/$E537</f>
        <v>3.4325347767644745</v>
      </c>
      <c r="G537">
        <f t="shared" si="944"/>
        <v>2.4499250683095043E-2</v>
      </c>
      <c r="H537" s="1179">
        <f t="shared" si="944"/>
        <v>11.752107113025806</v>
      </c>
      <c r="I537" s="1179">
        <f t="shared" si="944"/>
        <v>5.9582157524552919</v>
      </c>
      <c r="J537">
        <f t="shared" si="944"/>
        <v>2.813639399905393</v>
      </c>
      <c r="K537" s="1179">
        <f t="shared" si="944"/>
        <v>69.769296339731369</v>
      </c>
      <c r="L537">
        <f t="shared" si="944"/>
        <v>22.522061457061458</v>
      </c>
      <c r="M537">
        <f t="shared" si="944"/>
        <v>0.23255095416820809</v>
      </c>
      <c r="N537" s="1179">
        <f t="shared" si="944"/>
        <v>191.53787238549933</v>
      </c>
      <c r="O537">
        <f t="shared" si="944"/>
        <v>16.283431379187707</v>
      </c>
      <c r="P537" s="1179">
        <f t="shared" si="944"/>
        <v>0.10881599563855102</v>
      </c>
      <c r="Q537" s="1179">
        <f t="shared" si="944"/>
        <v>31.845523498063166</v>
      </c>
      <c r="R537" s="1179">
        <f t="shared" si="944"/>
        <v>17.171489220954172</v>
      </c>
    </row>
    <row r="538" spans="2:18" ht="15.6" thickTop="1" thickBot="1" x14ac:dyDescent="0.35">
      <c r="D538">
        <v>20</v>
      </c>
      <c r="E538">
        <f t="shared" ref="E538" si="945">B530+C530+D538</f>
        <v>120</v>
      </c>
      <c r="F538">
        <f t="shared" ref="F538:R538" si="946">($B530*F$2+$C530*F$3+$D538*F$4)/$E538</f>
        <v>3.3467214073453628</v>
      </c>
      <c r="G538">
        <f t="shared" si="946"/>
        <v>2.3886769416017663E-2</v>
      </c>
      <c r="H538" s="1179">
        <f t="shared" si="946"/>
        <v>11.757471101866827</v>
      </c>
      <c r="I538" s="1179">
        <f t="shared" si="946"/>
        <v>6.0048555967391479</v>
      </c>
      <c r="J538">
        <f t="shared" si="946"/>
        <v>2.7762746053839482</v>
      </c>
      <c r="K538" s="1179">
        <f t="shared" si="946"/>
        <v>69.19792107409522</v>
      </c>
      <c r="L538">
        <f t="shared" si="946"/>
        <v>21.963214285714287</v>
      </c>
      <c r="M538">
        <f t="shared" si="946"/>
        <v>0.22673718031400289</v>
      </c>
      <c r="N538" s="1179">
        <f t="shared" si="946"/>
        <v>191.4468065282428</v>
      </c>
      <c r="O538">
        <f t="shared" si="946"/>
        <v>15.888151150263569</v>
      </c>
      <c r="P538" s="1179">
        <f t="shared" si="946"/>
        <v>0.11024738146187295</v>
      </c>
      <c r="Q538" s="1179">
        <f t="shared" si="946"/>
        <v>31.440575886802062</v>
      </c>
      <c r="R538" s="1179">
        <f t="shared" si="946"/>
        <v>16.938392466620794</v>
      </c>
    </row>
    <row r="539" spans="2:18" ht="15.6" thickTop="1" thickBot="1" x14ac:dyDescent="0.35">
      <c r="B539">
        <v>41</v>
      </c>
      <c r="C539">
        <v>59</v>
      </c>
      <c r="D539">
        <v>1</v>
      </c>
      <c r="E539">
        <f t="shared" ref="E539" si="947">B539+C539+D539</f>
        <v>101</v>
      </c>
      <c r="F539">
        <f t="shared" ref="F539:R539" si="948">($B539*F$2+$C539*F$3+$D539*F$4)/$E539</f>
        <v>3.976850045620973</v>
      </c>
      <c r="G539">
        <f t="shared" si="948"/>
        <v>2.8267066259392026E-2</v>
      </c>
      <c r="H539" s="1179">
        <f t="shared" si="948"/>
        <v>11.774041550055534</v>
      </c>
      <c r="I539" s="1179">
        <f t="shared" si="948"/>
        <v>5.6607407543452952</v>
      </c>
      <c r="J539">
        <f t="shared" si="948"/>
        <v>3.0765539055302105</v>
      </c>
      <c r="K539" s="1179">
        <f t="shared" si="948"/>
        <v>72.627520080355794</v>
      </c>
      <c r="L539">
        <f t="shared" si="948"/>
        <v>26.351657237152285</v>
      </c>
      <c r="M539">
        <f t="shared" si="948"/>
        <v>0.2722429560564078</v>
      </c>
      <c r="N539" s="1179">
        <f t="shared" si="948"/>
        <v>190.3597359340246</v>
      </c>
      <c r="O539">
        <f t="shared" si="948"/>
        <v>18.57129955468892</v>
      </c>
      <c r="P539" s="1179">
        <f t="shared" si="948"/>
        <v>9.9961453434184361E-2</v>
      </c>
      <c r="Q539" s="1179">
        <f t="shared" si="948"/>
        <v>34.338090250414382</v>
      </c>
      <c r="R539" s="1179">
        <f t="shared" si="948"/>
        <v>18.644293976182965</v>
      </c>
    </row>
    <row r="540" spans="2:18" ht="15.6" thickTop="1" thickBot="1" x14ac:dyDescent="0.35">
      <c r="D540">
        <v>3</v>
      </c>
      <c r="E540">
        <f t="shared" ref="E540" si="949">B539+C539+D540</f>
        <v>103</v>
      </c>
      <c r="F540">
        <f t="shared" ref="F540:R540" si="950">($B539*F$2+$C539*F$3+$D540*F$4)/$E540</f>
        <v>3.8996296563856143</v>
      </c>
      <c r="G540">
        <f t="shared" si="950"/>
        <v>2.7718191186394122E-2</v>
      </c>
      <c r="H540" s="1179">
        <f t="shared" si="950"/>
        <v>11.777781843581964</v>
      </c>
      <c r="I540" s="1179">
        <f t="shared" si="950"/>
        <v>5.7027420896746976</v>
      </c>
      <c r="J540">
        <f t="shared" si="950"/>
        <v>3.042427569870354</v>
      </c>
      <c r="K540" s="1179">
        <f t="shared" si="950"/>
        <v>72.12823397616026</v>
      </c>
      <c r="L540">
        <f t="shared" si="950"/>
        <v>25.843240098628449</v>
      </c>
      <c r="M540">
        <f t="shared" si="950"/>
        <v>0.26695668506502124</v>
      </c>
      <c r="N540" s="1179">
        <f t="shared" si="950"/>
        <v>190.31188160705787</v>
      </c>
      <c r="O540">
        <f t="shared" si="950"/>
        <v>18.219861159883742</v>
      </c>
      <c r="P540" s="1179">
        <f t="shared" si="950"/>
        <v>0.10124514227180074</v>
      </c>
      <c r="Q540" s="1179">
        <f t="shared" si="950"/>
        <v>33.975168479486314</v>
      </c>
      <c r="R540" s="1179">
        <f t="shared" si="950"/>
        <v>18.434649802812793</v>
      </c>
    </row>
    <row r="541" spans="2:18" ht="15.6" thickTop="1" thickBot="1" x14ac:dyDescent="0.35">
      <c r="D541">
        <v>5</v>
      </c>
      <c r="E541">
        <f t="shared" ref="E541" si="951">B539+C539+D541</f>
        <v>105</v>
      </c>
      <c r="F541">
        <f t="shared" ref="F541:R541" si="952">($B539*F$2+$C539*F$3+$D541*F$4)/$E541</f>
        <v>3.8253509962639836</v>
      </c>
      <c r="G541">
        <f t="shared" si="952"/>
        <v>2.7190225639986614E-2</v>
      </c>
      <c r="H541" s="1179">
        <f t="shared" si="952"/>
        <v>11.781379649735959</v>
      </c>
      <c r="I541" s="1179">
        <f t="shared" si="952"/>
        <v>5.7431433741344087</v>
      </c>
      <c r="J541">
        <f t="shared" si="952"/>
        <v>3.0096012850927778</v>
      </c>
      <c r="K541" s="1179">
        <f t="shared" si="952"/>
        <v>71.647968294981695</v>
      </c>
      <c r="L541">
        <f t="shared" si="952"/>
        <v>25.354191232048375</v>
      </c>
      <c r="M541">
        <f t="shared" si="952"/>
        <v>0.26187179582568754</v>
      </c>
      <c r="N541" s="1179">
        <f t="shared" si="952"/>
        <v>190.26585030207082</v>
      </c>
      <c r="O541">
        <f t="shared" si="952"/>
        <v>17.881810894404474</v>
      </c>
      <c r="P541" s="1179">
        <f t="shared" si="952"/>
        <v>0.10247992867750795</v>
      </c>
      <c r="Q541" s="1179">
        <f t="shared" si="952"/>
        <v>33.626072299831705</v>
      </c>
      <c r="R541" s="1179">
        <f t="shared" si="952"/>
        <v>18.232992074142434</v>
      </c>
    </row>
    <row r="542" spans="2:18" ht="15.6" thickTop="1" thickBot="1" x14ac:dyDescent="0.35">
      <c r="D542">
        <v>7</v>
      </c>
      <c r="E542">
        <f t="shared" ref="E542" si="953">B539+C539+D542</f>
        <v>107</v>
      </c>
      <c r="F542">
        <f t="shared" ref="F542:R542" si="954">($B539*F$2+$C539*F$3+$D542*F$4)/$E542</f>
        <v>3.7538491084833483</v>
      </c>
      <c r="G542">
        <f t="shared" si="954"/>
        <v>2.6681997123351352E-2</v>
      </c>
      <c r="H542" s="1179">
        <f t="shared" si="954"/>
        <v>11.784842958463635</v>
      </c>
      <c r="I542" s="1179">
        <f t="shared" si="954"/>
        <v>5.7820343302031025</v>
      </c>
      <c r="J542">
        <f t="shared" si="954"/>
        <v>2.9780021511480088</v>
      </c>
      <c r="K542" s="1179">
        <f t="shared" si="954"/>
        <v>71.185656471043444</v>
      </c>
      <c r="L542">
        <f t="shared" si="954"/>
        <v>24.883424566088117</v>
      </c>
      <c r="M542">
        <f t="shared" si="954"/>
        <v>0.25697699590371204</v>
      </c>
      <c r="N542" s="1179">
        <f t="shared" si="954"/>
        <v>190.22153979353189</v>
      </c>
      <c r="O542">
        <f t="shared" si="954"/>
        <v>17.556398022027238</v>
      </c>
      <c r="P542" s="1179">
        <f t="shared" si="954"/>
        <v>0.10366855484374946</v>
      </c>
      <c r="Q542" s="1179">
        <f t="shared" si="954"/>
        <v>33.290026444650152</v>
      </c>
      <c r="R542" s="1179">
        <f t="shared" si="954"/>
        <v>18.038872952151344</v>
      </c>
    </row>
    <row r="543" spans="2:18" ht="15.6" thickTop="1" thickBot="1" x14ac:dyDescent="0.35">
      <c r="D543">
        <v>10</v>
      </c>
      <c r="E543">
        <f t="shared" ref="E543" si="955">B539+C539+D543</f>
        <v>110</v>
      </c>
      <c r="F543">
        <f t="shared" ref="F543:R543" si="956">($B539*F$2+$C539*F$3+$D543*F$4)/$E543</f>
        <v>3.6514714055247115</v>
      </c>
      <c r="G543">
        <f t="shared" si="956"/>
        <v>2.5954306292714498E-2</v>
      </c>
      <c r="H543" s="1179">
        <f t="shared" si="956"/>
        <v>11.789801786869173</v>
      </c>
      <c r="I543" s="1179">
        <f t="shared" si="956"/>
        <v>5.8377191082105497</v>
      </c>
      <c r="J543">
        <f t="shared" si="956"/>
        <v>2.9327579366361802</v>
      </c>
      <c r="K543" s="1179">
        <f t="shared" si="956"/>
        <v>70.52370999585915</v>
      </c>
      <c r="L543">
        <f t="shared" si="956"/>
        <v>24.209372294372294</v>
      </c>
      <c r="M543">
        <f t="shared" si="956"/>
        <v>0.24996853237906536</v>
      </c>
      <c r="N543" s="1179">
        <f t="shared" si="956"/>
        <v>190.15809520176023</v>
      </c>
      <c r="O543">
        <f t="shared" si="956"/>
        <v>17.090465954759825</v>
      </c>
      <c r="P543" s="1179">
        <f t="shared" si="956"/>
        <v>0.10537045139995889</v>
      </c>
      <c r="Q543" s="1179">
        <f t="shared" si="956"/>
        <v>32.808869879276578</v>
      </c>
      <c r="R543" s="1179">
        <f t="shared" si="956"/>
        <v>17.760929663845918</v>
      </c>
    </row>
    <row r="544" spans="2:18" ht="15.6" thickTop="1" thickBot="1" x14ac:dyDescent="0.35">
      <c r="D544">
        <v>13</v>
      </c>
      <c r="E544">
        <f t="shared" ref="E544" si="957">B539+C539+D544</f>
        <v>113</v>
      </c>
      <c r="F544">
        <f t="shared" ref="F544:R544" si="958">($B539*F$2+$C539*F$3+$D544*F$4)/$E544</f>
        <v>3.5545296867939671</v>
      </c>
      <c r="G544">
        <f t="shared" si="958"/>
        <v>2.5265253913261898E-2</v>
      </c>
      <c r="H544" s="1179">
        <f t="shared" si="958"/>
        <v>11.794497314651407</v>
      </c>
      <c r="I544" s="1179">
        <f t="shared" si="958"/>
        <v>5.8904471723414966</v>
      </c>
      <c r="J544">
        <f t="shared" si="958"/>
        <v>2.8899160697975459</v>
      </c>
      <c r="K544" s="1179">
        <f t="shared" si="958"/>
        <v>69.896911121127118</v>
      </c>
      <c r="L544">
        <f t="shared" si="958"/>
        <v>23.571110408765275</v>
      </c>
      <c r="M544">
        <f t="shared" si="958"/>
        <v>0.24333219966103709</v>
      </c>
      <c r="N544" s="1179">
        <f t="shared" si="958"/>
        <v>190.09801934937471</v>
      </c>
      <c r="O544">
        <f t="shared" si="958"/>
        <v>16.649273643276526</v>
      </c>
      <c r="P544" s="1179">
        <f t="shared" si="958"/>
        <v>0.10698198176734304</v>
      </c>
      <c r="Q544" s="1179">
        <f t="shared" si="958"/>
        <v>32.353261450117529</v>
      </c>
      <c r="R544" s="1179">
        <f t="shared" si="958"/>
        <v>17.497744426246975</v>
      </c>
    </row>
    <row r="545" spans="2:18" ht="15.6" thickTop="1" thickBot="1" x14ac:dyDescent="0.35">
      <c r="D545">
        <v>15</v>
      </c>
      <c r="E545">
        <f t="shared" ref="E545" si="959">B539+C539+D545</f>
        <v>115</v>
      </c>
      <c r="F545">
        <f t="shared" ref="F545:R545" si="960">($B539*F$2+$C539*F$3+$D545*F$4)/$E545</f>
        <v>3.4927117791975504</v>
      </c>
      <c r="G545">
        <f t="shared" si="960"/>
        <v>2.4825858193031257E-2</v>
      </c>
      <c r="H545" s="1179">
        <f t="shared" si="960"/>
        <v>11.797491564251672</v>
      </c>
      <c r="I545" s="1179">
        <f t="shared" si="960"/>
        <v>5.9240708654105063</v>
      </c>
      <c r="J545">
        <f t="shared" si="960"/>
        <v>2.8625966184801555</v>
      </c>
      <c r="K545" s="1179">
        <f t="shared" si="960"/>
        <v>69.497213287964655</v>
      </c>
      <c r="L545">
        <f t="shared" si="960"/>
        <v>23.164102829537612</v>
      </c>
      <c r="M545">
        <f t="shared" si="960"/>
        <v>0.23910033531910599</v>
      </c>
      <c r="N545" s="1179">
        <f t="shared" si="960"/>
        <v>190.05971011017232</v>
      </c>
      <c r="O545">
        <f t="shared" si="960"/>
        <v>16.367933618562539</v>
      </c>
      <c r="P545" s="1179">
        <f t="shared" si="960"/>
        <v>0.10800962432045758</v>
      </c>
      <c r="Q545" s="1179">
        <f t="shared" si="960"/>
        <v>32.062728538769733</v>
      </c>
      <c r="R545" s="1179">
        <f t="shared" si="960"/>
        <v>17.329916158792575</v>
      </c>
    </row>
    <row r="546" spans="2:18" ht="15.6" thickTop="1" thickBot="1" x14ac:dyDescent="0.35">
      <c r="D546">
        <v>17</v>
      </c>
      <c r="E546">
        <f t="shared" ref="E546" si="961">B539+C539+D546</f>
        <v>117</v>
      </c>
      <c r="F546">
        <f t="shared" ref="F546:R546" si="962">($B539*F$2+$C539*F$3+$D546*F$4)/$E546</f>
        <v>3.4330073043394727</v>
      </c>
      <c r="G546">
        <f t="shared" si="962"/>
        <v>2.4401484548705936E-2</v>
      </c>
      <c r="H546" s="1179">
        <f t="shared" si="962"/>
        <v>11.800383446344236</v>
      </c>
      <c r="I546" s="1179">
        <f t="shared" si="962"/>
        <v>5.956545030511343</v>
      </c>
      <c r="J546">
        <f t="shared" si="962"/>
        <v>2.836211165498403</v>
      </c>
      <c r="K546" s="1179">
        <f t="shared" si="962"/>
        <v>69.111180337987236</v>
      </c>
      <c r="L546">
        <f t="shared" si="962"/>
        <v>22.771010039343373</v>
      </c>
      <c r="M546">
        <f t="shared" si="962"/>
        <v>0.23501315009997598</v>
      </c>
      <c r="N546" s="1179">
        <f t="shared" si="962"/>
        <v>190.02271058854953</v>
      </c>
      <c r="O546">
        <f t="shared" si="962"/>
        <v>16.096212056231938</v>
      </c>
      <c r="P546" s="1179">
        <f t="shared" si="962"/>
        <v>0.10900213379483314</v>
      </c>
      <c r="Q546" s="1179">
        <f t="shared" si="962"/>
        <v>31.782128376527837</v>
      </c>
      <c r="R546" s="1179">
        <f t="shared" si="962"/>
        <v>17.167825609883625</v>
      </c>
    </row>
    <row r="547" spans="2:18" ht="15.6" thickTop="1" thickBot="1" x14ac:dyDescent="0.35">
      <c r="D547">
        <v>20</v>
      </c>
      <c r="E547">
        <f t="shared" ref="E547" si="963">B539+C539+D547</f>
        <v>120</v>
      </c>
      <c r="F547">
        <f t="shared" ref="F547:R547" si="964">($B539*F$2+$C539*F$3+$D547*F$4)/$E547</f>
        <v>3.3471821217309858</v>
      </c>
      <c r="G547">
        <f t="shared" si="964"/>
        <v>2.3791447434988289E-2</v>
      </c>
      <c r="H547" s="1179">
        <f t="shared" si="964"/>
        <v>11.804540526852296</v>
      </c>
      <c r="I547" s="1179">
        <f t="shared" si="964"/>
        <v>6.0032266428437984</v>
      </c>
      <c r="J547">
        <f t="shared" si="964"/>
        <v>2.798282076837133</v>
      </c>
      <c r="K547" s="1179">
        <f t="shared" si="964"/>
        <v>68.55625797239469</v>
      </c>
      <c r="L547">
        <f t="shared" si="964"/>
        <v>22.205939153439154</v>
      </c>
      <c r="M547">
        <f t="shared" si="964"/>
        <v>0.22913782134747657</v>
      </c>
      <c r="N547" s="1179">
        <f t="shared" si="964"/>
        <v>189.96952377621673</v>
      </c>
      <c r="O547">
        <f t="shared" si="964"/>
        <v>15.705612310381692</v>
      </c>
      <c r="P547" s="1179">
        <f t="shared" si="964"/>
        <v>0.11042886616424803</v>
      </c>
      <c r="Q547" s="1179">
        <f t="shared" si="964"/>
        <v>31.378765643305119</v>
      </c>
      <c r="R547" s="1179">
        <f t="shared" si="964"/>
        <v>16.934820445827011</v>
      </c>
    </row>
    <row r="548" spans="2:18" ht="15.6" thickTop="1" thickBot="1" x14ac:dyDescent="0.35">
      <c r="B548">
        <v>40</v>
      </c>
      <c r="C548">
        <v>60</v>
      </c>
      <c r="D548">
        <v>1</v>
      </c>
      <c r="E548">
        <f t="shared" ref="E548" si="965">B548+C548+D548</f>
        <v>101</v>
      </c>
      <c r="F548">
        <f t="shared" ref="F548:R548" si="966">($B548*F$2+$C548*F$3+$D548*F$4)/$E548</f>
        <v>3.9773974290494367</v>
      </c>
      <c r="G548">
        <f t="shared" si="966"/>
        <v>2.8153812420545238E-2</v>
      </c>
      <c r="H548" s="1179">
        <f t="shared" si="966"/>
        <v>11.829965619345199</v>
      </c>
      <c r="I548" s="1179">
        <f t="shared" si="966"/>
        <v>5.6588053635785425</v>
      </c>
      <c r="J548">
        <f t="shared" si="966"/>
        <v>3.1027013963656769</v>
      </c>
      <c r="K548" s="1179">
        <f t="shared" si="966"/>
        <v>71.865148078335352</v>
      </c>
      <c r="L548">
        <f t="shared" si="966"/>
        <v>26.640043218607577</v>
      </c>
      <c r="M548">
        <f t="shared" si="966"/>
        <v>0.2750952028288518</v>
      </c>
      <c r="N548" s="1179">
        <f t="shared" si="966"/>
        <v>188.60454850587482</v>
      </c>
      <c r="O548">
        <f t="shared" si="966"/>
        <v>18.354421725126297</v>
      </c>
      <c r="P548" s="1179">
        <f t="shared" si="966"/>
        <v>0.10017707882314485</v>
      </c>
      <c r="Q548" s="1179">
        <f t="shared" si="966"/>
        <v>34.2646523373487</v>
      </c>
      <c r="R548" s="1179">
        <f t="shared" si="966"/>
        <v>18.640049991081437</v>
      </c>
    </row>
    <row r="549" spans="2:18" ht="15.6" thickTop="1" thickBot="1" x14ac:dyDescent="0.35">
      <c r="D549">
        <v>3</v>
      </c>
      <c r="E549">
        <f t="shared" ref="E549" si="967">B548+C548+D549</f>
        <v>103</v>
      </c>
      <c r="F549">
        <f t="shared" ref="F549:R549" si="968">($B548*F$2+$C548*F$3+$D549*F$4)/$E549</f>
        <v>3.9001664110096415</v>
      </c>
      <c r="G549">
        <f t="shared" si="968"/>
        <v>2.7607136451214261E-2</v>
      </c>
      <c r="H549" s="1179">
        <f t="shared" si="968"/>
        <v>11.832620008613578</v>
      </c>
      <c r="I549" s="1179">
        <f t="shared" si="968"/>
        <v>5.7008442793111831</v>
      </c>
      <c r="J549">
        <f t="shared" si="968"/>
        <v>3.0680673424371707</v>
      </c>
      <c r="K549" s="1179">
        <f t="shared" si="968"/>
        <v>71.380665313984878</v>
      </c>
      <c r="L549">
        <f t="shared" si="968"/>
        <v>26.126026352288495</v>
      </c>
      <c r="M549">
        <f t="shared" si="968"/>
        <v>0.26975354840499061</v>
      </c>
      <c r="N549" s="1179">
        <f t="shared" si="968"/>
        <v>188.59077548819255</v>
      </c>
      <c r="O549">
        <f t="shared" si="968"/>
        <v>18.007194550312626</v>
      </c>
      <c r="P549" s="1179">
        <f t="shared" si="968"/>
        <v>0.10145658076000473</v>
      </c>
      <c r="Q549" s="1179">
        <f t="shared" si="968"/>
        <v>33.903156545315113</v>
      </c>
      <c r="R549" s="1179">
        <f t="shared" si="968"/>
        <v>18.430488225188963</v>
      </c>
    </row>
    <row r="550" spans="2:18" ht="15.6" thickTop="1" thickBot="1" x14ac:dyDescent="0.35">
      <c r="D550">
        <v>5</v>
      </c>
      <c r="E550">
        <f t="shared" ref="E550" si="969">B548+C548+D550</f>
        <v>105</v>
      </c>
      <c r="F550">
        <f t="shared" ref="F550:R550" si="970">($B548*F$2+$C548*F$3+$D550*F$4)/$E550</f>
        <v>3.8258775269904102</v>
      </c>
      <c r="G550">
        <f t="shared" si="970"/>
        <v>2.7081286233095896E-2</v>
      </c>
      <c r="H550" s="1179">
        <f t="shared" si="970"/>
        <v>11.835173278290778</v>
      </c>
      <c r="I550" s="1179">
        <f t="shared" si="970"/>
        <v>5.7412817125397231</v>
      </c>
      <c r="J550">
        <f t="shared" si="970"/>
        <v>3.0347526810392744</v>
      </c>
      <c r="K550" s="1179">
        <f t="shared" si="970"/>
        <v>70.914639035895362</v>
      </c>
      <c r="L550">
        <f t="shared" si="970"/>
        <v>25.631591080876799</v>
      </c>
      <c r="M550">
        <f t="shared" si="970"/>
        <v>0.26461538557822889</v>
      </c>
      <c r="N550" s="1179">
        <f t="shared" si="970"/>
        <v>188.57752715689816</v>
      </c>
      <c r="O550">
        <f t="shared" si="970"/>
        <v>17.673195077396617</v>
      </c>
      <c r="P550" s="1179">
        <f t="shared" si="970"/>
        <v>0.10268733976593662</v>
      </c>
      <c r="Q550" s="1179">
        <f t="shared" si="970"/>
        <v>33.555432021549471</v>
      </c>
      <c r="R550" s="1179">
        <f t="shared" si="970"/>
        <v>18.228909764663822</v>
      </c>
    </row>
    <row r="551" spans="2:18" ht="15.6" thickTop="1" thickBot="1" x14ac:dyDescent="0.35">
      <c r="D551">
        <v>7</v>
      </c>
      <c r="E551">
        <f t="shared" ref="E551" si="971">B548+C548+D551</f>
        <v>107</v>
      </c>
      <c r="F551">
        <f t="shared" ref="F551:R551" si="972">($B548*F$2+$C548*F$3+$D551*F$4)/$E551</f>
        <v>3.7543657975139539</v>
      </c>
      <c r="G551">
        <f t="shared" si="972"/>
        <v>2.657509396705672E-2</v>
      </c>
      <c r="H551" s="1179">
        <f t="shared" si="972"/>
        <v>11.837631098634253</v>
      </c>
      <c r="I551" s="1179">
        <f t="shared" si="972"/>
        <v>5.7802074660214018</v>
      </c>
      <c r="J551">
        <f t="shared" si="972"/>
        <v>3.0026834275441034</v>
      </c>
      <c r="K551" s="1179">
        <f t="shared" si="972"/>
        <v>70.466034300912</v>
      </c>
      <c r="L551">
        <f t="shared" si="972"/>
        <v>25.155639371013205</v>
      </c>
      <c r="M551">
        <f t="shared" si="972"/>
        <v>0.25966930360480406</v>
      </c>
      <c r="N551" s="1179">
        <f t="shared" si="972"/>
        <v>188.56477409032507</v>
      </c>
      <c r="O551">
        <f t="shared" si="972"/>
        <v>17.351681566084949</v>
      </c>
      <c r="P551" s="1179">
        <f t="shared" si="972"/>
        <v>0.10387208908940376</v>
      </c>
      <c r="Q551" s="1179">
        <f t="shared" si="972"/>
        <v>33.220706545401242</v>
      </c>
      <c r="R551" s="1179">
        <f t="shared" si="972"/>
        <v>18.034866947522801</v>
      </c>
    </row>
    <row r="552" spans="2:18" ht="15.6" thickTop="1" thickBot="1" x14ac:dyDescent="0.35">
      <c r="D552">
        <v>10</v>
      </c>
      <c r="E552">
        <f t="shared" ref="E552" si="973">B548+C548+D552</f>
        <v>110</v>
      </c>
      <c r="F552">
        <f t="shared" ref="F552:R552" si="974">($B548*F$2+$C548*F$3+$D552*F$4)/$E552</f>
        <v>3.6519740030363006</v>
      </c>
      <c r="G552">
        <f t="shared" si="974"/>
        <v>2.5850318677046083E-2</v>
      </c>
      <c r="H552" s="1179">
        <f t="shared" si="974"/>
        <v>11.841150250489683</v>
      </c>
      <c r="I552" s="1179">
        <f t="shared" si="974"/>
        <v>5.8359420675974416</v>
      </c>
      <c r="J552">
        <f t="shared" si="974"/>
        <v>2.9567660873123813</v>
      </c>
      <c r="K552" s="1179">
        <f t="shared" si="974"/>
        <v>69.823713884913104</v>
      </c>
      <c r="L552">
        <f t="shared" si="974"/>
        <v>24.474163059163065</v>
      </c>
      <c r="M552">
        <f t="shared" si="974"/>
        <v>0.25258741350649122</v>
      </c>
      <c r="N552" s="1179">
        <f t="shared" si="974"/>
        <v>188.54651401773179</v>
      </c>
      <c r="O552">
        <f t="shared" si="974"/>
        <v>16.891332674888691</v>
      </c>
      <c r="P552" s="1179">
        <f t="shared" si="974"/>
        <v>0.10556843471164079</v>
      </c>
      <c r="Q552" s="1179">
        <f t="shared" si="974"/>
        <v>32.74144052273445</v>
      </c>
      <c r="R552" s="1179">
        <f t="shared" si="974"/>
        <v>17.757032913889059</v>
      </c>
    </row>
    <row r="553" spans="2:18" ht="15.6" thickTop="1" thickBot="1" x14ac:dyDescent="0.35">
      <c r="D553">
        <v>13</v>
      </c>
      <c r="E553">
        <f t="shared" ref="E553" si="975">B548+C548+D553</f>
        <v>113</v>
      </c>
      <c r="F553">
        <f t="shared" ref="F553:R553" si="976">($B548*F$2+$C548*F$3+$D553*F$4)/$E553</f>
        <v>3.5550189410087882</v>
      </c>
      <c r="G553">
        <f t="shared" si="976"/>
        <v>2.5164027030752822E-2</v>
      </c>
      <c r="H553" s="1179">
        <f t="shared" si="976"/>
        <v>11.844482544724469</v>
      </c>
      <c r="I553" s="1179">
        <f t="shared" si="976"/>
        <v>5.8887173097977623</v>
      </c>
      <c r="J553">
        <f t="shared" si="976"/>
        <v>2.9132868359425204</v>
      </c>
      <c r="K553" s="1179">
        <f t="shared" si="976"/>
        <v>69.215498977728302</v>
      </c>
      <c r="L553">
        <f t="shared" si="976"/>
        <v>23.828871330243015</v>
      </c>
      <c r="M553">
        <f t="shared" si="976"/>
        <v>0.24588155297092062</v>
      </c>
      <c r="N553" s="1179">
        <f t="shared" si="976"/>
        <v>188.52922350651517</v>
      </c>
      <c r="O553">
        <f t="shared" si="976"/>
        <v>16.45542708764976</v>
      </c>
      <c r="P553" s="1179">
        <f t="shared" si="976"/>
        <v>0.1071747088849095</v>
      </c>
      <c r="Q553" s="1179">
        <f t="shared" si="976"/>
        <v>32.287622253483597</v>
      </c>
      <c r="R553" s="1179">
        <f t="shared" si="976"/>
        <v>17.493951129828794</v>
      </c>
    </row>
    <row r="554" spans="2:18" ht="15.6" thickTop="1" thickBot="1" x14ac:dyDescent="0.35">
      <c r="D554">
        <v>15</v>
      </c>
      <c r="E554">
        <f t="shared" ref="E554" si="977">B548+C548+D554</f>
        <v>115</v>
      </c>
      <c r="F554">
        <f t="shared" ref="F554:R554" si="978">($B548*F$2+$C548*F$3+$D554*F$4)/$E554</f>
        <v>3.4931925246434181</v>
      </c>
      <c r="G554">
        <f t="shared" si="978"/>
        <v>2.4726391778044077E-2</v>
      </c>
      <c r="H554" s="1179">
        <f t="shared" si="978"/>
        <v>11.846607485975639</v>
      </c>
      <c r="I554" s="1179">
        <f t="shared" si="978"/>
        <v>5.92237108743275</v>
      </c>
      <c r="J554">
        <f t="shared" si="978"/>
        <v>2.8855609365182611</v>
      </c>
      <c r="K554" s="1179">
        <f t="shared" si="978"/>
        <v>68.827651790537999</v>
      </c>
      <c r="L554">
        <f t="shared" si="978"/>
        <v>23.417380952380956</v>
      </c>
      <c r="M554">
        <f t="shared" si="978"/>
        <v>0.24160535204968722</v>
      </c>
      <c r="N554" s="1179">
        <f t="shared" si="978"/>
        <v>188.51819767327555</v>
      </c>
      <c r="O554">
        <f t="shared" si="978"/>
        <v>16.177458307381453</v>
      </c>
      <c r="P554" s="1179">
        <f t="shared" si="978"/>
        <v>0.10819899966206636</v>
      </c>
      <c r="Q554" s="1179">
        <f t="shared" si="978"/>
        <v>31.99823089338161</v>
      </c>
      <c r="R554" s="1179">
        <f t="shared" si="978"/>
        <v>17.326188832746887</v>
      </c>
    </row>
    <row r="555" spans="2:18" ht="15.6" thickTop="1" thickBot="1" x14ac:dyDescent="0.35">
      <c r="D555">
        <v>17</v>
      </c>
      <c r="E555">
        <f t="shared" ref="E555" si="979">B548+C548+D555</f>
        <v>117</v>
      </c>
      <c r="F555">
        <f t="shared" ref="F555:R555" si="980">($B548*F$2+$C548*F$3+$D555*F$4)/$E555</f>
        <v>3.4334798319144708</v>
      </c>
      <c r="G555">
        <f t="shared" si="980"/>
        <v>2.4303718414316829E-2</v>
      </c>
      <c r="H555" s="1179">
        <f t="shared" si="980"/>
        <v>11.848659779662665</v>
      </c>
      <c r="I555" s="1179">
        <f t="shared" si="980"/>
        <v>5.954874308567395</v>
      </c>
      <c r="J555">
        <f t="shared" si="980"/>
        <v>2.8587829310914121</v>
      </c>
      <c r="K555" s="1179">
        <f t="shared" si="980"/>
        <v>68.453064336243088</v>
      </c>
      <c r="L555">
        <f t="shared" si="980"/>
        <v>23.019958621625292</v>
      </c>
      <c r="M555">
        <f t="shared" si="980"/>
        <v>0.23747534603174386</v>
      </c>
      <c r="N555" s="1179">
        <f t="shared" si="980"/>
        <v>188.5075487915997</v>
      </c>
      <c r="O555">
        <f t="shared" si="980"/>
        <v>15.908992733276168</v>
      </c>
      <c r="P555" s="1179">
        <f t="shared" si="980"/>
        <v>0.10918827195111529</v>
      </c>
      <c r="Q555" s="1179">
        <f t="shared" si="980"/>
        <v>31.718733254992504</v>
      </c>
      <c r="R555" s="1179">
        <f t="shared" si="980"/>
        <v>17.164161998813075</v>
      </c>
    </row>
    <row r="556" spans="2:18" ht="15.6" thickTop="1" thickBot="1" x14ac:dyDescent="0.35">
      <c r="D556">
        <v>20</v>
      </c>
      <c r="E556">
        <f t="shared" ref="E556" si="981">B548+C548+D556</f>
        <v>120</v>
      </c>
      <c r="F556">
        <f t="shared" ref="F556:R556" si="982">($B548*F$2+$C548*F$3+$D556*F$4)/$E556</f>
        <v>3.3476428361166088</v>
      </c>
      <c r="G556">
        <f t="shared" si="982"/>
        <v>2.3696125453958907E-2</v>
      </c>
      <c r="H556" s="1179">
        <f t="shared" si="982"/>
        <v>11.851609951837764</v>
      </c>
      <c r="I556" s="1179">
        <f t="shared" si="982"/>
        <v>6.0015976889484488</v>
      </c>
      <c r="J556">
        <f t="shared" si="982"/>
        <v>2.8202895482903179</v>
      </c>
      <c r="K556" s="1179">
        <f t="shared" si="982"/>
        <v>67.91459487069416</v>
      </c>
      <c r="L556">
        <f t="shared" si="982"/>
        <v>22.448664021164024</v>
      </c>
      <c r="M556">
        <f t="shared" si="982"/>
        <v>0.23153846238095027</v>
      </c>
      <c r="N556" s="1179">
        <f t="shared" si="982"/>
        <v>188.49224102419066</v>
      </c>
      <c r="O556">
        <f t="shared" si="982"/>
        <v>15.523073470499817</v>
      </c>
      <c r="P556" s="1179">
        <f t="shared" si="982"/>
        <v>0.11061035086662312</v>
      </c>
      <c r="Q556" s="1179">
        <f t="shared" si="982"/>
        <v>31.316955399808172</v>
      </c>
      <c r="R556" s="1179">
        <f t="shared" si="982"/>
        <v>16.931248425033225</v>
      </c>
    </row>
    <row r="557" spans="2:18" ht="15.6" thickTop="1" thickBot="1" x14ac:dyDescent="0.35">
      <c r="B557">
        <v>39</v>
      </c>
      <c r="C557">
        <v>61</v>
      </c>
      <c r="D557">
        <v>1</v>
      </c>
      <c r="E557">
        <f t="shared" ref="E557" si="983">B557+C557+D557</f>
        <v>101</v>
      </c>
      <c r="F557">
        <f t="shared" ref="F557:R557" si="984">($B557*F$2+$C557*F$3+$D557*F$4)/$E557</f>
        <v>3.9779448124778995</v>
      </c>
      <c r="G557">
        <f t="shared" si="984"/>
        <v>2.804055858169845E-2</v>
      </c>
      <c r="H557" s="1179">
        <f t="shared" si="984"/>
        <v>11.885889688634867</v>
      </c>
      <c r="I557" s="1179">
        <f t="shared" si="984"/>
        <v>5.6568699728117906</v>
      </c>
      <c r="J557">
        <f t="shared" si="984"/>
        <v>3.1288488872011433</v>
      </c>
      <c r="K557" s="1179">
        <f t="shared" si="984"/>
        <v>71.102776076314925</v>
      </c>
      <c r="L557">
        <f t="shared" si="984"/>
        <v>26.928429200062865</v>
      </c>
      <c r="M557">
        <f t="shared" si="984"/>
        <v>0.2779474496012958</v>
      </c>
      <c r="N557" s="1179">
        <f t="shared" si="984"/>
        <v>186.84936107772498</v>
      </c>
      <c r="O557">
        <f t="shared" si="984"/>
        <v>18.13754389556367</v>
      </c>
      <c r="P557" s="1179">
        <f t="shared" si="984"/>
        <v>0.10039270421210535</v>
      </c>
      <c r="Q557" s="1179">
        <f t="shared" si="984"/>
        <v>34.191214424283018</v>
      </c>
      <c r="R557" s="1179">
        <f t="shared" si="984"/>
        <v>18.635806005979916</v>
      </c>
    </row>
    <row r="558" spans="2:18" ht="15.6" thickTop="1" thickBot="1" x14ac:dyDescent="0.35">
      <c r="D558">
        <v>3</v>
      </c>
      <c r="E558">
        <f t="shared" ref="E558" si="985">B557+C557+D558</f>
        <v>103</v>
      </c>
      <c r="F558">
        <f t="shared" ref="F558:R558" si="986">($B557*F$2+$C557*F$3+$D558*F$4)/$E558</f>
        <v>3.9007031656336681</v>
      </c>
      <c r="G558">
        <f t="shared" si="986"/>
        <v>2.7496081716034404E-2</v>
      </c>
      <c r="H558" s="1179">
        <f t="shared" si="986"/>
        <v>11.887458173645193</v>
      </c>
      <c r="I558" s="1179">
        <f t="shared" si="986"/>
        <v>5.6989464689476694</v>
      </c>
      <c r="J558">
        <f t="shared" si="986"/>
        <v>3.0937071150039874</v>
      </c>
      <c r="K558" s="1179">
        <f t="shared" si="986"/>
        <v>70.63309665180951</v>
      </c>
      <c r="L558">
        <f t="shared" si="986"/>
        <v>26.408812605948533</v>
      </c>
      <c r="M558">
        <f t="shared" si="986"/>
        <v>0.27255041174495998</v>
      </c>
      <c r="N558" s="1179">
        <f t="shared" si="986"/>
        <v>186.86966936932717</v>
      </c>
      <c r="O558">
        <f t="shared" si="986"/>
        <v>17.794527940741506</v>
      </c>
      <c r="P558" s="1179">
        <f t="shared" si="986"/>
        <v>0.10166801924820872</v>
      </c>
      <c r="Q558" s="1179">
        <f t="shared" si="986"/>
        <v>33.831144611143905</v>
      </c>
      <c r="R558" s="1179">
        <f t="shared" si="986"/>
        <v>18.426326647565141</v>
      </c>
    </row>
    <row r="559" spans="2:18" ht="15.6" thickTop="1" thickBot="1" x14ac:dyDescent="0.35">
      <c r="D559">
        <v>5</v>
      </c>
      <c r="E559">
        <f t="shared" ref="E559" si="987">B557+C557+D559</f>
        <v>105</v>
      </c>
      <c r="F559">
        <f t="shared" ref="F559:R559" si="988">($B557*F$2+$C557*F$3+$D559*F$4)/$E559</f>
        <v>3.8264040577168363</v>
      </c>
      <c r="G559">
        <f t="shared" si="988"/>
        <v>2.6972346826205175E-2</v>
      </c>
      <c r="H559" s="1179">
        <f t="shared" si="988"/>
        <v>11.888966906845601</v>
      </c>
      <c r="I559" s="1179">
        <f t="shared" si="988"/>
        <v>5.7394200509450384</v>
      </c>
      <c r="J559">
        <f t="shared" si="988"/>
        <v>3.0599040769857706</v>
      </c>
      <c r="K559" s="1179">
        <f t="shared" si="988"/>
        <v>70.181309776809044</v>
      </c>
      <c r="L559">
        <f t="shared" si="988"/>
        <v>25.908990929705219</v>
      </c>
      <c r="M559">
        <f t="shared" si="988"/>
        <v>0.26735897533077024</v>
      </c>
      <c r="N559" s="1179">
        <f t="shared" si="988"/>
        <v>186.88920401172547</v>
      </c>
      <c r="O559">
        <f t="shared" si="988"/>
        <v>17.46457926038876</v>
      </c>
      <c r="P559" s="1179">
        <f t="shared" si="988"/>
        <v>0.10289475085436528</v>
      </c>
      <c r="Q559" s="1179">
        <f t="shared" si="988"/>
        <v>33.484791743267245</v>
      </c>
      <c r="R559" s="1179">
        <f t="shared" si="988"/>
        <v>18.224827455185213</v>
      </c>
    </row>
    <row r="560" spans="2:18" ht="15.6" thickTop="1" thickBot="1" x14ac:dyDescent="0.35">
      <c r="D560">
        <v>7</v>
      </c>
      <c r="E560">
        <f t="shared" ref="E560" si="989">B557+C557+D560</f>
        <v>107</v>
      </c>
      <c r="F560">
        <f t="shared" ref="F560:R560" si="990">($B557*F$2+$C557*F$3+$D560*F$4)/$E560</f>
        <v>3.7548824865445591</v>
      </c>
      <c r="G560">
        <f t="shared" si="990"/>
        <v>2.6468190810762088E-2</v>
      </c>
      <c r="H560" s="1179">
        <f t="shared" si="990"/>
        <v>11.890419238804874</v>
      </c>
      <c r="I560" s="1179">
        <f t="shared" si="990"/>
        <v>5.778380601839701</v>
      </c>
      <c r="J560">
        <f t="shared" si="990"/>
        <v>3.0273647039401981</v>
      </c>
      <c r="K560" s="1179">
        <f t="shared" si="990"/>
        <v>69.74641213078057</v>
      </c>
      <c r="L560">
        <f t="shared" si="990"/>
        <v>25.42785417593829</v>
      </c>
      <c r="M560">
        <f t="shared" si="990"/>
        <v>0.26236161130589603</v>
      </c>
      <c r="N560" s="1179">
        <f t="shared" si="990"/>
        <v>186.90800838711823</v>
      </c>
      <c r="O560">
        <f t="shared" si="990"/>
        <v>17.146965110142656</v>
      </c>
      <c r="P560" s="1179">
        <f t="shared" si="990"/>
        <v>0.10407562333505806</v>
      </c>
      <c r="Q560" s="1179">
        <f t="shared" si="990"/>
        <v>33.151386646152325</v>
      </c>
      <c r="R560" s="1179">
        <f t="shared" si="990"/>
        <v>18.030860942894261</v>
      </c>
    </row>
    <row r="561" spans="2:18" ht="15.6" thickTop="1" thickBot="1" x14ac:dyDescent="0.35">
      <c r="D561">
        <v>10</v>
      </c>
      <c r="E561">
        <f t="shared" ref="E561" si="991">B557+C557+D561</f>
        <v>110</v>
      </c>
      <c r="F561">
        <f t="shared" ref="F561:R561" si="992">($B557*F$2+$C557*F$3+$D561*F$4)/$E561</f>
        <v>3.6524766005478893</v>
      </c>
      <c r="G561">
        <f t="shared" si="992"/>
        <v>2.5746331061377668E-2</v>
      </c>
      <c r="H561" s="1179">
        <f t="shared" si="992"/>
        <v>11.892498714110197</v>
      </c>
      <c r="I561" s="1179">
        <f t="shared" si="992"/>
        <v>5.8341650269843326</v>
      </c>
      <c r="J561">
        <f t="shared" si="992"/>
        <v>2.9807742379885824</v>
      </c>
      <c r="K561" s="1179">
        <f t="shared" si="992"/>
        <v>69.123717773967073</v>
      </c>
      <c r="L561">
        <f t="shared" si="992"/>
        <v>24.738953823953828</v>
      </c>
      <c r="M561">
        <f t="shared" si="992"/>
        <v>0.25520629463391709</v>
      </c>
      <c r="N561" s="1179">
        <f t="shared" si="992"/>
        <v>186.93493283370333</v>
      </c>
      <c r="O561">
        <f t="shared" si="992"/>
        <v>16.692199395017553</v>
      </c>
      <c r="P561" s="1179">
        <f t="shared" si="992"/>
        <v>0.10576641802332269</v>
      </c>
      <c r="Q561" s="1179">
        <f t="shared" si="992"/>
        <v>32.674011166192322</v>
      </c>
      <c r="R561" s="1179">
        <f t="shared" si="992"/>
        <v>17.753136163932208</v>
      </c>
    </row>
    <row r="562" spans="2:18" ht="15.6" thickTop="1" thickBot="1" x14ac:dyDescent="0.35">
      <c r="D562">
        <v>13</v>
      </c>
      <c r="E562">
        <f t="shared" ref="E562" si="993">B557+C557+D562</f>
        <v>113</v>
      </c>
      <c r="F562">
        <f t="shared" ref="F562:R562" si="994">($B557*F$2+$C557*F$3+$D562*F$4)/$E562</f>
        <v>3.5555081952236089</v>
      </c>
      <c r="G562">
        <f t="shared" si="994"/>
        <v>2.5062800148243747E-2</v>
      </c>
      <c r="H562" s="1179">
        <f t="shared" si="994"/>
        <v>11.894467774797535</v>
      </c>
      <c r="I562" s="1179">
        <f t="shared" si="994"/>
        <v>5.8869874472540289</v>
      </c>
      <c r="J562">
        <f t="shared" si="994"/>
        <v>2.9366576020874948</v>
      </c>
      <c r="K562" s="1179">
        <f t="shared" si="994"/>
        <v>68.534086834329514</v>
      </c>
      <c r="L562">
        <f t="shared" si="994"/>
        <v>24.086632251720747</v>
      </c>
      <c r="M562">
        <f t="shared" si="994"/>
        <v>0.24843090628080422</v>
      </c>
      <c r="N562" s="1179">
        <f t="shared" si="994"/>
        <v>186.96042766365557</v>
      </c>
      <c r="O562">
        <f t="shared" si="994"/>
        <v>16.261580532022986</v>
      </c>
      <c r="P562" s="1179">
        <f t="shared" si="994"/>
        <v>0.10736743600247596</v>
      </c>
      <c r="Q562" s="1179">
        <f t="shared" si="994"/>
        <v>32.221983056849673</v>
      </c>
      <c r="R562" s="1179">
        <f t="shared" si="994"/>
        <v>17.49015783341062</v>
      </c>
    </row>
    <row r="563" spans="2:18" ht="15.6" thickTop="1" thickBot="1" x14ac:dyDescent="0.35">
      <c r="D563">
        <v>15</v>
      </c>
      <c r="E563">
        <f t="shared" ref="E563" si="995">B557+C557+D563</f>
        <v>115</v>
      </c>
      <c r="F563">
        <f t="shared" ref="F563:R563" si="996">($B557*F$2+$C557*F$3+$D563*F$4)/$E563</f>
        <v>3.4936732700892854</v>
      </c>
      <c r="G563">
        <f t="shared" si="996"/>
        <v>2.4626925363056898E-2</v>
      </c>
      <c r="H563" s="1179">
        <f t="shared" si="996"/>
        <v>11.895723407699608</v>
      </c>
      <c r="I563" s="1179">
        <f t="shared" si="996"/>
        <v>5.9206713094549936</v>
      </c>
      <c r="J563">
        <f t="shared" si="996"/>
        <v>2.9085252545563662</v>
      </c>
      <c r="K563" s="1179">
        <f t="shared" si="996"/>
        <v>68.158090293111357</v>
      </c>
      <c r="L563">
        <f t="shared" si="996"/>
        <v>23.670659075224297</v>
      </c>
      <c r="M563">
        <f t="shared" si="996"/>
        <v>0.24411036878026848</v>
      </c>
      <c r="N563" s="1179">
        <f t="shared" si="996"/>
        <v>186.97668523637876</v>
      </c>
      <c r="O563">
        <f t="shared" si="996"/>
        <v>15.986982996200364</v>
      </c>
      <c r="P563" s="1179">
        <f t="shared" si="996"/>
        <v>0.10838837500367514</v>
      </c>
      <c r="Q563" s="1179">
        <f t="shared" si="996"/>
        <v>31.933733247993487</v>
      </c>
      <c r="R563" s="1179">
        <f t="shared" si="996"/>
        <v>17.322461506701202</v>
      </c>
    </row>
    <row r="564" spans="2:18" ht="15.6" thickTop="1" thickBot="1" x14ac:dyDescent="0.35">
      <c r="D564">
        <v>17</v>
      </c>
      <c r="E564">
        <f t="shared" ref="E564" si="997">B557+C557+D564</f>
        <v>117</v>
      </c>
      <c r="F564">
        <f t="shared" ref="F564:R564" si="998">($B557*F$2+$C557*F$3+$D564*F$4)/$E564</f>
        <v>3.4339523594894685</v>
      </c>
      <c r="G564">
        <f t="shared" si="998"/>
        <v>2.4205952279927723E-2</v>
      </c>
      <c r="H564" s="1179">
        <f t="shared" si="998"/>
        <v>11.896936112981097</v>
      </c>
      <c r="I564" s="1179">
        <f t="shared" si="998"/>
        <v>5.953203586623447</v>
      </c>
      <c r="J564">
        <f t="shared" si="998"/>
        <v>2.8813546966844221</v>
      </c>
      <c r="K564" s="1179">
        <f t="shared" si="998"/>
        <v>67.794948334498969</v>
      </c>
      <c r="L564">
        <f t="shared" si="998"/>
        <v>23.268907203907208</v>
      </c>
      <c r="M564">
        <f t="shared" si="998"/>
        <v>0.23993754196351177</v>
      </c>
      <c r="N564" s="1179">
        <f t="shared" si="998"/>
        <v>186.99238699464985</v>
      </c>
      <c r="O564">
        <f t="shared" si="998"/>
        <v>15.721773410320397</v>
      </c>
      <c r="P564" s="1179">
        <f t="shared" si="998"/>
        <v>0.10937441010739742</v>
      </c>
      <c r="Q564" s="1179">
        <f t="shared" si="998"/>
        <v>31.655338133457171</v>
      </c>
      <c r="R564" s="1179">
        <f t="shared" si="998"/>
        <v>17.160498387742532</v>
      </c>
    </row>
    <row r="565" spans="2:18" ht="15.6" thickTop="1" thickBot="1" x14ac:dyDescent="0.35">
      <c r="D565">
        <v>20</v>
      </c>
      <c r="E565">
        <f t="shared" ref="E565" si="999">B557+C557+D565</f>
        <v>120</v>
      </c>
      <c r="F565">
        <f t="shared" ref="F565:R565" si="1000">($B557*F$2+$C557*F$3+$D565*F$4)/$E565</f>
        <v>3.3481035505022319</v>
      </c>
      <c r="G565">
        <f t="shared" si="1000"/>
        <v>2.3600803472929529E-2</v>
      </c>
      <c r="H565" s="1179">
        <f t="shared" si="1000"/>
        <v>11.898679376823234</v>
      </c>
      <c r="I565" s="1179">
        <f t="shared" si="1000"/>
        <v>5.9999687350530992</v>
      </c>
      <c r="J565">
        <f t="shared" si="1000"/>
        <v>2.8422970197435018</v>
      </c>
      <c r="K565" s="1179">
        <f t="shared" si="1000"/>
        <v>67.272931768993629</v>
      </c>
      <c r="L565">
        <f t="shared" si="1000"/>
        <v>22.691388888888891</v>
      </c>
      <c r="M565">
        <f t="shared" si="1000"/>
        <v>0.23393910341442398</v>
      </c>
      <c r="N565" s="1179">
        <f t="shared" si="1000"/>
        <v>187.01495827216456</v>
      </c>
      <c r="O565">
        <f t="shared" si="1000"/>
        <v>15.340534630617942</v>
      </c>
      <c r="P565" s="1179">
        <f t="shared" si="1000"/>
        <v>0.1107918355689982</v>
      </c>
      <c r="Q565" s="1179">
        <f t="shared" si="1000"/>
        <v>31.255145156311219</v>
      </c>
      <c r="R565" s="1179">
        <f t="shared" si="1000"/>
        <v>16.927676404239445</v>
      </c>
    </row>
    <row r="566" spans="2:18" ht="15.6" thickTop="1" thickBot="1" x14ac:dyDescent="0.35">
      <c r="B566">
        <v>38</v>
      </c>
      <c r="C566">
        <v>62</v>
      </c>
      <c r="D566">
        <v>1</v>
      </c>
      <c r="E566">
        <f t="shared" ref="E566" si="1001">B566+C566+D566</f>
        <v>101</v>
      </c>
      <c r="F566">
        <f t="shared" ref="F566:R566" si="1002">($B566*F$2+$C566*F$3+$D566*F$4)/$E566</f>
        <v>3.9784921959063628</v>
      </c>
      <c r="G566">
        <f t="shared" si="1002"/>
        <v>2.7927304742851669E-2</v>
      </c>
      <c r="H566" s="1179">
        <f t="shared" si="1002"/>
        <v>11.941813757924534</v>
      </c>
      <c r="I566" s="1179">
        <f t="shared" si="1002"/>
        <v>5.6549345820450387</v>
      </c>
      <c r="J566">
        <f t="shared" si="1002"/>
        <v>3.1549963780366097</v>
      </c>
      <c r="K566" s="1179">
        <f t="shared" si="1002"/>
        <v>70.340404074294497</v>
      </c>
      <c r="L566">
        <f t="shared" si="1002"/>
        <v>27.21681518151815</v>
      </c>
      <c r="M566">
        <f t="shared" si="1002"/>
        <v>0.2807996963737398</v>
      </c>
      <c r="N566" s="1179">
        <f t="shared" si="1002"/>
        <v>185.0941736495752</v>
      </c>
      <c r="O566">
        <f t="shared" si="1002"/>
        <v>17.920666066001047</v>
      </c>
      <c r="P566" s="1179">
        <f t="shared" si="1002"/>
        <v>0.10060832960106586</v>
      </c>
      <c r="Q566" s="1179">
        <f t="shared" si="1002"/>
        <v>34.117776511217329</v>
      </c>
      <c r="R566" s="1179">
        <f t="shared" si="1002"/>
        <v>18.631562020878388</v>
      </c>
    </row>
    <row r="567" spans="2:18" ht="15.6" thickTop="1" thickBot="1" x14ac:dyDescent="0.35">
      <c r="D567">
        <v>3</v>
      </c>
      <c r="E567">
        <f t="shared" ref="E567" si="1003">B566+C566+D567</f>
        <v>103</v>
      </c>
      <c r="F567">
        <f t="shared" ref="F567:R567" si="1004">($B566*F$2+$C566*F$3+$D567*F$4)/$E567</f>
        <v>3.9012399202576953</v>
      </c>
      <c r="G567">
        <f t="shared" si="1004"/>
        <v>2.738502698085455E-2</v>
      </c>
      <c r="H567" s="1179">
        <f t="shared" si="1004"/>
        <v>11.942296338676808</v>
      </c>
      <c r="I567" s="1179">
        <f t="shared" si="1004"/>
        <v>5.6970486585841549</v>
      </c>
      <c r="J567">
        <f t="shared" si="1004"/>
        <v>3.1193468875708041</v>
      </c>
      <c r="K567" s="1179">
        <f t="shared" si="1004"/>
        <v>69.885527989634127</v>
      </c>
      <c r="L567">
        <f t="shared" si="1004"/>
        <v>26.691598859608568</v>
      </c>
      <c r="M567">
        <f t="shared" si="1004"/>
        <v>0.27534727508492929</v>
      </c>
      <c r="N567" s="1179">
        <f t="shared" si="1004"/>
        <v>185.14856325046185</v>
      </c>
      <c r="O567">
        <f t="shared" si="1004"/>
        <v>17.581861331170391</v>
      </c>
      <c r="P567" s="1179">
        <f t="shared" si="1004"/>
        <v>0.1018794577364127</v>
      </c>
      <c r="Q567" s="1179">
        <f t="shared" si="1004"/>
        <v>33.759132676972705</v>
      </c>
      <c r="R567" s="1179">
        <f t="shared" si="1004"/>
        <v>18.422165069941315</v>
      </c>
    </row>
    <row r="568" spans="2:18" ht="15.6" thickTop="1" thickBot="1" x14ac:dyDescent="0.35">
      <c r="D568">
        <v>5</v>
      </c>
      <c r="E568">
        <f t="shared" ref="E568" si="1005">B566+C566+D568</f>
        <v>105</v>
      </c>
      <c r="F568">
        <f t="shared" ref="F568:R568" si="1006">($B566*F$2+$C566*F$3+$D568*F$4)/$E568</f>
        <v>3.8269305884432634</v>
      </c>
      <c r="G568">
        <f t="shared" si="1006"/>
        <v>2.6863407419314464E-2</v>
      </c>
      <c r="H568" s="1179">
        <f t="shared" si="1006"/>
        <v>11.942760535400424</v>
      </c>
      <c r="I568" s="1179">
        <f t="shared" si="1006"/>
        <v>5.7375583893503528</v>
      </c>
      <c r="J568">
        <f t="shared" si="1006"/>
        <v>3.0850554729322668</v>
      </c>
      <c r="K568" s="1179">
        <f t="shared" si="1006"/>
        <v>69.447980517722726</v>
      </c>
      <c r="L568">
        <f t="shared" si="1006"/>
        <v>26.186390778533635</v>
      </c>
      <c r="M568">
        <f t="shared" si="1006"/>
        <v>0.2701025650833116</v>
      </c>
      <c r="N568" s="1179">
        <f t="shared" si="1006"/>
        <v>185.20088086655281</v>
      </c>
      <c r="O568">
        <f t="shared" si="1006"/>
        <v>17.255963443380899</v>
      </c>
      <c r="P568" s="1179">
        <f t="shared" si="1006"/>
        <v>0.10310216194279397</v>
      </c>
      <c r="Q568" s="1179">
        <f t="shared" si="1006"/>
        <v>33.414151464985018</v>
      </c>
      <c r="R568" s="1179">
        <f t="shared" si="1006"/>
        <v>18.220745145706605</v>
      </c>
    </row>
    <row r="569" spans="2:18" ht="15.6" thickTop="1" thickBot="1" x14ac:dyDescent="0.35">
      <c r="D569">
        <v>7</v>
      </c>
      <c r="E569">
        <f t="shared" ref="E569" si="1007">B566+C566+D569</f>
        <v>107</v>
      </c>
      <c r="F569">
        <f t="shared" ref="F569:R569" si="1008">($B566*F$2+$C566*F$3+$D569*F$4)/$E569</f>
        <v>3.7553991755751648</v>
      </c>
      <c r="G569">
        <f t="shared" si="1008"/>
        <v>2.6361287654467463E-2</v>
      </c>
      <c r="H569" s="1179">
        <f t="shared" si="1008"/>
        <v>11.943207378975494</v>
      </c>
      <c r="I569" s="1179">
        <f t="shared" si="1008"/>
        <v>5.7765537376580012</v>
      </c>
      <c r="J569">
        <f t="shared" si="1008"/>
        <v>3.0520459803362927</v>
      </c>
      <c r="K569" s="1179">
        <f t="shared" si="1008"/>
        <v>69.02678996064914</v>
      </c>
      <c r="L569">
        <f t="shared" si="1008"/>
        <v>25.700068980863371</v>
      </c>
      <c r="M569">
        <f t="shared" si="1008"/>
        <v>0.26505391900698805</v>
      </c>
      <c r="N569" s="1179">
        <f t="shared" si="1008"/>
        <v>185.25124268391141</v>
      </c>
      <c r="O569">
        <f t="shared" si="1008"/>
        <v>16.942248654200366</v>
      </c>
      <c r="P569" s="1179">
        <f t="shared" si="1008"/>
        <v>0.10427915758071236</v>
      </c>
      <c r="Q569" s="1179">
        <f t="shared" si="1008"/>
        <v>33.082066746903408</v>
      </c>
      <c r="R569" s="1179">
        <f t="shared" si="1008"/>
        <v>18.026854938265718</v>
      </c>
    </row>
    <row r="570" spans="2:18" ht="15.6" thickTop="1" thickBot="1" x14ac:dyDescent="0.35">
      <c r="D570">
        <v>10</v>
      </c>
      <c r="E570">
        <f t="shared" ref="E570" si="1009">B566+C566+D570</f>
        <v>110</v>
      </c>
      <c r="F570">
        <f t="shared" ref="F570:R570" si="1010">($B566*F$2+$C566*F$3+$D570*F$4)/$E570</f>
        <v>3.6529791980594783</v>
      </c>
      <c r="G570">
        <f t="shared" si="1010"/>
        <v>2.5642343445709263E-2</v>
      </c>
      <c r="H570" s="1179">
        <f t="shared" si="1010"/>
        <v>11.943847177730708</v>
      </c>
      <c r="I570" s="1179">
        <f t="shared" si="1010"/>
        <v>5.8323879863712236</v>
      </c>
      <c r="J570">
        <f t="shared" si="1010"/>
        <v>3.0047823886647831</v>
      </c>
      <c r="K570" s="1179">
        <f t="shared" si="1010"/>
        <v>68.423721663021041</v>
      </c>
      <c r="L570">
        <f t="shared" si="1010"/>
        <v>25.003744588744588</v>
      </c>
      <c r="M570">
        <f t="shared" si="1010"/>
        <v>0.2578251757613429</v>
      </c>
      <c r="N570" s="1179">
        <f t="shared" si="1010"/>
        <v>185.32335164967486</v>
      </c>
      <c r="O570">
        <f t="shared" si="1010"/>
        <v>16.493066115146416</v>
      </c>
      <c r="P570" s="1179">
        <f t="shared" si="1010"/>
        <v>0.10596440133500463</v>
      </c>
      <c r="Q570" s="1179">
        <f t="shared" si="1010"/>
        <v>32.606581809650194</v>
      </c>
      <c r="R570" s="1179">
        <f t="shared" si="1010"/>
        <v>17.749239413975353</v>
      </c>
    </row>
    <row r="571" spans="2:18" ht="15.6" thickTop="1" thickBot="1" x14ac:dyDescent="0.35">
      <c r="D571">
        <v>13</v>
      </c>
      <c r="E571">
        <f t="shared" ref="E571" si="1011">B566+C566+D571</f>
        <v>113</v>
      </c>
      <c r="F571">
        <f t="shared" ref="F571:R571" si="1012">($B566*F$2+$C566*F$3+$D571*F$4)/$E571</f>
        <v>3.5559974494384305</v>
      </c>
      <c r="G571">
        <f t="shared" si="1012"/>
        <v>2.4961573265734678E-2</v>
      </c>
      <c r="H571" s="1179">
        <f t="shared" si="1012"/>
        <v>11.944453004870599</v>
      </c>
      <c r="I571" s="1179">
        <f t="shared" si="1012"/>
        <v>5.8852575847102946</v>
      </c>
      <c r="J571">
        <f t="shared" si="1012"/>
        <v>2.9600283682324693</v>
      </c>
      <c r="K571" s="1179">
        <f t="shared" si="1012"/>
        <v>67.852674690930726</v>
      </c>
      <c r="L571">
        <f t="shared" si="1012"/>
        <v>24.34439317319848</v>
      </c>
      <c r="M571">
        <f t="shared" si="1012"/>
        <v>0.25098025959068776</v>
      </c>
      <c r="N571" s="1179">
        <f t="shared" si="1012"/>
        <v>185.39163182079602</v>
      </c>
      <c r="O571">
        <f t="shared" si="1012"/>
        <v>16.067733976396216</v>
      </c>
      <c r="P571" s="1179">
        <f t="shared" si="1012"/>
        <v>0.10756016312004243</v>
      </c>
      <c r="Q571" s="1179">
        <f t="shared" si="1012"/>
        <v>32.156343860215742</v>
      </c>
      <c r="R571" s="1179">
        <f t="shared" si="1012"/>
        <v>17.48636453699244</v>
      </c>
    </row>
    <row r="572" spans="2:18" ht="15.6" thickTop="1" thickBot="1" x14ac:dyDescent="0.35">
      <c r="D572">
        <v>15</v>
      </c>
      <c r="E572">
        <f t="shared" ref="E572" si="1013">B566+C566+D572</f>
        <v>115</v>
      </c>
      <c r="F572">
        <f t="shared" ref="F572:R572" si="1014">($B566*F$2+$C566*F$3+$D572*F$4)/$E572</f>
        <v>3.4941540155351531</v>
      </c>
      <c r="G572">
        <f t="shared" si="1014"/>
        <v>2.4527458948069729E-2</v>
      </c>
      <c r="H572" s="1179">
        <f t="shared" si="1014"/>
        <v>11.944839329423576</v>
      </c>
      <c r="I572" s="1179">
        <f t="shared" si="1014"/>
        <v>5.9189715314772373</v>
      </c>
      <c r="J572">
        <f t="shared" si="1014"/>
        <v>2.9314895725944714</v>
      </c>
      <c r="K572" s="1179">
        <f t="shared" si="1014"/>
        <v>67.488528795684715</v>
      </c>
      <c r="L572">
        <f t="shared" si="1014"/>
        <v>23.923937198067634</v>
      </c>
      <c r="M572">
        <f t="shared" si="1014"/>
        <v>0.24661538551084972</v>
      </c>
      <c r="N572" s="1179">
        <f t="shared" si="1014"/>
        <v>185.43517279948196</v>
      </c>
      <c r="O572">
        <f t="shared" si="1014"/>
        <v>15.796507685019275</v>
      </c>
      <c r="P572" s="1179">
        <f t="shared" si="1014"/>
        <v>0.10857775034528394</v>
      </c>
      <c r="Q572" s="1179">
        <f t="shared" si="1014"/>
        <v>31.869235602605364</v>
      </c>
      <c r="R572" s="1179">
        <f t="shared" si="1014"/>
        <v>17.318734180655515</v>
      </c>
    </row>
    <row r="573" spans="2:18" ht="15.6" thickTop="1" thickBot="1" x14ac:dyDescent="0.35">
      <c r="D573">
        <v>17</v>
      </c>
      <c r="E573">
        <f t="shared" ref="E573" si="1015">B566+C566+D573</f>
        <v>117</v>
      </c>
      <c r="F573">
        <f t="shared" ref="F573:R573" si="1016">($B566*F$2+$C566*F$3+$D573*F$4)/$E573</f>
        <v>3.4344248870644671</v>
      </c>
      <c r="G573">
        <f t="shared" si="1016"/>
        <v>2.4108186145538623E-2</v>
      </c>
      <c r="H573" s="1179">
        <f t="shared" si="1016"/>
        <v>11.945212446299527</v>
      </c>
      <c r="I573" s="1179">
        <f t="shared" si="1016"/>
        <v>5.951532864679498</v>
      </c>
      <c r="J573">
        <f t="shared" si="1016"/>
        <v>2.9039264622774312</v>
      </c>
      <c r="K573" s="1179">
        <f t="shared" si="1016"/>
        <v>67.136832332754835</v>
      </c>
      <c r="L573">
        <f t="shared" si="1016"/>
        <v>23.517855786189116</v>
      </c>
      <c r="M573">
        <f t="shared" si="1016"/>
        <v>0.24239973789527966</v>
      </c>
      <c r="N573" s="1179">
        <f t="shared" si="1016"/>
        <v>185.47722519770002</v>
      </c>
      <c r="O573">
        <f t="shared" si="1016"/>
        <v>15.534554087364626</v>
      </c>
      <c r="P573" s="1179">
        <f t="shared" si="1016"/>
        <v>0.10956054826367957</v>
      </c>
      <c r="Q573" s="1179">
        <f t="shared" si="1016"/>
        <v>31.591943011921838</v>
      </c>
      <c r="R573" s="1179">
        <f t="shared" si="1016"/>
        <v>17.156834776671982</v>
      </c>
    </row>
    <row r="574" spans="2:18" ht="15.6" thickTop="1" thickBot="1" x14ac:dyDescent="0.35">
      <c r="D574">
        <v>20</v>
      </c>
      <c r="E574">
        <f t="shared" ref="E574" si="1017">B566+C566+D574</f>
        <v>120</v>
      </c>
      <c r="F574">
        <f t="shared" ref="F574:R574" si="1018">($B566*F$2+$C566*F$3+$D574*F$4)/$E574</f>
        <v>3.3485642648878553</v>
      </c>
      <c r="G574">
        <f t="shared" si="1018"/>
        <v>2.3505481491900158E-2</v>
      </c>
      <c r="H574" s="1179">
        <f t="shared" si="1018"/>
        <v>11.945748801808703</v>
      </c>
      <c r="I574" s="1179">
        <f t="shared" si="1018"/>
        <v>5.9983397811577497</v>
      </c>
      <c r="J574">
        <f t="shared" si="1018"/>
        <v>2.8643044911966862</v>
      </c>
      <c r="K574" s="1179">
        <f t="shared" si="1018"/>
        <v>66.631268667293099</v>
      </c>
      <c r="L574">
        <f t="shared" si="1018"/>
        <v>22.934113756613758</v>
      </c>
      <c r="M574">
        <f t="shared" si="1018"/>
        <v>0.23633974444789765</v>
      </c>
      <c r="N574" s="1179">
        <f t="shared" si="1018"/>
        <v>185.53767552013849</v>
      </c>
      <c r="O574">
        <f t="shared" si="1018"/>
        <v>15.157995790736065</v>
      </c>
      <c r="P574" s="1179">
        <f t="shared" si="1018"/>
        <v>0.11097332027137329</v>
      </c>
      <c r="Q574" s="1179">
        <f t="shared" si="1018"/>
        <v>31.193334912814272</v>
      </c>
      <c r="R574" s="1179">
        <f t="shared" si="1018"/>
        <v>16.924104383445659</v>
      </c>
    </row>
    <row r="575" spans="2:18" ht="15.6" thickTop="1" thickBot="1" x14ac:dyDescent="0.35">
      <c r="B575">
        <v>37</v>
      </c>
      <c r="C575">
        <v>63</v>
      </c>
      <c r="D575">
        <v>1</v>
      </c>
      <c r="E575">
        <f t="shared" ref="E575" si="1019">B575+C575+D575</f>
        <v>101</v>
      </c>
      <c r="F575">
        <f t="shared" ref="F575:R575" si="1020">($B575*F$2+$C575*F$3+$D575*F$4)/$E575</f>
        <v>3.9790395793348257</v>
      </c>
      <c r="G575">
        <f t="shared" si="1020"/>
        <v>2.7814050904004881E-2</v>
      </c>
      <c r="H575" s="1179">
        <f t="shared" si="1020"/>
        <v>11.9977378272142</v>
      </c>
      <c r="I575" s="1179">
        <f t="shared" si="1020"/>
        <v>5.6529991912782869</v>
      </c>
      <c r="J575">
        <f t="shared" si="1020"/>
        <v>3.1811438688720761</v>
      </c>
      <c r="K575" s="1179">
        <f t="shared" si="1020"/>
        <v>69.57803207227407</v>
      </c>
      <c r="L575">
        <f t="shared" si="1020"/>
        <v>27.505201162973442</v>
      </c>
      <c r="M575">
        <f t="shared" si="1020"/>
        <v>0.28365194314618375</v>
      </c>
      <c r="N575" s="1179">
        <f t="shared" si="1020"/>
        <v>183.33898622142536</v>
      </c>
      <c r="O575">
        <f t="shared" si="1020"/>
        <v>17.703788236438424</v>
      </c>
      <c r="P575" s="1179">
        <f t="shared" si="1020"/>
        <v>0.10082395499002635</v>
      </c>
      <c r="Q575" s="1179">
        <f t="shared" si="1020"/>
        <v>34.044338598151647</v>
      </c>
      <c r="R575" s="1179">
        <f t="shared" si="1020"/>
        <v>18.627318035776863</v>
      </c>
    </row>
    <row r="576" spans="2:18" ht="15.6" thickTop="1" thickBot="1" x14ac:dyDescent="0.35">
      <c r="D576">
        <v>3</v>
      </c>
      <c r="E576">
        <f t="shared" ref="E576" si="1021">B575+C575+D576</f>
        <v>103</v>
      </c>
      <c r="F576">
        <f t="shared" ref="F576:R576" si="1022">($B575*F$2+$C575*F$3+$D576*F$4)/$E576</f>
        <v>3.901776674881722</v>
      </c>
      <c r="G576">
        <f t="shared" si="1022"/>
        <v>2.7273972245674689E-2</v>
      </c>
      <c r="H576" s="1179">
        <f t="shared" si="1022"/>
        <v>11.997134503708423</v>
      </c>
      <c r="I576" s="1179">
        <f t="shared" si="1022"/>
        <v>5.6951508482206412</v>
      </c>
      <c r="J576">
        <f t="shared" si="1022"/>
        <v>3.1449866601376204</v>
      </c>
      <c r="K576" s="1179">
        <f t="shared" si="1022"/>
        <v>69.137959327458759</v>
      </c>
      <c r="L576">
        <f t="shared" si="1022"/>
        <v>26.974385113268614</v>
      </c>
      <c r="M576">
        <f t="shared" si="1022"/>
        <v>0.27814413842489866</v>
      </c>
      <c r="N576" s="1179">
        <f t="shared" si="1022"/>
        <v>183.42745713159647</v>
      </c>
      <c r="O576">
        <f t="shared" si="1022"/>
        <v>17.369194721599275</v>
      </c>
      <c r="P576" s="1179">
        <f t="shared" si="1022"/>
        <v>0.10209089622461669</v>
      </c>
      <c r="Q576" s="1179">
        <f t="shared" si="1022"/>
        <v>33.687120742801497</v>
      </c>
      <c r="R576" s="1179">
        <f t="shared" si="1022"/>
        <v>18.418003492317489</v>
      </c>
    </row>
    <row r="577" spans="2:18" ht="15.6" thickTop="1" thickBot="1" x14ac:dyDescent="0.35">
      <c r="D577">
        <v>5</v>
      </c>
      <c r="E577">
        <f t="shared" ref="E577" si="1023">B575+C575+D577</f>
        <v>105</v>
      </c>
      <c r="F577">
        <f t="shared" ref="F577:R577" si="1024">($B575*F$2+$C575*F$3+$D577*F$4)/$E577</f>
        <v>3.8274571191696896</v>
      </c>
      <c r="G577">
        <f t="shared" si="1024"/>
        <v>2.6754468012423743E-2</v>
      </c>
      <c r="H577" s="1179">
        <f t="shared" si="1024"/>
        <v>11.996554163955246</v>
      </c>
      <c r="I577" s="1179">
        <f t="shared" si="1024"/>
        <v>5.7356967277556672</v>
      </c>
      <c r="J577">
        <f t="shared" si="1024"/>
        <v>3.1102068688787634</v>
      </c>
      <c r="K577" s="1179">
        <f t="shared" si="1024"/>
        <v>68.714651258636408</v>
      </c>
      <c r="L577">
        <f t="shared" si="1024"/>
        <v>26.463790627362059</v>
      </c>
      <c r="M577">
        <f t="shared" si="1024"/>
        <v>0.27284615483585295</v>
      </c>
      <c r="N577" s="1179">
        <f t="shared" si="1024"/>
        <v>183.51255772138012</v>
      </c>
      <c r="O577">
        <f t="shared" si="1024"/>
        <v>17.047347626373043</v>
      </c>
      <c r="P577" s="1179">
        <f t="shared" si="1024"/>
        <v>0.10330957303122262</v>
      </c>
      <c r="Q577" s="1179">
        <f t="shared" si="1024"/>
        <v>33.343511186702784</v>
      </c>
      <c r="R577" s="1179">
        <f t="shared" si="1024"/>
        <v>18.216662836227993</v>
      </c>
    </row>
    <row r="578" spans="2:18" ht="15.6" thickTop="1" thickBot="1" x14ac:dyDescent="0.35">
      <c r="D578">
        <v>7</v>
      </c>
      <c r="E578">
        <f t="shared" ref="E578" si="1025">B575+C575+D578</f>
        <v>107</v>
      </c>
      <c r="F578">
        <f t="shared" ref="F578:R578" si="1026">($B575*F$2+$C575*F$3+$D578*F$4)/$E578</f>
        <v>3.75591586460577</v>
      </c>
      <c r="G578">
        <f t="shared" si="1026"/>
        <v>2.6254384498172832E-2</v>
      </c>
      <c r="H578" s="1179">
        <f t="shared" si="1026"/>
        <v>11.995995519146113</v>
      </c>
      <c r="I578" s="1179">
        <f t="shared" si="1026"/>
        <v>5.7747268734763004</v>
      </c>
      <c r="J578">
        <f t="shared" si="1026"/>
        <v>3.0767272567323869</v>
      </c>
      <c r="K578" s="1179">
        <f t="shared" si="1026"/>
        <v>68.30716779051771</v>
      </c>
      <c r="L578">
        <f t="shared" si="1026"/>
        <v>25.972283785788459</v>
      </c>
      <c r="M578">
        <f t="shared" si="1026"/>
        <v>0.26774622670808002</v>
      </c>
      <c r="N578" s="1179">
        <f t="shared" si="1026"/>
        <v>183.59447698070457</v>
      </c>
      <c r="O578">
        <f t="shared" si="1026"/>
        <v>16.737532198258076</v>
      </c>
      <c r="P578" s="1179">
        <f t="shared" si="1026"/>
        <v>0.10448269182636667</v>
      </c>
      <c r="Q578" s="1179">
        <f t="shared" si="1026"/>
        <v>33.012746847654491</v>
      </c>
      <c r="R578" s="1179">
        <f t="shared" si="1026"/>
        <v>18.022848933637174</v>
      </c>
    </row>
    <row r="579" spans="2:18" ht="15.6" thickTop="1" thickBot="1" x14ac:dyDescent="0.35">
      <c r="D579">
        <v>10</v>
      </c>
      <c r="E579">
        <f t="shared" ref="E579" si="1027">B575+C575+D579</f>
        <v>110</v>
      </c>
      <c r="F579">
        <f t="shared" ref="F579:R579" si="1028">($B575*F$2+$C575*F$3+$D579*F$4)/$E579</f>
        <v>3.653481795571067</v>
      </c>
      <c r="G579">
        <f t="shared" si="1028"/>
        <v>2.5538355830040847E-2</v>
      </c>
      <c r="H579" s="1179">
        <f t="shared" si="1028"/>
        <v>11.995195641351222</v>
      </c>
      <c r="I579" s="1179">
        <f t="shared" si="1028"/>
        <v>5.8306109457581154</v>
      </c>
      <c r="J579">
        <f t="shared" si="1028"/>
        <v>3.0287905393409842</v>
      </c>
      <c r="K579" s="1179">
        <f t="shared" si="1028"/>
        <v>67.72372555207501</v>
      </c>
      <c r="L579">
        <f t="shared" si="1028"/>
        <v>25.268535353535356</v>
      </c>
      <c r="M579">
        <f t="shared" si="1028"/>
        <v>0.26044405688876876</v>
      </c>
      <c r="N579" s="1179">
        <f t="shared" si="1028"/>
        <v>183.7117704656464</v>
      </c>
      <c r="O579">
        <f t="shared" si="1028"/>
        <v>16.293932835275278</v>
      </c>
      <c r="P579" s="1179">
        <f t="shared" si="1028"/>
        <v>0.10616238464668655</v>
      </c>
      <c r="Q579" s="1179">
        <f t="shared" si="1028"/>
        <v>32.539152453108066</v>
      </c>
      <c r="R579" s="1179">
        <f t="shared" si="1028"/>
        <v>17.745342664018498</v>
      </c>
    </row>
    <row r="580" spans="2:18" ht="15.6" thickTop="1" thickBot="1" x14ac:dyDescent="0.35">
      <c r="D580">
        <v>13</v>
      </c>
      <c r="E580">
        <f t="shared" ref="E580" si="1029">B575+C575+D580</f>
        <v>113</v>
      </c>
      <c r="F580">
        <f t="shared" ref="F580:R580" si="1030">($B575*F$2+$C575*F$3+$D580*F$4)/$E580</f>
        <v>3.5564867036532513</v>
      </c>
      <c r="G580">
        <f t="shared" si="1030"/>
        <v>2.4860346383225602E-2</v>
      </c>
      <c r="H580" s="1179">
        <f t="shared" si="1030"/>
        <v>11.994438234943665</v>
      </c>
      <c r="I580" s="1179">
        <f t="shared" si="1030"/>
        <v>5.8835277221665603</v>
      </c>
      <c r="J580">
        <f t="shared" si="1030"/>
        <v>2.9833991343774438</v>
      </c>
      <c r="K580" s="1179">
        <f t="shared" si="1030"/>
        <v>67.171262547531938</v>
      </c>
      <c r="L580">
        <f t="shared" si="1030"/>
        <v>24.602154094676219</v>
      </c>
      <c r="M580">
        <f t="shared" si="1030"/>
        <v>0.25352961290057136</v>
      </c>
      <c r="N580" s="1179">
        <f t="shared" si="1030"/>
        <v>183.82283597793645</v>
      </c>
      <c r="O580">
        <f t="shared" si="1030"/>
        <v>15.873887420769446</v>
      </c>
      <c r="P580" s="1179">
        <f t="shared" si="1030"/>
        <v>0.10775289023760889</v>
      </c>
      <c r="Q580" s="1179">
        <f t="shared" si="1030"/>
        <v>32.090704663581811</v>
      </c>
      <c r="R580" s="1179">
        <f t="shared" si="1030"/>
        <v>17.482571240574263</v>
      </c>
    </row>
    <row r="581" spans="2:18" ht="15.6" thickTop="1" thickBot="1" x14ac:dyDescent="0.35">
      <c r="D581">
        <v>15</v>
      </c>
      <c r="E581">
        <f t="shared" ref="E581" si="1031">B575+C575+D581</f>
        <v>115</v>
      </c>
      <c r="F581">
        <f t="shared" ref="F581:R581" si="1032">($B575*F$2+$C575*F$3+$D581*F$4)/$E581</f>
        <v>3.4946347609810209</v>
      </c>
      <c r="G581">
        <f t="shared" si="1032"/>
        <v>2.4427992533082549E-2</v>
      </c>
      <c r="H581" s="1179">
        <f t="shared" si="1032"/>
        <v>11.993955251147543</v>
      </c>
      <c r="I581" s="1179">
        <f t="shared" si="1032"/>
        <v>5.9172717534994819</v>
      </c>
      <c r="J581">
        <f t="shared" si="1032"/>
        <v>2.954453890632577</v>
      </c>
      <c r="K581" s="1179">
        <f t="shared" si="1032"/>
        <v>66.818967298258087</v>
      </c>
      <c r="L581">
        <f t="shared" si="1032"/>
        <v>24.177215320910978</v>
      </c>
      <c r="M581">
        <f t="shared" si="1032"/>
        <v>0.24912040224143095</v>
      </c>
      <c r="N581" s="1179">
        <f t="shared" si="1032"/>
        <v>183.89366036258517</v>
      </c>
      <c r="O581">
        <f t="shared" si="1032"/>
        <v>15.60603237383819</v>
      </c>
      <c r="P581" s="1179">
        <f t="shared" si="1032"/>
        <v>0.10876712568689272</v>
      </c>
      <c r="Q581" s="1179">
        <f t="shared" si="1032"/>
        <v>31.804737957217245</v>
      </c>
      <c r="R581" s="1179">
        <f t="shared" si="1032"/>
        <v>17.315006854609827</v>
      </c>
    </row>
    <row r="582" spans="2:18" ht="15.6" thickTop="1" thickBot="1" x14ac:dyDescent="0.35">
      <c r="D582">
        <v>17</v>
      </c>
      <c r="E582">
        <f t="shared" ref="E582" si="1033">B575+C575+D582</f>
        <v>117</v>
      </c>
      <c r="F582">
        <f t="shared" ref="F582:R582" si="1034">($B575*F$2+$C575*F$3+$D582*F$4)/$E582</f>
        <v>3.4348974146394649</v>
      </c>
      <c r="G582">
        <f t="shared" si="1034"/>
        <v>2.4010420011149513E-2</v>
      </c>
      <c r="H582" s="1179">
        <f t="shared" si="1034"/>
        <v>11.993488779617957</v>
      </c>
      <c r="I582" s="1179">
        <f t="shared" si="1034"/>
        <v>5.94986214273555</v>
      </c>
      <c r="J582">
        <f t="shared" si="1034"/>
        <v>2.9264982278704412</v>
      </c>
      <c r="K582" s="1179">
        <f t="shared" si="1034"/>
        <v>66.478716331010702</v>
      </c>
      <c r="L582">
        <f t="shared" si="1034"/>
        <v>23.766804368471036</v>
      </c>
      <c r="M582">
        <f t="shared" si="1034"/>
        <v>0.24486193382704752</v>
      </c>
      <c r="N582" s="1179">
        <f t="shared" si="1034"/>
        <v>183.96206340075017</v>
      </c>
      <c r="O582">
        <f t="shared" si="1034"/>
        <v>15.347334764408858</v>
      </c>
      <c r="P582" s="1179">
        <f t="shared" si="1034"/>
        <v>0.10974668641996171</v>
      </c>
      <c r="Q582" s="1179">
        <f t="shared" si="1034"/>
        <v>31.528547890386506</v>
      </c>
      <c r="R582" s="1179">
        <f t="shared" si="1034"/>
        <v>17.153171165601435</v>
      </c>
    </row>
    <row r="583" spans="2:18" ht="15.6" thickTop="1" thickBot="1" x14ac:dyDescent="0.35">
      <c r="D583">
        <v>20</v>
      </c>
      <c r="E583">
        <f t="shared" ref="E583" si="1035">B575+C575+D583</f>
        <v>120</v>
      </c>
      <c r="F583">
        <f t="shared" ref="F583:R583" si="1036">($B575*F$2+$C575*F$3+$D583*F$4)/$E583</f>
        <v>3.3490249792734783</v>
      </c>
      <c r="G583">
        <f t="shared" si="1036"/>
        <v>2.3410159510870776E-2</v>
      </c>
      <c r="H583" s="1179">
        <f t="shared" si="1036"/>
        <v>11.992818226794174</v>
      </c>
      <c r="I583" s="1179">
        <f t="shared" si="1036"/>
        <v>5.9967108272624001</v>
      </c>
      <c r="J583">
        <f t="shared" si="1036"/>
        <v>2.8863119626498701</v>
      </c>
      <c r="K583" s="1179">
        <f t="shared" si="1036"/>
        <v>65.989605565592584</v>
      </c>
      <c r="L583">
        <f t="shared" si="1036"/>
        <v>23.176838624338629</v>
      </c>
      <c r="M583">
        <f t="shared" si="1036"/>
        <v>0.23874038548137133</v>
      </c>
      <c r="N583" s="1179">
        <f t="shared" si="1036"/>
        <v>184.06039276811237</v>
      </c>
      <c r="O583">
        <f t="shared" si="1036"/>
        <v>14.975456950854189</v>
      </c>
      <c r="P583" s="1179">
        <f t="shared" si="1036"/>
        <v>0.11115480497374837</v>
      </c>
      <c r="Q583" s="1179">
        <f t="shared" si="1036"/>
        <v>31.131524669317319</v>
      </c>
      <c r="R583" s="1179">
        <f t="shared" si="1036"/>
        <v>16.920532362651876</v>
      </c>
    </row>
    <row r="584" spans="2:18" ht="15.6" thickTop="1" thickBot="1" x14ac:dyDescent="0.35">
      <c r="B584">
        <v>36</v>
      </c>
      <c r="C584">
        <v>64</v>
      </c>
      <c r="D584">
        <v>1</v>
      </c>
      <c r="E584">
        <f t="shared" ref="E584" si="1037">B584+C584+D584</f>
        <v>101</v>
      </c>
      <c r="F584">
        <f t="shared" ref="F584:R584" si="1038">($B584*F$2+$C584*F$3+$D584*F$4)/$E584</f>
        <v>3.9795869627632885</v>
      </c>
      <c r="G584">
        <f t="shared" si="1038"/>
        <v>2.7700797065158093E-2</v>
      </c>
      <c r="H584" s="1179">
        <f t="shared" si="1038"/>
        <v>12.053661896503865</v>
      </c>
      <c r="I584" s="1179">
        <f t="shared" si="1038"/>
        <v>5.651063800511535</v>
      </c>
      <c r="J584">
        <f t="shared" si="1038"/>
        <v>3.2072913597075434</v>
      </c>
      <c r="K584" s="1179">
        <f t="shared" si="1038"/>
        <v>68.815660070253628</v>
      </c>
      <c r="L584">
        <f t="shared" si="1038"/>
        <v>27.793587144428731</v>
      </c>
      <c r="M584">
        <f t="shared" si="1038"/>
        <v>0.28650418991862775</v>
      </c>
      <c r="N584" s="1179">
        <f t="shared" si="1038"/>
        <v>181.58379879327558</v>
      </c>
      <c r="O584">
        <f t="shared" si="1038"/>
        <v>17.486910406875801</v>
      </c>
      <c r="P584" s="1179">
        <f t="shared" si="1038"/>
        <v>0.10103958037898685</v>
      </c>
      <c r="Q584" s="1179">
        <f t="shared" si="1038"/>
        <v>33.970900685085965</v>
      </c>
      <c r="R584" s="1179">
        <f t="shared" si="1038"/>
        <v>18.623074050675342</v>
      </c>
    </row>
    <row r="585" spans="2:18" ht="15.6" thickTop="1" thickBot="1" x14ac:dyDescent="0.35">
      <c r="D585">
        <v>3</v>
      </c>
      <c r="E585">
        <f t="shared" ref="E585" si="1039">B584+C584+D585</f>
        <v>103</v>
      </c>
      <c r="F585">
        <f t="shared" ref="F585:R585" si="1040">($B584*F$2+$C584*F$3+$D585*F$4)/$E585</f>
        <v>3.9023134295057487</v>
      </c>
      <c r="G585">
        <f t="shared" si="1040"/>
        <v>2.7162917510494829E-2</v>
      </c>
      <c r="H585" s="1179">
        <f t="shared" si="1040"/>
        <v>12.051972668740037</v>
      </c>
      <c r="I585" s="1179">
        <f t="shared" si="1040"/>
        <v>5.6932530378571267</v>
      </c>
      <c r="J585">
        <f t="shared" si="1040"/>
        <v>3.1706264327044376</v>
      </c>
      <c r="K585" s="1179">
        <f t="shared" si="1040"/>
        <v>68.390390665283363</v>
      </c>
      <c r="L585">
        <f t="shared" si="1040"/>
        <v>27.257171366928652</v>
      </c>
      <c r="M585">
        <f t="shared" si="1040"/>
        <v>0.28094100176486797</v>
      </c>
      <c r="N585" s="1179">
        <f t="shared" si="1040"/>
        <v>181.70635101273115</v>
      </c>
      <c r="O585">
        <f t="shared" si="1040"/>
        <v>17.156528112028159</v>
      </c>
      <c r="P585" s="1179">
        <f t="shared" si="1040"/>
        <v>0.10230233471282067</v>
      </c>
      <c r="Q585" s="1179">
        <f t="shared" si="1040"/>
        <v>33.615108808630296</v>
      </c>
      <c r="R585" s="1179">
        <f t="shared" si="1040"/>
        <v>18.413841914693666</v>
      </c>
    </row>
    <row r="586" spans="2:18" ht="15.6" thickTop="1" thickBot="1" x14ac:dyDescent="0.35">
      <c r="D586">
        <v>5</v>
      </c>
      <c r="E586">
        <f t="shared" ref="E586" si="1041">B584+C584+D586</f>
        <v>105</v>
      </c>
      <c r="F586">
        <f t="shared" ref="F586:R586" si="1042">($B584*F$2+$C584*F$3+$D586*F$4)/$E586</f>
        <v>3.8279836498961157</v>
      </c>
      <c r="G586">
        <f t="shared" si="1042"/>
        <v>2.6645528605533025E-2</v>
      </c>
      <c r="H586" s="1179">
        <f t="shared" si="1042"/>
        <v>12.050347792510067</v>
      </c>
      <c r="I586" s="1179">
        <f t="shared" si="1042"/>
        <v>5.7338350661609825</v>
      </c>
      <c r="J586">
        <f t="shared" si="1042"/>
        <v>3.13535826482526</v>
      </c>
      <c r="K586" s="1179">
        <f t="shared" si="1042"/>
        <v>67.981321999550076</v>
      </c>
      <c r="L586">
        <f t="shared" si="1042"/>
        <v>26.741190476190479</v>
      </c>
      <c r="M586">
        <f t="shared" si="1042"/>
        <v>0.2755897445883943</v>
      </c>
      <c r="N586" s="1179">
        <f t="shared" si="1042"/>
        <v>181.82423457620746</v>
      </c>
      <c r="O586">
        <f t="shared" si="1042"/>
        <v>16.838731809365186</v>
      </c>
      <c r="P586" s="1179">
        <f t="shared" si="1042"/>
        <v>0.1035169841196513</v>
      </c>
      <c r="Q586" s="1179">
        <f t="shared" si="1042"/>
        <v>33.272870908420558</v>
      </c>
      <c r="R586" s="1179">
        <f t="shared" si="1042"/>
        <v>18.212580526749388</v>
      </c>
    </row>
    <row r="587" spans="2:18" ht="15.6" thickTop="1" thickBot="1" x14ac:dyDescent="0.35">
      <c r="D587">
        <v>7</v>
      </c>
      <c r="E587">
        <f t="shared" ref="E587" si="1043">B584+C584+D587</f>
        <v>107</v>
      </c>
      <c r="F587">
        <f t="shared" ref="F587:R587" si="1044">($B584*F$2+$C584*F$3+$D587*F$4)/$E587</f>
        <v>3.7564325536363752</v>
      </c>
      <c r="G587">
        <f t="shared" si="1044"/>
        <v>2.61474813418782E-2</v>
      </c>
      <c r="H587" s="1179">
        <f t="shared" si="1044"/>
        <v>12.048783659316733</v>
      </c>
      <c r="I587" s="1179">
        <f t="shared" si="1044"/>
        <v>5.7729000092945997</v>
      </c>
      <c r="J587">
        <f t="shared" si="1044"/>
        <v>3.101408533128482</v>
      </c>
      <c r="K587" s="1179">
        <f t="shared" si="1044"/>
        <v>67.587545620386251</v>
      </c>
      <c r="L587">
        <f t="shared" si="1044"/>
        <v>26.244498590713544</v>
      </c>
      <c r="M587">
        <f t="shared" si="1044"/>
        <v>0.27043853440917198</v>
      </c>
      <c r="N587" s="1179">
        <f t="shared" si="1044"/>
        <v>181.93771127749775</v>
      </c>
      <c r="O587">
        <f t="shared" si="1044"/>
        <v>16.532815742315787</v>
      </c>
      <c r="P587" s="1179">
        <f t="shared" si="1044"/>
        <v>0.10468622607202097</v>
      </c>
      <c r="Q587" s="1179">
        <f t="shared" si="1044"/>
        <v>32.943426948405573</v>
      </c>
      <c r="R587" s="1179">
        <f t="shared" si="1044"/>
        <v>18.018842929008635</v>
      </c>
    </row>
    <row r="588" spans="2:18" ht="15.6" thickTop="1" thickBot="1" x14ac:dyDescent="0.35">
      <c r="D588">
        <v>10</v>
      </c>
      <c r="E588">
        <f t="shared" ref="E588" si="1045">B584+C584+D588</f>
        <v>110</v>
      </c>
      <c r="F588">
        <f t="shared" ref="F588:R588" si="1046">($B584*F$2+$C584*F$3+$D588*F$4)/$E588</f>
        <v>3.6539843930826557</v>
      </c>
      <c r="G588">
        <f t="shared" si="1046"/>
        <v>2.5434368214372432E-2</v>
      </c>
      <c r="H588" s="1179">
        <f t="shared" si="1046"/>
        <v>12.046544104971732</v>
      </c>
      <c r="I588" s="1179">
        <f t="shared" si="1046"/>
        <v>5.8288339051450064</v>
      </c>
      <c r="J588">
        <f t="shared" si="1046"/>
        <v>3.0527986900171857</v>
      </c>
      <c r="K588" s="1179">
        <f t="shared" si="1046"/>
        <v>67.023729441128964</v>
      </c>
      <c r="L588">
        <f t="shared" si="1046"/>
        <v>25.533326118326123</v>
      </c>
      <c r="M588">
        <f t="shared" si="1046"/>
        <v>0.26306293801619457</v>
      </c>
      <c r="N588" s="1179">
        <f t="shared" si="1046"/>
        <v>182.10018928161796</v>
      </c>
      <c r="O588">
        <f t="shared" si="1046"/>
        <v>16.094799555404144</v>
      </c>
      <c r="P588" s="1179">
        <f t="shared" si="1046"/>
        <v>0.10636036795836845</v>
      </c>
      <c r="Q588" s="1179">
        <f t="shared" si="1046"/>
        <v>32.471723096565945</v>
      </c>
      <c r="R588" s="1179">
        <f t="shared" si="1046"/>
        <v>17.741445914061643</v>
      </c>
    </row>
    <row r="589" spans="2:18" ht="15.6" thickTop="1" thickBot="1" x14ac:dyDescent="0.35">
      <c r="D589">
        <v>13</v>
      </c>
      <c r="E589">
        <f t="shared" ref="E589" si="1047">B584+C584+D589</f>
        <v>113</v>
      </c>
      <c r="F589">
        <f t="shared" ref="F589:R589" si="1048">($B584*F$2+$C584*F$3+$D589*F$4)/$E589</f>
        <v>3.556975957868072</v>
      </c>
      <c r="G589">
        <f t="shared" si="1048"/>
        <v>2.4759119500716527E-2</v>
      </c>
      <c r="H589" s="1179">
        <f t="shared" si="1048"/>
        <v>12.044423465016729</v>
      </c>
      <c r="I589" s="1179">
        <f t="shared" si="1048"/>
        <v>5.881797859622826</v>
      </c>
      <c r="J589">
        <f t="shared" si="1048"/>
        <v>3.0067699005224187</v>
      </c>
      <c r="K589" s="1179">
        <f t="shared" si="1048"/>
        <v>66.489850404133136</v>
      </c>
      <c r="L589">
        <f t="shared" si="1048"/>
        <v>24.859915016153955</v>
      </c>
      <c r="M589">
        <f t="shared" si="1048"/>
        <v>0.25607896621045489</v>
      </c>
      <c r="N589" s="1179">
        <f t="shared" si="1048"/>
        <v>182.25404013507691</v>
      </c>
      <c r="O589">
        <f t="shared" si="1048"/>
        <v>15.680040865142676</v>
      </c>
      <c r="P589" s="1179">
        <f t="shared" si="1048"/>
        <v>0.10794561735517536</v>
      </c>
      <c r="Q589" s="1179">
        <f t="shared" si="1048"/>
        <v>32.025065466947879</v>
      </c>
      <c r="R589" s="1179">
        <f t="shared" si="1048"/>
        <v>17.478777944156089</v>
      </c>
    </row>
    <row r="590" spans="2:18" ht="15.6" thickTop="1" thickBot="1" x14ac:dyDescent="0.35">
      <c r="D590">
        <v>15</v>
      </c>
      <c r="E590">
        <f t="shared" ref="E590" si="1049">B584+C584+D590</f>
        <v>115</v>
      </c>
      <c r="F590">
        <f t="shared" ref="F590:R590" si="1050">($B584*F$2+$C584*F$3+$D590*F$4)/$E590</f>
        <v>3.4951155064268882</v>
      </c>
      <c r="G590">
        <f t="shared" si="1050"/>
        <v>2.432852611809537E-2</v>
      </c>
      <c r="H590" s="1179">
        <f t="shared" si="1050"/>
        <v>12.04307117287151</v>
      </c>
      <c r="I590" s="1179">
        <f t="shared" si="1050"/>
        <v>5.9155719755217255</v>
      </c>
      <c r="J590">
        <f t="shared" si="1050"/>
        <v>2.9774182086706826</v>
      </c>
      <c r="K590" s="1179">
        <f t="shared" si="1050"/>
        <v>66.149405800831431</v>
      </c>
      <c r="L590">
        <f t="shared" si="1050"/>
        <v>24.430493443754315</v>
      </c>
      <c r="M590">
        <f t="shared" si="1050"/>
        <v>0.25162541897201218</v>
      </c>
      <c r="N590" s="1179">
        <f t="shared" si="1050"/>
        <v>182.3521479256884</v>
      </c>
      <c r="O590">
        <f t="shared" si="1050"/>
        <v>15.415557062657102</v>
      </c>
      <c r="P590" s="1179">
        <f t="shared" si="1050"/>
        <v>0.1089565010285015</v>
      </c>
      <c r="Q590" s="1179">
        <f t="shared" si="1050"/>
        <v>31.740240311829123</v>
      </c>
      <c r="R590" s="1179">
        <f t="shared" si="1050"/>
        <v>17.311279528564143</v>
      </c>
    </row>
    <row r="591" spans="2:18" ht="15.6" thickTop="1" thickBot="1" x14ac:dyDescent="0.35">
      <c r="D591">
        <v>17</v>
      </c>
      <c r="E591">
        <f t="shared" ref="E591" si="1051">B584+C584+D591</f>
        <v>117</v>
      </c>
      <c r="F591">
        <f t="shared" ref="F591:R591" si="1052">($B584*F$2+$C584*F$3+$D591*F$4)/$E591</f>
        <v>3.4353699422144626</v>
      </c>
      <c r="G591">
        <f t="shared" si="1052"/>
        <v>2.3912653876760406E-2</v>
      </c>
      <c r="H591" s="1179">
        <f t="shared" si="1052"/>
        <v>12.041765112936385</v>
      </c>
      <c r="I591" s="1179">
        <f t="shared" si="1052"/>
        <v>5.9481914207916011</v>
      </c>
      <c r="J591">
        <f t="shared" si="1052"/>
        <v>2.9490699934634512</v>
      </c>
      <c r="K591" s="1179">
        <f t="shared" si="1052"/>
        <v>65.820600329266554</v>
      </c>
      <c r="L591">
        <f t="shared" si="1052"/>
        <v>24.015752950752951</v>
      </c>
      <c r="M591">
        <f t="shared" si="1052"/>
        <v>0.2473241297588154</v>
      </c>
      <c r="N591" s="1179">
        <f t="shared" si="1052"/>
        <v>182.44690160380034</v>
      </c>
      <c r="O591">
        <f t="shared" si="1052"/>
        <v>15.160115441453089</v>
      </c>
      <c r="P591" s="1179">
        <f t="shared" si="1052"/>
        <v>0.10993282457624384</v>
      </c>
      <c r="Q591" s="1179">
        <f t="shared" si="1052"/>
        <v>31.465152768851169</v>
      </c>
      <c r="R591" s="1179">
        <f t="shared" si="1052"/>
        <v>17.149507554530892</v>
      </c>
    </row>
    <row r="592" spans="2:18" ht="15.6" thickTop="1" thickBot="1" x14ac:dyDescent="0.35">
      <c r="D592">
        <v>20</v>
      </c>
      <c r="E592">
        <f t="shared" ref="E592" si="1053">B584+C584+D592</f>
        <v>120</v>
      </c>
      <c r="F592">
        <f t="shared" ref="F592:R592" si="1054">($B584*F$2+$C584*F$3+$D592*F$4)/$E592</f>
        <v>3.3494856936591009</v>
      </c>
      <c r="G592">
        <f t="shared" si="1054"/>
        <v>2.3314837529841394E-2</v>
      </c>
      <c r="H592" s="1179">
        <f t="shared" si="1054"/>
        <v>12.039887651779642</v>
      </c>
      <c r="I592" s="1179">
        <f t="shared" si="1054"/>
        <v>5.9950818733670506</v>
      </c>
      <c r="J592">
        <f t="shared" si="1054"/>
        <v>2.9083194341030549</v>
      </c>
      <c r="K592" s="1179">
        <f t="shared" si="1054"/>
        <v>65.347942463892025</v>
      </c>
      <c r="L592">
        <f t="shared" si="1054"/>
        <v>23.419563492063496</v>
      </c>
      <c r="M592">
        <f t="shared" si="1054"/>
        <v>0.24114102651484501</v>
      </c>
      <c r="N592" s="1179">
        <f t="shared" si="1054"/>
        <v>182.58311001608629</v>
      </c>
      <c r="O592">
        <f t="shared" si="1054"/>
        <v>14.792918110972316</v>
      </c>
      <c r="P592" s="1179">
        <f t="shared" si="1054"/>
        <v>0.11133628967612345</v>
      </c>
      <c r="Q592" s="1179">
        <f t="shared" si="1054"/>
        <v>31.069714425820372</v>
      </c>
      <c r="R592" s="1179">
        <f t="shared" si="1054"/>
        <v>16.916960341858093</v>
      </c>
    </row>
    <row r="593" spans="2:18" ht="15.6" thickTop="1" thickBot="1" x14ac:dyDescent="0.35">
      <c r="B593">
        <v>35</v>
      </c>
      <c r="C593">
        <v>65</v>
      </c>
      <c r="D593">
        <v>1</v>
      </c>
      <c r="E593">
        <f t="shared" ref="E593" si="1055">B593+C593+D593</f>
        <v>101</v>
      </c>
      <c r="F593">
        <f t="shared" ref="F593:R593" si="1056">($B593*F$2+$C593*F$3+$D593*F$4)/$E593</f>
        <v>3.9801343461917513</v>
      </c>
      <c r="G593">
        <f t="shared" si="1056"/>
        <v>2.7587543226311309E-2</v>
      </c>
      <c r="H593" s="1179">
        <f t="shared" si="1056"/>
        <v>12.109585965793533</v>
      </c>
      <c r="I593" s="1179">
        <f t="shared" si="1056"/>
        <v>5.6491284097447831</v>
      </c>
      <c r="J593">
        <f t="shared" si="1056"/>
        <v>3.2334388505430098</v>
      </c>
      <c r="K593" s="1179">
        <f t="shared" si="1056"/>
        <v>68.053288068233201</v>
      </c>
      <c r="L593">
        <f t="shared" si="1056"/>
        <v>28.081973125884019</v>
      </c>
      <c r="M593">
        <f t="shared" si="1056"/>
        <v>0.28935643669107175</v>
      </c>
      <c r="N593" s="1179">
        <f t="shared" si="1056"/>
        <v>179.82861136512577</v>
      </c>
      <c r="O593">
        <f t="shared" si="1056"/>
        <v>17.270032577313174</v>
      </c>
      <c r="P593" s="1179">
        <f t="shared" si="1056"/>
        <v>0.10125520576794735</v>
      </c>
      <c r="Q593" s="1179">
        <f t="shared" si="1056"/>
        <v>33.897462772020283</v>
      </c>
      <c r="R593" s="1179">
        <f t="shared" si="1056"/>
        <v>18.618830065573814</v>
      </c>
    </row>
    <row r="594" spans="2:18" ht="15.6" thickTop="1" thickBot="1" x14ac:dyDescent="0.35">
      <c r="D594">
        <v>3</v>
      </c>
      <c r="E594">
        <f t="shared" ref="E594" si="1057">B593+C593+D594</f>
        <v>103</v>
      </c>
      <c r="F594">
        <f t="shared" ref="F594:R594" si="1058">($B593*F$2+$C593*F$3+$D594*F$4)/$E594</f>
        <v>3.9028501841297754</v>
      </c>
      <c r="G594">
        <f t="shared" si="1058"/>
        <v>2.7051862775314975E-2</v>
      </c>
      <c r="H594" s="1179">
        <f t="shared" si="1058"/>
        <v>12.106810833771652</v>
      </c>
      <c r="I594" s="1179">
        <f t="shared" si="1058"/>
        <v>5.691355227493613</v>
      </c>
      <c r="J594">
        <f t="shared" si="1058"/>
        <v>3.1962662052712543</v>
      </c>
      <c r="K594" s="1179">
        <f t="shared" si="1058"/>
        <v>67.642822003107995</v>
      </c>
      <c r="L594">
        <f t="shared" si="1058"/>
        <v>27.539957620588691</v>
      </c>
      <c r="M594">
        <f t="shared" si="1058"/>
        <v>0.28373786510483734</v>
      </c>
      <c r="N594" s="1179">
        <f t="shared" si="1058"/>
        <v>179.9852448938658</v>
      </c>
      <c r="O594">
        <f t="shared" si="1058"/>
        <v>16.94386150245704</v>
      </c>
      <c r="P594" s="1179">
        <f t="shared" si="1058"/>
        <v>0.10251377320102464</v>
      </c>
      <c r="Q594" s="1179">
        <f t="shared" si="1058"/>
        <v>33.543096874459088</v>
      </c>
      <c r="R594" s="1179">
        <f t="shared" si="1058"/>
        <v>18.40968033706984</v>
      </c>
    </row>
    <row r="595" spans="2:18" ht="15.6" thickTop="1" thickBot="1" x14ac:dyDescent="0.35">
      <c r="D595">
        <v>5</v>
      </c>
      <c r="E595">
        <f t="shared" ref="E595" si="1059">B593+C593+D595</f>
        <v>105</v>
      </c>
      <c r="F595">
        <f t="shared" ref="F595:R595" si="1060">($B593*F$2+$C593*F$3+$D595*F$4)/$E595</f>
        <v>3.8285101806225419</v>
      </c>
      <c r="G595">
        <f t="shared" si="1060"/>
        <v>2.6536589198642307E-2</v>
      </c>
      <c r="H595" s="1179">
        <f t="shared" si="1060"/>
        <v>12.104141421064888</v>
      </c>
      <c r="I595" s="1179">
        <f t="shared" si="1060"/>
        <v>5.7319734045662969</v>
      </c>
      <c r="J595">
        <f t="shared" si="1060"/>
        <v>3.1605096607717562</v>
      </c>
      <c r="K595" s="1179">
        <f t="shared" si="1060"/>
        <v>67.247992740463758</v>
      </c>
      <c r="L595">
        <f t="shared" si="1060"/>
        <v>27.018590325018899</v>
      </c>
      <c r="M595">
        <f t="shared" si="1060"/>
        <v>0.27833333434093566</v>
      </c>
      <c r="N595" s="1179">
        <f t="shared" si="1060"/>
        <v>180.1359114310348</v>
      </c>
      <c r="O595">
        <f t="shared" si="1060"/>
        <v>16.630115992357329</v>
      </c>
      <c r="P595" s="1179">
        <f t="shared" si="1060"/>
        <v>0.10372439520807997</v>
      </c>
      <c r="Q595" s="1179">
        <f t="shared" si="1060"/>
        <v>33.202230630138331</v>
      </c>
      <c r="R595" s="1179">
        <f t="shared" si="1060"/>
        <v>18.208498217270776</v>
      </c>
    </row>
    <row r="596" spans="2:18" ht="15.6" thickTop="1" thickBot="1" x14ac:dyDescent="0.35">
      <c r="D596">
        <v>7</v>
      </c>
      <c r="E596">
        <f t="shared" ref="E596" si="1061">B593+C593+D596</f>
        <v>107</v>
      </c>
      <c r="F596">
        <f t="shared" ref="F596:R596" si="1062">($B593*F$2+$C593*F$3+$D596*F$4)/$E596</f>
        <v>3.7569492426669799</v>
      </c>
      <c r="G596">
        <f t="shared" si="1062"/>
        <v>2.6040578185583575E-2</v>
      </c>
      <c r="H596" s="1179">
        <f t="shared" si="1062"/>
        <v>12.101571799487353</v>
      </c>
      <c r="I596" s="1179">
        <f t="shared" si="1062"/>
        <v>5.7710731451128998</v>
      </c>
      <c r="J596">
        <f t="shared" si="1062"/>
        <v>3.1260898095245766</v>
      </c>
      <c r="K596" s="1179">
        <f t="shared" si="1062"/>
        <v>66.867923450254821</v>
      </c>
      <c r="L596">
        <f t="shared" si="1062"/>
        <v>26.516713395638629</v>
      </c>
      <c r="M596">
        <f t="shared" si="1062"/>
        <v>0.27313084211026395</v>
      </c>
      <c r="N596" s="1179">
        <f t="shared" si="1062"/>
        <v>180.28094557429094</v>
      </c>
      <c r="O596">
        <f t="shared" si="1062"/>
        <v>16.328099286373494</v>
      </c>
      <c r="P596" s="1179">
        <f t="shared" si="1062"/>
        <v>0.10488976031767526</v>
      </c>
      <c r="Q596" s="1179">
        <f t="shared" si="1062"/>
        <v>32.874107049156663</v>
      </c>
      <c r="R596" s="1179">
        <f t="shared" si="1062"/>
        <v>18.014836924380091</v>
      </c>
    </row>
    <row r="597" spans="2:18" ht="15.6" thickTop="1" thickBot="1" x14ac:dyDescent="0.35">
      <c r="D597">
        <v>10</v>
      </c>
      <c r="E597">
        <f t="shared" ref="E597" si="1063">B593+C593+D597</f>
        <v>110</v>
      </c>
      <c r="F597">
        <f t="shared" ref="F597:R597" si="1064">($B593*F$2+$C593*F$3+$D597*F$4)/$E597</f>
        <v>3.6544869905942443</v>
      </c>
      <c r="G597">
        <f t="shared" si="1064"/>
        <v>2.533038059870402E-2</v>
      </c>
      <c r="H597" s="1179">
        <f t="shared" si="1064"/>
        <v>12.097892568592243</v>
      </c>
      <c r="I597" s="1179">
        <f t="shared" si="1064"/>
        <v>5.8270568645318983</v>
      </c>
      <c r="J597">
        <f t="shared" si="1064"/>
        <v>3.0768068406933868</v>
      </c>
      <c r="K597" s="1179">
        <f t="shared" si="1064"/>
        <v>66.323733330182947</v>
      </c>
      <c r="L597">
        <f t="shared" si="1064"/>
        <v>25.798116883116887</v>
      </c>
      <c r="M597">
        <f t="shared" si="1064"/>
        <v>0.26568181914362038</v>
      </c>
      <c r="N597" s="1179">
        <f t="shared" si="1064"/>
        <v>180.48860809758949</v>
      </c>
      <c r="O597">
        <f t="shared" si="1064"/>
        <v>15.895666275533005</v>
      </c>
      <c r="P597" s="1179">
        <f t="shared" si="1064"/>
        <v>0.10655835127005037</v>
      </c>
      <c r="Q597" s="1179">
        <f t="shared" si="1064"/>
        <v>32.404293740023817</v>
      </c>
      <c r="R597" s="1179">
        <f t="shared" si="1064"/>
        <v>17.737549164104792</v>
      </c>
    </row>
    <row r="598" spans="2:18" ht="15.6" thickTop="1" thickBot="1" x14ac:dyDescent="0.35">
      <c r="D598">
        <v>13</v>
      </c>
      <c r="E598">
        <f t="shared" ref="E598" si="1065">B593+C593+D598</f>
        <v>113</v>
      </c>
      <c r="F598">
        <f t="shared" ref="F598:R598" si="1066">($B593*F$2+$C593*F$3+$D598*F$4)/$E598</f>
        <v>3.5574652120828927</v>
      </c>
      <c r="G598">
        <f t="shared" si="1066"/>
        <v>2.4657892618207455E-2</v>
      </c>
      <c r="H598" s="1179">
        <f t="shared" si="1066"/>
        <v>12.094408695089793</v>
      </c>
      <c r="I598" s="1179">
        <f t="shared" si="1066"/>
        <v>5.8800679970790926</v>
      </c>
      <c r="J598">
        <f t="shared" si="1066"/>
        <v>3.0301406666673931</v>
      </c>
      <c r="K598" s="1179">
        <f t="shared" si="1066"/>
        <v>65.808438260734349</v>
      </c>
      <c r="L598">
        <f t="shared" si="1066"/>
        <v>25.117675937631692</v>
      </c>
      <c r="M598">
        <f t="shared" si="1066"/>
        <v>0.25862831952033843</v>
      </c>
      <c r="N598" s="1179">
        <f t="shared" si="1066"/>
        <v>180.68524429221733</v>
      </c>
      <c r="O598">
        <f t="shared" si="1066"/>
        <v>15.486194309515906</v>
      </c>
      <c r="P598" s="1179">
        <f t="shared" si="1066"/>
        <v>0.10813834447274182</v>
      </c>
      <c r="Q598" s="1179">
        <f t="shared" si="1066"/>
        <v>31.959426270313955</v>
      </c>
      <c r="R598" s="1179">
        <f t="shared" si="1066"/>
        <v>17.474984647737912</v>
      </c>
    </row>
    <row r="599" spans="2:18" ht="15.6" thickTop="1" thickBot="1" x14ac:dyDescent="0.35">
      <c r="D599">
        <v>15</v>
      </c>
      <c r="E599">
        <f t="shared" ref="E599" si="1067">B593+C593+D599</f>
        <v>115</v>
      </c>
      <c r="F599">
        <f t="shared" ref="F599:R599" si="1068">($B593*F$2+$C593*F$3+$D599*F$4)/$E599</f>
        <v>3.4955962518727555</v>
      </c>
      <c r="G599">
        <f t="shared" si="1068"/>
        <v>2.4229059703108194E-2</v>
      </c>
      <c r="H599" s="1179">
        <f t="shared" si="1068"/>
        <v>12.092187094595479</v>
      </c>
      <c r="I599" s="1179">
        <f t="shared" si="1068"/>
        <v>5.9138721975439692</v>
      </c>
      <c r="J599">
        <f t="shared" si="1068"/>
        <v>3.0003825267087878</v>
      </c>
      <c r="K599" s="1179">
        <f t="shared" si="1068"/>
        <v>65.479844303404803</v>
      </c>
      <c r="L599">
        <f t="shared" si="1068"/>
        <v>24.683771566597656</v>
      </c>
      <c r="M599">
        <f t="shared" si="1068"/>
        <v>0.25413043570259342</v>
      </c>
      <c r="N599" s="1179">
        <f t="shared" si="1068"/>
        <v>180.8106354887916</v>
      </c>
      <c r="O599">
        <f t="shared" si="1068"/>
        <v>15.225081751476013</v>
      </c>
      <c r="P599" s="1179">
        <f t="shared" si="1068"/>
        <v>0.10914587637011028</v>
      </c>
      <c r="Q599" s="1179">
        <f t="shared" si="1068"/>
        <v>31.675742666441</v>
      </c>
      <c r="R599" s="1179">
        <f t="shared" si="1068"/>
        <v>17.307552202518455</v>
      </c>
    </row>
    <row r="600" spans="2:18" ht="15.6" thickTop="1" thickBot="1" x14ac:dyDescent="0.35">
      <c r="D600">
        <v>17</v>
      </c>
      <c r="E600">
        <f t="shared" ref="E600" si="1069">B593+C593+D600</f>
        <v>117</v>
      </c>
      <c r="F600">
        <f t="shared" ref="F600:R600" si="1070">($B593*F$2+$C593*F$3+$D600*F$4)/$E600</f>
        <v>3.4358424697894603</v>
      </c>
      <c r="G600">
        <f t="shared" si="1070"/>
        <v>2.3814887742371303E-2</v>
      </c>
      <c r="H600" s="1179">
        <f t="shared" si="1070"/>
        <v>12.090041446254816</v>
      </c>
      <c r="I600" s="1179">
        <f t="shared" si="1070"/>
        <v>5.9465206988476531</v>
      </c>
      <c r="J600">
        <f t="shared" si="1070"/>
        <v>2.9716417590564603</v>
      </c>
      <c r="K600" s="1179">
        <f t="shared" si="1070"/>
        <v>65.162484327522435</v>
      </c>
      <c r="L600">
        <f t="shared" si="1070"/>
        <v>24.264701533034867</v>
      </c>
      <c r="M600">
        <f t="shared" si="1070"/>
        <v>0.24978632569058329</v>
      </c>
      <c r="N600" s="1179">
        <f t="shared" si="1070"/>
        <v>180.93173980685052</v>
      </c>
      <c r="O600">
        <f t="shared" si="1070"/>
        <v>14.972896118497317</v>
      </c>
      <c r="P600" s="1179">
        <f t="shared" si="1070"/>
        <v>0.11011896273252599</v>
      </c>
      <c r="Q600" s="1179">
        <f t="shared" si="1070"/>
        <v>31.401757647315836</v>
      </c>
      <c r="R600" s="1179">
        <f t="shared" si="1070"/>
        <v>17.145843943460342</v>
      </c>
    </row>
    <row r="601" spans="2:18" ht="15.6" thickTop="1" thickBot="1" x14ac:dyDescent="0.35">
      <c r="D601">
        <v>20</v>
      </c>
      <c r="E601">
        <f t="shared" ref="E601" si="1071">B593+C593+D601</f>
        <v>120</v>
      </c>
      <c r="F601">
        <f t="shared" ref="F601:R601" si="1072">($B593*F$2+$C593*F$3+$D601*F$4)/$E601</f>
        <v>3.3499464080447239</v>
      </c>
      <c r="G601">
        <f t="shared" si="1072"/>
        <v>2.321951554881202E-2</v>
      </c>
      <c r="H601" s="1179">
        <f t="shared" si="1072"/>
        <v>12.086957076765112</v>
      </c>
      <c r="I601" s="1179">
        <f t="shared" si="1072"/>
        <v>5.993452919471701</v>
      </c>
      <c r="J601">
        <f t="shared" si="1072"/>
        <v>2.9303269055562398</v>
      </c>
      <c r="K601" s="1179">
        <f t="shared" si="1072"/>
        <v>64.706279362191509</v>
      </c>
      <c r="L601">
        <f t="shared" si="1072"/>
        <v>23.662288359788363</v>
      </c>
      <c r="M601">
        <f t="shared" si="1072"/>
        <v>0.24354166754831871</v>
      </c>
      <c r="N601" s="1179">
        <f t="shared" si="1072"/>
        <v>181.10582726406022</v>
      </c>
      <c r="O601">
        <f t="shared" si="1072"/>
        <v>14.610379271090439</v>
      </c>
      <c r="P601" s="1179">
        <f t="shared" si="1072"/>
        <v>0.11151777437849854</v>
      </c>
      <c r="Q601" s="1179">
        <f t="shared" si="1072"/>
        <v>31.007904182323418</v>
      </c>
      <c r="R601" s="1179">
        <f t="shared" si="1072"/>
        <v>16.913388321064311</v>
      </c>
    </row>
    <row r="602" spans="2:18" ht="15.6" thickTop="1" thickBot="1" x14ac:dyDescent="0.35">
      <c r="B602">
        <v>34</v>
      </c>
      <c r="C602">
        <v>66</v>
      </c>
      <c r="D602">
        <v>1</v>
      </c>
      <c r="E602">
        <f t="shared" ref="E602" si="1073">B602+C602+D602</f>
        <v>101</v>
      </c>
      <c r="F602">
        <f t="shared" ref="F602:R602" si="1074">($B602*F$2+$C602*F$3+$D602*F$4)/$E602</f>
        <v>3.9806817296202146</v>
      </c>
      <c r="G602">
        <f t="shared" si="1074"/>
        <v>2.7474289387464521E-2</v>
      </c>
      <c r="H602" s="1179">
        <f t="shared" si="1074"/>
        <v>12.1655100350832</v>
      </c>
      <c r="I602" s="1179">
        <f t="shared" si="1074"/>
        <v>5.6471930189780304</v>
      </c>
      <c r="J602">
        <f t="shared" si="1074"/>
        <v>3.2595863413784767</v>
      </c>
      <c r="K602" s="1179">
        <f t="shared" si="1074"/>
        <v>67.290916066212759</v>
      </c>
      <c r="L602">
        <f t="shared" si="1074"/>
        <v>28.370359107339308</v>
      </c>
      <c r="M602">
        <f t="shared" si="1074"/>
        <v>0.29220868346351569</v>
      </c>
      <c r="N602" s="1179">
        <f t="shared" si="1074"/>
        <v>178.07342393697598</v>
      </c>
      <c r="O602">
        <f t="shared" si="1074"/>
        <v>17.053154747750547</v>
      </c>
      <c r="P602" s="1179">
        <f t="shared" si="1074"/>
        <v>0.10147083115690785</v>
      </c>
      <c r="Q602" s="1179">
        <f t="shared" si="1074"/>
        <v>33.824024858954601</v>
      </c>
      <c r="R602" s="1179">
        <f t="shared" si="1074"/>
        <v>18.614586080472289</v>
      </c>
    </row>
    <row r="603" spans="2:18" ht="15.6" thickTop="1" thickBot="1" x14ac:dyDescent="0.35">
      <c r="D603">
        <v>3</v>
      </c>
      <c r="E603">
        <f t="shared" ref="E603" si="1075">B602+C602+D603</f>
        <v>103</v>
      </c>
      <c r="F603">
        <f t="shared" ref="F603:R603" si="1076">($B602*F$2+$C602*F$3+$D603*F$4)/$E603</f>
        <v>3.9033869387538025</v>
      </c>
      <c r="G603">
        <f t="shared" si="1076"/>
        <v>2.6940808040135114E-2</v>
      </c>
      <c r="H603" s="1179">
        <f t="shared" si="1076"/>
        <v>12.161648998803267</v>
      </c>
      <c r="I603" s="1179">
        <f t="shared" si="1076"/>
        <v>5.6894574171300984</v>
      </c>
      <c r="J603">
        <f t="shared" si="1076"/>
        <v>3.2219059778380714</v>
      </c>
      <c r="K603" s="1179">
        <f t="shared" si="1076"/>
        <v>66.895253340932626</v>
      </c>
      <c r="L603">
        <f t="shared" si="1076"/>
        <v>27.822743874248733</v>
      </c>
      <c r="M603">
        <f t="shared" si="1076"/>
        <v>0.28653472844480665</v>
      </c>
      <c r="N603" s="1179">
        <f t="shared" si="1076"/>
        <v>178.26413877500048</v>
      </c>
      <c r="O603">
        <f t="shared" si="1076"/>
        <v>16.73119489288592</v>
      </c>
      <c r="P603" s="1179">
        <f t="shared" si="1076"/>
        <v>0.10272521168922864</v>
      </c>
      <c r="Q603" s="1179">
        <f t="shared" si="1076"/>
        <v>33.471084940287888</v>
      </c>
      <c r="R603" s="1179">
        <f t="shared" si="1076"/>
        <v>18.405518759446014</v>
      </c>
    </row>
    <row r="604" spans="2:18" ht="15.6" thickTop="1" thickBot="1" x14ac:dyDescent="0.35">
      <c r="D604">
        <v>5</v>
      </c>
      <c r="E604">
        <f t="shared" ref="E604" si="1077">B602+C602+D604</f>
        <v>105</v>
      </c>
      <c r="F604">
        <f t="shared" ref="F604:R604" si="1078">($B602*F$2+$C602*F$3+$D604*F$4)/$E604</f>
        <v>3.8290367113489685</v>
      </c>
      <c r="G604">
        <f t="shared" si="1078"/>
        <v>2.6427649791751589E-2</v>
      </c>
      <c r="H604" s="1179">
        <f t="shared" si="1078"/>
        <v>12.157935049619711</v>
      </c>
      <c r="I604" s="1179">
        <f t="shared" si="1078"/>
        <v>5.7301117429716113</v>
      </c>
      <c r="J604">
        <f t="shared" si="1078"/>
        <v>3.1856610567182533</v>
      </c>
      <c r="K604" s="1179">
        <f t="shared" si="1078"/>
        <v>66.51466348137744</v>
      </c>
      <c r="L604">
        <f t="shared" si="1078"/>
        <v>27.295990173847319</v>
      </c>
      <c r="M604">
        <f t="shared" si="1078"/>
        <v>0.28107692409347701</v>
      </c>
      <c r="N604" s="1179">
        <f t="shared" si="1078"/>
        <v>178.44758828586214</v>
      </c>
      <c r="O604">
        <f t="shared" si="1078"/>
        <v>16.421500175349468</v>
      </c>
      <c r="P604" s="1179">
        <f t="shared" si="1078"/>
        <v>0.10393180629650864</v>
      </c>
      <c r="Q604" s="1179">
        <f t="shared" si="1078"/>
        <v>33.131590351856104</v>
      </c>
      <c r="R604" s="1179">
        <f t="shared" si="1078"/>
        <v>18.204415907792168</v>
      </c>
    </row>
    <row r="605" spans="2:18" ht="15.6" thickTop="1" thickBot="1" x14ac:dyDescent="0.35">
      <c r="D605">
        <v>7</v>
      </c>
      <c r="E605">
        <f t="shared" ref="E605" si="1079">B602+C602+D605</f>
        <v>107</v>
      </c>
      <c r="F605">
        <f t="shared" ref="F605:R605" si="1080">($B602*F$2+$C602*F$3+$D605*F$4)/$E605</f>
        <v>3.7574659316975856</v>
      </c>
      <c r="G605">
        <f t="shared" si="1080"/>
        <v>2.5933675029288943E-2</v>
      </c>
      <c r="H605" s="1179">
        <f t="shared" si="1080"/>
        <v>12.154359939657972</v>
      </c>
      <c r="I605" s="1179">
        <f t="shared" si="1080"/>
        <v>5.7692462809311991</v>
      </c>
      <c r="J605">
        <f t="shared" si="1080"/>
        <v>3.1507710859206717</v>
      </c>
      <c r="K605" s="1179">
        <f t="shared" si="1080"/>
        <v>66.148301280123391</v>
      </c>
      <c r="L605">
        <f t="shared" si="1080"/>
        <v>26.788928200563713</v>
      </c>
      <c r="M605">
        <f t="shared" si="1080"/>
        <v>0.27582314981135597</v>
      </c>
      <c r="N605" s="1179">
        <f t="shared" si="1080"/>
        <v>178.62417987108412</v>
      </c>
      <c r="O605">
        <f t="shared" si="1080"/>
        <v>16.123382830431204</v>
      </c>
      <c r="P605" s="1179">
        <f t="shared" si="1080"/>
        <v>0.10509329456332958</v>
      </c>
      <c r="Q605" s="1179">
        <f t="shared" si="1080"/>
        <v>32.804787149907746</v>
      </c>
      <c r="R605" s="1179">
        <f t="shared" si="1080"/>
        <v>18.010830919751548</v>
      </c>
    </row>
    <row r="606" spans="2:18" ht="15.6" thickTop="1" thickBot="1" x14ac:dyDescent="0.35">
      <c r="D606">
        <v>10</v>
      </c>
      <c r="E606">
        <f t="shared" ref="E606" si="1081">B602+C602+D606</f>
        <v>110</v>
      </c>
      <c r="F606">
        <f t="shared" ref="F606:R606" si="1082">($B602*F$2+$C602*F$3+$D606*F$4)/$E606</f>
        <v>3.6549895881058334</v>
      </c>
      <c r="G606">
        <f t="shared" si="1082"/>
        <v>2.5226392983035608E-2</v>
      </c>
      <c r="H606" s="1179">
        <f t="shared" si="1082"/>
        <v>12.149241032212757</v>
      </c>
      <c r="I606" s="1179">
        <f t="shared" si="1082"/>
        <v>5.8252798239187893</v>
      </c>
      <c r="J606">
        <f t="shared" si="1082"/>
        <v>3.1008149913695884</v>
      </c>
      <c r="K606" s="1179">
        <f t="shared" si="1082"/>
        <v>65.623737219236901</v>
      </c>
      <c r="L606">
        <f t="shared" si="1082"/>
        <v>26.06290764790765</v>
      </c>
      <c r="M606">
        <f t="shared" si="1082"/>
        <v>0.26830070027104624</v>
      </c>
      <c r="N606" s="1179">
        <f t="shared" si="1082"/>
        <v>178.87702691356105</v>
      </c>
      <c r="O606">
        <f t="shared" si="1082"/>
        <v>15.696532995661867</v>
      </c>
      <c r="P606" s="1179">
        <f t="shared" si="1082"/>
        <v>0.10675633458173227</v>
      </c>
      <c r="Q606" s="1179">
        <f t="shared" si="1082"/>
        <v>32.336864383481689</v>
      </c>
      <c r="R606" s="1179">
        <f t="shared" si="1082"/>
        <v>17.733652414147933</v>
      </c>
    </row>
    <row r="607" spans="2:18" ht="15.6" thickTop="1" thickBot="1" x14ac:dyDescent="0.35">
      <c r="D607">
        <v>13</v>
      </c>
      <c r="E607">
        <f t="shared" ref="E607" si="1083">B602+C602+D607</f>
        <v>113</v>
      </c>
      <c r="F607">
        <f t="shared" ref="F607:R607" si="1084">($B602*F$2+$C602*F$3+$D607*F$4)/$E607</f>
        <v>3.5579544662977138</v>
      </c>
      <c r="G607">
        <f t="shared" si="1084"/>
        <v>2.4556665735698379E-2</v>
      </c>
      <c r="H607" s="1179">
        <f t="shared" si="1084"/>
        <v>12.144393925162859</v>
      </c>
      <c r="I607" s="1179">
        <f t="shared" si="1084"/>
        <v>5.8783381345353583</v>
      </c>
      <c r="J607">
        <f t="shared" si="1084"/>
        <v>3.053511432812368</v>
      </c>
      <c r="K607" s="1179">
        <f t="shared" si="1084"/>
        <v>65.127026117335546</v>
      </c>
      <c r="L607">
        <f t="shared" si="1084"/>
        <v>25.375436859109424</v>
      </c>
      <c r="M607">
        <f t="shared" si="1084"/>
        <v>0.26117767283022203</v>
      </c>
      <c r="N607" s="1179">
        <f t="shared" si="1084"/>
        <v>179.11644844935779</v>
      </c>
      <c r="O607">
        <f t="shared" si="1084"/>
        <v>15.292347753889134</v>
      </c>
      <c r="P607" s="1179">
        <f t="shared" si="1084"/>
        <v>0.10833107159030829</v>
      </c>
      <c r="Q607" s="1179">
        <f t="shared" si="1084"/>
        <v>31.893787073680027</v>
      </c>
      <c r="R607" s="1179">
        <f t="shared" si="1084"/>
        <v>17.471191351319732</v>
      </c>
    </row>
    <row r="608" spans="2:18" ht="15.6" thickTop="1" thickBot="1" x14ac:dyDescent="0.35">
      <c r="D608">
        <v>15</v>
      </c>
      <c r="E608">
        <f t="shared" ref="E608" si="1085">B602+C602+D608</f>
        <v>115</v>
      </c>
      <c r="F608">
        <f t="shared" ref="F608:R608" si="1086">($B602*F$2+$C602*F$3+$D608*F$4)/$E608</f>
        <v>3.4960769973186232</v>
      </c>
      <c r="G608">
        <f t="shared" si="1086"/>
        <v>2.4129593288121014E-2</v>
      </c>
      <c r="H608" s="1179">
        <f t="shared" si="1086"/>
        <v>12.141303016319448</v>
      </c>
      <c r="I608" s="1179">
        <f t="shared" si="1086"/>
        <v>5.9121724195662129</v>
      </c>
      <c r="J608">
        <f t="shared" si="1086"/>
        <v>3.0233468447468939</v>
      </c>
      <c r="K608" s="1179">
        <f t="shared" si="1086"/>
        <v>64.810282805978161</v>
      </c>
      <c r="L608">
        <f t="shared" si="1086"/>
        <v>24.937049689440997</v>
      </c>
      <c r="M608">
        <f t="shared" si="1086"/>
        <v>0.25663545243317465</v>
      </c>
      <c r="N608" s="1179">
        <f t="shared" si="1086"/>
        <v>179.26912305189484</v>
      </c>
      <c r="O608">
        <f t="shared" si="1086"/>
        <v>15.034606440294926</v>
      </c>
      <c r="P608" s="1179">
        <f t="shared" si="1086"/>
        <v>0.10933525171171908</v>
      </c>
      <c r="Q608" s="1179">
        <f t="shared" si="1086"/>
        <v>31.611245021052884</v>
      </c>
      <c r="R608" s="1179">
        <f t="shared" si="1086"/>
        <v>17.303824876472767</v>
      </c>
    </row>
    <row r="609" spans="2:18" ht="15.6" thickTop="1" thickBot="1" x14ac:dyDescent="0.35">
      <c r="D609">
        <v>17</v>
      </c>
      <c r="E609">
        <f t="shared" ref="E609" si="1087">B602+C602+D609</f>
        <v>117</v>
      </c>
      <c r="F609">
        <f t="shared" ref="F609:R609" si="1088">($B602*F$2+$C602*F$3+$D609*F$4)/$E609</f>
        <v>3.4363149973644589</v>
      </c>
      <c r="G609">
        <f t="shared" si="1088"/>
        <v>2.3717121607982193E-2</v>
      </c>
      <c r="H609" s="1179">
        <f t="shared" si="1088"/>
        <v>12.138317779573246</v>
      </c>
      <c r="I609" s="1179">
        <f t="shared" si="1088"/>
        <v>5.9448499769037051</v>
      </c>
      <c r="J609">
        <f t="shared" si="1088"/>
        <v>2.9942135246494703</v>
      </c>
      <c r="K609" s="1179">
        <f t="shared" si="1088"/>
        <v>64.504368325778287</v>
      </c>
      <c r="L609">
        <f t="shared" si="1088"/>
        <v>24.513650115316782</v>
      </c>
      <c r="M609">
        <f t="shared" si="1088"/>
        <v>0.25224852162235117</v>
      </c>
      <c r="N609" s="1179">
        <f t="shared" si="1088"/>
        <v>179.41657800990069</v>
      </c>
      <c r="O609">
        <f t="shared" si="1088"/>
        <v>14.785676795541548</v>
      </c>
      <c r="P609" s="1179">
        <f t="shared" si="1088"/>
        <v>0.11030510088880813</v>
      </c>
      <c r="Q609" s="1179">
        <f t="shared" si="1088"/>
        <v>31.338362525780507</v>
      </c>
      <c r="R609" s="1179">
        <f t="shared" si="1088"/>
        <v>17.142180332389795</v>
      </c>
    </row>
    <row r="610" spans="2:18" ht="15.6" thickTop="1" thickBot="1" x14ac:dyDescent="0.35">
      <c r="D610">
        <v>20</v>
      </c>
      <c r="E610">
        <f t="shared" ref="E610" si="1089">B602+C602+D610</f>
        <v>120</v>
      </c>
      <c r="F610">
        <f t="shared" ref="F610:R610" si="1090">($B602*F$2+$C602*F$3+$D610*F$4)/$E610</f>
        <v>3.3504071224303473</v>
      </c>
      <c r="G610">
        <f t="shared" si="1090"/>
        <v>2.3124193567782638E-2</v>
      </c>
      <c r="H610" s="1179">
        <f t="shared" si="1090"/>
        <v>12.134026501750581</v>
      </c>
      <c r="I610" s="1179">
        <f t="shared" si="1090"/>
        <v>5.9918239655763506</v>
      </c>
      <c r="J610">
        <f t="shared" si="1090"/>
        <v>2.9523343770094241</v>
      </c>
      <c r="K610" s="1179">
        <f t="shared" si="1090"/>
        <v>64.064616260490979</v>
      </c>
      <c r="L610">
        <f t="shared" si="1090"/>
        <v>23.90501322751323</v>
      </c>
      <c r="M610">
        <f t="shared" si="1090"/>
        <v>0.24594230858179239</v>
      </c>
      <c r="N610" s="1179">
        <f t="shared" si="1090"/>
        <v>179.62854451203415</v>
      </c>
      <c r="O610">
        <f t="shared" si="1090"/>
        <v>14.427840431208562</v>
      </c>
      <c r="P610" s="1179">
        <f t="shared" si="1090"/>
        <v>0.11169925908087364</v>
      </c>
      <c r="Q610" s="1179">
        <f t="shared" si="1090"/>
        <v>30.946093938826472</v>
      </c>
      <c r="R610" s="1179">
        <f t="shared" si="1090"/>
        <v>16.909816300270528</v>
      </c>
    </row>
    <row r="611" spans="2:18" ht="15.6" thickTop="1" thickBot="1" x14ac:dyDescent="0.35">
      <c r="B611">
        <v>33</v>
      </c>
      <c r="C611">
        <v>67</v>
      </c>
      <c r="D611">
        <v>1</v>
      </c>
      <c r="E611">
        <f t="shared" ref="E611" si="1091">B611+C611+D611</f>
        <v>101</v>
      </c>
      <c r="F611">
        <f t="shared" ref="F611:R611" si="1092">($B611*F$2+$C611*F$3+$D611*F$4)/$E611</f>
        <v>3.9812291130486774</v>
      </c>
      <c r="G611">
        <f t="shared" si="1092"/>
        <v>2.736103554861774E-2</v>
      </c>
      <c r="H611" s="1179">
        <f t="shared" si="1092"/>
        <v>12.221434104372864</v>
      </c>
      <c r="I611" s="1179">
        <f t="shared" si="1092"/>
        <v>5.6452576282112785</v>
      </c>
      <c r="J611">
        <f t="shared" si="1092"/>
        <v>3.2857338322139427</v>
      </c>
      <c r="K611" s="1179">
        <f t="shared" si="1092"/>
        <v>66.528544064192332</v>
      </c>
      <c r="L611">
        <f t="shared" si="1092"/>
        <v>28.658745088794593</v>
      </c>
      <c r="M611">
        <f t="shared" si="1092"/>
        <v>0.2950609302359597</v>
      </c>
      <c r="N611" s="1179">
        <f t="shared" si="1092"/>
        <v>176.31823650882615</v>
      </c>
      <c r="O611">
        <f t="shared" si="1092"/>
        <v>16.836276918187924</v>
      </c>
      <c r="P611" s="1179">
        <f t="shared" si="1092"/>
        <v>0.10168645654586835</v>
      </c>
      <c r="Q611" s="1179">
        <f t="shared" si="1092"/>
        <v>33.750586945888912</v>
      </c>
      <c r="R611" s="1179">
        <f t="shared" si="1092"/>
        <v>18.610342095370768</v>
      </c>
    </row>
    <row r="612" spans="2:18" ht="15.6" thickTop="1" thickBot="1" x14ac:dyDescent="0.35">
      <c r="D612">
        <v>3</v>
      </c>
      <c r="E612">
        <f t="shared" ref="E612" si="1093">B611+C611+D612</f>
        <v>103</v>
      </c>
      <c r="F612">
        <f t="shared" ref="F612:R612" si="1094">($B611*F$2+$C611*F$3+$D612*F$4)/$E612</f>
        <v>3.9039236933778292</v>
      </c>
      <c r="G612">
        <f t="shared" si="1094"/>
        <v>2.6829753304955257E-2</v>
      </c>
      <c r="H612" s="1179">
        <f t="shared" si="1094"/>
        <v>12.216487163834881</v>
      </c>
      <c r="I612" s="1179">
        <f t="shared" si="1094"/>
        <v>5.6875596067665848</v>
      </c>
      <c r="J612">
        <f t="shared" si="1094"/>
        <v>3.2475457504048877</v>
      </c>
      <c r="K612" s="1179">
        <f t="shared" si="1094"/>
        <v>66.147684678757258</v>
      </c>
      <c r="L612">
        <f t="shared" si="1094"/>
        <v>28.105530127908771</v>
      </c>
      <c r="M612">
        <f t="shared" si="1094"/>
        <v>0.28933159178477602</v>
      </c>
      <c r="N612" s="1179">
        <f t="shared" si="1094"/>
        <v>176.54303265613513</v>
      </c>
      <c r="O612">
        <f t="shared" si="1094"/>
        <v>16.518528283314804</v>
      </c>
      <c r="P612" s="1179">
        <f t="shared" si="1094"/>
        <v>0.10293665017743263</v>
      </c>
      <c r="Q612" s="1179">
        <f t="shared" si="1094"/>
        <v>33.39907300611668</v>
      </c>
      <c r="R612" s="1179">
        <f t="shared" si="1094"/>
        <v>18.401357181822192</v>
      </c>
    </row>
    <row r="613" spans="2:18" ht="15.6" thickTop="1" thickBot="1" x14ac:dyDescent="0.35">
      <c r="D613">
        <v>5</v>
      </c>
      <c r="E613">
        <f t="shared" ref="E613" si="1095">B611+C611+D613</f>
        <v>105</v>
      </c>
      <c r="F613">
        <f t="shared" ref="F613:R613" si="1096">($B611*F$2+$C611*F$3+$D613*F$4)/$E613</f>
        <v>3.8295632420753947</v>
      </c>
      <c r="G613">
        <f t="shared" si="1096"/>
        <v>2.6318710384860871E-2</v>
      </c>
      <c r="H613" s="1179">
        <f t="shared" si="1096"/>
        <v>12.211728678174532</v>
      </c>
      <c r="I613" s="1179">
        <f t="shared" si="1096"/>
        <v>5.7282500813769266</v>
      </c>
      <c r="J613">
        <f t="shared" si="1096"/>
        <v>3.210812452664749</v>
      </c>
      <c r="K613" s="1179">
        <f t="shared" si="1096"/>
        <v>65.781334222291122</v>
      </c>
      <c r="L613">
        <f t="shared" si="1096"/>
        <v>27.573390022675738</v>
      </c>
      <c r="M613">
        <f t="shared" si="1096"/>
        <v>0.28382051384601836</v>
      </c>
      <c r="N613" s="1179">
        <f t="shared" si="1096"/>
        <v>176.75926514068945</v>
      </c>
      <c r="O613">
        <f t="shared" si="1096"/>
        <v>16.212884358341611</v>
      </c>
      <c r="P613" s="1179">
        <f t="shared" si="1096"/>
        <v>0.10413921738493731</v>
      </c>
      <c r="Q613" s="1179">
        <f t="shared" si="1096"/>
        <v>33.060950073573871</v>
      </c>
      <c r="R613" s="1179">
        <f t="shared" si="1096"/>
        <v>18.200333598313559</v>
      </c>
    </row>
    <row r="614" spans="2:18" ht="15.6" thickTop="1" thickBot="1" x14ac:dyDescent="0.35">
      <c r="D614">
        <v>7</v>
      </c>
      <c r="E614">
        <f t="shared" ref="E614" si="1097">B611+C611+D614</f>
        <v>107</v>
      </c>
      <c r="F614">
        <f t="shared" ref="F614:R614" si="1098">($B611*F$2+$C611*F$3+$D614*F$4)/$E614</f>
        <v>3.7579826207281908</v>
      </c>
      <c r="G614">
        <f t="shared" si="1098"/>
        <v>2.5826771872994314E-2</v>
      </c>
      <c r="H614" s="1179">
        <f t="shared" si="1098"/>
        <v>12.207148079828592</v>
      </c>
      <c r="I614" s="1179">
        <f t="shared" si="1098"/>
        <v>5.7674194167494983</v>
      </c>
      <c r="J614">
        <f t="shared" si="1098"/>
        <v>3.1754523623167654</v>
      </c>
      <c r="K614" s="1179">
        <f t="shared" si="1098"/>
        <v>65.428679109991961</v>
      </c>
      <c r="L614">
        <f t="shared" si="1098"/>
        <v>27.061143005488802</v>
      </c>
      <c r="M614">
        <f t="shared" si="1098"/>
        <v>0.27851545751244794</v>
      </c>
      <c r="N614" s="1179">
        <f t="shared" si="1098"/>
        <v>176.96741416787728</v>
      </c>
      <c r="O614">
        <f t="shared" si="1098"/>
        <v>15.918666374488915</v>
      </c>
      <c r="P614" s="1179">
        <f t="shared" si="1098"/>
        <v>0.10529682880898387</v>
      </c>
      <c r="Q614" s="1179">
        <f t="shared" si="1098"/>
        <v>32.735467250658829</v>
      </c>
      <c r="R614" s="1179">
        <f t="shared" si="1098"/>
        <v>18.006824915123008</v>
      </c>
    </row>
    <row r="615" spans="2:18" ht="15.6" thickTop="1" thickBot="1" x14ac:dyDescent="0.35">
      <c r="D615">
        <v>10</v>
      </c>
      <c r="E615">
        <f t="shared" ref="E615" si="1099">B611+C611+D615</f>
        <v>110</v>
      </c>
      <c r="F615">
        <f t="shared" ref="F615:R615" si="1100">($B611*F$2+$C611*F$3+$D615*F$4)/$E615</f>
        <v>3.6554921856174221</v>
      </c>
      <c r="G615">
        <f t="shared" si="1100"/>
        <v>2.5122405367367196E-2</v>
      </c>
      <c r="H615" s="1179">
        <f t="shared" si="1100"/>
        <v>12.200589495833267</v>
      </c>
      <c r="I615" s="1179">
        <f t="shared" si="1100"/>
        <v>5.8235027833056803</v>
      </c>
      <c r="J615">
        <f t="shared" si="1100"/>
        <v>3.1248231420457886</v>
      </c>
      <c r="K615" s="1179">
        <f t="shared" si="1100"/>
        <v>64.923741108290884</v>
      </c>
      <c r="L615">
        <f t="shared" si="1100"/>
        <v>26.327698412698414</v>
      </c>
      <c r="M615">
        <f t="shared" si="1100"/>
        <v>0.27091958139847205</v>
      </c>
      <c r="N615" s="1179">
        <f t="shared" si="1100"/>
        <v>177.26544572953256</v>
      </c>
      <c r="O615">
        <f t="shared" si="1100"/>
        <v>15.497399715790731</v>
      </c>
      <c r="P615" s="1179">
        <f t="shared" si="1100"/>
        <v>0.10695431789341418</v>
      </c>
      <c r="Q615" s="1179">
        <f t="shared" si="1100"/>
        <v>32.269435026939561</v>
      </c>
      <c r="R615" s="1179">
        <f t="shared" si="1100"/>
        <v>17.729755664191082</v>
      </c>
    </row>
    <row r="616" spans="2:18" ht="15.6" thickTop="1" thickBot="1" x14ac:dyDescent="0.35">
      <c r="D616">
        <v>13</v>
      </c>
      <c r="E616">
        <f t="shared" ref="E616" si="1101">B611+C611+D616</f>
        <v>113</v>
      </c>
      <c r="F616">
        <f t="shared" ref="F616:R616" si="1102">($B611*F$2+$C611*F$3+$D616*F$4)/$E616</f>
        <v>3.5584437205125345</v>
      </c>
      <c r="G616">
        <f t="shared" si="1102"/>
        <v>2.4455438853189307E-2</v>
      </c>
      <c r="H616" s="1179">
        <f t="shared" si="1102"/>
        <v>12.194379155235922</v>
      </c>
      <c r="I616" s="1179">
        <f t="shared" si="1102"/>
        <v>5.8766082719916239</v>
      </c>
      <c r="J616">
        <f t="shared" si="1102"/>
        <v>3.0768821989573416</v>
      </c>
      <c r="K616" s="1179">
        <f t="shared" si="1102"/>
        <v>64.445613973936759</v>
      </c>
      <c r="L616">
        <f t="shared" si="1102"/>
        <v>25.63319778058716</v>
      </c>
      <c r="M616">
        <f t="shared" si="1102"/>
        <v>0.26372702614010557</v>
      </c>
      <c r="N616" s="1179">
        <f t="shared" si="1102"/>
        <v>177.54765260649822</v>
      </c>
      <c r="O616">
        <f t="shared" si="1102"/>
        <v>15.098501198262364</v>
      </c>
      <c r="P616" s="1179">
        <f t="shared" si="1102"/>
        <v>0.10852379870787475</v>
      </c>
      <c r="Q616" s="1179">
        <f t="shared" si="1102"/>
        <v>31.828147877046096</v>
      </c>
      <c r="R616" s="1179">
        <f t="shared" si="1102"/>
        <v>17.467398054901558</v>
      </c>
    </row>
    <row r="617" spans="2:18" ht="15.6" thickTop="1" thickBot="1" x14ac:dyDescent="0.35">
      <c r="D617">
        <v>15</v>
      </c>
      <c r="E617">
        <f t="shared" ref="E617" si="1103">B611+C611+D617</f>
        <v>115</v>
      </c>
      <c r="F617">
        <f t="shared" ref="F617:R617" si="1104">($B611*F$2+$C611*F$3+$D617*F$4)/$E617</f>
        <v>3.4965577427644905</v>
      </c>
      <c r="G617">
        <f t="shared" si="1104"/>
        <v>2.4030126873133838E-2</v>
      </c>
      <c r="H617" s="1179">
        <f t="shared" si="1104"/>
        <v>12.190418938043415</v>
      </c>
      <c r="I617" s="1179">
        <f t="shared" si="1104"/>
        <v>5.9104726415884574</v>
      </c>
      <c r="J617">
        <f t="shared" si="1104"/>
        <v>3.0463111627849986</v>
      </c>
      <c r="K617" s="1179">
        <f t="shared" si="1104"/>
        <v>64.14072130855152</v>
      </c>
      <c r="L617">
        <f t="shared" si="1104"/>
        <v>25.190327812284337</v>
      </c>
      <c r="M617">
        <f t="shared" si="1104"/>
        <v>0.25914046916375588</v>
      </c>
      <c r="N617" s="1179">
        <f t="shared" si="1104"/>
        <v>177.72761061499804</v>
      </c>
      <c r="O617">
        <f t="shared" si="1104"/>
        <v>14.844131129113839</v>
      </c>
      <c r="P617" s="1179">
        <f t="shared" si="1104"/>
        <v>0.10952462705332786</v>
      </c>
      <c r="Q617" s="1179">
        <f t="shared" si="1104"/>
        <v>31.546747375664758</v>
      </c>
      <c r="R617" s="1179">
        <f t="shared" si="1104"/>
        <v>17.300097550427079</v>
      </c>
    </row>
    <row r="618" spans="2:18" ht="15.6" thickTop="1" thickBot="1" x14ac:dyDescent="0.35">
      <c r="D618">
        <v>17</v>
      </c>
      <c r="E618">
        <f t="shared" ref="E618" si="1105">B611+C611+D618</f>
        <v>117</v>
      </c>
      <c r="F618">
        <f t="shared" ref="F618:R618" si="1106">($B611*F$2+$C611*F$3+$D618*F$4)/$E618</f>
        <v>3.4367875249394566</v>
      </c>
      <c r="G618">
        <f t="shared" si="1106"/>
        <v>2.361935547359309E-2</v>
      </c>
      <c r="H618" s="1179">
        <f t="shared" si="1106"/>
        <v>12.186594112891676</v>
      </c>
      <c r="I618" s="1179">
        <f t="shared" si="1106"/>
        <v>5.9431792549597562</v>
      </c>
      <c r="J618">
        <f t="shared" si="1106"/>
        <v>3.016785290242479</v>
      </c>
      <c r="K618" s="1179">
        <f t="shared" si="1106"/>
        <v>63.846252324034161</v>
      </c>
      <c r="L618">
        <f t="shared" si="1106"/>
        <v>24.762598697598698</v>
      </c>
      <c r="M618">
        <f t="shared" si="1106"/>
        <v>0.25471071755411906</v>
      </c>
      <c r="N618" s="1179">
        <f t="shared" si="1106"/>
        <v>177.90141621295083</v>
      </c>
      <c r="O618">
        <f t="shared" si="1106"/>
        <v>14.598457472585778</v>
      </c>
      <c r="P618" s="1179">
        <f t="shared" si="1106"/>
        <v>0.11049123904509027</v>
      </c>
      <c r="Q618" s="1179">
        <f t="shared" si="1106"/>
        <v>31.274967404245171</v>
      </c>
      <c r="R618" s="1179">
        <f t="shared" si="1106"/>
        <v>17.138516721319249</v>
      </c>
    </row>
    <row r="619" spans="2:18" ht="15.6" thickTop="1" thickBot="1" x14ac:dyDescent="0.35">
      <c r="D619">
        <v>20</v>
      </c>
      <c r="E619">
        <f t="shared" ref="E619" si="1107">B611+C611+D619</f>
        <v>120</v>
      </c>
      <c r="F619">
        <f t="shared" ref="F619:R619" si="1108">($B611*F$2+$C611*F$3+$D619*F$4)/$E619</f>
        <v>3.3508678368159703</v>
      </c>
      <c r="G619">
        <f t="shared" si="1108"/>
        <v>2.3028871586753263E-2</v>
      </c>
      <c r="H619" s="1179">
        <f t="shared" si="1108"/>
        <v>12.181095926736049</v>
      </c>
      <c r="I619" s="1179">
        <f t="shared" si="1108"/>
        <v>5.990195011681001</v>
      </c>
      <c r="J619">
        <f t="shared" si="1108"/>
        <v>2.9743418484626081</v>
      </c>
      <c r="K619" s="1179">
        <f t="shared" si="1108"/>
        <v>63.422953158790442</v>
      </c>
      <c r="L619">
        <f t="shared" si="1108"/>
        <v>24.147738095238097</v>
      </c>
      <c r="M619">
        <f t="shared" si="1108"/>
        <v>0.24834294961526607</v>
      </c>
      <c r="N619" s="1179">
        <f t="shared" si="1108"/>
        <v>178.15126176000803</v>
      </c>
      <c r="O619">
        <f t="shared" si="1108"/>
        <v>14.245301591326688</v>
      </c>
      <c r="P619" s="1179">
        <f t="shared" si="1108"/>
        <v>0.11188074378324872</v>
      </c>
      <c r="Q619" s="1179">
        <f t="shared" si="1108"/>
        <v>30.884283695329518</v>
      </c>
      <c r="R619" s="1179">
        <f t="shared" si="1108"/>
        <v>16.906244279476745</v>
      </c>
    </row>
    <row r="620" spans="2:18" ht="15.6" thickTop="1" thickBot="1" x14ac:dyDescent="0.35">
      <c r="B620">
        <v>32</v>
      </c>
      <c r="C620">
        <v>68</v>
      </c>
      <c r="D620">
        <v>1</v>
      </c>
      <c r="E620">
        <f t="shared" ref="E620" si="1109">B620+C620+D620</f>
        <v>101</v>
      </c>
      <c r="F620">
        <f t="shared" ref="F620:R620" si="1110">($B620*F$2+$C620*F$3+$D620*F$4)/$E620</f>
        <v>3.9817764964771403</v>
      </c>
      <c r="G620">
        <f t="shared" si="1110"/>
        <v>2.7247781709770949E-2</v>
      </c>
      <c r="H620" s="1179">
        <f t="shared" si="1110"/>
        <v>12.277358173662531</v>
      </c>
      <c r="I620" s="1179">
        <f t="shared" si="1110"/>
        <v>5.6433222374445267</v>
      </c>
      <c r="J620">
        <f t="shared" si="1110"/>
        <v>3.3118813230494091</v>
      </c>
      <c r="K620" s="1179">
        <f t="shared" si="1110"/>
        <v>65.766172062171904</v>
      </c>
      <c r="L620">
        <f t="shared" si="1110"/>
        <v>28.947131070249881</v>
      </c>
      <c r="M620">
        <f t="shared" si="1110"/>
        <v>0.2979131770084037</v>
      </c>
      <c r="N620" s="1179">
        <f t="shared" si="1110"/>
        <v>174.56304908067636</v>
      </c>
      <c r="O620">
        <f t="shared" si="1110"/>
        <v>16.6193990886253</v>
      </c>
      <c r="P620" s="1179">
        <f t="shared" si="1110"/>
        <v>0.10190208193482884</v>
      </c>
      <c r="Q620" s="1179">
        <f t="shared" si="1110"/>
        <v>33.677149032823237</v>
      </c>
      <c r="R620" s="1179">
        <f t="shared" si="1110"/>
        <v>18.60609811026924</v>
      </c>
    </row>
    <row r="621" spans="2:18" ht="15.6" thickTop="1" thickBot="1" x14ac:dyDescent="0.35">
      <c r="D621">
        <v>3</v>
      </c>
      <c r="E621">
        <f t="shared" ref="E621" si="1111">B620+C620+D621</f>
        <v>103</v>
      </c>
      <c r="F621">
        <f t="shared" ref="F621:R621" si="1112">($B620*F$2+$C620*F$3+$D621*F$4)/$E621</f>
        <v>3.9044604480018559</v>
      </c>
      <c r="G621">
        <f t="shared" si="1112"/>
        <v>2.67186985697754E-2</v>
      </c>
      <c r="H621" s="1179">
        <f t="shared" si="1112"/>
        <v>12.271325328866496</v>
      </c>
      <c r="I621" s="1179">
        <f t="shared" si="1112"/>
        <v>5.6856617964030702</v>
      </c>
      <c r="J621">
        <f t="shared" si="1112"/>
        <v>3.2731855229717044</v>
      </c>
      <c r="K621" s="1179">
        <f t="shared" si="1112"/>
        <v>65.400116016581876</v>
      </c>
      <c r="L621">
        <f t="shared" si="1112"/>
        <v>28.388316381568814</v>
      </c>
      <c r="M621">
        <f t="shared" si="1112"/>
        <v>0.29212845512474539</v>
      </c>
      <c r="N621" s="1179">
        <f t="shared" si="1112"/>
        <v>174.82192653726977</v>
      </c>
      <c r="O621">
        <f t="shared" si="1112"/>
        <v>16.305861673743689</v>
      </c>
      <c r="P621" s="1179">
        <f t="shared" si="1112"/>
        <v>0.1031480886656366</v>
      </c>
      <c r="Q621" s="1179">
        <f t="shared" si="1112"/>
        <v>33.327061071945487</v>
      </c>
      <c r="R621" s="1179">
        <f t="shared" si="1112"/>
        <v>18.397195604198362</v>
      </c>
    </row>
    <row r="622" spans="2:18" ht="15.6" thickTop="1" thickBot="1" x14ac:dyDescent="0.35">
      <c r="D622">
        <v>5</v>
      </c>
      <c r="E622">
        <f t="shared" ref="E622" si="1113">B620+C620+D622</f>
        <v>105</v>
      </c>
      <c r="F622">
        <f t="shared" ref="F622:R622" si="1114">($B620*F$2+$C620*F$3+$D622*F$4)/$E622</f>
        <v>3.8300897728018208</v>
      </c>
      <c r="G622">
        <f t="shared" si="1114"/>
        <v>2.6209770977970153E-2</v>
      </c>
      <c r="H622" s="1179">
        <f t="shared" si="1114"/>
        <v>12.265522306729354</v>
      </c>
      <c r="I622" s="1179">
        <f t="shared" si="1114"/>
        <v>5.726388419782241</v>
      </c>
      <c r="J622">
        <f t="shared" si="1114"/>
        <v>3.2359638486112452</v>
      </c>
      <c r="K622" s="1179">
        <f t="shared" si="1114"/>
        <v>65.048004963204804</v>
      </c>
      <c r="L622">
        <f t="shared" si="1114"/>
        <v>27.850789871504158</v>
      </c>
      <c r="M622">
        <f t="shared" si="1114"/>
        <v>0.28656410359855977</v>
      </c>
      <c r="N622" s="1179">
        <f t="shared" si="1114"/>
        <v>175.07094199551679</v>
      </c>
      <c r="O622">
        <f t="shared" si="1114"/>
        <v>16.004268541333754</v>
      </c>
      <c r="P622" s="1179">
        <f t="shared" si="1114"/>
        <v>0.10434662847336597</v>
      </c>
      <c r="Q622" s="1179">
        <f t="shared" si="1114"/>
        <v>32.990309795291651</v>
      </c>
      <c r="R622" s="1179">
        <f t="shared" si="1114"/>
        <v>18.196251288834947</v>
      </c>
    </row>
    <row r="623" spans="2:18" ht="15.6" thickTop="1" thickBot="1" x14ac:dyDescent="0.35">
      <c r="D623">
        <v>7</v>
      </c>
      <c r="E623">
        <f t="shared" ref="E623" si="1115">B620+C620+D623</f>
        <v>107</v>
      </c>
      <c r="F623">
        <f t="shared" ref="F623:R623" si="1116">($B620*F$2+$C620*F$3+$D623*F$4)/$E623</f>
        <v>3.758499309758796</v>
      </c>
      <c r="G623">
        <f t="shared" si="1116"/>
        <v>2.5719868716699682E-2</v>
      </c>
      <c r="H623" s="1179">
        <f t="shared" si="1116"/>
        <v>12.259936219999211</v>
      </c>
      <c r="I623" s="1179">
        <f t="shared" si="1116"/>
        <v>5.7655925525677976</v>
      </c>
      <c r="J623">
        <f t="shared" si="1116"/>
        <v>3.2001336387128601</v>
      </c>
      <c r="K623" s="1179">
        <f t="shared" si="1116"/>
        <v>64.709056939860517</v>
      </c>
      <c r="L623">
        <f t="shared" si="1116"/>
        <v>27.333357810413887</v>
      </c>
      <c r="M623">
        <f t="shared" si="1116"/>
        <v>0.28120776521353996</v>
      </c>
      <c r="N623" s="1179">
        <f t="shared" si="1116"/>
        <v>175.31064846467046</v>
      </c>
      <c r="O623">
        <f t="shared" si="1116"/>
        <v>15.713949918546623</v>
      </c>
      <c r="P623" s="1179">
        <f t="shared" si="1116"/>
        <v>0.10550036305463817</v>
      </c>
      <c r="Q623" s="1179">
        <f t="shared" si="1116"/>
        <v>32.666147351409919</v>
      </c>
      <c r="R623" s="1179">
        <f t="shared" si="1116"/>
        <v>18.002818910494465</v>
      </c>
    </row>
    <row r="624" spans="2:18" ht="15.6" thickTop="1" thickBot="1" x14ac:dyDescent="0.35">
      <c r="D624">
        <v>10</v>
      </c>
      <c r="E624">
        <f t="shared" ref="E624" si="1117">B620+C620+D624</f>
        <v>110</v>
      </c>
      <c r="F624">
        <f t="shared" ref="F624:R624" si="1118">($B620*F$2+$C620*F$3+$D624*F$4)/$E624</f>
        <v>3.6559947831290107</v>
      </c>
      <c r="G624">
        <f t="shared" si="1118"/>
        <v>2.5018417751698781E-2</v>
      </c>
      <c r="H624" s="1179">
        <f t="shared" si="1118"/>
        <v>12.251937959453779</v>
      </c>
      <c r="I624" s="1179">
        <f t="shared" si="1118"/>
        <v>5.8217257426925721</v>
      </c>
      <c r="J624">
        <f t="shared" si="1118"/>
        <v>3.1488312927219897</v>
      </c>
      <c r="K624" s="1179">
        <f t="shared" si="1118"/>
        <v>64.223744997344838</v>
      </c>
      <c r="L624">
        <f t="shared" si="1118"/>
        <v>26.592489177489178</v>
      </c>
      <c r="M624">
        <f t="shared" si="1118"/>
        <v>0.27353846252589792</v>
      </c>
      <c r="N624" s="1179">
        <f t="shared" si="1118"/>
        <v>175.65386454550412</v>
      </c>
      <c r="O624">
        <f t="shared" si="1118"/>
        <v>15.298266435919594</v>
      </c>
      <c r="P624" s="1179">
        <f t="shared" si="1118"/>
        <v>0.10715230120509608</v>
      </c>
      <c r="Q624" s="1179">
        <f t="shared" si="1118"/>
        <v>32.20200567039744</v>
      </c>
      <c r="R624" s="1179">
        <f t="shared" si="1118"/>
        <v>17.725858914234223</v>
      </c>
    </row>
    <row r="625" spans="2:18" ht="15.6" thickTop="1" thickBot="1" x14ac:dyDescent="0.35">
      <c r="D625">
        <v>13</v>
      </c>
      <c r="E625">
        <f t="shared" ref="E625" si="1119">B620+C620+D625</f>
        <v>113</v>
      </c>
      <c r="F625">
        <f t="shared" ref="F625:R625" si="1120">($B620*F$2+$C620*F$3+$D625*F$4)/$E625</f>
        <v>3.5589329747273557</v>
      </c>
      <c r="G625">
        <f t="shared" si="1120"/>
        <v>2.4354211970680231E-2</v>
      </c>
      <c r="H625" s="1179">
        <f t="shared" si="1120"/>
        <v>12.244364385308987</v>
      </c>
      <c r="I625" s="1179">
        <f t="shared" si="1120"/>
        <v>5.8748784094478896</v>
      </c>
      <c r="J625">
        <f t="shared" si="1120"/>
        <v>3.1002529651023161</v>
      </c>
      <c r="K625" s="1179">
        <f t="shared" si="1120"/>
        <v>63.764201830537964</v>
      </c>
      <c r="L625">
        <f t="shared" si="1120"/>
        <v>25.890958702064896</v>
      </c>
      <c r="M625">
        <f t="shared" si="1120"/>
        <v>0.26627637944998916</v>
      </c>
      <c r="N625" s="1179">
        <f t="shared" si="1120"/>
        <v>175.97885676363867</v>
      </c>
      <c r="O625">
        <f t="shared" si="1120"/>
        <v>14.904654642635593</v>
      </c>
      <c r="P625" s="1179">
        <f t="shared" si="1120"/>
        <v>0.10871652582544121</v>
      </c>
      <c r="Q625" s="1179">
        <f t="shared" si="1120"/>
        <v>31.762508680412168</v>
      </c>
      <c r="R625" s="1179">
        <f t="shared" si="1120"/>
        <v>17.463604758483378</v>
      </c>
    </row>
    <row r="626" spans="2:18" ht="15.6" thickTop="1" thickBot="1" x14ac:dyDescent="0.35">
      <c r="D626">
        <v>15</v>
      </c>
      <c r="E626">
        <f t="shared" ref="E626" si="1121">B620+C620+D626</f>
        <v>115</v>
      </c>
      <c r="F626">
        <f t="shared" ref="F626:R626" si="1122">($B620*F$2+$C620*F$3+$D626*F$4)/$E626</f>
        <v>3.4970384882103582</v>
      </c>
      <c r="G626">
        <f t="shared" si="1122"/>
        <v>2.3930660458146662E-2</v>
      </c>
      <c r="H626" s="1179">
        <f t="shared" si="1122"/>
        <v>12.239534859767382</v>
      </c>
      <c r="I626" s="1179">
        <f t="shared" si="1122"/>
        <v>5.9087728636107011</v>
      </c>
      <c r="J626">
        <f t="shared" si="1122"/>
        <v>3.0692754808231038</v>
      </c>
      <c r="K626" s="1179">
        <f t="shared" si="1122"/>
        <v>63.471159811124878</v>
      </c>
      <c r="L626">
        <f t="shared" si="1122"/>
        <v>25.443605935127675</v>
      </c>
      <c r="M626">
        <f t="shared" si="1122"/>
        <v>0.26164548589433717</v>
      </c>
      <c r="N626" s="1179">
        <f t="shared" si="1122"/>
        <v>176.18609817810125</v>
      </c>
      <c r="O626">
        <f t="shared" si="1122"/>
        <v>14.653655817932751</v>
      </c>
      <c r="P626" s="1179">
        <f t="shared" si="1122"/>
        <v>0.10971400239493664</v>
      </c>
      <c r="Q626" s="1179">
        <f t="shared" si="1122"/>
        <v>31.482249730276639</v>
      </c>
      <c r="R626" s="1179">
        <f t="shared" si="1122"/>
        <v>17.296370224381391</v>
      </c>
    </row>
    <row r="627" spans="2:18" ht="15.6" thickTop="1" thickBot="1" x14ac:dyDescent="0.35">
      <c r="D627">
        <v>17</v>
      </c>
      <c r="E627">
        <f t="shared" ref="E627" si="1123">B620+C620+D627</f>
        <v>117</v>
      </c>
      <c r="F627">
        <f t="shared" ref="F627:R627" si="1124">($B620*F$2+$C620*F$3+$D627*F$4)/$E627</f>
        <v>3.4372600525144543</v>
      </c>
      <c r="G627">
        <f t="shared" si="1124"/>
        <v>2.3521589339203983E-2</v>
      </c>
      <c r="H627" s="1179">
        <f t="shared" si="1124"/>
        <v>12.234870446210106</v>
      </c>
      <c r="I627" s="1179">
        <f t="shared" si="1124"/>
        <v>5.9415085330158082</v>
      </c>
      <c r="J627">
        <f t="shared" si="1124"/>
        <v>3.039357055835489</v>
      </c>
      <c r="K627" s="1179">
        <f t="shared" si="1124"/>
        <v>63.188136322290028</v>
      </c>
      <c r="L627">
        <f t="shared" si="1124"/>
        <v>25.011547279880613</v>
      </c>
      <c r="M627">
        <f t="shared" si="1124"/>
        <v>0.25717291348588694</v>
      </c>
      <c r="N627" s="1179">
        <f t="shared" si="1124"/>
        <v>176.38625441600104</v>
      </c>
      <c r="O627">
        <f t="shared" si="1124"/>
        <v>14.411238149630007</v>
      </c>
      <c r="P627" s="1179">
        <f t="shared" si="1124"/>
        <v>0.1106773772013724</v>
      </c>
      <c r="Q627" s="1179">
        <f t="shared" si="1124"/>
        <v>31.211572282709842</v>
      </c>
      <c r="R627" s="1179">
        <f t="shared" si="1124"/>
        <v>17.134853110248702</v>
      </c>
    </row>
    <row r="628" spans="2:18" ht="15.6" thickTop="1" thickBot="1" x14ac:dyDescent="0.35">
      <c r="D628">
        <v>20</v>
      </c>
      <c r="E628">
        <f t="shared" ref="E628" si="1125">B620+C620+D628</f>
        <v>120</v>
      </c>
      <c r="F628">
        <f t="shared" ref="F628:R628" si="1126">($B620*F$2+$C620*F$3+$D628*F$4)/$E628</f>
        <v>3.3513285512015929</v>
      </c>
      <c r="G628">
        <f t="shared" si="1126"/>
        <v>2.2933549605723882E-2</v>
      </c>
      <c r="H628" s="1179">
        <f t="shared" si="1126"/>
        <v>12.228165351721518</v>
      </c>
      <c r="I628" s="1179">
        <f t="shared" si="1126"/>
        <v>5.9885660577856514</v>
      </c>
      <c r="J628">
        <f t="shared" si="1126"/>
        <v>2.996349319915792</v>
      </c>
      <c r="K628" s="1179">
        <f t="shared" si="1126"/>
        <v>62.781290057089912</v>
      </c>
      <c r="L628">
        <f t="shared" si="1126"/>
        <v>24.390462962962964</v>
      </c>
      <c r="M628">
        <f t="shared" si="1126"/>
        <v>0.2507435906487398</v>
      </c>
      <c r="N628" s="1179">
        <f t="shared" si="1126"/>
        <v>176.67397900798196</v>
      </c>
      <c r="O628">
        <f t="shared" si="1126"/>
        <v>14.062762751444811</v>
      </c>
      <c r="P628" s="1179">
        <f t="shared" si="1126"/>
        <v>0.1120622284856238</v>
      </c>
      <c r="Q628" s="1179">
        <f t="shared" si="1126"/>
        <v>30.822473451832572</v>
      </c>
      <c r="R628" s="1179">
        <f t="shared" si="1126"/>
        <v>16.902672258682959</v>
      </c>
    </row>
    <row r="629" spans="2:18" ht="15.6" thickTop="1" thickBot="1" x14ac:dyDescent="0.35">
      <c r="B629">
        <v>31</v>
      </c>
      <c r="C629">
        <v>69</v>
      </c>
      <c r="D629">
        <v>1</v>
      </c>
      <c r="E629">
        <f t="shared" ref="E629" si="1127">B629+C629+D629</f>
        <v>101</v>
      </c>
      <c r="F629">
        <f t="shared" ref="F629:R629" si="1128">($B629*F$2+$C629*F$3+$D629*F$4)/$E629</f>
        <v>3.9823238799056031</v>
      </c>
      <c r="G629">
        <f t="shared" si="1128"/>
        <v>2.7134527870924161E-2</v>
      </c>
      <c r="H629" s="1179">
        <f t="shared" si="1128"/>
        <v>12.333282242952198</v>
      </c>
      <c r="I629" s="1179">
        <f t="shared" si="1128"/>
        <v>5.6413868466777748</v>
      </c>
      <c r="J629">
        <f t="shared" si="1128"/>
        <v>3.3380288138848759</v>
      </c>
      <c r="K629" s="1179">
        <f t="shared" si="1128"/>
        <v>65.003800060151463</v>
      </c>
      <c r="L629">
        <f t="shared" si="1128"/>
        <v>29.23551705170517</v>
      </c>
      <c r="M629">
        <f t="shared" si="1128"/>
        <v>0.3007654237808477</v>
      </c>
      <c r="N629" s="1179">
        <f t="shared" si="1128"/>
        <v>172.80786165252653</v>
      </c>
      <c r="O629">
        <f t="shared" si="1128"/>
        <v>16.402521259062674</v>
      </c>
      <c r="P629" s="1179">
        <f t="shared" si="1128"/>
        <v>0.10211770732378933</v>
      </c>
      <c r="Q629" s="1179">
        <f t="shared" si="1128"/>
        <v>33.603711119757548</v>
      </c>
      <c r="R629" s="1179">
        <f t="shared" si="1128"/>
        <v>18.601854125167716</v>
      </c>
    </row>
    <row r="630" spans="2:18" ht="15.6" thickTop="1" thickBot="1" x14ac:dyDescent="0.35">
      <c r="D630">
        <v>3</v>
      </c>
      <c r="E630">
        <f t="shared" ref="E630" si="1129">B629+C629+D630</f>
        <v>103</v>
      </c>
      <c r="F630">
        <f t="shared" ref="F630:R630" si="1130">($B629*F$2+$C629*F$3+$D630*F$4)/$E630</f>
        <v>3.9049972026258826</v>
      </c>
      <c r="G630">
        <f t="shared" si="1130"/>
        <v>2.6607643834595539E-2</v>
      </c>
      <c r="H630" s="1179">
        <f t="shared" si="1130"/>
        <v>12.326163493898111</v>
      </c>
      <c r="I630" s="1179">
        <f t="shared" si="1130"/>
        <v>5.6837639860395566</v>
      </c>
      <c r="J630">
        <f t="shared" si="1130"/>
        <v>3.2988252955385216</v>
      </c>
      <c r="K630" s="1179">
        <f t="shared" si="1130"/>
        <v>64.652547354406494</v>
      </c>
      <c r="L630">
        <f t="shared" si="1130"/>
        <v>28.671102635228852</v>
      </c>
      <c r="M630">
        <f t="shared" si="1130"/>
        <v>0.2949253184647147</v>
      </c>
      <c r="N630" s="1179">
        <f t="shared" si="1130"/>
        <v>173.10082041840442</v>
      </c>
      <c r="O630">
        <f t="shared" si="1130"/>
        <v>16.093195064172569</v>
      </c>
      <c r="P630" s="1179">
        <f t="shared" si="1130"/>
        <v>0.10335952715384059</v>
      </c>
      <c r="Q630" s="1179">
        <f t="shared" si="1130"/>
        <v>33.255049137774272</v>
      </c>
      <c r="R630" s="1179">
        <f t="shared" si="1130"/>
        <v>18.39303402657454</v>
      </c>
    </row>
    <row r="631" spans="2:18" ht="15.6" thickTop="1" thickBot="1" x14ac:dyDescent="0.35">
      <c r="D631">
        <v>5</v>
      </c>
      <c r="E631">
        <f t="shared" ref="E631" si="1131">B629+C629+D631</f>
        <v>105</v>
      </c>
      <c r="F631">
        <f t="shared" ref="F631:R631" si="1132">($B629*F$2+$C629*F$3+$D631*F$4)/$E631</f>
        <v>3.830616303528247</v>
      </c>
      <c r="G631">
        <f t="shared" si="1132"/>
        <v>2.6100831571079432E-2</v>
      </c>
      <c r="H631" s="1179">
        <f t="shared" si="1132"/>
        <v>12.319315935284177</v>
      </c>
      <c r="I631" s="1179">
        <f t="shared" si="1132"/>
        <v>5.7245267581875554</v>
      </c>
      <c r="J631">
        <f t="shared" si="1132"/>
        <v>3.2611152445577423</v>
      </c>
      <c r="K631" s="1179">
        <f t="shared" si="1132"/>
        <v>64.314675704118471</v>
      </c>
      <c r="L631">
        <f t="shared" si="1132"/>
        <v>28.128189720332578</v>
      </c>
      <c r="M631">
        <f t="shared" si="1132"/>
        <v>0.28930769335110113</v>
      </c>
      <c r="N631" s="1179">
        <f t="shared" si="1132"/>
        <v>173.3826188503441</v>
      </c>
      <c r="O631">
        <f t="shared" si="1132"/>
        <v>15.795652724325896</v>
      </c>
      <c r="P631" s="1179">
        <f t="shared" si="1132"/>
        <v>0.10455403956179464</v>
      </c>
      <c r="Q631" s="1179">
        <f t="shared" si="1132"/>
        <v>32.919669517009417</v>
      </c>
      <c r="R631" s="1179">
        <f t="shared" si="1132"/>
        <v>18.192168979356339</v>
      </c>
    </row>
    <row r="632" spans="2:18" ht="15.6" thickTop="1" thickBot="1" x14ac:dyDescent="0.35">
      <c r="D632">
        <v>7</v>
      </c>
      <c r="E632">
        <f t="shared" ref="E632" si="1133">B629+C629+D632</f>
        <v>107</v>
      </c>
      <c r="F632">
        <f t="shared" ref="F632:R632" si="1134">($B629*F$2+$C629*F$3+$D632*F$4)/$E632</f>
        <v>3.7590159987894012</v>
      </c>
      <c r="G632">
        <f t="shared" si="1134"/>
        <v>2.561296556040505E-2</v>
      </c>
      <c r="H632" s="1179">
        <f t="shared" si="1134"/>
        <v>12.312724360169831</v>
      </c>
      <c r="I632" s="1179">
        <f t="shared" si="1134"/>
        <v>5.7637656883860977</v>
      </c>
      <c r="J632">
        <f t="shared" si="1134"/>
        <v>3.2248149151089551</v>
      </c>
      <c r="K632" s="1179">
        <f t="shared" si="1134"/>
        <v>63.98943476972908</v>
      </c>
      <c r="L632">
        <f t="shared" si="1134"/>
        <v>27.605572615338971</v>
      </c>
      <c r="M632">
        <f t="shared" si="1134"/>
        <v>0.28390007291463193</v>
      </c>
      <c r="N632" s="1179">
        <f t="shared" si="1134"/>
        <v>173.65388276146359</v>
      </c>
      <c r="O632">
        <f t="shared" si="1134"/>
        <v>15.509233462604332</v>
      </c>
      <c r="P632" s="1179">
        <f t="shared" si="1134"/>
        <v>0.10570389730029248</v>
      </c>
      <c r="Q632" s="1179">
        <f t="shared" si="1134"/>
        <v>32.596827452160994</v>
      </c>
      <c r="R632" s="1179">
        <f t="shared" si="1134"/>
        <v>17.998812905865922</v>
      </c>
    </row>
    <row r="633" spans="2:18" ht="15.6" thickTop="1" thickBot="1" x14ac:dyDescent="0.35">
      <c r="D633">
        <v>10</v>
      </c>
      <c r="E633">
        <f t="shared" ref="E633" si="1135">B629+C629+D633</f>
        <v>110</v>
      </c>
      <c r="F633">
        <f t="shared" ref="F633:R633" si="1136">($B629*F$2+$C629*F$3+$D633*F$4)/$E633</f>
        <v>3.6564973806405994</v>
      </c>
      <c r="G633">
        <f t="shared" si="1136"/>
        <v>2.4914430136030369E-2</v>
      </c>
      <c r="H633" s="1179">
        <f t="shared" si="1136"/>
        <v>12.303286423074292</v>
      </c>
      <c r="I633" s="1179">
        <f t="shared" si="1136"/>
        <v>5.8199487020794631</v>
      </c>
      <c r="J633">
        <f t="shared" si="1136"/>
        <v>3.1728394433981912</v>
      </c>
      <c r="K633" s="1179">
        <f t="shared" si="1136"/>
        <v>63.523748886398806</v>
      </c>
      <c r="L633">
        <f t="shared" si="1136"/>
        <v>26.857279942279945</v>
      </c>
      <c r="M633">
        <f t="shared" si="1136"/>
        <v>0.27615734365332378</v>
      </c>
      <c r="N633" s="1179">
        <f t="shared" si="1136"/>
        <v>174.04228336147565</v>
      </c>
      <c r="O633">
        <f t="shared" si="1136"/>
        <v>15.099133156048454</v>
      </c>
      <c r="P633" s="1179">
        <f t="shared" si="1136"/>
        <v>0.107350284516778</v>
      </c>
      <c r="Q633" s="1179">
        <f t="shared" si="1136"/>
        <v>32.134576313855305</v>
      </c>
      <c r="R633" s="1179">
        <f t="shared" si="1136"/>
        <v>17.721962164277372</v>
      </c>
    </row>
    <row r="634" spans="2:18" ht="15.6" thickTop="1" thickBot="1" x14ac:dyDescent="0.35">
      <c r="D634">
        <v>13</v>
      </c>
      <c r="E634">
        <f t="shared" ref="E634" si="1137">B629+C629+D634</f>
        <v>113</v>
      </c>
      <c r="F634">
        <f t="shared" ref="F634:R634" si="1138">($B629*F$2+$C629*F$3+$D634*F$4)/$E634</f>
        <v>3.5594222289421764</v>
      </c>
      <c r="G634">
        <f t="shared" si="1138"/>
        <v>2.4252985088171156E-2</v>
      </c>
      <c r="H634" s="1179">
        <f t="shared" si="1138"/>
        <v>12.294349615382053</v>
      </c>
      <c r="I634" s="1179">
        <f t="shared" si="1138"/>
        <v>5.8731485469041553</v>
      </c>
      <c r="J634">
        <f t="shared" si="1138"/>
        <v>3.123623731247291</v>
      </c>
      <c r="K634" s="1179">
        <f t="shared" si="1138"/>
        <v>63.082789687139169</v>
      </c>
      <c r="L634">
        <f t="shared" si="1138"/>
        <v>26.148719623542632</v>
      </c>
      <c r="M634">
        <f t="shared" si="1138"/>
        <v>0.2688257327598727</v>
      </c>
      <c r="N634" s="1179">
        <f t="shared" si="1138"/>
        <v>174.41006092077907</v>
      </c>
      <c r="O634">
        <f t="shared" si="1138"/>
        <v>14.710808087008822</v>
      </c>
      <c r="P634" s="1179">
        <f t="shared" si="1138"/>
        <v>0.10890925294300767</v>
      </c>
      <c r="Q634" s="1179">
        <f t="shared" si="1138"/>
        <v>31.696869483778237</v>
      </c>
      <c r="R634" s="1179">
        <f t="shared" si="1138"/>
        <v>17.459811462065204</v>
      </c>
    </row>
    <row r="635" spans="2:18" ht="15.6" thickTop="1" thickBot="1" x14ac:dyDescent="0.35">
      <c r="D635">
        <v>15</v>
      </c>
      <c r="E635">
        <f t="shared" ref="E635" si="1139">B629+C629+D635</f>
        <v>115</v>
      </c>
      <c r="F635">
        <f t="shared" ref="F635:R635" si="1140">($B629*F$2+$C629*F$3+$D635*F$4)/$E635</f>
        <v>3.4975192336562255</v>
      </c>
      <c r="G635">
        <f t="shared" si="1140"/>
        <v>2.3831194043159483E-2</v>
      </c>
      <c r="H635" s="1179">
        <f t="shared" si="1140"/>
        <v>12.28865078149135</v>
      </c>
      <c r="I635" s="1179">
        <f t="shared" si="1140"/>
        <v>5.9070730856329448</v>
      </c>
      <c r="J635">
        <f t="shared" si="1140"/>
        <v>3.0922397988612098</v>
      </c>
      <c r="K635" s="1179">
        <f t="shared" si="1140"/>
        <v>62.801598313698236</v>
      </c>
      <c r="L635">
        <f t="shared" si="1140"/>
        <v>25.696884057971015</v>
      </c>
      <c r="M635">
        <f t="shared" si="1140"/>
        <v>0.2641505026249184</v>
      </c>
      <c r="N635" s="1179">
        <f t="shared" si="1140"/>
        <v>174.64458574120445</v>
      </c>
      <c r="O635">
        <f t="shared" si="1140"/>
        <v>14.463180506751662</v>
      </c>
      <c r="P635" s="1179">
        <f t="shared" si="1140"/>
        <v>0.10990337773654542</v>
      </c>
      <c r="Q635" s="1179">
        <f t="shared" si="1140"/>
        <v>31.417752084888512</v>
      </c>
      <c r="R635" s="1179">
        <f t="shared" si="1140"/>
        <v>17.292642898335707</v>
      </c>
    </row>
    <row r="636" spans="2:18" ht="15.6" thickTop="1" thickBot="1" x14ac:dyDescent="0.35">
      <c r="D636">
        <v>17</v>
      </c>
      <c r="E636">
        <f t="shared" ref="E636" si="1141">B629+C629+D636</f>
        <v>117</v>
      </c>
      <c r="F636">
        <f t="shared" ref="F636:R636" si="1142">($B629*F$2+$C629*F$3+$D636*F$4)/$E636</f>
        <v>3.4377325800894525</v>
      </c>
      <c r="G636">
        <f t="shared" si="1142"/>
        <v>2.3423823204814877E-2</v>
      </c>
      <c r="H636" s="1179">
        <f t="shared" si="1142"/>
        <v>12.283146779528536</v>
      </c>
      <c r="I636" s="1179">
        <f t="shared" si="1142"/>
        <v>5.9398378110718602</v>
      </c>
      <c r="J636">
        <f t="shared" si="1142"/>
        <v>3.061928821428499</v>
      </c>
      <c r="K636" s="1179">
        <f t="shared" si="1142"/>
        <v>62.530020320545887</v>
      </c>
      <c r="L636">
        <f t="shared" si="1142"/>
        <v>25.260495862162529</v>
      </c>
      <c r="M636">
        <f t="shared" si="1142"/>
        <v>0.25963510941765483</v>
      </c>
      <c r="N636" s="1179">
        <f t="shared" si="1142"/>
        <v>174.87109261905118</v>
      </c>
      <c r="O636">
        <f t="shared" si="1142"/>
        <v>14.224018826674238</v>
      </c>
      <c r="P636" s="1179">
        <f t="shared" si="1142"/>
        <v>0.11086351535765454</v>
      </c>
      <c r="Q636" s="1179">
        <f t="shared" si="1142"/>
        <v>31.148177161174505</v>
      </c>
      <c r="R636" s="1179">
        <f t="shared" si="1142"/>
        <v>17.131189499178156</v>
      </c>
    </row>
    <row r="637" spans="2:18" ht="15.6" thickTop="1" thickBot="1" x14ac:dyDescent="0.35">
      <c r="D637">
        <v>20</v>
      </c>
      <c r="E637">
        <f t="shared" ref="E637" si="1143">B629+C629+D637</f>
        <v>120</v>
      </c>
      <c r="F637">
        <f t="shared" ref="F637:R637" si="1144">($B629*F$2+$C629*F$3+$D637*F$4)/$E637</f>
        <v>3.3517892655872159</v>
      </c>
      <c r="G637">
        <f t="shared" si="1144"/>
        <v>2.2838227624694504E-2</v>
      </c>
      <c r="H637" s="1179">
        <f t="shared" si="1144"/>
        <v>12.275234776706988</v>
      </c>
      <c r="I637" s="1179">
        <f t="shared" si="1144"/>
        <v>5.9869371038903019</v>
      </c>
      <c r="J637">
        <f t="shared" si="1144"/>
        <v>3.0183567913689768</v>
      </c>
      <c r="K637" s="1179">
        <f t="shared" si="1144"/>
        <v>62.139626955389382</v>
      </c>
      <c r="L637">
        <f t="shared" si="1144"/>
        <v>24.633187830687834</v>
      </c>
      <c r="M637">
        <f t="shared" si="1144"/>
        <v>0.25314423168221345</v>
      </c>
      <c r="N637" s="1179">
        <f t="shared" si="1144"/>
        <v>175.19669625595586</v>
      </c>
      <c r="O637">
        <f t="shared" si="1144"/>
        <v>13.880223911562934</v>
      </c>
      <c r="P637" s="1179">
        <f t="shared" si="1144"/>
        <v>0.11224371318799889</v>
      </c>
      <c r="Q637" s="1179">
        <f t="shared" si="1144"/>
        <v>30.760663208335618</v>
      </c>
      <c r="R637" s="1179">
        <f t="shared" si="1144"/>
        <v>16.899100237889179</v>
      </c>
    </row>
    <row r="638" spans="2:18" ht="15.6" thickTop="1" thickBot="1" x14ac:dyDescent="0.35">
      <c r="B638">
        <v>30</v>
      </c>
      <c r="C638">
        <v>70</v>
      </c>
      <c r="D638">
        <v>1</v>
      </c>
      <c r="E638">
        <f t="shared" ref="E638" si="1145">B638+C638+D638</f>
        <v>101</v>
      </c>
      <c r="F638">
        <f t="shared" ref="F638:R638" si="1146">($B638*F$2+$C638*F$3+$D638*F$4)/$E638</f>
        <v>3.9828712633340664</v>
      </c>
      <c r="G638">
        <f t="shared" si="1146"/>
        <v>2.7021274032077384E-2</v>
      </c>
      <c r="H638" s="1179">
        <f t="shared" si="1146"/>
        <v>12.389206312241862</v>
      </c>
      <c r="I638" s="1179">
        <f t="shared" si="1146"/>
        <v>5.6394514559110229</v>
      </c>
      <c r="J638">
        <f t="shared" si="1146"/>
        <v>3.3641763047203423</v>
      </c>
      <c r="K638" s="1179">
        <f t="shared" si="1146"/>
        <v>64.241428058131035</v>
      </c>
      <c r="L638">
        <f t="shared" si="1146"/>
        <v>29.523903033160458</v>
      </c>
      <c r="M638">
        <f t="shared" si="1146"/>
        <v>0.30361767055329164</v>
      </c>
      <c r="N638" s="1179">
        <f t="shared" si="1146"/>
        <v>171.05267422437674</v>
      </c>
      <c r="O638">
        <f t="shared" si="1146"/>
        <v>16.18564342950005</v>
      </c>
      <c r="P638" s="1179">
        <f t="shared" si="1146"/>
        <v>0.10233333271274983</v>
      </c>
      <c r="Q638" s="1179">
        <f t="shared" si="1146"/>
        <v>33.530273206691867</v>
      </c>
      <c r="R638" s="1179">
        <f t="shared" si="1146"/>
        <v>18.597610140066191</v>
      </c>
    </row>
    <row r="639" spans="2:18" ht="15.6" thickTop="1" thickBot="1" x14ac:dyDescent="0.35">
      <c r="D639">
        <v>3</v>
      </c>
      <c r="E639">
        <f t="shared" ref="E639" si="1147">B638+C638+D639</f>
        <v>103</v>
      </c>
      <c r="F639">
        <f t="shared" ref="F639:R639" si="1148">($B638*F$2+$C638*F$3+$D639*F$4)/$E639</f>
        <v>3.9055339572499101</v>
      </c>
      <c r="G639">
        <f t="shared" si="1148"/>
        <v>2.6496589099415685E-2</v>
      </c>
      <c r="H639" s="1179">
        <f t="shared" si="1148"/>
        <v>12.381001658929724</v>
      </c>
      <c r="I639" s="1179">
        <f t="shared" si="1148"/>
        <v>5.681866175676042</v>
      </c>
      <c r="J639">
        <f t="shared" si="1148"/>
        <v>3.3244650681053378</v>
      </c>
      <c r="K639" s="1179">
        <f t="shared" si="1148"/>
        <v>63.904978692231118</v>
      </c>
      <c r="L639">
        <f t="shared" si="1148"/>
        <v>28.953888888888891</v>
      </c>
      <c r="M639">
        <f t="shared" si="1148"/>
        <v>0.29772218180468407</v>
      </c>
      <c r="N639" s="1179">
        <f t="shared" si="1148"/>
        <v>171.37971429953907</v>
      </c>
      <c r="O639">
        <f t="shared" si="1148"/>
        <v>15.880528454601453</v>
      </c>
      <c r="P639" s="1179">
        <f t="shared" si="1148"/>
        <v>0.10357096564204456</v>
      </c>
      <c r="Q639" s="1179">
        <f t="shared" si="1148"/>
        <v>33.183037203603078</v>
      </c>
      <c r="R639" s="1179">
        <f t="shared" si="1148"/>
        <v>18.388872448950714</v>
      </c>
    </row>
    <row r="640" spans="2:18" ht="15.6" thickTop="1" thickBot="1" x14ac:dyDescent="0.35">
      <c r="D640">
        <v>5</v>
      </c>
      <c r="E640">
        <f t="shared" ref="E640" si="1149">B638+C638+D640</f>
        <v>105</v>
      </c>
      <c r="F640">
        <f t="shared" ref="F640:R640" si="1150">($B638*F$2+$C638*F$3+$D640*F$4)/$E640</f>
        <v>3.8311428342546736</v>
      </c>
      <c r="G640">
        <f t="shared" si="1150"/>
        <v>2.5991892164188721E-2</v>
      </c>
      <c r="H640" s="1179">
        <f t="shared" si="1150"/>
        <v>12.373109563838998</v>
      </c>
      <c r="I640" s="1179">
        <f t="shared" si="1150"/>
        <v>5.7226650965928707</v>
      </c>
      <c r="J640">
        <f t="shared" si="1150"/>
        <v>3.2862666405042384</v>
      </c>
      <c r="K640" s="1179">
        <f t="shared" si="1150"/>
        <v>63.581346445032153</v>
      </c>
      <c r="L640">
        <f t="shared" si="1150"/>
        <v>28.405589569160998</v>
      </c>
      <c r="M640">
        <f t="shared" si="1150"/>
        <v>0.29205128310364248</v>
      </c>
      <c r="N640" s="1179">
        <f t="shared" si="1150"/>
        <v>171.69429570517144</v>
      </c>
      <c r="O640">
        <f t="shared" si="1150"/>
        <v>15.587036907318039</v>
      </c>
      <c r="P640" s="1179">
        <f t="shared" si="1150"/>
        <v>0.10476145065022331</v>
      </c>
      <c r="Q640" s="1179">
        <f t="shared" si="1150"/>
        <v>32.849029238727191</v>
      </c>
      <c r="R640" s="1179">
        <f t="shared" si="1150"/>
        <v>18.18808666987773</v>
      </c>
    </row>
    <row r="641" spans="2:18" ht="15.6" thickTop="1" thickBot="1" x14ac:dyDescent="0.35">
      <c r="D641">
        <v>7</v>
      </c>
      <c r="E641">
        <f t="shared" ref="E641" si="1151">B638+C638+D641</f>
        <v>107</v>
      </c>
      <c r="F641">
        <f t="shared" ref="F641:R641" si="1152">($B638*F$2+$C638*F$3+$D641*F$4)/$E641</f>
        <v>3.7595326878200068</v>
      </c>
      <c r="G641">
        <f t="shared" si="1152"/>
        <v>2.5506062404110429E-2</v>
      </c>
      <c r="H641" s="1179">
        <f t="shared" si="1152"/>
        <v>12.365512500340451</v>
      </c>
      <c r="I641" s="1179">
        <f t="shared" si="1152"/>
        <v>5.761938824204397</v>
      </c>
      <c r="J641">
        <f t="shared" si="1152"/>
        <v>3.2494961915050498</v>
      </c>
      <c r="K641" s="1179">
        <f t="shared" si="1152"/>
        <v>63.269812599597643</v>
      </c>
      <c r="L641">
        <f t="shared" si="1152"/>
        <v>27.877787420264056</v>
      </c>
      <c r="M641">
        <f t="shared" si="1152"/>
        <v>0.2865923806157239</v>
      </c>
      <c r="N641" s="1179">
        <f t="shared" si="1152"/>
        <v>171.99711705825678</v>
      </c>
      <c r="O641">
        <f t="shared" si="1152"/>
        <v>15.304517006662042</v>
      </c>
      <c r="P641" s="1179">
        <f t="shared" si="1152"/>
        <v>0.10590743154594677</v>
      </c>
      <c r="Q641" s="1179">
        <f t="shared" si="1152"/>
        <v>32.527507552912084</v>
      </c>
      <c r="R641" s="1179">
        <f t="shared" si="1152"/>
        <v>17.994806901237382</v>
      </c>
    </row>
    <row r="642" spans="2:18" ht="15.6" thickTop="1" thickBot="1" x14ac:dyDescent="0.35">
      <c r="D642">
        <v>10</v>
      </c>
      <c r="E642">
        <f t="shared" ref="E642" si="1153">B638+C638+D642</f>
        <v>110</v>
      </c>
      <c r="F642">
        <f t="shared" ref="F642:R642" si="1154">($B638*F$2+$C638*F$3+$D642*F$4)/$E642</f>
        <v>3.6569999781521885</v>
      </c>
      <c r="G642">
        <f t="shared" si="1154"/>
        <v>2.481044252036196E-2</v>
      </c>
      <c r="H642" s="1179">
        <f t="shared" si="1154"/>
        <v>12.354634886694802</v>
      </c>
      <c r="I642" s="1179">
        <f t="shared" si="1154"/>
        <v>5.8181716614663541</v>
      </c>
      <c r="J642">
        <f t="shared" si="1154"/>
        <v>3.1968475940743923</v>
      </c>
      <c r="K642" s="1179">
        <f t="shared" si="1154"/>
        <v>62.823752775452768</v>
      </c>
      <c r="L642">
        <f t="shared" si="1154"/>
        <v>27.122070707070709</v>
      </c>
      <c r="M642">
        <f t="shared" si="1154"/>
        <v>0.27877622478074959</v>
      </c>
      <c r="N642" s="1179">
        <f t="shared" si="1154"/>
        <v>172.43070217744719</v>
      </c>
      <c r="O642">
        <f t="shared" si="1154"/>
        <v>14.899999876177318</v>
      </c>
      <c r="P642" s="1179">
        <f t="shared" si="1154"/>
        <v>0.1075482678284599</v>
      </c>
      <c r="Q642" s="1179">
        <f t="shared" si="1154"/>
        <v>32.067146957313184</v>
      </c>
      <c r="R642" s="1179">
        <f t="shared" si="1154"/>
        <v>17.718065414320517</v>
      </c>
    </row>
    <row r="643" spans="2:18" ht="15.6" thickTop="1" thickBot="1" x14ac:dyDescent="0.35">
      <c r="D643">
        <v>13</v>
      </c>
      <c r="E643">
        <f t="shared" ref="E643" si="1155">B638+C638+D643</f>
        <v>113</v>
      </c>
      <c r="F643">
        <f t="shared" ref="F643:R643" si="1156">($B638*F$2+$C638*F$3+$D643*F$4)/$E643</f>
        <v>3.5599114831569976</v>
      </c>
      <c r="G643">
        <f t="shared" si="1156"/>
        <v>2.4151758205662087E-2</v>
      </c>
      <c r="H643" s="1179">
        <f t="shared" si="1156"/>
        <v>12.344334845455116</v>
      </c>
      <c r="I643" s="1179">
        <f t="shared" si="1156"/>
        <v>5.8714186843604219</v>
      </c>
      <c r="J643">
        <f t="shared" si="1156"/>
        <v>3.1469944973922654</v>
      </c>
      <c r="K643" s="1179">
        <f t="shared" si="1156"/>
        <v>62.401377543740374</v>
      </c>
      <c r="L643">
        <f t="shared" si="1156"/>
        <v>26.406480545020369</v>
      </c>
      <c r="M643">
        <f t="shared" si="1156"/>
        <v>0.27137508606975624</v>
      </c>
      <c r="N643" s="1179">
        <f t="shared" si="1156"/>
        <v>172.84126507791953</v>
      </c>
      <c r="O643">
        <f t="shared" si="1156"/>
        <v>14.516961531382051</v>
      </c>
      <c r="P643" s="1179">
        <f t="shared" si="1156"/>
        <v>0.10910198006057413</v>
      </c>
      <c r="Q643" s="1179">
        <f t="shared" si="1156"/>
        <v>31.631230287144312</v>
      </c>
      <c r="R643" s="1179">
        <f t="shared" si="1156"/>
        <v>17.456018165647027</v>
      </c>
    </row>
    <row r="644" spans="2:18" ht="15.6" thickTop="1" thickBot="1" x14ac:dyDescent="0.35">
      <c r="D644">
        <v>15</v>
      </c>
      <c r="E644">
        <f t="shared" ref="E644" si="1157">B638+C638+D644</f>
        <v>115</v>
      </c>
      <c r="F644">
        <f t="shared" ref="F644:R644" si="1158">($B638*F$2+$C638*F$3+$D644*F$4)/$E644</f>
        <v>3.4979999791020933</v>
      </c>
      <c r="G644">
        <f t="shared" si="1158"/>
        <v>2.373172762817231E-2</v>
      </c>
      <c r="H644" s="1179">
        <f t="shared" si="1158"/>
        <v>12.337766703215317</v>
      </c>
      <c r="I644" s="1179">
        <f t="shared" si="1158"/>
        <v>5.9053733076551884</v>
      </c>
      <c r="J644">
        <f t="shared" si="1158"/>
        <v>3.115204116899315</v>
      </c>
      <c r="K644" s="1179">
        <f t="shared" si="1158"/>
        <v>62.132036816271594</v>
      </c>
      <c r="L644">
        <f t="shared" si="1158"/>
        <v>25.950162180814356</v>
      </c>
      <c r="M644">
        <f t="shared" si="1158"/>
        <v>0.26665551935549964</v>
      </c>
      <c r="N644" s="1179">
        <f t="shared" si="1158"/>
        <v>173.10307330430769</v>
      </c>
      <c r="O644">
        <f t="shared" si="1158"/>
        <v>14.272705195570575</v>
      </c>
      <c r="P644" s="1179">
        <f t="shared" si="1158"/>
        <v>0.11009275307815421</v>
      </c>
      <c r="Q644" s="1179">
        <f t="shared" si="1158"/>
        <v>31.353254439500397</v>
      </c>
      <c r="R644" s="1179">
        <f t="shared" si="1158"/>
        <v>17.288915572290019</v>
      </c>
    </row>
    <row r="645" spans="2:18" ht="15.6" thickTop="1" thickBot="1" x14ac:dyDescent="0.35">
      <c r="D645">
        <v>17</v>
      </c>
      <c r="E645">
        <f t="shared" ref="E645" si="1159">B638+C638+D645</f>
        <v>117</v>
      </c>
      <c r="F645">
        <f t="shared" ref="F645:R645" si="1160">($B638*F$2+$C638*F$3+$D645*F$4)/$E645</f>
        <v>3.4382051076644506</v>
      </c>
      <c r="G645">
        <f t="shared" si="1160"/>
        <v>2.3326057070425774E-2</v>
      </c>
      <c r="H645" s="1179">
        <f t="shared" si="1160"/>
        <v>12.331423112846965</v>
      </c>
      <c r="I645" s="1179">
        <f t="shared" si="1160"/>
        <v>5.9381670891279112</v>
      </c>
      <c r="J645">
        <f t="shared" si="1160"/>
        <v>3.0845005870215081</v>
      </c>
      <c r="K645" s="1179">
        <f t="shared" si="1160"/>
        <v>61.871904318801754</v>
      </c>
      <c r="L645">
        <f t="shared" si="1160"/>
        <v>25.509444444444444</v>
      </c>
      <c r="M645">
        <f t="shared" si="1160"/>
        <v>0.26209730534942272</v>
      </c>
      <c r="N645" s="1179">
        <f t="shared" si="1160"/>
        <v>173.35593082210136</v>
      </c>
      <c r="O645">
        <f t="shared" si="1160"/>
        <v>14.036799503718468</v>
      </c>
      <c r="P645" s="1179">
        <f t="shared" si="1160"/>
        <v>0.11104965351393667</v>
      </c>
      <c r="Q645" s="1179">
        <f t="shared" si="1160"/>
        <v>31.084782039639173</v>
      </c>
      <c r="R645" s="1179">
        <f t="shared" si="1160"/>
        <v>17.127525888107609</v>
      </c>
    </row>
    <row r="646" spans="2:18" ht="15.6" thickTop="1" thickBot="1" x14ac:dyDescent="0.35">
      <c r="D646">
        <v>20</v>
      </c>
      <c r="E646">
        <f t="shared" ref="E646" si="1161">B638+C638+D646</f>
        <v>120</v>
      </c>
      <c r="F646">
        <f t="shared" ref="F646:R646" si="1162">($B638*F$2+$C638*F$3+$D646*F$4)/$E646</f>
        <v>3.3522499799728394</v>
      </c>
      <c r="G646">
        <f t="shared" si="1162"/>
        <v>2.2742905643665132E-2</v>
      </c>
      <c r="H646" s="1179">
        <f t="shared" si="1162"/>
        <v>12.322304201692456</v>
      </c>
      <c r="I646" s="1179">
        <f t="shared" si="1162"/>
        <v>5.9853081499949523</v>
      </c>
      <c r="J646">
        <f t="shared" si="1162"/>
        <v>3.0403642628221612</v>
      </c>
      <c r="K646" s="1179">
        <f t="shared" si="1162"/>
        <v>61.497963853688844</v>
      </c>
      <c r="L646">
        <f t="shared" si="1162"/>
        <v>24.875912698412701</v>
      </c>
      <c r="M646">
        <f t="shared" si="1162"/>
        <v>0.25554487271568715</v>
      </c>
      <c r="N646" s="1179">
        <f t="shared" si="1162"/>
        <v>173.71941350392979</v>
      </c>
      <c r="O646">
        <f t="shared" si="1162"/>
        <v>13.697685071681061</v>
      </c>
      <c r="P646" s="1179">
        <f t="shared" si="1162"/>
        <v>0.11242519789037396</v>
      </c>
      <c r="Q646" s="1179">
        <f t="shared" si="1162"/>
        <v>30.698852964838672</v>
      </c>
      <c r="R646" s="1179">
        <f t="shared" si="1162"/>
        <v>16.895528217095393</v>
      </c>
    </row>
    <row r="647" spans="2:18" ht="15.6" thickTop="1" thickBot="1" x14ac:dyDescent="0.35">
      <c r="B647">
        <v>29</v>
      </c>
      <c r="C647">
        <v>71</v>
      </c>
      <c r="D647">
        <v>1</v>
      </c>
      <c r="E647">
        <f t="shared" ref="E647" si="1163">B647+C647+D647</f>
        <v>101</v>
      </c>
      <c r="F647">
        <f t="shared" ref="F647:R647" si="1164">($B647*F$2+$C647*F$3+$D647*F$4)/$E647</f>
        <v>3.9834186467625292</v>
      </c>
      <c r="G647">
        <f t="shared" si="1164"/>
        <v>2.6908020193230596E-2</v>
      </c>
      <c r="H647" s="1179">
        <f t="shared" si="1164"/>
        <v>12.445130381531531</v>
      </c>
      <c r="I647" s="1179">
        <f t="shared" si="1164"/>
        <v>5.6375160651442711</v>
      </c>
      <c r="J647">
        <f t="shared" si="1164"/>
        <v>3.3903237955558096</v>
      </c>
      <c r="K647" s="1179">
        <f t="shared" si="1164"/>
        <v>63.479056056110601</v>
      </c>
      <c r="L647">
        <f t="shared" si="1164"/>
        <v>29.812289014615747</v>
      </c>
      <c r="M647">
        <f t="shared" si="1164"/>
        <v>0.30646991732573564</v>
      </c>
      <c r="N647" s="1179">
        <f t="shared" si="1164"/>
        <v>169.29748679622693</v>
      </c>
      <c r="O647">
        <f t="shared" si="1164"/>
        <v>15.968765599937425</v>
      </c>
      <c r="P647" s="1179">
        <f t="shared" si="1164"/>
        <v>0.10254895810171034</v>
      </c>
      <c r="Q647" s="1179">
        <f t="shared" si="1164"/>
        <v>33.456835293626185</v>
      </c>
      <c r="R647" s="1179">
        <f t="shared" si="1164"/>
        <v>18.593366154964666</v>
      </c>
    </row>
    <row r="648" spans="2:18" ht="15.6" thickTop="1" thickBot="1" x14ac:dyDescent="0.35">
      <c r="D648">
        <v>3</v>
      </c>
      <c r="E648">
        <f t="shared" ref="E648" si="1165">B647+C647+D648</f>
        <v>103</v>
      </c>
      <c r="F648">
        <f t="shared" ref="F648:R648" si="1166">($B647*F$2+$C647*F$3+$D648*F$4)/$E648</f>
        <v>3.9060707118739364</v>
      </c>
      <c r="G648">
        <f t="shared" si="1166"/>
        <v>2.6385534364235828E-2</v>
      </c>
      <c r="H648" s="1179">
        <f t="shared" si="1166"/>
        <v>12.43583982396134</v>
      </c>
      <c r="I648" s="1179">
        <f t="shared" si="1166"/>
        <v>5.6799683653125284</v>
      </c>
      <c r="J648">
        <f t="shared" si="1166"/>
        <v>3.350104840672155</v>
      </c>
      <c r="K648" s="1179">
        <f t="shared" si="1166"/>
        <v>63.15741003005575</v>
      </c>
      <c r="L648">
        <f t="shared" si="1166"/>
        <v>29.236675142548933</v>
      </c>
      <c r="M648">
        <f t="shared" si="1166"/>
        <v>0.30051904514465339</v>
      </c>
      <c r="N648" s="1179">
        <f t="shared" si="1166"/>
        <v>169.65860818067375</v>
      </c>
      <c r="O648">
        <f t="shared" si="1166"/>
        <v>15.667861845030336</v>
      </c>
      <c r="P648" s="1179">
        <f t="shared" si="1166"/>
        <v>0.10378240413024856</v>
      </c>
      <c r="Q648" s="1179">
        <f t="shared" si="1166"/>
        <v>33.11102526943187</v>
      </c>
      <c r="R648" s="1179">
        <f t="shared" si="1166"/>
        <v>18.384710871326888</v>
      </c>
    </row>
    <row r="649" spans="2:18" ht="15.6" thickTop="1" thickBot="1" x14ac:dyDescent="0.35">
      <c r="D649">
        <v>5</v>
      </c>
      <c r="E649">
        <f t="shared" ref="E649" si="1167">B647+C647+D649</f>
        <v>105</v>
      </c>
      <c r="F649">
        <f t="shared" ref="F649:R649" si="1168">($B647*F$2+$C647*F$3+$D649*F$4)/$E649</f>
        <v>3.8316693649810998</v>
      </c>
      <c r="G649">
        <f t="shared" si="1168"/>
        <v>2.5882952757297999E-2</v>
      </c>
      <c r="H649" s="1179">
        <f t="shared" si="1168"/>
        <v>12.426903192393819</v>
      </c>
      <c r="I649" s="1179">
        <f t="shared" si="1168"/>
        <v>5.7208034349981851</v>
      </c>
      <c r="J649">
        <f t="shared" si="1168"/>
        <v>3.3114180364507351</v>
      </c>
      <c r="K649" s="1179">
        <f t="shared" si="1168"/>
        <v>62.848017185945842</v>
      </c>
      <c r="L649">
        <f t="shared" si="1168"/>
        <v>28.682989417989418</v>
      </c>
      <c r="M649">
        <f t="shared" si="1168"/>
        <v>0.29479487285618383</v>
      </c>
      <c r="N649" s="1179">
        <f t="shared" si="1168"/>
        <v>170.00597255999878</v>
      </c>
      <c r="O649">
        <f t="shared" si="1168"/>
        <v>15.37842109031018</v>
      </c>
      <c r="P649" s="1179">
        <f t="shared" si="1168"/>
        <v>0.10496886173865198</v>
      </c>
      <c r="Q649" s="1179">
        <f t="shared" si="1168"/>
        <v>32.778388960444957</v>
      </c>
      <c r="R649" s="1179">
        <f t="shared" si="1168"/>
        <v>18.184004360399118</v>
      </c>
    </row>
    <row r="650" spans="2:18" ht="15.6" thickTop="1" thickBot="1" x14ac:dyDescent="0.35">
      <c r="D650">
        <v>7</v>
      </c>
      <c r="E650">
        <f t="shared" ref="E650" si="1169">B647+C647+D650</f>
        <v>107</v>
      </c>
      <c r="F650">
        <f t="shared" ref="F650:R650" si="1170">($B647*F$2+$C647*F$3+$D650*F$4)/$E650</f>
        <v>3.760049376850612</v>
      </c>
      <c r="G650">
        <f t="shared" si="1170"/>
        <v>2.5399159247815797E-2</v>
      </c>
      <c r="H650" s="1179">
        <f t="shared" si="1170"/>
        <v>12.41830064051107</v>
      </c>
      <c r="I650" s="1179">
        <f t="shared" si="1170"/>
        <v>5.7601119600226962</v>
      </c>
      <c r="J650">
        <f t="shared" si="1170"/>
        <v>3.2741774679011444</v>
      </c>
      <c r="K650" s="1179">
        <f t="shared" si="1170"/>
        <v>62.550190429466213</v>
      </c>
      <c r="L650">
        <f t="shared" si="1170"/>
        <v>28.150002225189141</v>
      </c>
      <c r="M650">
        <f t="shared" si="1170"/>
        <v>0.28928468831681586</v>
      </c>
      <c r="N650" s="1179">
        <f t="shared" si="1170"/>
        <v>170.34035135504999</v>
      </c>
      <c r="O650">
        <f t="shared" si="1170"/>
        <v>15.099800550719751</v>
      </c>
      <c r="P650" s="1179">
        <f t="shared" si="1170"/>
        <v>0.10611096579160108</v>
      </c>
      <c r="Q650" s="1179">
        <f t="shared" si="1170"/>
        <v>32.458187653663167</v>
      </c>
      <c r="R650" s="1179">
        <f t="shared" si="1170"/>
        <v>17.990800896608839</v>
      </c>
    </row>
    <row r="651" spans="2:18" ht="15.6" thickTop="1" thickBot="1" x14ac:dyDescent="0.35">
      <c r="D651">
        <v>10</v>
      </c>
      <c r="E651">
        <f t="shared" ref="E651" si="1171">B647+C647+D651</f>
        <v>110</v>
      </c>
      <c r="F651">
        <f t="shared" ref="F651:R651" si="1172">($B647*F$2+$C647*F$3+$D651*F$4)/$E651</f>
        <v>3.6575025756637771</v>
      </c>
      <c r="G651">
        <f t="shared" si="1172"/>
        <v>2.4706454904693545E-2</v>
      </c>
      <c r="H651" s="1179">
        <f t="shared" si="1172"/>
        <v>12.405983350315314</v>
      </c>
      <c r="I651" s="1179">
        <f t="shared" si="1172"/>
        <v>5.816394620853246</v>
      </c>
      <c r="J651">
        <f t="shared" si="1172"/>
        <v>3.2208557447505939</v>
      </c>
      <c r="K651" s="1179">
        <f t="shared" si="1172"/>
        <v>62.123756664506743</v>
      </c>
      <c r="L651">
        <f t="shared" si="1172"/>
        <v>27.386861471861472</v>
      </c>
      <c r="M651">
        <f t="shared" si="1172"/>
        <v>0.28139510590817546</v>
      </c>
      <c r="N651" s="1179">
        <f t="shared" si="1172"/>
        <v>170.81912099341875</v>
      </c>
      <c r="O651">
        <f t="shared" si="1172"/>
        <v>14.700866596306181</v>
      </c>
      <c r="P651" s="1179">
        <f t="shared" si="1172"/>
        <v>0.10774625114014184</v>
      </c>
      <c r="Q651" s="1179">
        <f t="shared" si="1172"/>
        <v>31.999717600771049</v>
      </c>
      <c r="R651" s="1179">
        <f t="shared" si="1172"/>
        <v>17.714168664363662</v>
      </c>
    </row>
    <row r="652" spans="2:18" ht="15.6" thickTop="1" thickBot="1" x14ac:dyDescent="0.35">
      <c r="D652">
        <v>13</v>
      </c>
      <c r="E652">
        <f t="shared" ref="E652" si="1173">B647+C647+D652</f>
        <v>113</v>
      </c>
      <c r="F652">
        <f t="shared" ref="F652:R652" si="1174">($B647*F$2+$C647*F$3+$D652*F$4)/$E652</f>
        <v>3.5604007373718183</v>
      </c>
      <c r="G652">
        <f t="shared" si="1174"/>
        <v>2.4050531323153011E-2</v>
      </c>
      <c r="H652" s="1179">
        <f t="shared" si="1174"/>
        <v>12.394320075528181</v>
      </c>
      <c r="I652" s="1179">
        <f t="shared" si="1174"/>
        <v>5.8696888218166876</v>
      </c>
      <c r="J652">
        <f t="shared" si="1174"/>
        <v>3.1703652635372404</v>
      </c>
      <c r="K652" s="1179">
        <f t="shared" si="1174"/>
        <v>61.719965400341586</v>
      </c>
      <c r="L652">
        <f t="shared" si="1174"/>
        <v>26.664241466498101</v>
      </c>
      <c r="M652">
        <f t="shared" si="1174"/>
        <v>0.27392443937963984</v>
      </c>
      <c r="N652" s="1179">
        <f t="shared" si="1174"/>
        <v>171.27246923505999</v>
      </c>
      <c r="O652">
        <f t="shared" si="1174"/>
        <v>14.32311497575528</v>
      </c>
      <c r="P652" s="1179">
        <f t="shared" si="1174"/>
        <v>0.1092947071781406</v>
      </c>
      <c r="Q652" s="1179">
        <f t="shared" si="1174"/>
        <v>31.565591090510377</v>
      </c>
      <c r="R652" s="1179">
        <f t="shared" si="1174"/>
        <v>17.452224869228846</v>
      </c>
    </row>
    <row r="653" spans="2:18" ht="15.6" thickTop="1" thickBot="1" x14ac:dyDescent="0.35">
      <c r="D653">
        <v>15</v>
      </c>
      <c r="E653">
        <f t="shared" ref="E653" si="1175">B647+C647+D653</f>
        <v>115</v>
      </c>
      <c r="F653">
        <f t="shared" ref="F653:R653" si="1176">($B647*F$2+$C647*F$3+$D653*F$4)/$E653</f>
        <v>3.4984807245479606</v>
      </c>
      <c r="G653">
        <f t="shared" si="1176"/>
        <v>2.3632261213185131E-2</v>
      </c>
      <c r="H653" s="1179">
        <f t="shared" si="1176"/>
        <v>12.386882624939286</v>
      </c>
      <c r="I653" s="1179">
        <f t="shared" si="1176"/>
        <v>5.903673529677433</v>
      </c>
      <c r="J653">
        <f t="shared" si="1176"/>
        <v>3.138168434937421</v>
      </c>
      <c r="K653" s="1179">
        <f t="shared" si="1176"/>
        <v>61.462475318844959</v>
      </c>
      <c r="L653">
        <f t="shared" si="1176"/>
        <v>26.203440303657697</v>
      </c>
      <c r="M653">
        <f t="shared" si="1176"/>
        <v>0.26916053608608087</v>
      </c>
      <c r="N653" s="1179">
        <f t="shared" si="1176"/>
        <v>171.56156086741089</v>
      </c>
      <c r="O653">
        <f t="shared" si="1176"/>
        <v>14.082229884389488</v>
      </c>
      <c r="P653" s="1179">
        <f t="shared" si="1176"/>
        <v>0.110282128419763</v>
      </c>
      <c r="Q653" s="1179">
        <f t="shared" si="1176"/>
        <v>31.28875679411227</v>
      </c>
      <c r="R653" s="1179">
        <f t="shared" si="1176"/>
        <v>17.285188246244331</v>
      </c>
    </row>
    <row r="654" spans="2:18" ht="15.6" thickTop="1" thickBot="1" x14ac:dyDescent="0.35">
      <c r="D654">
        <v>17</v>
      </c>
      <c r="E654">
        <f t="shared" ref="E654" si="1177">B647+C647+D654</f>
        <v>117</v>
      </c>
      <c r="F654">
        <f t="shared" ref="F654:R654" si="1178">($B647*F$2+$C647*F$3+$D654*F$4)/$E654</f>
        <v>3.4386776352394484</v>
      </c>
      <c r="G654">
        <f t="shared" si="1178"/>
        <v>2.3228290936036667E-2</v>
      </c>
      <c r="H654" s="1179">
        <f t="shared" si="1178"/>
        <v>12.379699446165395</v>
      </c>
      <c r="I654" s="1179">
        <f t="shared" si="1178"/>
        <v>5.9364963671839632</v>
      </c>
      <c r="J654">
        <f t="shared" si="1178"/>
        <v>3.1070723526145181</v>
      </c>
      <c r="K654" s="1179">
        <f t="shared" si="1178"/>
        <v>61.213788317057627</v>
      </c>
      <c r="L654">
        <f t="shared" si="1178"/>
        <v>25.75839302672636</v>
      </c>
      <c r="M654">
        <f t="shared" si="1178"/>
        <v>0.2645595012811906</v>
      </c>
      <c r="N654" s="1179">
        <f t="shared" si="1178"/>
        <v>171.84076902515153</v>
      </c>
      <c r="O654">
        <f t="shared" si="1178"/>
        <v>13.849580180762697</v>
      </c>
      <c r="P654" s="1179">
        <f t="shared" si="1178"/>
        <v>0.11123579167021883</v>
      </c>
      <c r="Q654" s="1179">
        <f t="shared" si="1178"/>
        <v>31.021386918103836</v>
      </c>
      <c r="R654" s="1179">
        <f t="shared" si="1178"/>
        <v>17.123862277037059</v>
      </c>
    </row>
    <row r="655" spans="2:18" ht="15.6" thickTop="1" thickBot="1" x14ac:dyDescent="0.35">
      <c r="D655">
        <v>20</v>
      </c>
      <c r="E655">
        <f t="shared" ref="E655" si="1179">B647+C647+D655</f>
        <v>120</v>
      </c>
      <c r="F655">
        <f t="shared" ref="F655:R655" si="1180">($B647*F$2+$C647*F$3+$D655*F$4)/$E655</f>
        <v>3.3527106943584624</v>
      </c>
      <c r="G655">
        <f t="shared" si="1180"/>
        <v>2.2647583662635751E-2</v>
      </c>
      <c r="H655" s="1179">
        <f t="shared" si="1180"/>
        <v>12.369373626677925</v>
      </c>
      <c r="I655" s="1179">
        <f t="shared" si="1180"/>
        <v>5.9836791960996027</v>
      </c>
      <c r="J655">
        <f t="shared" si="1180"/>
        <v>3.062371734275346</v>
      </c>
      <c r="K655" s="1179">
        <f t="shared" si="1180"/>
        <v>60.856300751988329</v>
      </c>
      <c r="L655">
        <f t="shared" si="1180"/>
        <v>25.118637566137568</v>
      </c>
      <c r="M655">
        <f t="shared" si="1180"/>
        <v>0.2579455137491608</v>
      </c>
      <c r="N655" s="1179">
        <f t="shared" si="1180"/>
        <v>172.24213075190372</v>
      </c>
      <c r="O655">
        <f t="shared" si="1180"/>
        <v>13.515146231799184</v>
      </c>
      <c r="P655" s="1179">
        <f t="shared" si="1180"/>
        <v>0.11260668259274906</v>
      </c>
      <c r="Q655" s="1179">
        <f t="shared" si="1180"/>
        <v>30.637042721341718</v>
      </c>
      <c r="R655" s="1179">
        <f t="shared" si="1180"/>
        <v>16.89195619630161</v>
      </c>
    </row>
    <row r="656" spans="2:18" ht="15.6" thickTop="1" thickBot="1" x14ac:dyDescent="0.35">
      <c r="B656">
        <v>28</v>
      </c>
      <c r="C656">
        <v>72</v>
      </c>
      <c r="D656">
        <v>1</v>
      </c>
      <c r="E656">
        <f t="shared" ref="E656" si="1181">B656+C656+D656</f>
        <v>101</v>
      </c>
      <c r="F656">
        <f t="shared" ref="F656:R656" si="1182">($B656*F$2+$C656*F$3+$D656*F$4)/$E656</f>
        <v>3.983966030190992</v>
      </c>
      <c r="G656">
        <f t="shared" si="1182"/>
        <v>2.6794766354383808E-2</v>
      </c>
      <c r="H656" s="1179">
        <f t="shared" si="1182"/>
        <v>12.501054450821197</v>
      </c>
      <c r="I656" s="1179">
        <f t="shared" si="1182"/>
        <v>5.6355806743775183</v>
      </c>
      <c r="J656">
        <f t="shared" si="1182"/>
        <v>3.4164712863912761</v>
      </c>
      <c r="K656" s="1179">
        <f t="shared" si="1182"/>
        <v>62.716684054090173</v>
      </c>
      <c r="L656">
        <f t="shared" si="1182"/>
        <v>30.100674996071035</v>
      </c>
      <c r="M656">
        <f t="shared" si="1182"/>
        <v>0.30932216409817964</v>
      </c>
      <c r="N656" s="1179">
        <f t="shared" si="1182"/>
        <v>167.54229936807715</v>
      </c>
      <c r="O656">
        <f t="shared" si="1182"/>
        <v>15.7518877703748</v>
      </c>
      <c r="P656" s="1179">
        <f t="shared" si="1182"/>
        <v>0.10276458349067083</v>
      </c>
      <c r="Q656" s="1179">
        <f t="shared" si="1182"/>
        <v>33.383397380560503</v>
      </c>
      <c r="R656" s="1179">
        <f t="shared" si="1182"/>
        <v>18.589122169863142</v>
      </c>
    </row>
    <row r="657" spans="2:18" ht="15.6" thickTop="1" thickBot="1" x14ac:dyDescent="0.35">
      <c r="D657">
        <v>3</v>
      </c>
      <c r="E657">
        <f t="shared" ref="E657" si="1183">B656+C656+D657</f>
        <v>103</v>
      </c>
      <c r="F657">
        <f t="shared" ref="F657:R657" si="1184">($B656*F$2+$C656*F$3+$D657*F$4)/$E657</f>
        <v>3.9066074664979631</v>
      </c>
      <c r="G657">
        <f t="shared" si="1184"/>
        <v>2.6274479629055967E-2</v>
      </c>
      <c r="H657" s="1179">
        <f t="shared" si="1184"/>
        <v>12.490677988992955</v>
      </c>
      <c r="I657" s="1179">
        <f t="shared" si="1184"/>
        <v>5.6780705549490138</v>
      </c>
      <c r="J657">
        <f t="shared" si="1184"/>
        <v>3.3757446132389717</v>
      </c>
      <c r="K657" s="1179">
        <f t="shared" si="1184"/>
        <v>62.409841367880375</v>
      </c>
      <c r="L657">
        <f t="shared" si="1184"/>
        <v>29.519461396208971</v>
      </c>
      <c r="M657">
        <f t="shared" si="1184"/>
        <v>0.30331590848462275</v>
      </c>
      <c r="N657" s="1179">
        <f t="shared" si="1184"/>
        <v>167.93750206180843</v>
      </c>
      <c r="O657">
        <f t="shared" si="1184"/>
        <v>15.455195235459216</v>
      </c>
      <c r="P657" s="1179">
        <f t="shared" si="1184"/>
        <v>0.10399384261845254</v>
      </c>
      <c r="Q657" s="1179">
        <f t="shared" si="1184"/>
        <v>33.03901333526067</v>
      </c>
      <c r="R657" s="1179">
        <f t="shared" si="1184"/>
        <v>18.380549293703066</v>
      </c>
    </row>
    <row r="658" spans="2:18" ht="15.6" thickTop="1" thickBot="1" x14ac:dyDescent="0.35">
      <c r="D658">
        <v>5</v>
      </c>
      <c r="E658">
        <f t="shared" ref="E658" si="1185">B656+C656+D658</f>
        <v>105</v>
      </c>
      <c r="F658">
        <f t="shared" ref="F658:R658" si="1186">($B656*F$2+$C656*F$3+$D658*F$4)/$E658</f>
        <v>3.8321958957075259</v>
      </c>
      <c r="G658">
        <f t="shared" si="1186"/>
        <v>2.5774013350407281E-2</v>
      </c>
      <c r="H658" s="1179">
        <f t="shared" si="1186"/>
        <v>12.480696820948642</v>
      </c>
      <c r="I658" s="1179">
        <f t="shared" si="1186"/>
        <v>5.7189417734035004</v>
      </c>
      <c r="J658">
        <f t="shared" si="1186"/>
        <v>3.3365694323972317</v>
      </c>
      <c r="K658" s="1179">
        <f t="shared" si="1186"/>
        <v>62.114687926859524</v>
      </c>
      <c r="L658">
        <f t="shared" si="1186"/>
        <v>28.960389266817838</v>
      </c>
      <c r="M658">
        <f t="shared" si="1186"/>
        <v>0.29753846260872518</v>
      </c>
      <c r="N658" s="1179">
        <f t="shared" si="1186"/>
        <v>168.31764941482612</v>
      </c>
      <c r="O658">
        <f t="shared" si="1186"/>
        <v>15.169805273302321</v>
      </c>
      <c r="P658" s="1179">
        <f t="shared" si="1186"/>
        <v>0.10517627282708066</v>
      </c>
      <c r="Q658" s="1179">
        <f t="shared" si="1186"/>
        <v>32.707748682162737</v>
      </c>
      <c r="R658" s="1179">
        <f t="shared" si="1186"/>
        <v>18.17992205092051</v>
      </c>
    </row>
    <row r="659" spans="2:18" ht="15.6" thickTop="1" thickBot="1" x14ac:dyDescent="0.35">
      <c r="D659">
        <v>7</v>
      </c>
      <c r="E659">
        <f t="shared" ref="E659" si="1187">B656+C656+D659</f>
        <v>107</v>
      </c>
      <c r="F659">
        <f t="shared" ref="F659:R659" si="1188">($B656*F$2+$C656*F$3+$D659*F$4)/$E659</f>
        <v>3.7605660658812168</v>
      </c>
      <c r="G659">
        <f t="shared" si="1188"/>
        <v>2.5292256091521165E-2</v>
      </c>
      <c r="H659" s="1179">
        <f t="shared" si="1188"/>
        <v>12.47108878068169</v>
      </c>
      <c r="I659" s="1179">
        <f t="shared" si="1188"/>
        <v>5.7582850958409955</v>
      </c>
      <c r="J659">
        <f t="shared" si="1188"/>
        <v>3.298858744297239</v>
      </c>
      <c r="K659" s="1179">
        <f t="shared" si="1188"/>
        <v>61.830568259334775</v>
      </c>
      <c r="L659">
        <f t="shared" si="1188"/>
        <v>28.422217030114226</v>
      </c>
      <c r="M659">
        <f t="shared" si="1188"/>
        <v>0.29197699601790789</v>
      </c>
      <c r="N659" s="1179">
        <f t="shared" si="1188"/>
        <v>168.68358565184317</v>
      </c>
      <c r="O659">
        <f t="shared" si="1188"/>
        <v>14.895084094777461</v>
      </c>
      <c r="P659" s="1179">
        <f t="shared" si="1188"/>
        <v>0.10631450003725539</v>
      </c>
      <c r="Q659" s="1179">
        <f t="shared" si="1188"/>
        <v>32.38886775441425</v>
      </c>
      <c r="R659" s="1179">
        <f t="shared" si="1188"/>
        <v>17.986794891980299</v>
      </c>
    </row>
    <row r="660" spans="2:18" ht="15.6" thickTop="1" thickBot="1" x14ac:dyDescent="0.35">
      <c r="D660">
        <v>10</v>
      </c>
      <c r="E660">
        <f t="shared" ref="E660" si="1189">B656+C656+D660</f>
        <v>110</v>
      </c>
      <c r="F660">
        <f t="shared" ref="F660:R660" si="1190">($B656*F$2+$C656*F$3+$D660*F$4)/$E660</f>
        <v>3.6580051731753658</v>
      </c>
      <c r="G660">
        <f t="shared" si="1190"/>
        <v>2.4602467289025133E-2</v>
      </c>
      <c r="H660" s="1179">
        <f t="shared" si="1190"/>
        <v>12.457331813935827</v>
      </c>
      <c r="I660" s="1179">
        <f t="shared" si="1190"/>
        <v>5.814617580240137</v>
      </c>
      <c r="J660">
        <f t="shared" si="1190"/>
        <v>3.244863895426795</v>
      </c>
      <c r="K660" s="1179">
        <f t="shared" si="1190"/>
        <v>61.423760553560712</v>
      </c>
      <c r="L660">
        <f t="shared" si="1190"/>
        <v>27.651652236652236</v>
      </c>
      <c r="M660">
        <f t="shared" si="1190"/>
        <v>0.28401398703560127</v>
      </c>
      <c r="N660" s="1179">
        <f t="shared" si="1190"/>
        <v>169.20753980939031</v>
      </c>
      <c r="O660">
        <f t="shared" si="1190"/>
        <v>14.501733316435043</v>
      </c>
      <c r="P660" s="1179">
        <f t="shared" si="1190"/>
        <v>0.10794423445182376</v>
      </c>
      <c r="Q660" s="1179">
        <f t="shared" si="1190"/>
        <v>31.932288244228928</v>
      </c>
      <c r="R660" s="1179">
        <f t="shared" si="1190"/>
        <v>17.710271914406807</v>
      </c>
    </row>
    <row r="661" spans="2:18" ht="15.6" thickTop="1" thickBot="1" x14ac:dyDescent="0.35">
      <c r="D661">
        <v>13</v>
      </c>
      <c r="E661">
        <f t="shared" ref="E661" si="1191">B656+C656+D661</f>
        <v>113</v>
      </c>
      <c r="F661">
        <f t="shared" ref="F661:R661" si="1192">($B656*F$2+$C656*F$3+$D661*F$4)/$E661</f>
        <v>3.560889991586639</v>
      </c>
      <c r="G661">
        <f t="shared" si="1192"/>
        <v>2.3949304440643932E-2</v>
      </c>
      <c r="H661" s="1179">
        <f t="shared" si="1192"/>
        <v>12.444305305601246</v>
      </c>
      <c r="I661" s="1179">
        <f t="shared" si="1192"/>
        <v>5.8679589592729533</v>
      </c>
      <c r="J661">
        <f t="shared" si="1192"/>
        <v>3.1937360296822148</v>
      </c>
      <c r="K661" s="1179">
        <f t="shared" si="1192"/>
        <v>61.038553256942798</v>
      </c>
      <c r="L661">
        <f t="shared" si="1192"/>
        <v>26.922002387975837</v>
      </c>
      <c r="M661">
        <f t="shared" si="1192"/>
        <v>0.27647379268952338</v>
      </c>
      <c r="N661" s="1179">
        <f t="shared" si="1192"/>
        <v>169.70367339220044</v>
      </c>
      <c r="O661">
        <f t="shared" si="1192"/>
        <v>14.129268420128509</v>
      </c>
      <c r="P661" s="1179">
        <f t="shared" si="1192"/>
        <v>0.10948743429570706</v>
      </c>
      <c r="Q661" s="1179">
        <f t="shared" si="1192"/>
        <v>31.499951893876453</v>
      </c>
      <c r="R661" s="1179">
        <f t="shared" si="1192"/>
        <v>17.448431572810673</v>
      </c>
    </row>
    <row r="662" spans="2:18" ht="15.6" thickTop="1" thickBot="1" x14ac:dyDescent="0.35">
      <c r="D662">
        <v>15</v>
      </c>
      <c r="E662">
        <f t="shared" ref="E662" si="1193">B656+C656+D662</f>
        <v>115</v>
      </c>
      <c r="F662">
        <f t="shared" ref="F662:R662" si="1194">($B656*F$2+$C656*F$3+$D662*F$4)/$E662</f>
        <v>3.4989614699938278</v>
      </c>
      <c r="G662">
        <f t="shared" si="1194"/>
        <v>2.3532794798197951E-2</v>
      </c>
      <c r="H662" s="1179">
        <f t="shared" si="1194"/>
        <v>12.435998546663255</v>
      </c>
      <c r="I662" s="1179">
        <f t="shared" si="1194"/>
        <v>5.9019737516996766</v>
      </c>
      <c r="J662">
        <f t="shared" si="1194"/>
        <v>3.1611327529755262</v>
      </c>
      <c r="K662" s="1179">
        <f t="shared" si="1194"/>
        <v>60.792913821418324</v>
      </c>
      <c r="L662">
        <f t="shared" si="1194"/>
        <v>26.456718426501038</v>
      </c>
      <c r="M662">
        <f t="shared" si="1194"/>
        <v>0.2716655528166621</v>
      </c>
      <c r="N662" s="1179">
        <f t="shared" si="1194"/>
        <v>170.02004843051412</v>
      </c>
      <c r="O662">
        <f t="shared" si="1194"/>
        <v>13.891754573208399</v>
      </c>
      <c r="P662" s="1179">
        <f t="shared" si="1194"/>
        <v>0.11047150376137178</v>
      </c>
      <c r="Q662" s="1179">
        <f t="shared" si="1194"/>
        <v>31.224259148724151</v>
      </c>
      <c r="R662" s="1179">
        <f t="shared" si="1194"/>
        <v>17.281460920198647</v>
      </c>
    </row>
    <row r="663" spans="2:18" ht="15.6" thickTop="1" thickBot="1" x14ac:dyDescent="0.35">
      <c r="D663">
        <v>17</v>
      </c>
      <c r="E663">
        <f t="shared" ref="E663" si="1195">B656+C656+D663</f>
        <v>117</v>
      </c>
      <c r="F663">
        <f t="shared" ref="F663:R663" si="1196">($B656*F$2+$C656*F$3+$D663*F$4)/$E663</f>
        <v>3.4391501628144461</v>
      </c>
      <c r="G663">
        <f t="shared" si="1196"/>
        <v>2.313052480164756E-2</v>
      </c>
      <c r="H663" s="1179">
        <f t="shared" si="1196"/>
        <v>12.427975779483825</v>
      </c>
      <c r="I663" s="1179">
        <f t="shared" si="1196"/>
        <v>5.9348256452400152</v>
      </c>
      <c r="J663">
        <f t="shared" si="1196"/>
        <v>3.1296441182075281</v>
      </c>
      <c r="K663" s="1179">
        <f t="shared" si="1196"/>
        <v>60.555672315313494</v>
      </c>
      <c r="L663">
        <f t="shared" si="1196"/>
        <v>26.007341609008275</v>
      </c>
      <c r="M663">
        <f t="shared" si="1196"/>
        <v>0.26702169721295849</v>
      </c>
      <c r="N663" s="1179">
        <f t="shared" si="1196"/>
        <v>170.3256072282017</v>
      </c>
      <c r="O663">
        <f t="shared" si="1196"/>
        <v>13.662360857806927</v>
      </c>
      <c r="P663" s="1179">
        <f t="shared" si="1196"/>
        <v>0.11142192982650097</v>
      </c>
      <c r="Q663" s="1179">
        <f t="shared" si="1196"/>
        <v>30.957991796568507</v>
      </c>
      <c r="R663" s="1179">
        <f t="shared" si="1196"/>
        <v>17.120198665966516</v>
      </c>
    </row>
    <row r="664" spans="2:18" ht="15.6" thickTop="1" thickBot="1" x14ac:dyDescent="0.35">
      <c r="D664">
        <v>20</v>
      </c>
      <c r="E664">
        <f t="shared" ref="E664" si="1197">B656+C656+D664</f>
        <v>120</v>
      </c>
      <c r="F664">
        <f t="shared" ref="F664:R664" si="1198">($B656*F$2+$C656*F$3+$D664*F$4)/$E664</f>
        <v>3.3531714087440849</v>
      </c>
      <c r="G664">
        <f t="shared" si="1198"/>
        <v>2.2552261681606369E-2</v>
      </c>
      <c r="H664" s="1179">
        <f t="shared" si="1198"/>
        <v>12.416443051663396</v>
      </c>
      <c r="I664" s="1179">
        <f t="shared" si="1198"/>
        <v>5.9820502422042532</v>
      </c>
      <c r="J664">
        <f t="shared" si="1198"/>
        <v>3.08437920572853</v>
      </c>
      <c r="K664" s="1179">
        <f t="shared" si="1198"/>
        <v>60.214637650287798</v>
      </c>
      <c r="L664">
        <f t="shared" si="1198"/>
        <v>25.361362433862435</v>
      </c>
      <c r="M664">
        <f t="shared" si="1198"/>
        <v>0.26034615478263451</v>
      </c>
      <c r="N664" s="1179">
        <f t="shared" si="1198"/>
        <v>170.76484799987762</v>
      </c>
      <c r="O664">
        <f t="shared" si="1198"/>
        <v>13.332607391917309</v>
      </c>
      <c r="P664" s="1179">
        <f t="shared" si="1198"/>
        <v>0.11278816729512414</v>
      </c>
      <c r="Q664" s="1179">
        <f t="shared" si="1198"/>
        <v>30.575232477844771</v>
      </c>
      <c r="R664" s="1179">
        <f t="shared" si="1198"/>
        <v>16.888384175507827</v>
      </c>
    </row>
    <row r="665" spans="2:18" ht="15.6" thickTop="1" thickBot="1" x14ac:dyDescent="0.35">
      <c r="B665">
        <v>27</v>
      </c>
      <c r="C665">
        <v>73</v>
      </c>
      <c r="D665">
        <v>1</v>
      </c>
      <c r="E665">
        <f t="shared" ref="E665" si="1199">B665+C665+D665</f>
        <v>101</v>
      </c>
      <c r="F665">
        <f t="shared" ref="F665:R665" si="1200">($B665*F$2+$C665*F$3+$D665*F$4)/$E665</f>
        <v>3.9845134136194558</v>
      </c>
      <c r="G665">
        <f t="shared" si="1200"/>
        <v>2.6681512515537024E-2</v>
      </c>
      <c r="H665" s="1179">
        <f t="shared" si="1200"/>
        <v>12.556978520110862</v>
      </c>
      <c r="I665" s="1179">
        <f t="shared" si="1200"/>
        <v>5.6336452836107664</v>
      </c>
      <c r="J665">
        <f t="shared" si="1200"/>
        <v>3.442618777226742</v>
      </c>
      <c r="K665" s="1179">
        <f t="shared" si="1200"/>
        <v>61.954312052069739</v>
      </c>
      <c r="L665">
        <f t="shared" si="1200"/>
        <v>30.389060977526324</v>
      </c>
      <c r="M665">
        <f t="shared" si="1200"/>
        <v>0.31217441087062359</v>
      </c>
      <c r="N665" s="1179">
        <f t="shared" si="1200"/>
        <v>165.78711193992731</v>
      </c>
      <c r="O665">
        <f t="shared" si="1200"/>
        <v>15.535009940812177</v>
      </c>
      <c r="P665" s="1179">
        <f t="shared" si="1200"/>
        <v>0.10298020887963133</v>
      </c>
      <c r="Q665" s="1179">
        <f t="shared" si="1200"/>
        <v>33.309959467494821</v>
      </c>
      <c r="R665" s="1179">
        <f t="shared" si="1200"/>
        <v>18.584878184761614</v>
      </c>
    </row>
    <row r="666" spans="2:18" ht="15.6" thickTop="1" thickBot="1" x14ac:dyDescent="0.35">
      <c r="D666">
        <v>3</v>
      </c>
      <c r="E666">
        <f t="shared" ref="E666" si="1201">B665+C665+D666</f>
        <v>103</v>
      </c>
      <c r="F666">
        <f t="shared" ref="F666:R666" si="1202">($B665*F$2+$C665*F$3+$D666*F$4)/$E666</f>
        <v>3.9071442211219907</v>
      </c>
      <c r="G666">
        <f t="shared" si="1202"/>
        <v>2.616342489387611E-2</v>
      </c>
      <c r="H666" s="1179">
        <f t="shared" si="1202"/>
        <v>12.545516154024568</v>
      </c>
      <c r="I666" s="1179">
        <f t="shared" si="1202"/>
        <v>5.6761727445855001</v>
      </c>
      <c r="J666">
        <f t="shared" si="1202"/>
        <v>3.4013843858057879</v>
      </c>
      <c r="K666" s="1179">
        <f t="shared" si="1202"/>
        <v>61.662272705705</v>
      </c>
      <c r="L666">
        <f t="shared" si="1202"/>
        <v>29.80224764986901</v>
      </c>
      <c r="M666">
        <f t="shared" si="1202"/>
        <v>0.30611277182459207</v>
      </c>
      <c r="N666" s="1179">
        <f t="shared" si="1202"/>
        <v>166.21639594294305</v>
      </c>
      <c r="O666">
        <f t="shared" si="1202"/>
        <v>15.242528625888101</v>
      </c>
      <c r="P666" s="1179">
        <f t="shared" si="1202"/>
        <v>0.10420528110665651</v>
      </c>
      <c r="Q666" s="1179">
        <f t="shared" si="1202"/>
        <v>32.967001401089462</v>
      </c>
      <c r="R666" s="1179">
        <f t="shared" si="1202"/>
        <v>18.376387716079236</v>
      </c>
    </row>
    <row r="667" spans="2:18" ht="15.6" thickTop="1" thickBot="1" x14ac:dyDescent="0.35">
      <c r="D667">
        <v>5</v>
      </c>
      <c r="E667">
        <f t="shared" ref="E667" si="1203">B665+C665+D667</f>
        <v>105</v>
      </c>
      <c r="F667">
        <f t="shared" ref="F667:R667" si="1204">($B665*F$2+$C665*F$3+$D667*F$4)/$E667</f>
        <v>3.8327224264339526</v>
      </c>
      <c r="G667">
        <f t="shared" si="1204"/>
        <v>2.5665073943516564E-2</v>
      </c>
      <c r="H667" s="1179">
        <f t="shared" si="1204"/>
        <v>12.534490449503464</v>
      </c>
      <c r="I667" s="1179">
        <f t="shared" si="1204"/>
        <v>5.7170801118088148</v>
      </c>
      <c r="J667">
        <f t="shared" si="1204"/>
        <v>3.3617208283437274</v>
      </c>
      <c r="K667" s="1179">
        <f t="shared" si="1204"/>
        <v>61.381358667773199</v>
      </c>
      <c r="L667">
        <f t="shared" si="1204"/>
        <v>29.237789115646258</v>
      </c>
      <c r="M667">
        <f t="shared" si="1204"/>
        <v>0.30028205236126648</v>
      </c>
      <c r="N667" s="1179">
        <f t="shared" si="1204"/>
        <v>166.62932626965343</v>
      </c>
      <c r="O667">
        <f t="shared" si="1204"/>
        <v>14.961189456294465</v>
      </c>
      <c r="P667" s="1179">
        <f t="shared" si="1204"/>
        <v>0.10538368391550931</v>
      </c>
      <c r="Q667" s="1179">
        <f t="shared" si="1204"/>
        <v>32.637108403880504</v>
      </c>
      <c r="R667" s="1179">
        <f t="shared" si="1204"/>
        <v>18.175839741441898</v>
      </c>
    </row>
    <row r="668" spans="2:18" ht="15.6" thickTop="1" thickBot="1" x14ac:dyDescent="0.35">
      <c r="D668">
        <v>7</v>
      </c>
      <c r="E668">
        <f t="shared" ref="E668" si="1205">B665+C665+D668</f>
        <v>107</v>
      </c>
      <c r="F668">
        <f t="shared" ref="F668:R668" si="1206">($B665*F$2+$C665*F$3+$D668*F$4)/$E668</f>
        <v>3.7610827549118224</v>
      </c>
      <c r="G668">
        <f t="shared" si="1206"/>
        <v>2.5185352935226536E-2</v>
      </c>
      <c r="H668" s="1179">
        <f t="shared" si="1206"/>
        <v>12.523876920852308</v>
      </c>
      <c r="I668" s="1179">
        <f t="shared" si="1206"/>
        <v>5.7564582316592956</v>
      </c>
      <c r="J668">
        <f t="shared" si="1206"/>
        <v>3.3235400206933332</v>
      </c>
      <c r="K668" s="1179">
        <f t="shared" si="1206"/>
        <v>61.110946089203338</v>
      </c>
      <c r="L668">
        <f t="shared" si="1206"/>
        <v>28.69443183503931</v>
      </c>
      <c r="M668">
        <f t="shared" si="1206"/>
        <v>0.29466930371899985</v>
      </c>
      <c r="N668" s="1179">
        <f t="shared" si="1206"/>
        <v>167.0268199486363</v>
      </c>
      <c r="O668">
        <f t="shared" si="1206"/>
        <v>14.690367638835172</v>
      </c>
      <c r="P668" s="1179">
        <f t="shared" si="1206"/>
        <v>0.10651803428290968</v>
      </c>
      <c r="Q668" s="1179">
        <f t="shared" si="1206"/>
        <v>32.319547855165339</v>
      </c>
      <c r="R668" s="1179">
        <f t="shared" si="1206"/>
        <v>17.982788887351752</v>
      </c>
    </row>
    <row r="669" spans="2:18" ht="15.6" thickTop="1" thickBot="1" x14ac:dyDescent="0.35">
      <c r="D669">
        <v>10</v>
      </c>
      <c r="E669">
        <f t="shared" ref="E669" si="1207">B665+C665+D669</f>
        <v>110</v>
      </c>
      <c r="F669">
        <f t="shared" ref="F669:R669" si="1208">($B665*F$2+$C665*F$3+$D669*F$4)/$E669</f>
        <v>3.6585077706869549</v>
      </c>
      <c r="G669">
        <f t="shared" si="1208"/>
        <v>2.4498479673356721E-2</v>
      </c>
      <c r="H669" s="1179">
        <f t="shared" si="1208"/>
        <v>12.508680277556337</v>
      </c>
      <c r="I669" s="1179">
        <f t="shared" si="1208"/>
        <v>5.8128405396270288</v>
      </c>
      <c r="J669">
        <f t="shared" si="1208"/>
        <v>3.2688720461029952</v>
      </c>
      <c r="K669" s="1179">
        <f t="shared" si="1208"/>
        <v>60.72376444261468</v>
      </c>
      <c r="L669">
        <f t="shared" si="1208"/>
        <v>27.916443001443003</v>
      </c>
      <c r="M669">
        <f t="shared" si="1208"/>
        <v>0.28663286816302713</v>
      </c>
      <c r="N669" s="1179">
        <f t="shared" si="1208"/>
        <v>167.59595862536182</v>
      </c>
      <c r="O669">
        <f t="shared" si="1208"/>
        <v>14.302600036563907</v>
      </c>
      <c r="P669" s="1179">
        <f t="shared" si="1208"/>
        <v>0.10814221776350566</v>
      </c>
      <c r="Q669" s="1179">
        <f t="shared" si="1208"/>
        <v>31.8648588876868</v>
      </c>
      <c r="R669" s="1179">
        <f t="shared" si="1208"/>
        <v>17.706375164449952</v>
      </c>
    </row>
    <row r="670" spans="2:18" ht="15.6" thickTop="1" thickBot="1" x14ac:dyDescent="0.35">
      <c r="D670">
        <v>13</v>
      </c>
      <c r="E670">
        <f t="shared" ref="E670" si="1209">B665+C665+D670</f>
        <v>113</v>
      </c>
      <c r="F670">
        <f t="shared" ref="F670:R670" si="1210">($B665*F$2+$C665*F$3+$D670*F$4)/$E670</f>
        <v>3.5613792458014601</v>
      </c>
      <c r="G670">
        <f t="shared" si="1210"/>
        <v>2.384807755813486E-2</v>
      </c>
      <c r="H670" s="1179">
        <f t="shared" si="1210"/>
        <v>12.49429053567431</v>
      </c>
      <c r="I670" s="1179">
        <f t="shared" si="1210"/>
        <v>5.866229096729219</v>
      </c>
      <c r="J670">
        <f t="shared" si="1210"/>
        <v>3.2171067958271888</v>
      </c>
      <c r="K670" s="1179">
        <f t="shared" si="1210"/>
        <v>60.357141113543996</v>
      </c>
      <c r="L670">
        <f t="shared" si="1210"/>
        <v>27.179763309453573</v>
      </c>
      <c r="M670">
        <f t="shared" si="1210"/>
        <v>0.27902314599940692</v>
      </c>
      <c r="N670" s="1179">
        <f t="shared" si="1210"/>
        <v>168.13487754934084</v>
      </c>
      <c r="O670">
        <f t="shared" si="1210"/>
        <v>13.935421864501739</v>
      </c>
      <c r="P670" s="1179">
        <f t="shared" si="1210"/>
        <v>0.10968016141327352</v>
      </c>
      <c r="Q670" s="1179">
        <f t="shared" si="1210"/>
        <v>31.434312697242522</v>
      </c>
      <c r="R670" s="1179">
        <f t="shared" si="1210"/>
        <v>17.444638276392492</v>
      </c>
    </row>
    <row r="671" spans="2:18" ht="15.6" thickTop="1" thickBot="1" x14ac:dyDescent="0.35">
      <c r="D671">
        <v>15</v>
      </c>
      <c r="E671">
        <f t="shared" ref="E671" si="1211">B665+C665+D671</f>
        <v>115</v>
      </c>
      <c r="F671">
        <f t="shared" ref="F671:R671" si="1212">($B665*F$2+$C665*F$3+$D671*F$4)/$E671</f>
        <v>3.499442215439696</v>
      </c>
      <c r="G671">
        <f t="shared" si="1212"/>
        <v>2.3433328383210775E-2</v>
      </c>
      <c r="H671" s="1179">
        <f t="shared" si="1212"/>
        <v>12.48511446838722</v>
      </c>
      <c r="I671" s="1179">
        <f t="shared" si="1212"/>
        <v>5.9002739737219203</v>
      </c>
      <c r="J671">
        <f t="shared" si="1212"/>
        <v>3.1840970710136309</v>
      </c>
      <c r="K671" s="1179">
        <f t="shared" si="1212"/>
        <v>60.123352323991682</v>
      </c>
      <c r="L671">
        <f t="shared" si="1212"/>
        <v>26.709996549344375</v>
      </c>
      <c r="M671">
        <f t="shared" si="1212"/>
        <v>0.27417056954724334</v>
      </c>
      <c r="N671" s="1179">
        <f t="shared" si="1212"/>
        <v>168.47853599361733</v>
      </c>
      <c r="O671">
        <f t="shared" si="1212"/>
        <v>13.701279262027313</v>
      </c>
      <c r="P671" s="1179">
        <f t="shared" si="1212"/>
        <v>0.11066087910298057</v>
      </c>
      <c r="Q671" s="1179">
        <f t="shared" si="1212"/>
        <v>31.159761503336028</v>
      </c>
      <c r="R671" s="1179">
        <f t="shared" si="1212"/>
        <v>17.277733594152956</v>
      </c>
    </row>
    <row r="672" spans="2:18" ht="15.6" thickTop="1" thickBot="1" x14ac:dyDescent="0.35">
      <c r="D672">
        <v>17</v>
      </c>
      <c r="E672">
        <f t="shared" ref="E672" si="1213">B665+C665+D672</f>
        <v>117</v>
      </c>
      <c r="F672">
        <f t="shared" ref="F672:R672" si="1214">($B665*F$2+$C665*F$3+$D672*F$4)/$E672</f>
        <v>3.4396226903894447</v>
      </c>
      <c r="G672">
        <f t="shared" si="1214"/>
        <v>2.3032758667258457E-2</v>
      </c>
      <c r="H672" s="1179">
        <f t="shared" si="1214"/>
        <v>12.476252112802253</v>
      </c>
      <c r="I672" s="1179">
        <f t="shared" si="1214"/>
        <v>5.9331549232960663</v>
      </c>
      <c r="J672">
        <f t="shared" si="1214"/>
        <v>3.1522158838005372</v>
      </c>
      <c r="K672" s="1179">
        <f t="shared" si="1214"/>
        <v>59.89755631356936</v>
      </c>
      <c r="L672">
        <f t="shared" si="1214"/>
        <v>26.256290191290191</v>
      </c>
      <c r="M672">
        <f t="shared" si="1214"/>
        <v>0.26948389314472637</v>
      </c>
      <c r="N672" s="1179">
        <f t="shared" si="1214"/>
        <v>168.81044543125185</v>
      </c>
      <c r="O672">
        <f t="shared" si="1214"/>
        <v>13.475141534851158</v>
      </c>
      <c r="P672" s="1179">
        <f t="shared" si="1214"/>
        <v>0.1116080679827831</v>
      </c>
      <c r="Q672" s="1179">
        <f t="shared" si="1214"/>
        <v>30.894596675033174</v>
      </c>
      <c r="R672" s="1179">
        <f t="shared" si="1214"/>
        <v>17.116535054895966</v>
      </c>
    </row>
    <row r="673" spans="2:18" ht="15.6" thickTop="1" thickBot="1" x14ac:dyDescent="0.35">
      <c r="D673">
        <v>20</v>
      </c>
      <c r="E673">
        <f t="shared" ref="E673" si="1215">B665+C665+D673</f>
        <v>120</v>
      </c>
      <c r="F673">
        <f t="shared" ref="F673:R673" si="1216">($B665*F$2+$C665*F$3+$D673*F$4)/$E673</f>
        <v>3.3536321231297084</v>
      </c>
      <c r="G673">
        <f t="shared" si="1216"/>
        <v>2.2456939700576994E-2</v>
      </c>
      <c r="H673" s="1179">
        <f t="shared" si="1216"/>
        <v>12.463512476648864</v>
      </c>
      <c r="I673" s="1179">
        <f t="shared" si="1216"/>
        <v>5.9804212883089036</v>
      </c>
      <c r="J673">
        <f t="shared" si="1216"/>
        <v>3.1063866771817135</v>
      </c>
      <c r="K673" s="1179">
        <f t="shared" si="1216"/>
        <v>59.572974548587261</v>
      </c>
      <c r="L673">
        <f t="shared" si="1216"/>
        <v>25.604087301587303</v>
      </c>
      <c r="M673">
        <f t="shared" si="1216"/>
        <v>0.26274679581610821</v>
      </c>
      <c r="N673" s="1179">
        <f t="shared" si="1216"/>
        <v>169.28756524785152</v>
      </c>
      <c r="O673">
        <f t="shared" si="1216"/>
        <v>13.150068552035433</v>
      </c>
      <c r="P673" s="1179">
        <f t="shared" si="1216"/>
        <v>0.11296965199749923</v>
      </c>
      <c r="Q673" s="1179">
        <f t="shared" si="1216"/>
        <v>30.513422234347825</v>
      </c>
      <c r="R673" s="1179">
        <f t="shared" si="1216"/>
        <v>16.884812154714044</v>
      </c>
    </row>
    <row r="674" spans="2:18" ht="15.6" thickTop="1" thickBot="1" x14ac:dyDescent="0.35">
      <c r="B674">
        <v>26</v>
      </c>
      <c r="C674">
        <v>74</v>
      </c>
      <c r="D674">
        <v>1</v>
      </c>
      <c r="E674">
        <f t="shared" ref="E674" si="1217">B674+C674+D674</f>
        <v>101</v>
      </c>
      <c r="F674">
        <f t="shared" ref="F674:R674" si="1218">($B674*F$2+$C674*F$3+$D674*F$4)/$E674</f>
        <v>3.9850607970479186</v>
      </c>
      <c r="G674">
        <f t="shared" si="1218"/>
        <v>2.6568258676690239E-2</v>
      </c>
      <c r="H674" s="1179">
        <f t="shared" si="1218"/>
        <v>12.612902589400528</v>
      </c>
      <c r="I674" s="1179">
        <f t="shared" si="1218"/>
        <v>5.6317098928440146</v>
      </c>
      <c r="J674">
        <f t="shared" si="1218"/>
        <v>3.4687662680622089</v>
      </c>
      <c r="K674" s="1179">
        <f t="shared" si="1218"/>
        <v>61.191940050049304</v>
      </c>
      <c r="L674">
        <f t="shared" si="1218"/>
        <v>30.677446958981616</v>
      </c>
      <c r="M674">
        <f t="shared" si="1218"/>
        <v>0.31502665764306759</v>
      </c>
      <c r="N674" s="1179">
        <f t="shared" si="1218"/>
        <v>164.03192451177748</v>
      </c>
      <c r="O674">
        <f t="shared" si="1218"/>
        <v>15.31813211124955</v>
      </c>
      <c r="P674" s="1179">
        <f t="shared" si="1218"/>
        <v>0.10319583426859182</v>
      </c>
      <c r="Q674" s="1179">
        <f t="shared" si="1218"/>
        <v>33.236521554429139</v>
      </c>
      <c r="R674" s="1179">
        <f t="shared" si="1218"/>
        <v>18.580634199660093</v>
      </c>
    </row>
    <row r="675" spans="2:18" ht="15.6" thickTop="1" thickBot="1" x14ac:dyDescent="0.35">
      <c r="D675">
        <v>3</v>
      </c>
      <c r="E675">
        <f t="shared" ref="E675" si="1219">B674+C674+D675</f>
        <v>103</v>
      </c>
      <c r="F675">
        <f t="shared" ref="F675:R675" si="1220">($B674*F$2+$C674*F$3+$D675*F$4)/$E675</f>
        <v>3.9076809757460174</v>
      </c>
      <c r="G675">
        <f t="shared" si="1220"/>
        <v>2.6052370158696252E-2</v>
      </c>
      <c r="H675" s="1179">
        <f t="shared" si="1220"/>
        <v>12.600354319056184</v>
      </c>
      <c r="I675" s="1179">
        <f t="shared" si="1220"/>
        <v>5.6742749342219856</v>
      </c>
      <c r="J675">
        <f t="shared" si="1220"/>
        <v>3.4270241583726051</v>
      </c>
      <c r="K675" s="1179">
        <f t="shared" si="1220"/>
        <v>60.914704043529625</v>
      </c>
      <c r="L675">
        <f t="shared" si="1220"/>
        <v>30.085033903529055</v>
      </c>
      <c r="M675">
        <f t="shared" si="1220"/>
        <v>0.30890963516456144</v>
      </c>
      <c r="N675" s="1179">
        <f t="shared" si="1220"/>
        <v>164.49528982407767</v>
      </c>
      <c r="O675">
        <f t="shared" si="1220"/>
        <v>15.029862016316983</v>
      </c>
      <c r="P675" s="1179">
        <f t="shared" si="1220"/>
        <v>0.1044167195948605</v>
      </c>
      <c r="Q675" s="1179">
        <f t="shared" si="1220"/>
        <v>32.894989466918261</v>
      </c>
      <c r="R675" s="1179">
        <f t="shared" si="1220"/>
        <v>18.372226138455414</v>
      </c>
    </row>
    <row r="676" spans="2:18" ht="15.6" thickTop="1" thickBot="1" x14ac:dyDescent="0.35">
      <c r="D676">
        <v>5</v>
      </c>
      <c r="E676">
        <f t="shared" ref="E676" si="1221">B674+C674+D676</f>
        <v>105</v>
      </c>
      <c r="F676">
        <f t="shared" ref="F676:R676" si="1222">($B674*F$2+$C674*F$3+$D676*F$4)/$E676</f>
        <v>3.8332489571603787</v>
      </c>
      <c r="G676">
        <f t="shared" si="1222"/>
        <v>2.5556134536625849E-2</v>
      </c>
      <c r="H676" s="1179">
        <f t="shared" si="1222"/>
        <v>12.588284078058285</v>
      </c>
      <c r="I676" s="1179">
        <f t="shared" si="1222"/>
        <v>5.7152184502141292</v>
      </c>
      <c r="J676">
        <f t="shared" si="1222"/>
        <v>3.3868722242902241</v>
      </c>
      <c r="K676" s="1179">
        <f t="shared" si="1222"/>
        <v>60.648029408686881</v>
      </c>
      <c r="L676">
        <f t="shared" si="1222"/>
        <v>29.515188964474682</v>
      </c>
      <c r="M676">
        <f t="shared" si="1222"/>
        <v>0.30302564211380789</v>
      </c>
      <c r="N676" s="1179">
        <f t="shared" si="1222"/>
        <v>164.94100312448074</v>
      </c>
      <c r="O676">
        <f t="shared" si="1222"/>
        <v>14.752573639286606</v>
      </c>
      <c r="P676" s="1179">
        <f t="shared" si="1222"/>
        <v>0.10559109500393798</v>
      </c>
      <c r="Q676" s="1179">
        <f t="shared" si="1222"/>
        <v>32.566468125598277</v>
      </c>
      <c r="R676" s="1179">
        <f t="shared" si="1222"/>
        <v>18.17175743196329</v>
      </c>
    </row>
    <row r="677" spans="2:18" ht="15.6" thickTop="1" thickBot="1" x14ac:dyDescent="0.35">
      <c r="D677">
        <v>7</v>
      </c>
      <c r="E677">
        <f t="shared" ref="E677" si="1223">B674+C674+D677</f>
        <v>107</v>
      </c>
      <c r="F677">
        <f t="shared" ref="F677:R677" si="1224">($B674*F$2+$C674*F$3+$D677*F$4)/$E677</f>
        <v>3.7615994439424276</v>
      </c>
      <c r="G677">
        <f t="shared" si="1224"/>
        <v>2.5078449778931908E-2</v>
      </c>
      <c r="H677" s="1179">
        <f t="shared" si="1224"/>
        <v>12.576665061022929</v>
      </c>
      <c r="I677" s="1179">
        <f t="shared" si="1224"/>
        <v>5.7546313674775948</v>
      </c>
      <c r="J677">
        <f t="shared" si="1224"/>
        <v>3.3482212970894283</v>
      </c>
      <c r="K677" s="1179">
        <f t="shared" si="1224"/>
        <v>60.391323919071901</v>
      </c>
      <c r="L677">
        <f t="shared" si="1224"/>
        <v>28.966646639964399</v>
      </c>
      <c r="M677">
        <f t="shared" si="1224"/>
        <v>0.29736161142009188</v>
      </c>
      <c r="N677" s="1179">
        <f t="shared" si="1224"/>
        <v>165.37005424542949</v>
      </c>
      <c r="O677">
        <f t="shared" si="1224"/>
        <v>14.48565118289288</v>
      </c>
      <c r="P677" s="1179">
        <f t="shared" si="1224"/>
        <v>0.10672156852856397</v>
      </c>
      <c r="Q677" s="1179">
        <f t="shared" si="1224"/>
        <v>32.250227955916422</v>
      </c>
      <c r="R677" s="1179">
        <f t="shared" si="1224"/>
        <v>17.978782882723213</v>
      </c>
    </row>
    <row r="678" spans="2:18" ht="15.6" thickTop="1" thickBot="1" x14ac:dyDescent="0.35">
      <c r="D678">
        <v>10</v>
      </c>
      <c r="E678">
        <f t="shared" ref="E678" si="1225">B674+C674+D678</f>
        <v>110</v>
      </c>
      <c r="F678">
        <f t="shared" ref="F678:R678" si="1226">($B674*F$2+$C674*F$3+$D678*F$4)/$E678</f>
        <v>3.6590103681985435</v>
      </c>
      <c r="G678">
        <f t="shared" si="1226"/>
        <v>2.4394492057688309E-2</v>
      </c>
      <c r="H678" s="1179">
        <f t="shared" si="1226"/>
        <v>12.560028741176851</v>
      </c>
      <c r="I678" s="1179">
        <f t="shared" si="1226"/>
        <v>5.8110634990139198</v>
      </c>
      <c r="J678">
        <f t="shared" si="1226"/>
        <v>3.2928801967791967</v>
      </c>
      <c r="K678" s="1179">
        <f t="shared" si="1226"/>
        <v>60.023768331668641</v>
      </c>
      <c r="L678">
        <f t="shared" si="1226"/>
        <v>28.18123376623377</v>
      </c>
      <c r="M678">
        <f t="shared" si="1226"/>
        <v>0.289251749290453</v>
      </c>
      <c r="N678" s="1179">
        <f t="shared" si="1226"/>
        <v>165.98437744133335</v>
      </c>
      <c r="O678">
        <f t="shared" si="1226"/>
        <v>14.10346675669277</v>
      </c>
      <c r="P678" s="1179">
        <f t="shared" si="1226"/>
        <v>0.10834020107518758</v>
      </c>
      <c r="Q678" s="1179">
        <f t="shared" si="1226"/>
        <v>31.797429531144672</v>
      </c>
      <c r="R678" s="1179">
        <f t="shared" si="1226"/>
        <v>17.702478414493097</v>
      </c>
    </row>
    <row r="679" spans="2:18" ht="15.6" thickTop="1" thickBot="1" x14ac:dyDescent="0.35">
      <c r="D679">
        <v>13</v>
      </c>
      <c r="E679">
        <f t="shared" ref="E679" si="1227">B674+C674+D679</f>
        <v>113</v>
      </c>
      <c r="F679">
        <f t="shared" ref="F679:R679" si="1228">($B674*F$2+$C674*F$3+$D679*F$4)/$E679</f>
        <v>3.5618685000162813</v>
      </c>
      <c r="G679">
        <f t="shared" si="1228"/>
        <v>2.3746850675625788E-2</v>
      </c>
      <c r="H679" s="1179">
        <f t="shared" si="1228"/>
        <v>12.544275765747374</v>
      </c>
      <c r="I679" s="1179">
        <f t="shared" si="1228"/>
        <v>5.8644992341854856</v>
      </c>
      <c r="J679">
        <f t="shared" si="1228"/>
        <v>3.2404775619721637</v>
      </c>
      <c r="K679" s="1179">
        <f t="shared" si="1228"/>
        <v>59.675728970145201</v>
      </c>
      <c r="L679">
        <f t="shared" si="1228"/>
        <v>27.437524230931313</v>
      </c>
      <c r="M679">
        <f t="shared" si="1228"/>
        <v>0.28157249930929051</v>
      </c>
      <c r="N679" s="1179">
        <f t="shared" si="1228"/>
        <v>166.56608170648127</v>
      </c>
      <c r="O679">
        <f t="shared" si="1228"/>
        <v>13.741575308874967</v>
      </c>
      <c r="P679" s="1179">
        <f t="shared" si="1228"/>
        <v>0.10987288853083998</v>
      </c>
      <c r="Q679" s="1179">
        <f t="shared" si="1228"/>
        <v>31.368673500608594</v>
      </c>
      <c r="R679" s="1179">
        <f t="shared" si="1228"/>
        <v>17.440844979974319</v>
      </c>
    </row>
    <row r="680" spans="2:18" ht="15.6" thickTop="1" thickBot="1" x14ac:dyDescent="0.35">
      <c r="D680">
        <v>15</v>
      </c>
      <c r="E680">
        <f t="shared" ref="E680" si="1229">B674+C674+D680</f>
        <v>115</v>
      </c>
      <c r="F680">
        <f t="shared" ref="F680:R680" si="1230">($B674*F$2+$C674*F$3+$D680*F$4)/$E680</f>
        <v>3.4999229608855633</v>
      </c>
      <c r="G680">
        <f t="shared" si="1230"/>
        <v>2.3333861968223603E-2</v>
      </c>
      <c r="H680" s="1179">
        <f t="shared" si="1230"/>
        <v>12.534230390111189</v>
      </c>
      <c r="I680" s="1179">
        <f t="shared" si="1230"/>
        <v>5.898574195744164</v>
      </c>
      <c r="J680">
        <f t="shared" si="1230"/>
        <v>3.207061389051737</v>
      </c>
      <c r="K680" s="1179">
        <f t="shared" si="1230"/>
        <v>59.453790826565033</v>
      </c>
      <c r="L680">
        <f t="shared" si="1230"/>
        <v>26.963274672187719</v>
      </c>
      <c r="M680">
        <f t="shared" si="1230"/>
        <v>0.27667558627782463</v>
      </c>
      <c r="N680" s="1179">
        <f t="shared" si="1230"/>
        <v>166.9370235567205</v>
      </c>
      <c r="O680">
        <f t="shared" si="1230"/>
        <v>13.510803950846224</v>
      </c>
      <c r="P680" s="1179">
        <f t="shared" si="1230"/>
        <v>0.11085025444458935</v>
      </c>
      <c r="Q680" s="1179">
        <f t="shared" si="1230"/>
        <v>31.095263857947909</v>
      </c>
      <c r="R680" s="1179">
        <f t="shared" si="1230"/>
        <v>17.274006268107271</v>
      </c>
    </row>
    <row r="681" spans="2:18" ht="15.6" thickTop="1" thickBot="1" x14ac:dyDescent="0.35">
      <c r="D681">
        <v>17</v>
      </c>
      <c r="E681">
        <f t="shared" ref="E681" si="1231">B674+C674+D681</f>
        <v>117</v>
      </c>
      <c r="F681">
        <f t="shared" ref="F681:R681" si="1232">($B674*F$2+$C674*F$3+$D681*F$4)/$E681</f>
        <v>3.4400952179644424</v>
      </c>
      <c r="G681">
        <f t="shared" si="1232"/>
        <v>2.2934992532869351E-2</v>
      </c>
      <c r="H681" s="1179">
        <f t="shared" si="1232"/>
        <v>12.524528446120685</v>
      </c>
      <c r="I681" s="1179">
        <f t="shared" si="1232"/>
        <v>5.9314842013521183</v>
      </c>
      <c r="J681">
        <f t="shared" si="1232"/>
        <v>3.1747876493935472</v>
      </c>
      <c r="K681" s="1179">
        <f t="shared" si="1232"/>
        <v>59.239440311825227</v>
      </c>
      <c r="L681">
        <f t="shared" si="1232"/>
        <v>26.50523877357211</v>
      </c>
      <c r="M681">
        <f t="shared" si="1232"/>
        <v>0.27194608907649426</v>
      </c>
      <c r="N681" s="1179">
        <f t="shared" si="1232"/>
        <v>167.29528363430202</v>
      </c>
      <c r="O681">
        <f t="shared" si="1232"/>
        <v>13.287922211895387</v>
      </c>
      <c r="P681" s="1179">
        <f t="shared" si="1232"/>
        <v>0.11179420613906524</v>
      </c>
      <c r="Q681" s="1179">
        <f t="shared" si="1232"/>
        <v>30.831201553497841</v>
      </c>
      <c r="R681" s="1179">
        <f t="shared" si="1232"/>
        <v>17.112871443825419</v>
      </c>
    </row>
    <row r="682" spans="2:18" ht="15.6" thickTop="1" thickBot="1" x14ac:dyDescent="0.35">
      <c r="D682">
        <v>20</v>
      </c>
      <c r="E682">
        <f t="shared" ref="E682" si="1233">B674+C674+D682</f>
        <v>120</v>
      </c>
      <c r="F682">
        <f t="shared" ref="F682:R682" si="1234">($B674*F$2+$C674*F$3+$D682*F$4)/$E682</f>
        <v>3.3540928375153314</v>
      </c>
      <c r="G682">
        <f t="shared" si="1234"/>
        <v>2.236161771954762E-2</v>
      </c>
      <c r="H682" s="1179">
        <f t="shared" si="1234"/>
        <v>12.510581901634334</v>
      </c>
      <c r="I682" s="1179">
        <f t="shared" si="1234"/>
        <v>5.9787923344135541</v>
      </c>
      <c r="J682">
        <f t="shared" si="1234"/>
        <v>3.1283941486348983</v>
      </c>
      <c r="K682" s="1179">
        <f t="shared" si="1234"/>
        <v>58.931311446886731</v>
      </c>
      <c r="L682">
        <f t="shared" si="1234"/>
        <v>25.846812169312173</v>
      </c>
      <c r="M682">
        <f t="shared" si="1234"/>
        <v>0.26514743684958192</v>
      </c>
      <c r="N682" s="1179">
        <f t="shared" si="1234"/>
        <v>167.81028249582542</v>
      </c>
      <c r="O682">
        <f t="shared" si="1234"/>
        <v>12.967529712153556</v>
      </c>
      <c r="P682" s="1179">
        <f t="shared" si="1234"/>
        <v>0.11315113669987431</v>
      </c>
      <c r="Q682" s="1179">
        <f t="shared" si="1234"/>
        <v>30.451611990850871</v>
      </c>
      <c r="R682" s="1179">
        <f t="shared" si="1234"/>
        <v>16.881240133920262</v>
      </c>
    </row>
    <row r="683" spans="2:18" ht="15.6" thickTop="1" thickBot="1" x14ac:dyDescent="0.35">
      <c r="B683">
        <v>25</v>
      </c>
      <c r="C683">
        <v>75</v>
      </c>
      <c r="D683">
        <v>1</v>
      </c>
      <c r="E683">
        <f t="shared" ref="E683" si="1235">B683+C683+D683</f>
        <v>101</v>
      </c>
      <c r="F683">
        <f t="shared" ref="F683:R683" si="1236">($B683*F$2+$C683*F$3+$D683*F$4)/$E683</f>
        <v>3.9856081804763814</v>
      </c>
      <c r="G683">
        <f t="shared" si="1236"/>
        <v>2.6455004837843452E-2</v>
      </c>
      <c r="H683" s="1179">
        <f t="shared" si="1236"/>
        <v>12.668826658690193</v>
      </c>
      <c r="I683" s="1179">
        <f t="shared" si="1236"/>
        <v>5.6297745020772627</v>
      </c>
      <c r="J683">
        <f t="shared" si="1236"/>
        <v>3.4949137588976753</v>
      </c>
      <c r="K683" s="1179">
        <f t="shared" si="1236"/>
        <v>60.429568048028869</v>
      </c>
      <c r="L683">
        <f t="shared" si="1236"/>
        <v>30.965832940436904</v>
      </c>
      <c r="M683">
        <f t="shared" si="1236"/>
        <v>0.31787890441551159</v>
      </c>
      <c r="N683" s="1179">
        <f t="shared" si="1236"/>
        <v>162.27673708362769</v>
      </c>
      <c r="O683">
        <f t="shared" si="1236"/>
        <v>15.101254281686925</v>
      </c>
      <c r="P683" s="1179">
        <f t="shared" si="1236"/>
        <v>0.10341145965755233</v>
      </c>
      <c r="Q683" s="1179">
        <f t="shared" si="1236"/>
        <v>33.163083641363457</v>
      </c>
      <c r="R683" s="1179">
        <f t="shared" si="1236"/>
        <v>18.576390214558568</v>
      </c>
    </row>
    <row r="684" spans="2:18" ht="15.6" thickTop="1" thickBot="1" x14ac:dyDescent="0.35">
      <c r="D684">
        <v>3</v>
      </c>
      <c r="E684">
        <f t="shared" ref="E684" si="1237">B683+C683+D684</f>
        <v>103</v>
      </c>
      <c r="F684">
        <f t="shared" ref="F684:R684" si="1238">($B683*F$2+$C683*F$3+$D684*F$4)/$E684</f>
        <v>3.9082177303700436</v>
      </c>
      <c r="G684">
        <f t="shared" si="1238"/>
        <v>2.5941315423516395E-2</v>
      </c>
      <c r="H684" s="1179">
        <f t="shared" si="1238"/>
        <v>12.655192484087795</v>
      </c>
      <c r="I684" s="1179">
        <f t="shared" si="1238"/>
        <v>5.6723771238584719</v>
      </c>
      <c r="J684">
        <f t="shared" si="1238"/>
        <v>3.4526639309394218</v>
      </c>
      <c r="K684" s="1179">
        <f t="shared" si="1238"/>
        <v>60.167135381354242</v>
      </c>
      <c r="L684">
        <f t="shared" si="1238"/>
        <v>30.367820157189094</v>
      </c>
      <c r="M684">
        <f t="shared" si="1238"/>
        <v>0.3117064985045308</v>
      </c>
      <c r="N684" s="1179">
        <f t="shared" si="1238"/>
        <v>162.77418370521235</v>
      </c>
      <c r="O684">
        <f t="shared" si="1238"/>
        <v>14.817195406745865</v>
      </c>
      <c r="P684" s="1179">
        <f t="shared" si="1238"/>
        <v>0.1046281580830645</v>
      </c>
      <c r="Q684" s="1179">
        <f t="shared" si="1238"/>
        <v>32.822977532747053</v>
      </c>
      <c r="R684" s="1179">
        <f t="shared" si="1238"/>
        <v>18.368064560831588</v>
      </c>
    </row>
    <row r="685" spans="2:18" ht="15.6" thickTop="1" thickBot="1" x14ac:dyDescent="0.35">
      <c r="D685">
        <v>5</v>
      </c>
      <c r="E685">
        <f t="shared" ref="E685" si="1239">B683+C683+D685</f>
        <v>105</v>
      </c>
      <c r="F685">
        <f t="shared" ref="F685:R685" si="1240">($B683*F$2+$C683*F$3+$D685*F$4)/$E685</f>
        <v>3.8337754878868049</v>
      </c>
      <c r="G685">
        <f t="shared" si="1240"/>
        <v>2.5447195129735128E-2</v>
      </c>
      <c r="H685" s="1179">
        <f t="shared" si="1240"/>
        <v>12.642077706613106</v>
      </c>
      <c r="I685" s="1179">
        <f t="shared" si="1240"/>
        <v>5.7133567886194445</v>
      </c>
      <c r="J685">
        <f t="shared" si="1240"/>
        <v>3.4120236202367202</v>
      </c>
      <c r="K685" s="1179">
        <f t="shared" si="1240"/>
        <v>59.914700149600556</v>
      </c>
      <c r="L685">
        <f t="shared" si="1240"/>
        <v>29.792588813303102</v>
      </c>
      <c r="M685">
        <f t="shared" si="1240"/>
        <v>0.30576923186634924</v>
      </c>
      <c r="N685" s="1179">
        <f t="shared" si="1240"/>
        <v>163.25267997930808</v>
      </c>
      <c r="O685">
        <f t="shared" si="1240"/>
        <v>14.543957822278747</v>
      </c>
      <c r="P685" s="1179">
        <f t="shared" si="1240"/>
        <v>0.10579850609236667</v>
      </c>
      <c r="Q685" s="1179">
        <f t="shared" si="1240"/>
        <v>32.49582784731605</v>
      </c>
      <c r="R685" s="1179">
        <f t="shared" si="1240"/>
        <v>18.167675122484681</v>
      </c>
    </row>
    <row r="686" spans="2:18" ht="15.6" thickTop="1" thickBot="1" x14ac:dyDescent="0.35">
      <c r="D686">
        <v>7</v>
      </c>
      <c r="E686">
        <f t="shared" ref="E686" si="1241">B683+C683+D686</f>
        <v>107</v>
      </c>
      <c r="F686">
        <f t="shared" ref="F686:R686" si="1242">($B683*F$2+$C683*F$3+$D686*F$4)/$E686</f>
        <v>3.7621161329730328</v>
      </c>
      <c r="G686">
        <f t="shared" si="1242"/>
        <v>2.4971546622637276E-2</v>
      </c>
      <c r="H686" s="1179">
        <f t="shared" si="1242"/>
        <v>12.629453201193547</v>
      </c>
      <c r="I686" s="1179">
        <f t="shared" si="1242"/>
        <v>5.7528045032958941</v>
      </c>
      <c r="J686">
        <f t="shared" si="1242"/>
        <v>3.3729025734855225</v>
      </c>
      <c r="K686" s="1179">
        <f t="shared" si="1242"/>
        <v>59.671701748940464</v>
      </c>
      <c r="L686">
        <f t="shared" si="1242"/>
        <v>29.238861444889483</v>
      </c>
      <c r="M686">
        <f t="shared" si="1242"/>
        <v>0.30005391912118384</v>
      </c>
      <c r="N686" s="1179">
        <f t="shared" si="1242"/>
        <v>163.71328854222267</v>
      </c>
      <c r="O686">
        <f t="shared" si="1242"/>
        <v>14.280934726950589</v>
      </c>
      <c r="P686" s="1179">
        <f t="shared" si="1242"/>
        <v>0.10692510277421829</v>
      </c>
      <c r="Q686" s="1179">
        <f t="shared" si="1242"/>
        <v>32.180908056667505</v>
      </c>
      <c r="R686" s="1179">
        <f t="shared" si="1242"/>
        <v>17.974776878094669</v>
      </c>
    </row>
    <row r="687" spans="2:18" ht="15.6" thickTop="1" thickBot="1" x14ac:dyDescent="0.35">
      <c r="D687">
        <v>10</v>
      </c>
      <c r="E687">
        <f t="shared" ref="E687" si="1243">B683+C683+D687</f>
        <v>110</v>
      </c>
      <c r="F687">
        <f t="shared" ref="F687:R687" si="1244">($B683*F$2+$C683*F$3+$D687*F$4)/$E687</f>
        <v>3.6595129657101317</v>
      </c>
      <c r="G687">
        <f t="shared" si="1244"/>
        <v>2.4290504442019897E-2</v>
      </c>
      <c r="H687" s="1179">
        <f t="shared" si="1244"/>
        <v>12.61137720479736</v>
      </c>
      <c r="I687" s="1179">
        <f t="shared" si="1244"/>
        <v>5.8092864584008108</v>
      </c>
      <c r="J687">
        <f t="shared" si="1244"/>
        <v>3.3168883474553978</v>
      </c>
      <c r="K687" s="1179">
        <f t="shared" si="1244"/>
        <v>59.32377222072261</v>
      </c>
      <c r="L687">
        <f t="shared" si="1244"/>
        <v>28.446024531024534</v>
      </c>
      <c r="M687">
        <f t="shared" si="1244"/>
        <v>0.29187063041787881</v>
      </c>
      <c r="N687" s="1179">
        <f t="shared" si="1244"/>
        <v>164.37279625730488</v>
      </c>
      <c r="O687">
        <f t="shared" si="1244"/>
        <v>13.904333476821632</v>
      </c>
      <c r="P687" s="1179">
        <f t="shared" si="1244"/>
        <v>0.10853818438686948</v>
      </c>
      <c r="Q687" s="1179">
        <f t="shared" si="1244"/>
        <v>31.730000174602544</v>
      </c>
      <c r="R687" s="1179">
        <f t="shared" si="1244"/>
        <v>17.698581664536245</v>
      </c>
    </row>
    <row r="688" spans="2:18" ht="15.6" thickTop="1" thickBot="1" x14ac:dyDescent="0.35">
      <c r="D688">
        <v>13</v>
      </c>
      <c r="E688">
        <f t="shared" ref="E688" si="1245">B683+C683+D688</f>
        <v>113</v>
      </c>
      <c r="F688">
        <f t="shared" ref="F688:R688" si="1246">($B683*F$2+$C683*F$3+$D688*F$4)/$E688</f>
        <v>3.562357754231102</v>
      </c>
      <c r="G688">
        <f t="shared" si="1246"/>
        <v>2.3645623793116712E-2</v>
      </c>
      <c r="H688" s="1179">
        <f t="shared" si="1246"/>
        <v>12.594260995820438</v>
      </c>
      <c r="I688" s="1179">
        <f t="shared" si="1246"/>
        <v>5.8627693716417513</v>
      </c>
      <c r="J688">
        <f t="shared" si="1246"/>
        <v>3.2638483281171382</v>
      </c>
      <c r="K688" s="1179">
        <f t="shared" si="1246"/>
        <v>58.994316826746406</v>
      </c>
      <c r="L688">
        <f t="shared" si="1246"/>
        <v>27.695285152409049</v>
      </c>
      <c r="M688">
        <f t="shared" si="1246"/>
        <v>0.28412185261917405</v>
      </c>
      <c r="N688" s="1179">
        <f t="shared" si="1246"/>
        <v>164.99728586362173</v>
      </c>
      <c r="O688">
        <f t="shared" si="1246"/>
        <v>13.547728753248197</v>
      </c>
      <c r="P688" s="1179">
        <f t="shared" si="1246"/>
        <v>0.11006561564840646</v>
      </c>
      <c r="Q688" s="1179">
        <f t="shared" si="1246"/>
        <v>31.303034303974666</v>
      </c>
      <c r="R688" s="1179">
        <f t="shared" si="1246"/>
        <v>17.437051683556142</v>
      </c>
    </row>
    <row r="689" spans="2:18" ht="15.6" thickTop="1" thickBot="1" x14ac:dyDescent="0.35">
      <c r="D689">
        <v>15</v>
      </c>
      <c r="E689">
        <f t="shared" ref="E689" si="1247">B683+C683+D689</f>
        <v>115</v>
      </c>
      <c r="F689">
        <f t="shared" ref="F689:R689" si="1248">($B683*F$2+$C683*F$3+$D689*F$4)/$E689</f>
        <v>3.5004037063314306</v>
      </c>
      <c r="G689">
        <f t="shared" si="1248"/>
        <v>2.3234395553236423E-2</v>
      </c>
      <c r="H689" s="1179">
        <f t="shared" si="1248"/>
        <v>12.583346311835156</v>
      </c>
      <c r="I689" s="1179">
        <f t="shared" si="1248"/>
        <v>5.8968744177664085</v>
      </c>
      <c r="J689">
        <f t="shared" si="1248"/>
        <v>3.2300257070898422</v>
      </c>
      <c r="K689" s="1179">
        <f t="shared" si="1248"/>
        <v>58.784229329138391</v>
      </c>
      <c r="L689">
        <f t="shared" si="1248"/>
        <v>27.21655279503106</v>
      </c>
      <c r="M689">
        <f t="shared" si="1248"/>
        <v>0.27918060300840586</v>
      </c>
      <c r="N689" s="1179">
        <f t="shared" si="1248"/>
        <v>165.39551111982374</v>
      </c>
      <c r="O689">
        <f t="shared" si="1248"/>
        <v>13.320328639665135</v>
      </c>
      <c r="P689" s="1179">
        <f t="shared" si="1248"/>
        <v>0.11103962978619815</v>
      </c>
      <c r="Q689" s="1179">
        <f t="shared" si="1248"/>
        <v>31.030766212559787</v>
      </c>
      <c r="R689" s="1179">
        <f t="shared" si="1248"/>
        <v>17.270278942061584</v>
      </c>
    </row>
    <row r="690" spans="2:18" ht="15.6" thickTop="1" thickBot="1" x14ac:dyDescent="0.35">
      <c r="D690">
        <v>17</v>
      </c>
      <c r="E690">
        <f t="shared" ref="E690" si="1249">B683+C683+D690</f>
        <v>117</v>
      </c>
      <c r="F690">
        <f t="shared" ref="F690:R690" si="1250">($B683*F$2+$C683*F$3+$D690*F$4)/$E690</f>
        <v>3.4405677455394401</v>
      </c>
      <c r="G690">
        <f t="shared" si="1250"/>
        <v>2.2837226398480244E-2</v>
      </c>
      <c r="H690" s="1179">
        <f t="shared" si="1250"/>
        <v>12.572804779439114</v>
      </c>
      <c r="I690" s="1179">
        <f t="shared" si="1250"/>
        <v>5.9298134794081703</v>
      </c>
      <c r="J690">
        <f t="shared" si="1250"/>
        <v>3.1973594149865563</v>
      </c>
      <c r="K690" s="1179">
        <f t="shared" si="1250"/>
        <v>58.581324310081087</v>
      </c>
      <c r="L690">
        <f t="shared" si="1250"/>
        <v>26.754187355854025</v>
      </c>
      <c r="M690">
        <f t="shared" si="1250"/>
        <v>0.27440828500826214</v>
      </c>
      <c r="N690" s="1179">
        <f t="shared" si="1250"/>
        <v>165.78012183735223</v>
      </c>
      <c r="O690">
        <f t="shared" si="1250"/>
        <v>13.100702888939617</v>
      </c>
      <c r="P690" s="1179">
        <f t="shared" si="1250"/>
        <v>0.11198034429534738</v>
      </c>
      <c r="Q690" s="1179">
        <f t="shared" si="1250"/>
        <v>30.767806431962509</v>
      </c>
      <c r="R690" s="1179">
        <f t="shared" si="1250"/>
        <v>17.109207832754873</v>
      </c>
    </row>
    <row r="691" spans="2:18" ht="15.6" thickTop="1" thickBot="1" x14ac:dyDescent="0.35">
      <c r="D691">
        <v>20</v>
      </c>
      <c r="E691">
        <f t="shared" ref="E691" si="1251">B683+C683+D691</f>
        <v>120</v>
      </c>
      <c r="F691">
        <f t="shared" ref="F691:R691" si="1252">($B683*F$2+$C683*F$3+$D691*F$4)/$E691</f>
        <v>3.3545535519009544</v>
      </c>
      <c r="G691">
        <f t="shared" si="1252"/>
        <v>2.2266295738518238E-2</v>
      </c>
      <c r="H691" s="1179">
        <f t="shared" si="1252"/>
        <v>12.557651326619801</v>
      </c>
      <c r="I691" s="1179">
        <f t="shared" si="1252"/>
        <v>5.9771633805182045</v>
      </c>
      <c r="J691">
        <f t="shared" si="1252"/>
        <v>3.1504016200880831</v>
      </c>
      <c r="K691" s="1179">
        <f t="shared" si="1252"/>
        <v>58.289648345186194</v>
      </c>
      <c r="L691">
        <f t="shared" si="1252"/>
        <v>26.08953703703704</v>
      </c>
      <c r="M691">
        <f t="shared" si="1252"/>
        <v>0.26754807788305557</v>
      </c>
      <c r="N691" s="1179">
        <f t="shared" si="1252"/>
        <v>166.33299974379935</v>
      </c>
      <c r="O691">
        <f t="shared" si="1252"/>
        <v>12.784990872271681</v>
      </c>
      <c r="P691" s="1179">
        <f t="shared" si="1252"/>
        <v>0.11333262140224941</v>
      </c>
      <c r="Q691" s="1179">
        <f t="shared" si="1252"/>
        <v>30.389801747353925</v>
      </c>
      <c r="R691" s="1179">
        <f t="shared" si="1252"/>
        <v>16.877668113126479</v>
      </c>
    </row>
    <row r="692" spans="2:18" ht="15.6" thickTop="1" thickBot="1" x14ac:dyDescent="0.35">
      <c r="B692">
        <v>24</v>
      </c>
      <c r="C692">
        <v>76</v>
      </c>
      <c r="D692">
        <v>1</v>
      </c>
      <c r="E692">
        <f t="shared" ref="E692" si="1253">B692+C692+D692</f>
        <v>101</v>
      </c>
      <c r="F692">
        <f t="shared" ref="F692:R692" si="1254">($B692*F$2+$C692*F$3+$D692*F$4)/$E692</f>
        <v>3.9861555639048443</v>
      </c>
      <c r="G692">
        <f t="shared" si="1254"/>
        <v>2.6341750998996664E-2</v>
      </c>
      <c r="H692" s="1179">
        <f t="shared" si="1254"/>
        <v>12.724750727979862</v>
      </c>
      <c r="I692" s="1179">
        <f t="shared" si="1254"/>
        <v>5.6278391113105108</v>
      </c>
      <c r="J692">
        <f t="shared" si="1254"/>
        <v>3.5210612497331422</v>
      </c>
      <c r="K692" s="1179">
        <f t="shared" si="1254"/>
        <v>59.667196046008435</v>
      </c>
      <c r="L692">
        <f t="shared" si="1254"/>
        <v>31.254218921892186</v>
      </c>
      <c r="M692">
        <f t="shared" si="1254"/>
        <v>0.32073115118795559</v>
      </c>
      <c r="N692" s="1179">
        <f t="shared" si="1254"/>
        <v>160.52154965547788</v>
      </c>
      <c r="O692">
        <f t="shared" si="1254"/>
        <v>14.884376452124302</v>
      </c>
      <c r="P692" s="1179">
        <f t="shared" si="1254"/>
        <v>0.10362708504651283</v>
      </c>
      <c r="Q692" s="1179">
        <f t="shared" si="1254"/>
        <v>33.089645728297768</v>
      </c>
      <c r="R692" s="1179">
        <f t="shared" si="1254"/>
        <v>18.57214622945704</v>
      </c>
    </row>
    <row r="693" spans="2:18" ht="15.6" thickTop="1" thickBot="1" x14ac:dyDescent="0.35">
      <c r="D693">
        <v>3</v>
      </c>
      <c r="E693">
        <f t="shared" ref="E693" si="1255">B692+C692+D693</f>
        <v>103</v>
      </c>
      <c r="F693">
        <f t="shared" ref="F693:R693" si="1256">($B692*F$2+$C692*F$3+$D693*F$4)/$E693</f>
        <v>3.9087544849940703</v>
      </c>
      <c r="G693">
        <f t="shared" si="1256"/>
        <v>2.5830260688336534E-2</v>
      </c>
      <c r="H693" s="1179">
        <f t="shared" si="1256"/>
        <v>12.71003064911941</v>
      </c>
      <c r="I693" s="1179">
        <f t="shared" si="1256"/>
        <v>5.6704793134949574</v>
      </c>
      <c r="J693">
        <f t="shared" si="1256"/>
        <v>3.478303703506239</v>
      </c>
      <c r="K693" s="1179">
        <f t="shared" si="1256"/>
        <v>59.419566719178867</v>
      </c>
      <c r="L693">
        <f t="shared" si="1256"/>
        <v>30.650606410849129</v>
      </c>
      <c r="M693">
        <f t="shared" si="1256"/>
        <v>0.31450336184450012</v>
      </c>
      <c r="N693" s="1179">
        <f t="shared" si="1256"/>
        <v>161.05307758634703</v>
      </c>
      <c r="O693">
        <f t="shared" si="1256"/>
        <v>14.604528797174749</v>
      </c>
      <c r="P693" s="1179">
        <f t="shared" si="1256"/>
        <v>0.10483959657126847</v>
      </c>
      <c r="Q693" s="1179">
        <f t="shared" si="1256"/>
        <v>32.750965598575853</v>
      </c>
      <c r="R693" s="1179">
        <f t="shared" si="1256"/>
        <v>18.363902983207762</v>
      </c>
    </row>
    <row r="694" spans="2:18" ht="15.6" thickTop="1" thickBot="1" x14ac:dyDescent="0.35">
      <c r="D694">
        <v>5</v>
      </c>
      <c r="E694">
        <f t="shared" ref="E694" si="1257">B692+C692+D694</f>
        <v>105</v>
      </c>
      <c r="F694">
        <f t="shared" ref="F694:R694" si="1258">($B692*F$2+$C692*F$3+$D694*F$4)/$E694</f>
        <v>3.8343020186132311</v>
      </c>
      <c r="G694">
        <f t="shared" si="1258"/>
        <v>2.533825572284441E-2</v>
      </c>
      <c r="H694" s="1179">
        <f t="shared" si="1258"/>
        <v>12.695871335167929</v>
      </c>
      <c r="I694" s="1179">
        <f t="shared" si="1258"/>
        <v>5.7114951270247589</v>
      </c>
      <c r="J694">
        <f t="shared" si="1258"/>
        <v>3.4371750161832173</v>
      </c>
      <c r="K694" s="1179">
        <f t="shared" si="1258"/>
        <v>59.181370890514231</v>
      </c>
      <c r="L694">
        <f t="shared" si="1258"/>
        <v>30.069988662131518</v>
      </c>
      <c r="M694">
        <f t="shared" si="1258"/>
        <v>0.3085128216188906</v>
      </c>
      <c r="N694" s="1179">
        <f t="shared" si="1258"/>
        <v>161.56435683413542</v>
      </c>
      <c r="O694">
        <f t="shared" si="1258"/>
        <v>14.33534200527089</v>
      </c>
      <c r="P694" s="1179">
        <f t="shared" si="1258"/>
        <v>0.10600591718079533</v>
      </c>
      <c r="Q694" s="1179">
        <f t="shared" si="1258"/>
        <v>32.425187569033817</v>
      </c>
      <c r="R694" s="1179">
        <f t="shared" si="1258"/>
        <v>18.163592813006069</v>
      </c>
    </row>
    <row r="695" spans="2:18" ht="15.6" thickTop="1" thickBot="1" x14ac:dyDescent="0.35">
      <c r="D695">
        <v>7</v>
      </c>
      <c r="E695">
        <f t="shared" ref="E695" si="1259">B692+C692+D695</f>
        <v>107</v>
      </c>
      <c r="F695">
        <f t="shared" ref="F695:R695" si="1260">($B692*F$2+$C692*F$3+$D695*F$4)/$E695</f>
        <v>3.762632822003638</v>
      </c>
      <c r="G695">
        <f t="shared" si="1260"/>
        <v>2.4864643466342644E-2</v>
      </c>
      <c r="H695" s="1179">
        <f t="shared" si="1260"/>
        <v>12.682241341364167</v>
      </c>
      <c r="I695" s="1179">
        <f t="shared" si="1260"/>
        <v>5.7509776391141942</v>
      </c>
      <c r="J695">
        <f t="shared" si="1260"/>
        <v>3.3975838498816175</v>
      </c>
      <c r="K695" s="1179">
        <f t="shared" si="1260"/>
        <v>58.952079578809027</v>
      </c>
      <c r="L695">
        <f t="shared" si="1260"/>
        <v>29.511076249814565</v>
      </c>
      <c r="M695">
        <f t="shared" si="1260"/>
        <v>0.30274622682227581</v>
      </c>
      <c r="N695" s="1179">
        <f t="shared" si="1260"/>
        <v>162.05652283901583</v>
      </c>
      <c r="O695">
        <f t="shared" si="1260"/>
        <v>14.076218271008299</v>
      </c>
      <c r="P695" s="1179">
        <f t="shared" si="1260"/>
        <v>0.10712863701987259</v>
      </c>
      <c r="Q695" s="1179">
        <f t="shared" si="1260"/>
        <v>32.111588157418588</v>
      </c>
      <c r="R695" s="1179">
        <f t="shared" si="1260"/>
        <v>17.970770873466126</v>
      </c>
    </row>
    <row r="696" spans="2:18" ht="15.6" thickTop="1" thickBot="1" x14ac:dyDescent="0.35">
      <c r="D696">
        <v>10</v>
      </c>
      <c r="E696">
        <f t="shared" ref="E696" si="1261">B692+C692+D696</f>
        <v>110</v>
      </c>
      <c r="F696">
        <f t="shared" ref="F696:R696" si="1262">($B692*F$2+$C692*F$3+$D696*F$4)/$E696</f>
        <v>3.6600155632217204</v>
      </c>
      <c r="G696">
        <f t="shared" si="1262"/>
        <v>2.4186516826351482E-2</v>
      </c>
      <c r="H696" s="1179">
        <f t="shared" si="1262"/>
        <v>12.662725668417872</v>
      </c>
      <c r="I696" s="1179">
        <f t="shared" si="1262"/>
        <v>5.8075094177877027</v>
      </c>
      <c r="J696">
        <f t="shared" si="1262"/>
        <v>3.3408964981315994</v>
      </c>
      <c r="K696" s="1179">
        <f t="shared" si="1262"/>
        <v>58.623776109776571</v>
      </c>
      <c r="L696">
        <f t="shared" si="1262"/>
        <v>28.710815295815294</v>
      </c>
      <c r="M696">
        <f t="shared" si="1262"/>
        <v>0.29448951154530467</v>
      </c>
      <c r="N696" s="1179">
        <f t="shared" si="1262"/>
        <v>162.76121507327645</v>
      </c>
      <c r="O696">
        <f t="shared" si="1262"/>
        <v>13.705200196950496</v>
      </c>
      <c r="P696" s="1179">
        <f t="shared" si="1262"/>
        <v>0.10873616769855139</v>
      </c>
      <c r="Q696" s="1179">
        <f t="shared" si="1262"/>
        <v>31.66257081806042</v>
      </c>
      <c r="R696" s="1179">
        <f t="shared" si="1262"/>
        <v>17.694684914579387</v>
      </c>
    </row>
    <row r="697" spans="2:18" ht="15.6" thickTop="1" thickBot="1" x14ac:dyDescent="0.35">
      <c r="D697">
        <v>13</v>
      </c>
      <c r="E697">
        <f t="shared" ref="E697" si="1263">B692+C692+D697</f>
        <v>113</v>
      </c>
      <c r="F697">
        <f t="shared" ref="F697:R697" si="1264">($B692*F$2+$C692*F$3+$D697*F$4)/$E697</f>
        <v>3.5628470084459227</v>
      </c>
      <c r="G697">
        <f t="shared" si="1264"/>
        <v>2.3544396910607637E-2</v>
      </c>
      <c r="H697" s="1179">
        <f t="shared" si="1264"/>
        <v>12.644246225893504</v>
      </c>
      <c r="I697" s="1179">
        <f t="shared" si="1264"/>
        <v>5.861039509098017</v>
      </c>
      <c r="J697">
        <f t="shared" si="1264"/>
        <v>3.2872190942621131</v>
      </c>
      <c r="K697" s="1179">
        <f t="shared" si="1264"/>
        <v>58.312904683347611</v>
      </c>
      <c r="L697">
        <f t="shared" si="1264"/>
        <v>27.953046073886778</v>
      </c>
      <c r="M697">
        <f t="shared" si="1264"/>
        <v>0.28667120592905765</v>
      </c>
      <c r="N697" s="1179">
        <f t="shared" si="1264"/>
        <v>163.42849002076215</v>
      </c>
      <c r="O697">
        <f t="shared" si="1264"/>
        <v>13.353882197621427</v>
      </c>
      <c r="P697" s="1179">
        <f t="shared" si="1264"/>
        <v>0.11025834276597292</v>
      </c>
      <c r="Q697" s="1179">
        <f t="shared" si="1264"/>
        <v>31.237395107340735</v>
      </c>
      <c r="R697" s="1179">
        <f t="shared" si="1264"/>
        <v>17.433258387137961</v>
      </c>
    </row>
    <row r="698" spans="2:18" ht="15.6" thickTop="1" thickBot="1" x14ac:dyDescent="0.35">
      <c r="D698">
        <v>15</v>
      </c>
      <c r="E698">
        <f t="shared" ref="E698" si="1265">B692+C692+D698</f>
        <v>115</v>
      </c>
      <c r="F698">
        <f t="shared" ref="F698:R698" si="1266">($B692*F$2+$C692*F$3+$D698*F$4)/$E698</f>
        <v>3.5008844517772979</v>
      </c>
      <c r="G698">
        <f t="shared" si="1266"/>
        <v>2.3134929138249244E-2</v>
      </c>
      <c r="H698" s="1179">
        <f t="shared" si="1266"/>
        <v>12.632462233559124</v>
      </c>
      <c r="I698" s="1179">
        <f t="shared" si="1266"/>
        <v>5.8951746397886522</v>
      </c>
      <c r="J698">
        <f t="shared" si="1266"/>
        <v>3.2529900251279478</v>
      </c>
      <c r="K698" s="1179">
        <f t="shared" si="1266"/>
        <v>58.114667831711749</v>
      </c>
      <c r="L698">
        <f t="shared" si="1266"/>
        <v>27.469830917874397</v>
      </c>
      <c r="M698">
        <f t="shared" si="1266"/>
        <v>0.28168561973898709</v>
      </c>
      <c r="N698" s="1179">
        <f t="shared" si="1266"/>
        <v>163.85399868292697</v>
      </c>
      <c r="O698">
        <f t="shared" si="1266"/>
        <v>13.12985332848405</v>
      </c>
      <c r="P698" s="1179">
        <f t="shared" si="1266"/>
        <v>0.11122900512780692</v>
      </c>
      <c r="Q698" s="1179">
        <f t="shared" si="1266"/>
        <v>30.966268567171664</v>
      </c>
      <c r="R698" s="1179">
        <f t="shared" si="1266"/>
        <v>17.266551616015896</v>
      </c>
    </row>
    <row r="699" spans="2:18" ht="15.6" thickTop="1" thickBot="1" x14ac:dyDescent="0.35">
      <c r="D699">
        <v>17</v>
      </c>
      <c r="E699">
        <f t="shared" ref="E699" si="1267">B692+C692+D699</f>
        <v>117</v>
      </c>
      <c r="F699">
        <f t="shared" ref="F699:R699" si="1268">($B692*F$2+$C692*F$3+$D699*F$4)/$E699</f>
        <v>3.4410402731144383</v>
      </c>
      <c r="G699">
        <f t="shared" si="1268"/>
        <v>2.2739460264091137E-2</v>
      </c>
      <c r="H699" s="1179">
        <f t="shared" si="1268"/>
        <v>12.621081112757544</v>
      </c>
      <c r="I699" s="1179">
        <f t="shared" si="1268"/>
        <v>5.9281427574642214</v>
      </c>
      <c r="J699">
        <f t="shared" si="1268"/>
        <v>3.2199311805795663</v>
      </c>
      <c r="K699" s="1179">
        <f t="shared" si="1268"/>
        <v>57.923208308336953</v>
      </c>
      <c r="L699">
        <f t="shared" si="1268"/>
        <v>27.003135938135937</v>
      </c>
      <c r="M699">
        <f t="shared" si="1268"/>
        <v>0.27687048094003003</v>
      </c>
      <c r="N699" s="1179">
        <f t="shared" si="1268"/>
        <v>164.26496004040237</v>
      </c>
      <c r="O699">
        <f t="shared" si="1268"/>
        <v>12.913483565983848</v>
      </c>
      <c r="P699" s="1179">
        <f t="shared" si="1268"/>
        <v>0.11216648245162952</v>
      </c>
      <c r="Q699" s="1179">
        <f t="shared" si="1268"/>
        <v>30.704411310427172</v>
      </c>
      <c r="R699" s="1179">
        <f t="shared" si="1268"/>
        <v>17.105544221684326</v>
      </c>
    </row>
    <row r="700" spans="2:18" ht="15.6" thickTop="1" thickBot="1" x14ac:dyDescent="0.35">
      <c r="D700">
        <v>20</v>
      </c>
      <c r="E700">
        <f t="shared" ref="E700" si="1269">B692+C692+D700</f>
        <v>120</v>
      </c>
      <c r="F700">
        <f t="shared" ref="F700:R700" si="1270">($B692*F$2+$C692*F$3+$D700*F$4)/$E700</f>
        <v>3.355014266286577</v>
      </c>
      <c r="G700">
        <f t="shared" si="1270"/>
        <v>2.2170973757488856E-2</v>
      </c>
      <c r="H700" s="1179">
        <f t="shared" si="1270"/>
        <v>12.604720751605271</v>
      </c>
      <c r="I700" s="1179">
        <f t="shared" si="1270"/>
        <v>5.9755344266228549</v>
      </c>
      <c r="J700">
        <f t="shared" si="1270"/>
        <v>3.1724090915412679</v>
      </c>
      <c r="K700" s="1179">
        <f t="shared" si="1270"/>
        <v>57.647985243485664</v>
      </c>
      <c r="L700">
        <f t="shared" si="1270"/>
        <v>26.332261904761904</v>
      </c>
      <c r="M700">
        <f t="shared" si="1270"/>
        <v>0.26994871891652927</v>
      </c>
      <c r="N700" s="1179">
        <f t="shared" si="1270"/>
        <v>164.85571699177325</v>
      </c>
      <c r="O700">
        <f t="shared" si="1270"/>
        <v>12.602452032389806</v>
      </c>
      <c r="P700" s="1179">
        <f t="shared" si="1270"/>
        <v>0.11351410610462449</v>
      </c>
      <c r="Q700" s="1179">
        <f t="shared" si="1270"/>
        <v>30.327991503856971</v>
      </c>
      <c r="R700" s="1179">
        <f t="shared" si="1270"/>
        <v>16.874096092332692</v>
      </c>
    </row>
    <row r="701" spans="2:18" ht="15.6" thickTop="1" thickBot="1" x14ac:dyDescent="0.35">
      <c r="B701">
        <v>23</v>
      </c>
      <c r="C701">
        <v>77</v>
      </c>
      <c r="D701">
        <v>1</v>
      </c>
      <c r="E701">
        <f t="shared" ref="E701" si="1271">B701+C701+D701</f>
        <v>101</v>
      </c>
      <c r="F701">
        <f t="shared" ref="F701:R701" si="1272">($B701*F$2+$C701*F$3+$D701*F$4)/$E701</f>
        <v>3.9867029473333075</v>
      </c>
      <c r="G701">
        <f t="shared" si="1272"/>
        <v>2.6228497160149879E-2</v>
      </c>
      <c r="H701" s="1179">
        <f t="shared" si="1272"/>
        <v>12.780674797269528</v>
      </c>
      <c r="I701" s="1179">
        <f t="shared" si="1272"/>
        <v>5.6259037205437581</v>
      </c>
      <c r="J701">
        <f t="shared" si="1272"/>
        <v>3.5472087405686086</v>
      </c>
      <c r="K701" s="1179">
        <f t="shared" si="1272"/>
        <v>58.904824043988</v>
      </c>
      <c r="L701">
        <f t="shared" si="1272"/>
        <v>31.542604903347474</v>
      </c>
      <c r="M701">
        <f t="shared" si="1272"/>
        <v>0.32358339796039953</v>
      </c>
      <c r="N701" s="1179">
        <f t="shared" si="1272"/>
        <v>158.76636222732807</v>
      </c>
      <c r="O701">
        <f t="shared" si="1272"/>
        <v>14.667498622561679</v>
      </c>
      <c r="P701" s="1179">
        <f t="shared" si="1272"/>
        <v>0.10384271043547331</v>
      </c>
      <c r="Q701" s="1179">
        <f t="shared" si="1272"/>
        <v>33.016207815232086</v>
      </c>
      <c r="R701" s="1179">
        <f t="shared" si="1272"/>
        <v>18.567902244355519</v>
      </c>
    </row>
    <row r="702" spans="2:18" ht="15.6" thickTop="1" thickBot="1" x14ac:dyDescent="0.35">
      <c r="D702">
        <v>3</v>
      </c>
      <c r="E702">
        <f t="shared" ref="E702" si="1273">B701+C701+D702</f>
        <v>103</v>
      </c>
      <c r="F702">
        <f t="shared" ref="F702:R702" si="1274">($B701*F$2+$C701*F$3+$D702*F$4)/$E702</f>
        <v>3.9092912396180979</v>
      </c>
      <c r="G702">
        <f t="shared" si="1274"/>
        <v>2.5719205953156677E-2</v>
      </c>
      <c r="H702" s="1179">
        <f t="shared" si="1274"/>
        <v>12.764868814151026</v>
      </c>
      <c r="I702" s="1179">
        <f t="shared" si="1274"/>
        <v>5.6685815031314437</v>
      </c>
      <c r="J702">
        <f t="shared" si="1274"/>
        <v>3.5039434760730552</v>
      </c>
      <c r="K702" s="1179">
        <f t="shared" si="1274"/>
        <v>58.671998057003485</v>
      </c>
      <c r="L702">
        <f t="shared" si="1274"/>
        <v>30.933392664509171</v>
      </c>
      <c r="M702">
        <f t="shared" si="1274"/>
        <v>0.31730022518446949</v>
      </c>
      <c r="N702" s="1179">
        <f t="shared" si="1274"/>
        <v>159.33197146748168</v>
      </c>
      <c r="O702">
        <f t="shared" si="1274"/>
        <v>14.391862187603632</v>
      </c>
      <c r="P702" s="1179">
        <f t="shared" si="1274"/>
        <v>0.10505103505947246</v>
      </c>
      <c r="Q702" s="1179">
        <f t="shared" si="1274"/>
        <v>32.678953664404645</v>
      </c>
      <c r="R702" s="1179">
        <f t="shared" si="1274"/>
        <v>18.359741405583939</v>
      </c>
    </row>
    <row r="703" spans="2:18" ht="15.6" thickTop="1" thickBot="1" x14ac:dyDescent="0.35">
      <c r="D703">
        <v>5</v>
      </c>
      <c r="E703">
        <f t="shared" ref="E703" si="1275">B701+C701+D703</f>
        <v>105</v>
      </c>
      <c r="F703">
        <f t="shared" ref="F703:R703" si="1276">($B701*F$2+$C701*F$3+$D703*F$4)/$E703</f>
        <v>3.8348285493396577</v>
      </c>
      <c r="G703">
        <f t="shared" si="1276"/>
        <v>2.5229316315953692E-2</v>
      </c>
      <c r="H703" s="1179">
        <f t="shared" si="1276"/>
        <v>12.749664963722751</v>
      </c>
      <c r="I703" s="1179">
        <f t="shared" si="1276"/>
        <v>5.7096334654300733</v>
      </c>
      <c r="J703">
        <f t="shared" si="1276"/>
        <v>3.4623264121297135</v>
      </c>
      <c r="K703" s="1179">
        <f t="shared" si="1276"/>
        <v>58.448041631427905</v>
      </c>
      <c r="L703">
        <f t="shared" si="1276"/>
        <v>30.347388510959938</v>
      </c>
      <c r="M703">
        <f t="shared" si="1276"/>
        <v>0.31125641137143195</v>
      </c>
      <c r="N703" s="1179">
        <f t="shared" si="1276"/>
        <v>159.87603368896276</v>
      </c>
      <c r="O703">
        <f t="shared" si="1276"/>
        <v>14.126726188263033</v>
      </c>
      <c r="P703" s="1179">
        <f t="shared" si="1276"/>
        <v>0.106213328269224</v>
      </c>
      <c r="Q703" s="1179">
        <f t="shared" si="1276"/>
        <v>32.35454729075159</v>
      </c>
      <c r="R703" s="1179">
        <f t="shared" si="1276"/>
        <v>18.159510503527464</v>
      </c>
    </row>
    <row r="704" spans="2:18" ht="15.6" thickTop="1" thickBot="1" x14ac:dyDescent="0.35">
      <c r="D704">
        <v>7</v>
      </c>
      <c r="E704">
        <f t="shared" ref="E704" si="1277">B701+C701+D704</f>
        <v>107</v>
      </c>
      <c r="F704">
        <f t="shared" ref="F704:R704" si="1278">($B701*F$2+$C701*F$3+$D704*F$4)/$E704</f>
        <v>3.7631495110342437</v>
      </c>
      <c r="G704">
        <f t="shared" si="1278"/>
        <v>2.4757740310048015E-2</v>
      </c>
      <c r="H704" s="1179">
        <f t="shared" si="1278"/>
        <v>12.735029481534788</v>
      </c>
      <c r="I704" s="1179">
        <f t="shared" si="1278"/>
        <v>5.7491507749324935</v>
      </c>
      <c r="J704">
        <f t="shared" si="1278"/>
        <v>3.4222651262777122</v>
      </c>
      <c r="K704" s="1179">
        <f t="shared" si="1278"/>
        <v>58.232457408677583</v>
      </c>
      <c r="L704">
        <f t="shared" si="1278"/>
        <v>29.783291054739649</v>
      </c>
      <c r="M704">
        <f t="shared" si="1278"/>
        <v>0.30543853452336778</v>
      </c>
      <c r="N704" s="1179">
        <f t="shared" si="1278"/>
        <v>160.39975713580901</v>
      </c>
      <c r="O704">
        <f t="shared" si="1278"/>
        <v>13.87150181506601</v>
      </c>
      <c r="P704" s="1179">
        <f t="shared" si="1278"/>
        <v>0.1073321712655269</v>
      </c>
      <c r="Q704" s="1179">
        <f t="shared" si="1278"/>
        <v>32.042268258169671</v>
      </c>
      <c r="R704" s="1179">
        <f t="shared" si="1278"/>
        <v>17.966764868837586</v>
      </c>
    </row>
    <row r="705" spans="2:18" ht="15.6" thickTop="1" thickBot="1" x14ac:dyDescent="0.35">
      <c r="D705">
        <v>10</v>
      </c>
      <c r="E705">
        <f t="shared" ref="E705" si="1279">B701+C701+D705</f>
        <v>110</v>
      </c>
      <c r="F705">
        <f t="shared" ref="F705:R705" si="1280">($B701*F$2+$C701*F$3+$D705*F$4)/$E705</f>
        <v>3.6605181607333095</v>
      </c>
      <c r="G705">
        <f t="shared" si="1280"/>
        <v>2.408252921068307E-2</v>
      </c>
      <c r="H705" s="1179">
        <f t="shared" si="1280"/>
        <v>12.714074132038386</v>
      </c>
      <c r="I705" s="1179">
        <f t="shared" si="1280"/>
        <v>5.8057323771745937</v>
      </c>
      <c r="J705">
        <f t="shared" si="1280"/>
        <v>3.3649046488078005</v>
      </c>
      <c r="K705" s="1179">
        <f t="shared" si="1280"/>
        <v>57.923779998830533</v>
      </c>
      <c r="L705">
        <f t="shared" si="1280"/>
        <v>28.975606060606061</v>
      </c>
      <c r="M705">
        <f t="shared" si="1280"/>
        <v>0.29710839267273048</v>
      </c>
      <c r="N705" s="1179">
        <f t="shared" si="1280"/>
        <v>161.14963388924801</v>
      </c>
      <c r="O705">
        <f t="shared" si="1280"/>
        <v>13.506066917079361</v>
      </c>
      <c r="P705" s="1179">
        <f t="shared" si="1280"/>
        <v>0.10893415101023329</v>
      </c>
      <c r="Q705" s="1179">
        <f t="shared" si="1280"/>
        <v>31.595141461518292</v>
      </c>
      <c r="R705" s="1179">
        <f t="shared" si="1280"/>
        <v>17.690788164622536</v>
      </c>
    </row>
    <row r="706" spans="2:18" ht="15.6" thickTop="1" thickBot="1" x14ac:dyDescent="0.35">
      <c r="D706">
        <v>13</v>
      </c>
      <c r="E706">
        <f t="shared" ref="E706" si="1281">B701+C701+D706</f>
        <v>113</v>
      </c>
      <c r="F706">
        <f t="shared" ref="F706:R706" si="1282">($B701*F$2+$C701*F$3+$D706*F$4)/$E706</f>
        <v>3.5633362626607439</v>
      </c>
      <c r="G706">
        <f t="shared" si="1282"/>
        <v>2.3443170028098564E-2</v>
      </c>
      <c r="H706" s="1179">
        <f t="shared" si="1282"/>
        <v>12.694231455966568</v>
      </c>
      <c r="I706" s="1179">
        <f t="shared" si="1282"/>
        <v>5.8593096465542827</v>
      </c>
      <c r="J706">
        <f t="shared" si="1282"/>
        <v>3.3105898604070876</v>
      </c>
      <c r="K706" s="1179">
        <f t="shared" si="1282"/>
        <v>57.631492539948816</v>
      </c>
      <c r="L706">
        <f t="shared" si="1282"/>
        <v>28.210806995364514</v>
      </c>
      <c r="M706">
        <f t="shared" si="1282"/>
        <v>0.28922055923894119</v>
      </c>
      <c r="N706" s="1179">
        <f t="shared" si="1282"/>
        <v>161.85969417790261</v>
      </c>
      <c r="O706">
        <f t="shared" si="1282"/>
        <v>13.160035641994657</v>
      </c>
      <c r="P706" s="1179">
        <f t="shared" si="1282"/>
        <v>0.11045106988353937</v>
      </c>
      <c r="Q706" s="1179">
        <f t="shared" si="1282"/>
        <v>31.171755910706807</v>
      </c>
      <c r="R706" s="1179">
        <f t="shared" si="1282"/>
        <v>17.429465090719788</v>
      </c>
    </row>
    <row r="707" spans="2:18" ht="15.6" thickTop="1" thickBot="1" x14ac:dyDescent="0.35">
      <c r="D707">
        <v>15</v>
      </c>
      <c r="E707">
        <f t="shared" ref="E707" si="1283">B701+C701+D707</f>
        <v>115</v>
      </c>
      <c r="F707">
        <f t="shared" ref="F707:R707" si="1284">($B701*F$2+$C701*F$3+$D707*F$4)/$E707</f>
        <v>3.5013651972231656</v>
      </c>
      <c r="G707">
        <f t="shared" si="1284"/>
        <v>2.3035462723262068E-2</v>
      </c>
      <c r="H707" s="1179">
        <f t="shared" si="1284"/>
        <v>12.681578155283093</v>
      </c>
      <c r="I707" s="1179">
        <f t="shared" si="1284"/>
        <v>5.8934748618108959</v>
      </c>
      <c r="J707">
        <f t="shared" si="1284"/>
        <v>3.2759543431660534</v>
      </c>
      <c r="K707" s="1179">
        <f t="shared" si="1284"/>
        <v>57.445106334285107</v>
      </c>
      <c r="L707">
        <f t="shared" si="1284"/>
        <v>27.723109040717738</v>
      </c>
      <c r="M707">
        <f t="shared" si="1284"/>
        <v>0.28419063646956833</v>
      </c>
      <c r="N707" s="1179">
        <f t="shared" si="1284"/>
        <v>162.31248624603018</v>
      </c>
      <c r="O707">
        <f t="shared" si="1284"/>
        <v>12.939378017302962</v>
      </c>
      <c r="P707" s="1179">
        <f t="shared" si="1284"/>
        <v>0.11141838046941571</v>
      </c>
      <c r="Q707" s="1179">
        <f t="shared" si="1284"/>
        <v>30.901770921783541</v>
      </c>
      <c r="R707" s="1179">
        <f t="shared" si="1284"/>
        <v>17.262824289970212</v>
      </c>
    </row>
    <row r="708" spans="2:18" ht="15.6" thickTop="1" thickBot="1" x14ac:dyDescent="0.35">
      <c r="D708">
        <v>17</v>
      </c>
      <c r="E708">
        <f t="shared" ref="E708" si="1285">B701+C701+D708</f>
        <v>117</v>
      </c>
      <c r="F708">
        <f t="shared" ref="F708:R708" si="1286">($B701*F$2+$C701*F$3+$D708*F$4)/$E708</f>
        <v>3.4415128006894364</v>
      </c>
      <c r="G708">
        <f t="shared" si="1286"/>
        <v>2.2641694129702034E-2</v>
      </c>
      <c r="H708" s="1179">
        <f t="shared" si="1286"/>
        <v>12.669357446075974</v>
      </c>
      <c r="I708" s="1179">
        <f t="shared" si="1286"/>
        <v>5.9264720355202734</v>
      </c>
      <c r="J708">
        <f t="shared" si="1286"/>
        <v>3.2425029461725763</v>
      </c>
      <c r="K708" s="1179">
        <f t="shared" si="1286"/>
        <v>57.265092306592813</v>
      </c>
      <c r="L708">
        <f t="shared" si="1286"/>
        <v>27.252084520417853</v>
      </c>
      <c r="M708">
        <f t="shared" si="1286"/>
        <v>0.27933267687179791</v>
      </c>
      <c r="N708" s="1179">
        <f t="shared" si="1286"/>
        <v>162.74979824345255</v>
      </c>
      <c r="O708">
        <f t="shared" si="1286"/>
        <v>12.72626424302808</v>
      </c>
      <c r="P708" s="1179">
        <f t="shared" si="1286"/>
        <v>0.11235262060791165</v>
      </c>
      <c r="Q708" s="1179">
        <f t="shared" si="1286"/>
        <v>30.64101618889184</v>
      </c>
      <c r="R708" s="1179">
        <f t="shared" si="1286"/>
        <v>17.10188061061378</v>
      </c>
    </row>
    <row r="709" spans="2:18" ht="15.6" thickTop="1" thickBot="1" x14ac:dyDescent="0.35">
      <c r="D709">
        <v>20</v>
      </c>
      <c r="E709">
        <f t="shared" ref="E709" si="1287">B701+C701+D709</f>
        <v>120</v>
      </c>
      <c r="F709">
        <f t="shared" ref="F709:R709" si="1288">($B701*F$2+$C701*F$3+$D709*F$4)/$E709</f>
        <v>3.3554749806722004</v>
      </c>
      <c r="G709">
        <f t="shared" si="1288"/>
        <v>2.2075651776459482E-2</v>
      </c>
      <c r="H709" s="1179">
        <f t="shared" si="1288"/>
        <v>12.65179017659074</v>
      </c>
      <c r="I709" s="1179">
        <f t="shared" si="1288"/>
        <v>5.9739054727275054</v>
      </c>
      <c r="J709">
        <f t="shared" si="1288"/>
        <v>3.1944165629944519</v>
      </c>
      <c r="K709" s="1179">
        <f t="shared" si="1288"/>
        <v>57.006322141785134</v>
      </c>
      <c r="L709">
        <f t="shared" si="1288"/>
        <v>26.574986772486774</v>
      </c>
      <c r="M709">
        <f t="shared" si="1288"/>
        <v>0.27234935995000298</v>
      </c>
      <c r="N709" s="1179">
        <f t="shared" si="1288"/>
        <v>163.37843423974718</v>
      </c>
      <c r="O709">
        <f t="shared" si="1288"/>
        <v>12.419913192507931</v>
      </c>
      <c r="P709" s="1179">
        <f t="shared" si="1288"/>
        <v>0.11369559080699958</v>
      </c>
      <c r="Q709" s="1179">
        <f t="shared" si="1288"/>
        <v>30.266181260360025</v>
      </c>
      <c r="R709" s="1179">
        <f t="shared" si="1288"/>
        <v>16.870524071538913</v>
      </c>
    </row>
    <row r="710" spans="2:18" ht="15.6" thickTop="1" thickBot="1" x14ac:dyDescent="0.35">
      <c r="B710">
        <v>22</v>
      </c>
      <c r="C710">
        <v>78</v>
      </c>
      <c r="D710">
        <v>1</v>
      </c>
      <c r="E710">
        <f t="shared" ref="E710" si="1289">B710+C710+D710</f>
        <v>101</v>
      </c>
      <c r="F710">
        <f t="shared" ref="F710:R710" si="1290">($B710*F$2+$C710*F$3+$D710*F$4)/$E710</f>
        <v>3.9872503307617704</v>
      </c>
      <c r="G710">
        <f t="shared" si="1290"/>
        <v>2.6115243321303095E-2</v>
      </c>
      <c r="H710" s="1179">
        <f t="shared" si="1290"/>
        <v>12.836598866559195</v>
      </c>
      <c r="I710" s="1179">
        <f t="shared" si="1290"/>
        <v>5.6239683297770062</v>
      </c>
      <c r="J710">
        <f t="shared" si="1290"/>
        <v>3.5733562314040754</v>
      </c>
      <c r="K710" s="1179">
        <f t="shared" si="1290"/>
        <v>58.142452041967573</v>
      </c>
      <c r="L710">
        <f t="shared" si="1290"/>
        <v>31.83099088480277</v>
      </c>
      <c r="M710">
        <f t="shared" si="1290"/>
        <v>0.32643564473284353</v>
      </c>
      <c r="N710" s="1179">
        <f t="shared" si="1290"/>
        <v>157.01117479917826</v>
      </c>
      <c r="O710">
        <f t="shared" si="1290"/>
        <v>14.450620792999052</v>
      </c>
      <c r="P710" s="1179">
        <f t="shared" si="1290"/>
        <v>0.10405833582443381</v>
      </c>
      <c r="Q710" s="1179">
        <f t="shared" si="1290"/>
        <v>32.942769902166404</v>
      </c>
      <c r="R710" s="1179">
        <f t="shared" si="1290"/>
        <v>18.563658259253994</v>
      </c>
    </row>
    <row r="711" spans="2:18" ht="15.6" thickTop="1" thickBot="1" x14ac:dyDescent="0.35">
      <c r="D711">
        <v>3</v>
      </c>
      <c r="E711">
        <f t="shared" ref="E711" si="1291">B710+C710+D711</f>
        <v>103</v>
      </c>
      <c r="F711">
        <f t="shared" ref="F711:R711" si="1292">($B710*F$2+$C710*F$3+$D711*F$4)/$E711</f>
        <v>3.9098279942421246</v>
      </c>
      <c r="G711">
        <f t="shared" si="1292"/>
        <v>2.5608151217976823E-2</v>
      </c>
      <c r="H711" s="1179">
        <f t="shared" si="1292"/>
        <v>12.819706979182641</v>
      </c>
      <c r="I711" s="1179">
        <f t="shared" si="1292"/>
        <v>5.6666836927679292</v>
      </c>
      <c r="J711">
        <f t="shared" si="1292"/>
        <v>3.5295832486398719</v>
      </c>
      <c r="K711" s="1179">
        <f t="shared" si="1292"/>
        <v>57.924429394828117</v>
      </c>
      <c r="L711">
        <f t="shared" si="1292"/>
        <v>31.216178918169213</v>
      </c>
      <c r="M711">
        <f t="shared" si="1292"/>
        <v>0.3200970885244388</v>
      </c>
      <c r="N711" s="1179">
        <f t="shared" si="1292"/>
        <v>157.61086534861633</v>
      </c>
      <c r="O711">
        <f t="shared" si="1292"/>
        <v>14.179195578032513</v>
      </c>
      <c r="P711" s="1179">
        <f t="shared" si="1292"/>
        <v>0.10526247354767643</v>
      </c>
      <c r="Q711" s="1179">
        <f t="shared" si="1292"/>
        <v>32.606941730233444</v>
      </c>
      <c r="R711" s="1179">
        <f t="shared" si="1292"/>
        <v>18.355579827960113</v>
      </c>
    </row>
    <row r="712" spans="2:18" ht="15.6" thickTop="1" thickBot="1" x14ac:dyDescent="0.35">
      <c r="D712">
        <v>5</v>
      </c>
      <c r="E712">
        <f t="shared" ref="E712" si="1293">B710+C710+D712</f>
        <v>105</v>
      </c>
      <c r="F712">
        <f t="shared" ref="F712:R712" si="1294">($B710*F$2+$C710*F$3+$D712*F$4)/$E712</f>
        <v>3.8353550800660838</v>
      </c>
      <c r="G712">
        <f t="shared" si="1294"/>
        <v>2.5120376909062977E-2</v>
      </c>
      <c r="H712" s="1179">
        <f t="shared" si="1294"/>
        <v>12.803458592277574</v>
      </c>
      <c r="I712" s="1179">
        <f t="shared" si="1294"/>
        <v>5.7077718038353886</v>
      </c>
      <c r="J712">
        <f t="shared" si="1294"/>
        <v>3.4874778080762097</v>
      </c>
      <c r="K712" s="1179">
        <f t="shared" si="1294"/>
        <v>57.714712372341594</v>
      </c>
      <c r="L712">
        <f t="shared" si="1294"/>
        <v>30.624788359788361</v>
      </c>
      <c r="M712">
        <f t="shared" si="1294"/>
        <v>0.3140000011239733</v>
      </c>
      <c r="N712" s="1179">
        <f t="shared" si="1294"/>
        <v>158.18771054379008</v>
      </c>
      <c r="O712">
        <f t="shared" si="1294"/>
        <v>13.918110371255173</v>
      </c>
      <c r="P712" s="1179">
        <f t="shared" si="1294"/>
        <v>0.10642073935765267</v>
      </c>
      <c r="Q712" s="1179">
        <f t="shared" si="1294"/>
        <v>32.283907012469363</v>
      </c>
      <c r="R712" s="1179">
        <f t="shared" si="1294"/>
        <v>18.155428194048852</v>
      </c>
    </row>
    <row r="713" spans="2:18" ht="15.6" thickTop="1" thickBot="1" x14ac:dyDescent="0.35">
      <c r="D713">
        <v>7</v>
      </c>
      <c r="E713">
        <f t="shared" ref="E713" si="1295">B710+C710+D713</f>
        <v>107</v>
      </c>
      <c r="F713">
        <f t="shared" ref="F713:R713" si="1296">($B710*F$2+$C710*F$3+$D713*F$4)/$E713</f>
        <v>3.7636662000648489</v>
      </c>
      <c r="G713">
        <f t="shared" si="1296"/>
        <v>2.465083715375339E-2</v>
      </c>
      <c r="H713" s="1179">
        <f t="shared" si="1296"/>
        <v>12.787817621705408</v>
      </c>
      <c r="I713" s="1179">
        <f t="shared" si="1296"/>
        <v>5.7473239107507927</v>
      </c>
      <c r="J713">
        <f t="shared" si="1296"/>
        <v>3.4469464026738068</v>
      </c>
      <c r="K713" s="1179">
        <f t="shared" si="1296"/>
        <v>57.512835238546153</v>
      </c>
      <c r="L713">
        <f t="shared" si="1296"/>
        <v>30.055505859664741</v>
      </c>
      <c r="M713">
        <f t="shared" si="1296"/>
        <v>0.3081308422244598</v>
      </c>
      <c r="N713" s="1179">
        <f t="shared" si="1296"/>
        <v>158.74299143260217</v>
      </c>
      <c r="O713">
        <f t="shared" si="1296"/>
        <v>13.666785359123717</v>
      </c>
      <c r="P713" s="1179">
        <f t="shared" si="1296"/>
        <v>0.10753570551118119</v>
      </c>
      <c r="Q713" s="1179">
        <f t="shared" si="1296"/>
        <v>31.972948358920757</v>
      </c>
      <c r="R713" s="1179">
        <f t="shared" si="1296"/>
        <v>17.962758864209043</v>
      </c>
    </row>
    <row r="714" spans="2:18" ht="15.6" thickTop="1" thickBot="1" x14ac:dyDescent="0.35">
      <c r="D714">
        <v>10</v>
      </c>
      <c r="E714">
        <f t="shared" ref="E714" si="1297">B710+C710+D714</f>
        <v>110</v>
      </c>
      <c r="F714">
        <f t="shared" ref="F714:R714" si="1298">($B710*F$2+$C710*F$3+$D714*F$4)/$E714</f>
        <v>3.6610207582448981</v>
      </c>
      <c r="G714">
        <f t="shared" si="1298"/>
        <v>2.3978541595014662E-2</v>
      </c>
      <c r="H714" s="1179">
        <f t="shared" si="1298"/>
        <v>12.765422595658897</v>
      </c>
      <c r="I714" s="1179">
        <f t="shared" si="1298"/>
        <v>5.8039553365614855</v>
      </c>
      <c r="J714">
        <f t="shared" si="1298"/>
        <v>3.3889127994840016</v>
      </c>
      <c r="K714" s="1179">
        <f t="shared" si="1298"/>
        <v>57.223783887884508</v>
      </c>
      <c r="L714">
        <f t="shared" si="1298"/>
        <v>29.240396825396829</v>
      </c>
      <c r="M714">
        <f t="shared" si="1298"/>
        <v>0.29972727380015635</v>
      </c>
      <c r="N714" s="1179">
        <f t="shared" si="1298"/>
        <v>159.53805270521951</v>
      </c>
      <c r="O714">
        <f t="shared" si="1298"/>
        <v>13.306933637208219</v>
      </c>
      <c r="P714" s="1179">
        <f t="shared" si="1298"/>
        <v>0.10913213432191519</v>
      </c>
      <c r="Q714" s="1179">
        <f t="shared" si="1298"/>
        <v>31.527712104976164</v>
      </c>
      <c r="R714" s="1179">
        <f t="shared" si="1298"/>
        <v>17.686891414665681</v>
      </c>
    </row>
    <row r="715" spans="2:18" ht="15.6" thickTop="1" thickBot="1" x14ac:dyDescent="0.35">
      <c r="D715">
        <v>13</v>
      </c>
      <c r="E715">
        <f t="shared" ref="E715" si="1299">B710+C710+D715</f>
        <v>113</v>
      </c>
      <c r="F715">
        <f t="shared" ref="F715:R715" si="1300">($B710*F$2+$C710*F$3+$D715*F$4)/$E715</f>
        <v>3.5638255168755646</v>
      </c>
      <c r="G715">
        <f t="shared" si="1300"/>
        <v>2.3341943145589492E-2</v>
      </c>
      <c r="H715" s="1179">
        <f t="shared" si="1300"/>
        <v>12.744216686039634</v>
      </c>
      <c r="I715" s="1179">
        <f t="shared" si="1300"/>
        <v>5.8575797840105484</v>
      </c>
      <c r="J715">
        <f t="shared" si="1300"/>
        <v>3.333960626552062</v>
      </c>
      <c r="K715" s="1179">
        <f t="shared" si="1300"/>
        <v>56.950080396550028</v>
      </c>
      <c r="L715">
        <f t="shared" si="1300"/>
        <v>28.468567916842254</v>
      </c>
      <c r="M715">
        <f t="shared" si="1300"/>
        <v>0.29176991254882473</v>
      </c>
      <c r="N715" s="1179">
        <f t="shared" si="1300"/>
        <v>160.29089833504304</v>
      </c>
      <c r="O715">
        <f t="shared" si="1300"/>
        <v>12.966189086367885</v>
      </c>
      <c r="P715" s="1179">
        <f t="shared" si="1300"/>
        <v>0.11064379700110583</v>
      </c>
      <c r="Q715" s="1179">
        <f t="shared" si="1300"/>
        <v>31.106116714072876</v>
      </c>
      <c r="R715" s="1179">
        <f t="shared" si="1300"/>
        <v>17.425671794301611</v>
      </c>
    </row>
    <row r="716" spans="2:18" ht="15.6" thickTop="1" thickBot="1" x14ac:dyDescent="0.35">
      <c r="D716">
        <v>15</v>
      </c>
      <c r="E716">
        <f t="shared" ref="E716" si="1301">B710+C710+D716</f>
        <v>115</v>
      </c>
      <c r="F716">
        <f t="shared" ref="F716:R716" si="1302">($B710*F$2+$C710*F$3+$D716*F$4)/$E716</f>
        <v>3.5018459426690329</v>
      </c>
      <c r="G716">
        <f t="shared" si="1302"/>
        <v>2.2935996308274892E-2</v>
      </c>
      <c r="H716" s="1179">
        <f t="shared" si="1302"/>
        <v>12.73069407700706</v>
      </c>
      <c r="I716" s="1179">
        <f t="shared" si="1302"/>
        <v>5.8917750838331395</v>
      </c>
      <c r="J716">
        <f t="shared" si="1302"/>
        <v>3.2989186612041586</v>
      </c>
      <c r="K716" s="1179">
        <f t="shared" si="1302"/>
        <v>56.775544836858472</v>
      </c>
      <c r="L716">
        <f t="shared" si="1302"/>
        <v>27.976387163561082</v>
      </c>
      <c r="M716">
        <f t="shared" si="1302"/>
        <v>0.28669565320014956</v>
      </c>
      <c r="N716" s="1179">
        <f t="shared" si="1302"/>
        <v>160.77097380913338</v>
      </c>
      <c r="O716">
        <f t="shared" si="1302"/>
        <v>12.748902706121871</v>
      </c>
      <c r="P716" s="1179">
        <f t="shared" si="1302"/>
        <v>0.11160775581102449</v>
      </c>
      <c r="Q716" s="1179">
        <f t="shared" si="1302"/>
        <v>30.837273276395422</v>
      </c>
      <c r="R716" s="1179">
        <f t="shared" si="1302"/>
        <v>17.259096963924524</v>
      </c>
    </row>
    <row r="717" spans="2:18" ht="15.6" thickTop="1" thickBot="1" x14ac:dyDescent="0.35">
      <c r="D717">
        <v>17</v>
      </c>
      <c r="E717">
        <f t="shared" ref="E717" si="1303">B710+C710+D717</f>
        <v>117</v>
      </c>
      <c r="F717">
        <f t="shared" ref="F717:R717" si="1304">($B710*F$2+$C710*F$3+$D717*F$4)/$E717</f>
        <v>3.4419853282644342</v>
      </c>
      <c r="G717">
        <f t="shared" si="1304"/>
        <v>2.2543927995312928E-2</v>
      </c>
      <c r="H717" s="1179">
        <f t="shared" si="1304"/>
        <v>12.717633779394404</v>
      </c>
      <c r="I717" s="1179">
        <f t="shared" si="1304"/>
        <v>5.9248013135763253</v>
      </c>
      <c r="J717">
        <f t="shared" si="1304"/>
        <v>3.2650747117655849</v>
      </c>
      <c r="K717" s="1179">
        <f t="shared" si="1304"/>
        <v>56.606976304848686</v>
      </c>
      <c r="L717">
        <f t="shared" si="1304"/>
        <v>27.501033102699772</v>
      </c>
      <c r="M717">
        <f t="shared" si="1304"/>
        <v>0.2817948728035658</v>
      </c>
      <c r="N717" s="1179">
        <f t="shared" si="1304"/>
        <v>161.23463644650269</v>
      </c>
      <c r="O717">
        <f t="shared" si="1304"/>
        <v>12.539044920072307</v>
      </c>
      <c r="P717" s="1179">
        <f t="shared" si="1304"/>
        <v>0.11253875876419379</v>
      </c>
      <c r="Q717" s="1179">
        <f t="shared" si="1304"/>
        <v>30.577621067356507</v>
      </c>
      <c r="R717" s="1179">
        <f t="shared" si="1304"/>
        <v>17.098216999543233</v>
      </c>
    </row>
    <row r="718" spans="2:18" ht="15.6" thickTop="1" thickBot="1" x14ac:dyDescent="0.35">
      <c r="D718">
        <v>20</v>
      </c>
      <c r="E718">
        <f t="shared" ref="E718" si="1305">B710+C710+D718</f>
        <v>120</v>
      </c>
      <c r="F718">
        <f t="shared" ref="F718:R718" si="1306">($B710*F$2+$C710*F$3+$D718*F$4)/$E718</f>
        <v>3.3559356950578234</v>
      </c>
      <c r="G718">
        <f t="shared" si="1306"/>
        <v>2.1980329795430107E-2</v>
      </c>
      <c r="H718" s="1179">
        <f t="shared" si="1306"/>
        <v>12.69885960157621</v>
      </c>
      <c r="I718" s="1179">
        <f t="shared" si="1306"/>
        <v>5.9722765188321558</v>
      </c>
      <c r="J718">
        <f t="shared" si="1306"/>
        <v>3.2164240344476362</v>
      </c>
      <c r="K718" s="1179">
        <f t="shared" si="1306"/>
        <v>56.364659040084611</v>
      </c>
      <c r="L718">
        <f t="shared" si="1306"/>
        <v>26.817711640211645</v>
      </c>
      <c r="M718">
        <f t="shared" si="1306"/>
        <v>0.27475000098347663</v>
      </c>
      <c r="N718" s="1179">
        <f t="shared" si="1306"/>
        <v>161.90115148772108</v>
      </c>
      <c r="O718">
        <f t="shared" si="1306"/>
        <v>12.237374352626054</v>
      </c>
      <c r="P718" s="1179">
        <f t="shared" si="1306"/>
        <v>0.11387707550937466</v>
      </c>
      <c r="Q718" s="1179">
        <f t="shared" si="1306"/>
        <v>30.204371016863071</v>
      </c>
      <c r="R718" s="1179">
        <f t="shared" si="1306"/>
        <v>16.866952050745127</v>
      </c>
    </row>
    <row r="719" spans="2:18" ht="15.6" thickTop="1" thickBot="1" x14ac:dyDescent="0.35">
      <c r="B719">
        <v>21</v>
      </c>
      <c r="C719">
        <v>79</v>
      </c>
      <c r="D719">
        <v>1</v>
      </c>
      <c r="E719">
        <f t="shared" ref="E719" si="1307">B719+C719+D719</f>
        <v>101</v>
      </c>
      <c r="F719">
        <f t="shared" ref="F719:R719" si="1308">($B719*F$2+$C719*F$3+$D719*F$4)/$E719</f>
        <v>3.9877977141902332</v>
      </c>
      <c r="G719">
        <f t="shared" si="1308"/>
        <v>2.6001989482456307E-2</v>
      </c>
      <c r="H719" s="1179">
        <f t="shared" si="1308"/>
        <v>12.892522935848859</v>
      </c>
      <c r="I719" s="1179">
        <f t="shared" si="1308"/>
        <v>5.6220329390102544</v>
      </c>
      <c r="J719">
        <f t="shared" si="1308"/>
        <v>3.5995037222395418</v>
      </c>
      <c r="K719" s="1179">
        <f t="shared" si="1308"/>
        <v>57.380080039947146</v>
      </c>
      <c r="L719">
        <f t="shared" si="1308"/>
        <v>32.119376866258058</v>
      </c>
      <c r="M719">
        <f t="shared" si="1308"/>
        <v>0.32928789150528753</v>
      </c>
      <c r="N719" s="1179">
        <f t="shared" si="1308"/>
        <v>155.25598737102845</v>
      </c>
      <c r="O719">
        <f t="shared" si="1308"/>
        <v>14.233742963436429</v>
      </c>
      <c r="P719" s="1179">
        <f t="shared" si="1308"/>
        <v>0.10427396121339433</v>
      </c>
      <c r="Q719" s="1179">
        <f t="shared" si="1308"/>
        <v>32.869331989100722</v>
      </c>
      <c r="R719" s="1179">
        <f t="shared" si="1308"/>
        <v>18.55941427415247</v>
      </c>
    </row>
    <row r="720" spans="2:18" ht="15.6" thickTop="1" thickBot="1" x14ac:dyDescent="0.35">
      <c r="D720">
        <v>3</v>
      </c>
      <c r="E720">
        <f t="shared" ref="E720" si="1309">B719+C719+D720</f>
        <v>103</v>
      </c>
      <c r="F720">
        <f t="shared" ref="F720:R720" si="1310">($B719*F$2+$C719*F$3+$D720*F$4)/$E720</f>
        <v>3.9103647488661508</v>
      </c>
      <c r="G720">
        <f t="shared" si="1310"/>
        <v>2.5497096482796962E-2</v>
      </c>
      <c r="H720" s="1179">
        <f t="shared" si="1310"/>
        <v>12.874545144214254</v>
      </c>
      <c r="I720" s="1179">
        <f t="shared" si="1310"/>
        <v>5.6647858824044155</v>
      </c>
      <c r="J720">
        <f t="shared" si="1310"/>
        <v>3.5552230212066886</v>
      </c>
      <c r="K720" s="1179">
        <f t="shared" si="1310"/>
        <v>57.176860732652749</v>
      </c>
      <c r="L720">
        <f t="shared" si="1310"/>
        <v>31.498965171829255</v>
      </c>
      <c r="M720">
        <f t="shared" si="1310"/>
        <v>0.32289395186440817</v>
      </c>
      <c r="N720" s="1179">
        <f t="shared" si="1310"/>
        <v>155.88975922975098</v>
      </c>
      <c r="O720">
        <f t="shared" si="1310"/>
        <v>13.966528968461397</v>
      </c>
      <c r="P720" s="1179">
        <f t="shared" si="1310"/>
        <v>0.10547391203588043</v>
      </c>
      <c r="Q720" s="1179">
        <f t="shared" si="1310"/>
        <v>32.534929796062237</v>
      </c>
      <c r="R720" s="1179">
        <f t="shared" si="1310"/>
        <v>18.351418250336287</v>
      </c>
    </row>
    <row r="721" spans="2:18" ht="15.6" thickTop="1" thickBot="1" x14ac:dyDescent="0.35">
      <c r="D721">
        <v>5</v>
      </c>
      <c r="E721">
        <f t="shared" ref="E721" si="1311">B719+C719+D721</f>
        <v>105</v>
      </c>
      <c r="F721">
        <f t="shared" ref="F721:R721" si="1312">($B719*F$2+$C719*F$3+$D721*F$4)/$E721</f>
        <v>3.83588161079251</v>
      </c>
      <c r="G721">
        <f t="shared" si="1312"/>
        <v>2.5011437502172256E-2</v>
      </c>
      <c r="H721" s="1179">
        <f t="shared" si="1312"/>
        <v>12.857252220832395</v>
      </c>
      <c r="I721" s="1179">
        <f t="shared" si="1312"/>
        <v>5.705910142240703</v>
      </c>
      <c r="J721">
        <f t="shared" si="1312"/>
        <v>3.5126292040227063</v>
      </c>
      <c r="K721" s="1179">
        <f t="shared" si="1312"/>
        <v>56.981383113255276</v>
      </c>
      <c r="L721">
        <f t="shared" si="1312"/>
        <v>30.902188208616781</v>
      </c>
      <c r="M721">
        <f t="shared" si="1312"/>
        <v>0.31674359087651466</v>
      </c>
      <c r="N721" s="1179">
        <f t="shared" si="1312"/>
        <v>156.49938739861742</v>
      </c>
      <c r="O721">
        <f t="shared" si="1312"/>
        <v>13.709494554247316</v>
      </c>
      <c r="P721" s="1179">
        <f t="shared" si="1312"/>
        <v>0.10662815044608134</v>
      </c>
      <c r="Q721" s="1179">
        <f t="shared" si="1312"/>
        <v>32.213266734187137</v>
      </c>
      <c r="R721" s="1179">
        <f t="shared" si="1312"/>
        <v>18.151345884570244</v>
      </c>
    </row>
    <row r="722" spans="2:18" ht="15.6" thickTop="1" thickBot="1" x14ac:dyDescent="0.35">
      <c r="D722">
        <v>7</v>
      </c>
      <c r="E722">
        <f t="shared" ref="E722" si="1313">B719+C719+D722</f>
        <v>107</v>
      </c>
      <c r="F722">
        <f t="shared" ref="F722:R722" si="1314">($B719*F$2+$C719*F$3+$D722*F$4)/$E722</f>
        <v>3.7641828890954536</v>
      </c>
      <c r="G722">
        <f t="shared" si="1314"/>
        <v>2.4543933997458758E-2</v>
      </c>
      <c r="H722" s="1179">
        <f t="shared" si="1314"/>
        <v>12.840605761876025</v>
      </c>
      <c r="I722" s="1179">
        <f t="shared" si="1314"/>
        <v>5.745497046569092</v>
      </c>
      <c r="J722">
        <f t="shared" si="1314"/>
        <v>3.471627679069901</v>
      </c>
      <c r="K722" s="1179">
        <f t="shared" si="1314"/>
        <v>56.793213068414722</v>
      </c>
      <c r="L722">
        <f t="shared" si="1314"/>
        <v>30.327720664589826</v>
      </c>
      <c r="M722">
        <f t="shared" si="1314"/>
        <v>0.31082314992555177</v>
      </c>
      <c r="N722" s="1179">
        <f t="shared" si="1314"/>
        <v>157.08622572939535</v>
      </c>
      <c r="O722">
        <f t="shared" si="1314"/>
        <v>13.462068903181427</v>
      </c>
      <c r="P722" s="1179">
        <f t="shared" si="1314"/>
        <v>0.1077392397568355</v>
      </c>
      <c r="Q722" s="1179">
        <f t="shared" si="1314"/>
        <v>31.90362845967184</v>
      </c>
      <c r="R722" s="1179">
        <f t="shared" si="1314"/>
        <v>17.958752859580503</v>
      </c>
    </row>
    <row r="723" spans="2:18" ht="15.6" thickTop="1" thickBot="1" x14ac:dyDescent="0.35">
      <c r="D723">
        <v>10</v>
      </c>
      <c r="E723">
        <f t="shared" ref="E723" si="1315">B719+C719+D723</f>
        <v>110</v>
      </c>
      <c r="F723">
        <f t="shared" ref="F723:R723" si="1316">($B719*F$2+$C719*F$3+$D723*F$4)/$E723</f>
        <v>3.6615233557564868</v>
      </c>
      <c r="G723">
        <f t="shared" si="1316"/>
        <v>2.3874553979346246E-2</v>
      </c>
      <c r="H723" s="1179">
        <f t="shared" si="1316"/>
        <v>12.816771059279407</v>
      </c>
      <c r="I723" s="1179">
        <f t="shared" si="1316"/>
        <v>5.8021782959483765</v>
      </c>
      <c r="J723">
        <f t="shared" si="1316"/>
        <v>3.4129209501602027</v>
      </c>
      <c r="K723" s="1179">
        <f t="shared" si="1316"/>
        <v>56.523787776938477</v>
      </c>
      <c r="L723">
        <f t="shared" si="1316"/>
        <v>29.505187590187592</v>
      </c>
      <c r="M723">
        <f t="shared" si="1316"/>
        <v>0.30234615492758216</v>
      </c>
      <c r="N723" s="1179">
        <f t="shared" si="1316"/>
        <v>157.92647152119108</v>
      </c>
      <c r="O723">
        <f t="shared" si="1316"/>
        <v>13.107800357337084</v>
      </c>
      <c r="P723" s="1179">
        <f t="shared" si="1316"/>
        <v>0.10933011763359714</v>
      </c>
      <c r="Q723" s="1179">
        <f t="shared" si="1316"/>
        <v>31.460282748434036</v>
      </c>
      <c r="R723" s="1179">
        <f t="shared" si="1316"/>
        <v>17.682994664708826</v>
      </c>
    </row>
    <row r="724" spans="2:18" ht="15.6" thickTop="1" thickBot="1" x14ac:dyDescent="0.35">
      <c r="D724">
        <v>13</v>
      </c>
      <c r="E724">
        <f t="shared" ref="E724" si="1317">B719+C719+D724</f>
        <v>113</v>
      </c>
      <c r="F724">
        <f t="shared" ref="F724:R724" si="1318">($B719*F$2+$C719*F$3+$D724*F$4)/$E724</f>
        <v>3.5643147710903853</v>
      </c>
      <c r="G724">
        <f t="shared" si="1318"/>
        <v>2.3240716263080417E-2</v>
      </c>
      <c r="H724" s="1179">
        <f t="shared" si="1318"/>
        <v>12.794201916112696</v>
      </c>
      <c r="I724" s="1179">
        <f t="shared" si="1318"/>
        <v>5.8558499214668149</v>
      </c>
      <c r="J724">
        <f t="shared" si="1318"/>
        <v>3.3573313926970365</v>
      </c>
      <c r="K724" s="1179">
        <f t="shared" si="1318"/>
        <v>56.26866825315124</v>
      </c>
      <c r="L724">
        <f t="shared" si="1318"/>
        <v>28.72632883831999</v>
      </c>
      <c r="M724">
        <f t="shared" si="1318"/>
        <v>0.29431926585870832</v>
      </c>
      <c r="N724" s="1179">
        <f t="shared" si="1318"/>
        <v>158.7221024921835</v>
      </c>
      <c r="O724">
        <f t="shared" si="1318"/>
        <v>12.772342530741115</v>
      </c>
      <c r="P724" s="1179">
        <f t="shared" si="1318"/>
        <v>0.1108365241186723</v>
      </c>
      <c r="Q724" s="1179">
        <f t="shared" si="1318"/>
        <v>31.040477517438948</v>
      </c>
      <c r="R724" s="1179">
        <f t="shared" si="1318"/>
        <v>17.421878497883434</v>
      </c>
    </row>
    <row r="725" spans="2:18" ht="15.6" thickTop="1" thickBot="1" x14ac:dyDescent="0.35">
      <c r="D725">
        <v>15</v>
      </c>
      <c r="E725">
        <f t="shared" ref="E725" si="1319">B719+C719+D725</f>
        <v>115</v>
      </c>
      <c r="F725">
        <f t="shared" ref="F725:R725" si="1320">($B719*F$2+$C719*F$3+$D725*F$4)/$E725</f>
        <v>3.5023266881149007</v>
      </c>
      <c r="G725">
        <f t="shared" si="1320"/>
        <v>2.2836529893287712E-2</v>
      </c>
      <c r="H725" s="1179">
        <f t="shared" si="1320"/>
        <v>12.779809998731027</v>
      </c>
      <c r="I725" s="1179">
        <f t="shared" si="1320"/>
        <v>5.8900753058553832</v>
      </c>
      <c r="J725">
        <f t="shared" si="1320"/>
        <v>3.3218829792422637</v>
      </c>
      <c r="K725" s="1179">
        <f t="shared" si="1320"/>
        <v>56.105983339431837</v>
      </c>
      <c r="L725">
        <f t="shared" si="1320"/>
        <v>28.229665286404419</v>
      </c>
      <c r="M725">
        <f t="shared" si="1320"/>
        <v>0.28920066993073079</v>
      </c>
      <c r="N725" s="1179">
        <f t="shared" si="1320"/>
        <v>159.22946137223661</v>
      </c>
      <c r="O725">
        <f t="shared" si="1320"/>
        <v>12.558427394940786</v>
      </c>
      <c r="P725" s="1179">
        <f t="shared" si="1320"/>
        <v>0.11179713115263329</v>
      </c>
      <c r="Q725" s="1179">
        <f t="shared" si="1320"/>
        <v>30.772775631007299</v>
      </c>
      <c r="R725" s="1179">
        <f t="shared" si="1320"/>
        <v>17.255369637878836</v>
      </c>
    </row>
    <row r="726" spans="2:18" ht="15.6" thickTop="1" thickBot="1" x14ac:dyDescent="0.35">
      <c r="D726">
        <v>17</v>
      </c>
      <c r="E726">
        <f t="shared" ref="E726" si="1321">B719+C719+D726</f>
        <v>117</v>
      </c>
      <c r="F726">
        <f t="shared" ref="F726:R726" si="1322">($B719*F$2+$C719*F$3+$D726*F$4)/$E726</f>
        <v>3.4424578558394323</v>
      </c>
      <c r="G726">
        <f t="shared" si="1322"/>
        <v>2.2446161860923821E-2</v>
      </c>
      <c r="H726" s="1179">
        <f t="shared" si="1322"/>
        <v>12.765910112712833</v>
      </c>
      <c r="I726" s="1179">
        <f t="shared" si="1322"/>
        <v>5.9231305916323764</v>
      </c>
      <c r="J726">
        <f t="shared" si="1322"/>
        <v>3.2876464773585949</v>
      </c>
      <c r="K726" s="1179">
        <f t="shared" si="1322"/>
        <v>55.94886030310456</v>
      </c>
      <c r="L726">
        <f t="shared" si="1322"/>
        <v>27.749981684981687</v>
      </c>
      <c r="M726">
        <f t="shared" si="1322"/>
        <v>0.28425706873533368</v>
      </c>
      <c r="N726" s="1179">
        <f t="shared" si="1322"/>
        <v>159.71947464955286</v>
      </c>
      <c r="O726">
        <f t="shared" si="1322"/>
        <v>12.351825597116537</v>
      </c>
      <c r="P726" s="1179">
        <f t="shared" si="1322"/>
        <v>0.11272489692047594</v>
      </c>
      <c r="Q726" s="1179">
        <f t="shared" si="1322"/>
        <v>30.514225945821174</v>
      </c>
      <c r="R726" s="1179">
        <f t="shared" si="1322"/>
        <v>17.094553388472683</v>
      </c>
    </row>
    <row r="727" spans="2:18" ht="15.6" thickTop="1" thickBot="1" x14ac:dyDescent="0.35">
      <c r="D727">
        <v>20</v>
      </c>
      <c r="E727">
        <f t="shared" ref="E727" si="1323">B719+C719+D727</f>
        <v>120</v>
      </c>
      <c r="F727">
        <f t="shared" ref="F727:R727" si="1324">($B719*F$2+$C719*F$3+$D727*F$4)/$E727</f>
        <v>3.3563964094434464</v>
      </c>
      <c r="G727">
        <f t="shared" si="1324"/>
        <v>2.1885007814400725E-2</v>
      </c>
      <c r="H727" s="1179">
        <f t="shared" si="1324"/>
        <v>12.745929026561678</v>
      </c>
      <c r="I727" s="1179">
        <f t="shared" si="1324"/>
        <v>5.9706475649368063</v>
      </c>
      <c r="J727">
        <f t="shared" si="1324"/>
        <v>3.2384315059008202</v>
      </c>
      <c r="K727" s="1179">
        <f t="shared" si="1324"/>
        <v>55.722995938384081</v>
      </c>
      <c r="L727">
        <f t="shared" si="1324"/>
        <v>27.060436507936512</v>
      </c>
      <c r="M727">
        <f t="shared" si="1324"/>
        <v>0.27715064201695033</v>
      </c>
      <c r="N727" s="1179">
        <f t="shared" si="1324"/>
        <v>160.42386873569501</v>
      </c>
      <c r="O727">
        <f t="shared" si="1324"/>
        <v>12.054835512744178</v>
      </c>
      <c r="P727" s="1179">
        <f t="shared" si="1324"/>
        <v>0.11405856021174975</v>
      </c>
      <c r="Q727" s="1179">
        <f t="shared" si="1324"/>
        <v>30.142560773366124</v>
      </c>
      <c r="R727" s="1179">
        <f t="shared" si="1324"/>
        <v>16.863380029951344</v>
      </c>
    </row>
    <row r="728" spans="2:18" ht="15.6" thickTop="1" thickBot="1" x14ac:dyDescent="0.35">
      <c r="B728">
        <v>20</v>
      </c>
      <c r="C728">
        <v>80</v>
      </c>
      <c r="D728">
        <v>1</v>
      </c>
      <c r="E728">
        <f t="shared" ref="E728" si="1325">B728+C728+D728</f>
        <v>101</v>
      </c>
      <c r="F728">
        <f t="shared" ref="F728:R728" si="1326">($B728*F$2+$C728*F$3+$D728*F$4)/$E728</f>
        <v>3.988345097618696</v>
      </c>
      <c r="G728">
        <f t="shared" si="1326"/>
        <v>2.5888735643609523E-2</v>
      </c>
      <c r="H728" s="1179">
        <f t="shared" si="1326"/>
        <v>12.948447005138526</v>
      </c>
      <c r="I728" s="1179">
        <f t="shared" si="1326"/>
        <v>5.6200975482435025</v>
      </c>
      <c r="J728">
        <f t="shared" si="1326"/>
        <v>3.6256512130750083</v>
      </c>
      <c r="K728" s="1179">
        <f t="shared" si="1326"/>
        <v>56.617708037926711</v>
      </c>
      <c r="L728">
        <f t="shared" si="1326"/>
        <v>32.407762847713343</v>
      </c>
      <c r="M728">
        <f t="shared" si="1326"/>
        <v>0.33214013827773148</v>
      </c>
      <c r="N728" s="1179">
        <f t="shared" si="1326"/>
        <v>153.50079994287867</v>
      </c>
      <c r="O728">
        <f t="shared" si="1326"/>
        <v>14.016865133873802</v>
      </c>
      <c r="P728" s="1179">
        <f t="shared" si="1326"/>
        <v>0.1044895866023548</v>
      </c>
      <c r="Q728" s="1179">
        <f t="shared" si="1326"/>
        <v>32.79589407603504</v>
      </c>
      <c r="R728" s="1179">
        <f t="shared" si="1326"/>
        <v>18.555170289050942</v>
      </c>
    </row>
    <row r="729" spans="2:18" ht="15.6" thickTop="1" thickBot="1" x14ac:dyDescent="0.35">
      <c r="D729">
        <v>3</v>
      </c>
      <c r="E729">
        <f t="shared" ref="E729" si="1327">B728+C728+D729</f>
        <v>103</v>
      </c>
      <c r="F729">
        <f t="shared" ref="F729:R729" si="1328">($B728*F$2+$C728*F$3+$D729*F$4)/$E729</f>
        <v>3.9109015034901775</v>
      </c>
      <c r="G729">
        <f t="shared" si="1328"/>
        <v>2.5386041747617105E-2</v>
      </c>
      <c r="H729" s="1179">
        <f t="shared" si="1328"/>
        <v>12.929383309245869</v>
      </c>
      <c r="I729" s="1179">
        <f t="shared" si="1328"/>
        <v>5.6628880720409009</v>
      </c>
      <c r="J729">
        <f t="shared" si="1328"/>
        <v>3.5808627937735054</v>
      </c>
      <c r="K729" s="1179">
        <f t="shared" si="1328"/>
        <v>56.429292070477373</v>
      </c>
      <c r="L729">
        <f t="shared" si="1328"/>
        <v>31.78175142548929</v>
      </c>
      <c r="M729">
        <f t="shared" si="1328"/>
        <v>0.32569081520437748</v>
      </c>
      <c r="N729" s="1179">
        <f t="shared" si="1328"/>
        <v>154.16865311088566</v>
      </c>
      <c r="O729">
        <f t="shared" si="1328"/>
        <v>13.753862358890277</v>
      </c>
      <c r="P729" s="1179">
        <f t="shared" si="1328"/>
        <v>0.10568535052408438</v>
      </c>
      <c r="Q729" s="1179">
        <f t="shared" si="1328"/>
        <v>32.462917861891036</v>
      </c>
      <c r="R729" s="1179">
        <f t="shared" si="1328"/>
        <v>18.347256672712462</v>
      </c>
    </row>
    <row r="730" spans="2:18" ht="15.6" thickTop="1" thickBot="1" x14ac:dyDescent="0.35">
      <c r="D730">
        <v>5</v>
      </c>
      <c r="E730">
        <f t="shared" ref="E730" si="1329">B728+C728+D730</f>
        <v>105</v>
      </c>
      <c r="F730">
        <f t="shared" ref="F730:R730" si="1330">($B728*F$2+$C728*F$3+$D730*F$4)/$E730</f>
        <v>3.8364081415189362</v>
      </c>
      <c r="G730">
        <f t="shared" si="1330"/>
        <v>2.4902498095281542E-2</v>
      </c>
      <c r="H730" s="1179">
        <f t="shared" si="1330"/>
        <v>12.911045849387216</v>
      </c>
      <c r="I730" s="1179">
        <f t="shared" si="1330"/>
        <v>5.7040484806460174</v>
      </c>
      <c r="J730">
        <f t="shared" si="1330"/>
        <v>3.5377805999692025</v>
      </c>
      <c r="K730" s="1179">
        <f t="shared" si="1330"/>
        <v>56.248053854168958</v>
      </c>
      <c r="L730">
        <f t="shared" si="1330"/>
        <v>31.179588057445198</v>
      </c>
      <c r="M730">
        <f t="shared" si="1330"/>
        <v>0.31948718062905601</v>
      </c>
      <c r="N730" s="1179">
        <f t="shared" si="1330"/>
        <v>154.81106425344475</v>
      </c>
      <c r="O730">
        <f t="shared" si="1330"/>
        <v>13.500878737239457</v>
      </c>
      <c r="P730" s="1179">
        <f t="shared" si="1330"/>
        <v>0.10683556153451</v>
      </c>
      <c r="Q730" s="1179">
        <f t="shared" si="1330"/>
        <v>32.142626455904903</v>
      </c>
      <c r="R730" s="1179">
        <f t="shared" si="1330"/>
        <v>18.147263575091632</v>
      </c>
    </row>
    <row r="731" spans="2:18" ht="15.6" thickTop="1" thickBot="1" x14ac:dyDescent="0.35">
      <c r="D731">
        <v>7</v>
      </c>
      <c r="E731">
        <f t="shared" ref="E731" si="1331">B728+C728+D731</f>
        <v>107</v>
      </c>
      <c r="F731">
        <f t="shared" ref="F731:R731" si="1332">($B728*F$2+$C728*F$3+$D731*F$4)/$E731</f>
        <v>3.7646995781260588</v>
      </c>
      <c r="G731">
        <f t="shared" si="1332"/>
        <v>2.443703084116413E-2</v>
      </c>
      <c r="H731" s="1179">
        <f t="shared" si="1332"/>
        <v>12.893393902046647</v>
      </c>
      <c r="I731" s="1179">
        <f t="shared" si="1332"/>
        <v>5.7436701823873921</v>
      </c>
      <c r="J731">
        <f t="shared" si="1332"/>
        <v>3.4963089554659956</v>
      </c>
      <c r="K731" s="1179">
        <f t="shared" si="1332"/>
        <v>56.073590898283285</v>
      </c>
      <c r="L731">
        <f t="shared" si="1332"/>
        <v>30.599935469514904</v>
      </c>
      <c r="M731">
        <f t="shared" si="1332"/>
        <v>0.31351545762664373</v>
      </c>
      <c r="N731" s="1179">
        <f t="shared" si="1332"/>
        <v>155.42946002618854</v>
      </c>
      <c r="O731">
        <f t="shared" si="1332"/>
        <v>13.257352447239136</v>
      </c>
      <c r="P731" s="1179">
        <f t="shared" si="1332"/>
        <v>0.10794277400248978</v>
      </c>
      <c r="Q731" s="1179">
        <f t="shared" si="1332"/>
        <v>31.834308560422926</v>
      </c>
      <c r="R731" s="1179">
        <f t="shared" si="1332"/>
        <v>17.95474685495196</v>
      </c>
    </row>
    <row r="732" spans="2:18" ht="15.6" thickTop="1" thickBot="1" x14ac:dyDescent="0.35">
      <c r="D732">
        <v>10</v>
      </c>
      <c r="E732">
        <f t="shared" ref="E732" si="1333">B728+C728+D732</f>
        <v>110</v>
      </c>
      <c r="F732">
        <f t="shared" ref="F732:R732" si="1334">($B728*F$2+$C728*F$3+$D732*F$4)/$E732</f>
        <v>3.6620259532680755</v>
      </c>
      <c r="G732">
        <f t="shared" si="1334"/>
        <v>2.3770566363677834E-2</v>
      </c>
      <c r="H732" s="1179">
        <f t="shared" si="1334"/>
        <v>12.868119522899921</v>
      </c>
      <c r="I732" s="1179">
        <f t="shared" si="1334"/>
        <v>5.8004012553352675</v>
      </c>
      <c r="J732">
        <f t="shared" si="1334"/>
        <v>3.4369291008364034</v>
      </c>
      <c r="K732" s="1179">
        <f t="shared" si="1334"/>
        <v>55.823791665992445</v>
      </c>
      <c r="L732">
        <f t="shared" si="1334"/>
        <v>29.769978354978353</v>
      </c>
      <c r="M732">
        <f t="shared" si="1334"/>
        <v>0.30496503605500802</v>
      </c>
      <c r="N732" s="1179">
        <f t="shared" si="1334"/>
        <v>156.31489033716264</v>
      </c>
      <c r="O732">
        <f t="shared" si="1334"/>
        <v>12.908667077465946</v>
      </c>
      <c r="P732" s="1179">
        <f t="shared" si="1334"/>
        <v>0.10952810094527901</v>
      </c>
      <c r="Q732" s="1179">
        <f t="shared" si="1334"/>
        <v>31.392853391891908</v>
      </c>
      <c r="R732" s="1179">
        <f t="shared" si="1334"/>
        <v>17.679097914751971</v>
      </c>
    </row>
    <row r="733" spans="2:18" ht="15.6" thickTop="1" thickBot="1" x14ac:dyDescent="0.35">
      <c r="D733">
        <v>13</v>
      </c>
      <c r="E733">
        <f t="shared" ref="E733" si="1335">B728+C728+D733</f>
        <v>113</v>
      </c>
      <c r="F733">
        <f t="shared" ref="F733:R733" si="1336">($B728*F$2+$C728*F$3+$D733*F$4)/$E733</f>
        <v>3.564804025305206</v>
      </c>
      <c r="G733">
        <f t="shared" si="1336"/>
        <v>2.3139489380571344E-2</v>
      </c>
      <c r="H733" s="1179">
        <f t="shared" si="1336"/>
        <v>12.844187146185762</v>
      </c>
      <c r="I733" s="1179">
        <f t="shared" si="1336"/>
        <v>5.8541200589230806</v>
      </c>
      <c r="J733">
        <f t="shared" si="1336"/>
        <v>3.380702158842011</v>
      </c>
      <c r="K733" s="1179">
        <f t="shared" si="1336"/>
        <v>55.587256109752445</v>
      </c>
      <c r="L733">
        <f t="shared" si="1336"/>
        <v>28.984089759797723</v>
      </c>
      <c r="M733">
        <f t="shared" si="1336"/>
        <v>0.29686861916859186</v>
      </c>
      <c r="N733" s="1179">
        <f t="shared" si="1336"/>
        <v>157.15330664932392</v>
      </c>
      <c r="O733">
        <f t="shared" si="1336"/>
        <v>12.578495975114343</v>
      </c>
      <c r="P733" s="1179">
        <f t="shared" si="1336"/>
        <v>0.11102925123623875</v>
      </c>
      <c r="Q733" s="1179">
        <f t="shared" si="1336"/>
        <v>30.974838320805016</v>
      </c>
      <c r="R733" s="1179">
        <f t="shared" si="1336"/>
        <v>17.418085201465257</v>
      </c>
    </row>
    <row r="734" spans="2:18" ht="15.6" thickTop="1" thickBot="1" x14ac:dyDescent="0.35">
      <c r="D734">
        <v>15</v>
      </c>
      <c r="E734">
        <f t="shared" ref="E734" si="1337">B728+C728+D734</f>
        <v>115</v>
      </c>
      <c r="F734">
        <f t="shared" ref="F734:R734" si="1338">($B728*F$2+$C728*F$3+$D734*F$4)/$E734</f>
        <v>3.502807433560768</v>
      </c>
      <c r="G734">
        <f t="shared" si="1338"/>
        <v>2.273706347830054E-2</v>
      </c>
      <c r="H734" s="1179">
        <f t="shared" si="1338"/>
        <v>12.828925920454996</v>
      </c>
      <c r="I734" s="1179">
        <f t="shared" si="1338"/>
        <v>5.8883755278776277</v>
      </c>
      <c r="J734">
        <f t="shared" si="1338"/>
        <v>3.3448472972803693</v>
      </c>
      <c r="K734" s="1179">
        <f t="shared" si="1338"/>
        <v>55.436421842005196</v>
      </c>
      <c r="L734">
        <f t="shared" si="1338"/>
        <v>28.482943409247756</v>
      </c>
      <c r="M734">
        <f t="shared" si="1338"/>
        <v>0.29170568666131202</v>
      </c>
      <c r="N734" s="1179">
        <f t="shared" si="1338"/>
        <v>157.68794893533982</v>
      </c>
      <c r="O734">
        <f t="shared" si="1338"/>
        <v>12.367952083759697</v>
      </c>
      <c r="P734" s="1179">
        <f t="shared" si="1338"/>
        <v>0.11198650649424205</v>
      </c>
      <c r="Q734" s="1179">
        <f t="shared" si="1338"/>
        <v>30.708277985619176</v>
      </c>
      <c r="R734" s="1179">
        <f t="shared" si="1338"/>
        <v>17.251642311833148</v>
      </c>
    </row>
    <row r="735" spans="2:18" ht="15.6" thickTop="1" thickBot="1" x14ac:dyDescent="0.35">
      <c r="D735">
        <v>17</v>
      </c>
      <c r="E735">
        <f t="shared" ref="E735" si="1339">B728+C728+D735</f>
        <v>117</v>
      </c>
      <c r="F735">
        <f t="shared" ref="F735:R735" si="1340">($B728*F$2+$C728*F$3+$D735*F$4)/$E735</f>
        <v>3.44293038341443</v>
      </c>
      <c r="G735">
        <f t="shared" si="1340"/>
        <v>2.2348395726534718E-2</v>
      </c>
      <c r="H735" s="1179">
        <f t="shared" si="1340"/>
        <v>12.814186446031265</v>
      </c>
      <c r="I735" s="1179">
        <f t="shared" si="1340"/>
        <v>5.9214598696884284</v>
      </c>
      <c r="J735">
        <f t="shared" si="1340"/>
        <v>3.3102182429516041</v>
      </c>
      <c r="K735" s="1179">
        <f t="shared" si="1340"/>
        <v>55.290744301360419</v>
      </c>
      <c r="L735">
        <f t="shared" si="1340"/>
        <v>27.998930267263599</v>
      </c>
      <c r="M735">
        <f t="shared" si="1340"/>
        <v>0.28671926466710157</v>
      </c>
      <c r="N735" s="1179">
        <f t="shared" si="1340"/>
        <v>158.20431285260304</v>
      </c>
      <c r="O735">
        <f t="shared" si="1340"/>
        <v>12.164606274160766</v>
      </c>
      <c r="P735" s="1179">
        <f t="shared" si="1340"/>
        <v>0.11291103507675807</v>
      </c>
      <c r="Q735" s="1179">
        <f t="shared" si="1340"/>
        <v>30.450830824285841</v>
      </c>
      <c r="R735" s="1179">
        <f t="shared" si="1340"/>
        <v>17.090889777402136</v>
      </c>
    </row>
    <row r="736" spans="2:18" ht="15.6" thickTop="1" thickBot="1" x14ac:dyDescent="0.35">
      <c r="D736">
        <v>20</v>
      </c>
      <c r="E736">
        <f t="shared" ref="E736" si="1341">B728+C728+D736</f>
        <v>120</v>
      </c>
      <c r="F736">
        <f t="shared" ref="F736:R736" si="1342">($B728*F$2+$C728*F$3+$D736*F$4)/$E736</f>
        <v>3.356857123829069</v>
      </c>
      <c r="G736">
        <f t="shared" si="1342"/>
        <v>2.1789685833371351E-2</v>
      </c>
      <c r="H736" s="1179">
        <f t="shared" si="1342"/>
        <v>12.792998451547147</v>
      </c>
      <c r="I736" s="1179">
        <f t="shared" si="1342"/>
        <v>5.9690186110414567</v>
      </c>
      <c r="J736">
        <f t="shared" si="1342"/>
        <v>3.260438977354005</v>
      </c>
      <c r="K736" s="1179">
        <f t="shared" si="1342"/>
        <v>55.081332836683551</v>
      </c>
      <c r="L736">
        <f t="shared" si="1342"/>
        <v>27.303161375661375</v>
      </c>
      <c r="M736">
        <f t="shared" si="1342"/>
        <v>0.27955128305042398</v>
      </c>
      <c r="N736" s="1179">
        <f t="shared" si="1342"/>
        <v>158.94658598366894</v>
      </c>
      <c r="O736">
        <f t="shared" si="1342"/>
        <v>11.872296672862301</v>
      </c>
      <c r="P736" s="1179">
        <f t="shared" si="1342"/>
        <v>0.11424004491412482</v>
      </c>
      <c r="Q736" s="1179">
        <f t="shared" si="1342"/>
        <v>30.080750529869171</v>
      </c>
      <c r="R736" s="1179">
        <f t="shared" si="1342"/>
        <v>16.859808009157561</v>
      </c>
    </row>
    <row r="737" spans="2:18" ht="15.6" thickTop="1" thickBot="1" x14ac:dyDescent="0.35">
      <c r="B737">
        <v>19</v>
      </c>
      <c r="C737">
        <v>81</v>
      </c>
      <c r="D737">
        <v>1</v>
      </c>
      <c r="E737">
        <f t="shared" ref="E737" si="1343">B737+C737+D737</f>
        <v>101</v>
      </c>
      <c r="F737">
        <f t="shared" ref="F737:R737" si="1344">($B737*F$2+$C737*F$3+$D737*F$4)/$E737</f>
        <v>3.9888924810471593</v>
      </c>
      <c r="G737">
        <f t="shared" si="1344"/>
        <v>2.5775481804762735E-2</v>
      </c>
      <c r="H737" s="1179">
        <f t="shared" si="1344"/>
        <v>13.004371074428194</v>
      </c>
      <c r="I737" s="1179">
        <f t="shared" si="1344"/>
        <v>5.6181621574767506</v>
      </c>
      <c r="J737">
        <f t="shared" si="1344"/>
        <v>3.6517987039104747</v>
      </c>
      <c r="K737" s="1179">
        <f t="shared" si="1344"/>
        <v>55.855336035906276</v>
      </c>
      <c r="L737">
        <f t="shared" si="1344"/>
        <v>32.696148829168635</v>
      </c>
      <c r="M737">
        <f t="shared" si="1344"/>
        <v>0.33499238505017553</v>
      </c>
      <c r="N737" s="1179">
        <f t="shared" si="1344"/>
        <v>151.74561251472883</v>
      </c>
      <c r="O737">
        <f t="shared" si="1344"/>
        <v>13.799987304311177</v>
      </c>
      <c r="P737" s="1179">
        <f t="shared" si="1344"/>
        <v>0.10470521199131531</v>
      </c>
      <c r="Q737" s="1179">
        <f t="shared" si="1344"/>
        <v>32.722456162969358</v>
      </c>
      <c r="R737" s="1179">
        <f t="shared" si="1344"/>
        <v>18.550926303949421</v>
      </c>
    </row>
    <row r="738" spans="2:18" ht="15.6" thickTop="1" thickBot="1" x14ac:dyDescent="0.35">
      <c r="D738">
        <v>3</v>
      </c>
      <c r="E738">
        <f t="shared" ref="E738" si="1345">B737+C737+D738</f>
        <v>103</v>
      </c>
      <c r="F738">
        <f t="shared" ref="F738:R738" si="1346">($B737*F$2+$C737*F$3+$D738*F$4)/$E738</f>
        <v>3.9114382581142051</v>
      </c>
      <c r="G738">
        <f t="shared" si="1346"/>
        <v>2.5274987012437244E-2</v>
      </c>
      <c r="H738" s="1179">
        <f t="shared" si="1346"/>
        <v>12.984221474277485</v>
      </c>
      <c r="I738" s="1179">
        <f t="shared" si="1346"/>
        <v>5.6609902616773873</v>
      </c>
      <c r="J738">
        <f t="shared" si="1346"/>
        <v>3.6065025663403216</v>
      </c>
      <c r="K738" s="1179">
        <f t="shared" si="1346"/>
        <v>55.681723408301991</v>
      </c>
      <c r="L738">
        <f t="shared" si="1346"/>
        <v>32.064537679149332</v>
      </c>
      <c r="M738">
        <f t="shared" si="1346"/>
        <v>0.32848767854434691</v>
      </c>
      <c r="N738" s="1179">
        <f t="shared" si="1346"/>
        <v>152.44754699202031</v>
      </c>
      <c r="O738">
        <f t="shared" si="1346"/>
        <v>13.54119574931916</v>
      </c>
      <c r="P738" s="1179">
        <f t="shared" si="1346"/>
        <v>0.10589678901228838</v>
      </c>
      <c r="Q738" s="1179">
        <f t="shared" si="1346"/>
        <v>32.390905927719835</v>
      </c>
      <c r="R738" s="1179">
        <f t="shared" si="1346"/>
        <v>18.343095095088639</v>
      </c>
    </row>
    <row r="739" spans="2:18" ht="15.6" thickTop="1" thickBot="1" x14ac:dyDescent="0.35">
      <c r="D739">
        <v>5</v>
      </c>
      <c r="E739">
        <f t="shared" ref="E739" si="1347">B737+C737+D739</f>
        <v>105</v>
      </c>
      <c r="F739">
        <f t="shared" ref="F739:R739" si="1348">($B737*F$2+$C737*F$3+$D739*F$4)/$E739</f>
        <v>3.8369346722453628</v>
      </c>
      <c r="G739">
        <f t="shared" si="1348"/>
        <v>2.479355868839082E-2</v>
      </c>
      <c r="H739" s="1179">
        <f t="shared" si="1348"/>
        <v>12.964839477942039</v>
      </c>
      <c r="I739" s="1179">
        <f t="shared" si="1348"/>
        <v>5.7021868190513327</v>
      </c>
      <c r="J739">
        <f t="shared" si="1348"/>
        <v>3.5629319959156986</v>
      </c>
      <c r="K739" s="1179">
        <f t="shared" si="1348"/>
        <v>55.514724595082633</v>
      </c>
      <c r="L739">
        <f t="shared" si="1348"/>
        <v>31.456987906273621</v>
      </c>
      <c r="M739">
        <f t="shared" si="1348"/>
        <v>0.32223077038159742</v>
      </c>
      <c r="N739" s="1179">
        <f t="shared" si="1348"/>
        <v>153.12274110827207</v>
      </c>
      <c r="O739">
        <f t="shared" si="1348"/>
        <v>13.292262920231598</v>
      </c>
      <c r="P739" s="1179">
        <f t="shared" si="1348"/>
        <v>0.10704297262293867</v>
      </c>
      <c r="Q739" s="1179">
        <f t="shared" si="1348"/>
        <v>32.071986177622684</v>
      </c>
      <c r="R739" s="1179">
        <f t="shared" si="1348"/>
        <v>18.143181265613027</v>
      </c>
    </row>
    <row r="740" spans="2:18" ht="15.6" thickTop="1" thickBot="1" x14ac:dyDescent="0.35">
      <c r="D740">
        <v>7</v>
      </c>
      <c r="E740">
        <f t="shared" ref="E740" si="1349">B737+C737+D740</f>
        <v>107</v>
      </c>
      <c r="F740">
        <f t="shared" ref="F740:R740" si="1350">($B737*F$2+$C737*F$3+$D740*F$4)/$E740</f>
        <v>3.7652162671566645</v>
      </c>
      <c r="G740">
        <f t="shared" si="1350"/>
        <v>2.4330127684869498E-2</v>
      </c>
      <c r="H740" s="1179">
        <f t="shared" si="1350"/>
        <v>12.946182042217266</v>
      </c>
      <c r="I740" s="1179">
        <f t="shared" si="1350"/>
        <v>5.7418433182056914</v>
      </c>
      <c r="J740">
        <f t="shared" si="1350"/>
        <v>3.5209902318620903</v>
      </c>
      <c r="K740" s="1179">
        <f t="shared" si="1350"/>
        <v>55.353968728151848</v>
      </c>
      <c r="L740">
        <f t="shared" si="1350"/>
        <v>30.872150274439996</v>
      </c>
      <c r="M740">
        <f t="shared" si="1350"/>
        <v>0.31620776532773581</v>
      </c>
      <c r="N740" s="1179">
        <f t="shared" si="1350"/>
        <v>153.77269432298169</v>
      </c>
      <c r="O740">
        <f t="shared" si="1350"/>
        <v>13.052635991296844</v>
      </c>
      <c r="P740" s="1179">
        <f t="shared" si="1350"/>
        <v>0.1081463082481441</v>
      </c>
      <c r="Q740" s="1179">
        <f t="shared" si="1350"/>
        <v>31.764988661174012</v>
      </c>
      <c r="R740" s="1179">
        <f t="shared" si="1350"/>
        <v>17.95074085032342</v>
      </c>
    </row>
    <row r="741" spans="2:18" ht="15.6" thickTop="1" thickBot="1" x14ac:dyDescent="0.35">
      <c r="D741">
        <v>10</v>
      </c>
      <c r="E741">
        <f t="shared" ref="E741" si="1351">B737+C737+D741</f>
        <v>110</v>
      </c>
      <c r="F741">
        <f t="shared" ref="F741:R741" si="1352">($B737*F$2+$C737*F$3+$D741*F$4)/$E741</f>
        <v>3.6625285507796645</v>
      </c>
      <c r="G741">
        <f t="shared" si="1352"/>
        <v>2.3666578748009422E-2</v>
      </c>
      <c r="H741" s="1179">
        <f t="shared" si="1352"/>
        <v>12.919467986520432</v>
      </c>
      <c r="I741" s="1179">
        <f t="shared" si="1352"/>
        <v>5.7986242147221594</v>
      </c>
      <c r="J741">
        <f t="shared" si="1352"/>
        <v>3.4609372515126045</v>
      </c>
      <c r="K741" s="1179">
        <f t="shared" si="1352"/>
        <v>55.123795555046406</v>
      </c>
      <c r="L741">
        <f t="shared" si="1352"/>
        <v>30.034769119769123</v>
      </c>
      <c r="M741">
        <f t="shared" si="1352"/>
        <v>0.30758391718243389</v>
      </c>
      <c r="N741" s="1179">
        <f t="shared" si="1352"/>
        <v>154.70330915313414</v>
      </c>
      <c r="O741">
        <f t="shared" si="1352"/>
        <v>12.709533797594808</v>
      </c>
      <c r="P741" s="1179">
        <f t="shared" si="1352"/>
        <v>0.10972608425696095</v>
      </c>
      <c r="Q741" s="1179">
        <f t="shared" si="1352"/>
        <v>31.325424035349787</v>
      </c>
      <c r="R741" s="1179">
        <f t="shared" si="1352"/>
        <v>17.675201164795119</v>
      </c>
    </row>
    <row r="742" spans="2:18" ht="15.6" thickTop="1" thickBot="1" x14ac:dyDescent="0.35">
      <c r="D742">
        <v>13</v>
      </c>
      <c r="E742">
        <f t="shared" ref="E742" si="1353">B737+C737+D742</f>
        <v>113</v>
      </c>
      <c r="F742">
        <f t="shared" ref="F742:R742" si="1354">($B737*F$2+$C737*F$3+$D742*F$4)/$E742</f>
        <v>3.5652932795200276</v>
      </c>
      <c r="G742">
        <f t="shared" si="1354"/>
        <v>2.3038262498062269E-2</v>
      </c>
      <c r="H742" s="1179">
        <f t="shared" si="1354"/>
        <v>12.894172376258828</v>
      </c>
      <c r="I742" s="1179">
        <f t="shared" si="1354"/>
        <v>5.8523901963793463</v>
      </c>
      <c r="J742">
        <f t="shared" si="1354"/>
        <v>3.4040729249869854</v>
      </c>
      <c r="K742" s="1179">
        <f t="shared" si="1354"/>
        <v>54.905843966353643</v>
      </c>
      <c r="L742">
        <f t="shared" si="1354"/>
        <v>29.241850681275459</v>
      </c>
      <c r="M742">
        <f t="shared" si="1354"/>
        <v>0.29941797247847546</v>
      </c>
      <c r="N742" s="1179">
        <f t="shared" si="1354"/>
        <v>155.58451080646435</v>
      </c>
      <c r="O742">
        <f t="shared" si="1354"/>
        <v>12.384649419487571</v>
      </c>
      <c r="P742" s="1179">
        <f t="shared" si="1354"/>
        <v>0.11122197835380522</v>
      </c>
      <c r="Q742" s="1179">
        <f t="shared" si="1354"/>
        <v>30.909199124171092</v>
      </c>
      <c r="R742" s="1179">
        <f t="shared" si="1354"/>
        <v>17.414291905047083</v>
      </c>
    </row>
    <row r="743" spans="2:18" ht="15.6" thickTop="1" thickBot="1" x14ac:dyDescent="0.35">
      <c r="D743">
        <v>15</v>
      </c>
      <c r="E743">
        <f t="shared" ref="E743" si="1355">B737+C737+D743</f>
        <v>115</v>
      </c>
      <c r="F743">
        <f t="shared" ref="F743:R743" si="1356">($B737*F$2+$C737*F$3+$D743*F$4)/$E743</f>
        <v>3.5032881790066357</v>
      </c>
      <c r="G743">
        <f t="shared" si="1356"/>
        <v>2.263759706331336E-2</v>
      </c>
      <c r="H743" s="1179">
        <f t="shared" si="1356"/>
        <v>12.878041842178964</v>
      </c>
      <c r="I743" s="1179">
        <f t="shared" si="1356"/>
        <v>5.8866757498998714</v>
      </c>
      <c r="J743">
        <f t="shared" si="1356"/>
        <v>3.3678116153184745</v>
      </c>
      <c r="K743" s="1179">
        <f t="shared" si="1356"/>
        <v>54.766860344578554</v>
      </c>
      <c r="L743">
        <f t="shared" si="1356"/>
        <v>28.736221532091101</v>
      </c>
      <c r="M743">
        <f t="shared" si="1356"/>
        <v>0.29421070339189331</v>
      </c>
      <c r="N743" s="1179">
        <f t="shared" si="1356"/>
        <v>156.14643649844302</v>
      </c>
      <c r="O743">
        <f t="shared" si="1356"/>
        <v>12.177476772578609</v>
      </c>
      <c r="P743" s="1179">
        <f t="shared" si="1356"/>
        <v>0.11217588183585085</v>
      </c>
      <c r="Q743" s="1179">
        <f t="shared" si="1356"/>
        <v>30.643780340231061</v>
      </c>
      <c r="R743" s="1179">
        <f t="shared" si="1356"/>
        <v>17.247914985787464</v>
      </c>
    </row>
    <row r="744" spans="2:18" ht="15.6" thickTop="1" thickBot="1" x14ac:dyDescent="0.35">
      <c r="D744">
        <v>17</v>
      </c>
      <c r="E744">
        <f t="shared" ref="E744" si="1357">B737+C737+D744</f>
        <v>117</v>
      </c>
      <c r="F744">
        <f t="shared" ref="F744:R744" si="1358">($B737*F$2+$C737*F$3+$D744*F$4)/$E744</f>
        <v>3.4434029109894282</v>
      </c>
      <c r="G744">
        <f t="shared" si="1358"/>
        <v>2.2250629592145608E-2</v>
      </c>
      <c r="H744" s="1179">
        <f t="shared" si="1358"/>
        <v>12.862462779349695</v>
      </c>
      <c r="I744" s="1179">
        <f t="shared" si="1358"/>
        <v>5.9197891477444795</v>
      </c>
      <c r="J744">
        <f t="shared" si="1358"/>
        <v>3.332790008544614</v>
      </c>
      <c r="K744" s="1179">
        <f t="shared" si="1358"/>
        <v>54.632628299616286</v>
      </c>
      <c r="L744">
        <f t="shared" si="1358"/>
        <v>28.247878849545518</v>
      </c>
      <c r="M744">
        <f t="shared" si="1358"/>
        <v>0.28918146059886951</v>
      </c>
      <c r="N744" s="1179">
        <f t="shared" si="1358"/>
        <v>156.68915105565318</v>
      </c>
      <c r="O744">
        <f t="shared" si="1358"/>
        <v>11.977386951204997</v>
      </c>
      <c r="P744" s="1179">
        <f t="shared" si="1358"/>
        <v>0.11309717323304021</v>
      </c>
      <c r="Q744" s="1179">
        <f t="shared" si="1358"/>
        <v>30.387435702750512</v>
      </c>
      <c r="R744" s="1179">
        <f t="shared" si="1358"/>
        <v>17.087226166331593</v>
      </c>
    </row>
    <row r="745" spans="2:18" ht="15.6" thickTop="1" thickBot="1" x14ac:dyDescent="0.35">
      <c r="D745">
        <v>20</v>
      </c>
      <c r="E745">
        <f t="shared" ref="E745" si="1359">B737+C737+D745</f>
        <v>120</v>
      </c>
      <c r="F745">
        <f t="shared" ref="F745:R745" si="1360">($B737*F$2+$C737*F$3+$D745*F$4)/$E745</f>
        <v>3.3573178382146924</v>
      </c>
      <c r="G745">
        <f t="shared" si="1360"/>
        <v>2.1694363852341969E-2</v>
      </c>
      <c r="H745" s="1179">
        <f t="shared" si="1360"/>
        <v>12.840067876532618</v>
      </c>
      <c r="I745" s="1179">
        <f t="shared" si="1360"/>
        <v>5.9673896571461063</v>
      </c>
      <c r="J745">
        <f t="shared" si="1360"/>
        <v>3.2824464488071885</v>
      </c>
      <c r="K745" s="1179">
        <f t="shared" si="1360"/>
        <v>54.439669734983013</v>
      </c>
      <c r="L745">
        <f t="shared" si="1360"/>
        <v>27.545886243386246</v>
      </c>
      <c r="M745">
        <f t="shared" si="1360"/>
        <v>0.28195192408389774</v>
      </c>
      <c r="N745" s="1179">
        <f t="shared" si="1360"/>
        <v>157.46930323164281</v>
      </c>
      <c r="O745">
        <f t="shared" si="1360"/>
        <v>11.689757832980426</v>
      </c>
      <c r="P745" s="1179">
        <f t="shared" si="1360"/>
        <v>0.11442152961649991</v>
      </c>
      <c r="Q745" s="1179">
        <f t="shared" si="1360"/>
        <v>30.018940286372224</v>
      </c>
      <c r="R745" s="1179">
        <f t="shared" si="1360"/>
        <v>16.856235988363782</v>
      </c>
    </row>
    <row r="746" spans="2:18" ht="15.6" thickTop="1" thickBot="1" x14ac:dyDescent="0.35">
      <c r="B746">
        <v>18</v>
      </c>
      <c r="C746">
        <v>82</v>
      </c>
      <c r="D746">
        <v>1</v>
      </c>
      <c r="E746">
        <f t="shared" ref="E746" si="1361">B746+C746+D746</f>
        <v>101</v>
      </c>
      <c r="F746">
        <f t="shared" ref="F746:R746" si="1362">($B746*F$2+$C746*F$3+$D746*F$4)/$E746</f>
        <v>3.9894398644756222</v>
      </c>
      <c r="G746">
        <f t="shared" si="1362"/>
        <v>2.5662227965915951E-2</v>
      </c>
      <c r="H746" s="1179">
        <f t="shared" si="1362"/>
        <v>13.060295143717859</v>
      </c>
      <c r="I746" s="1179">
        <f t="shared" si="1362"/>
        <v>5.6162267667099988</v>
      </c>
      <c r="J746">
        <f t="shared" si="1362"/>
        <v>3.6779461947459415</v>
      </c>
      <c r="K746" s="1179">
        <f t="shared" si="1362"/>
        <v>55.092964033885842</v>
      </c>
      <c r="L746">
        <f t="shared" si="1362"/>
        <v>32.98453481062392</v>
      </c>
      <c r="M746">
        <f t="shared" si="1362"/>
        <v>0.33784463182261942</v>
      </c>
      <c r="N746" s="1179">
        <f t="shared" si="1362"/>
        <v>149.99042508657905</v>
      </c>
      <c r="O746">
        <f t="shared" si="1362"/>
        <v>13.583109474748554</v>
      </c>
      <c r="P746" s="1179">
        <f t="shared" si="1362"/>
        <v>0.10492083738027581</v>
      </c>
      <c r="Q746" s="1179">
        <f t="shared" si="1362"/>
        <v>32.649018249903676</v>
      </c>
      <c r="R746" s="1179">
        <f t="shared" si="1362"/>
        <v>18.546682318847896</v>
      </c>
    </row>
    <row r="747" spans="2:18" ht="15.6" thickTop="1" thickBot="1" x14ac:dyDescent="0.35">
      <c r="D747">
        <v>3</v>
      </c>
      <c r="E747">
        <f t="shared" ref="E747" si="1363">B746+C746+D747</f>
        <v>103</v>
      </c>
      <c r="F747">
        <f t="shared" ref="F747:R747" si="1364">($B746*F$2+$C746*F$3+$D747*F$4)/$E747</f>
        <v>3.9119750127382318</v>
      </c>
      <c r="G747">
        <f t="shared" si="1364"/>
        <v>2.5163932277257391E-2</v>
      </c>
      <c r="H747" s="1179">
        <f t="shared" si="1364"/>
        <v>13.039059639309098</v>
      </c>
      <c r="I747" s="1179">
        <f t="shared" si="1364"/>
        <v>5.6590924513138727</v>
      </c>
      <c r="J747">
        <f t="shared" si="1364"/>
        <v>3.6321423389071392</v>
      </c>
      <c r="K747" s="1179">
        <f t="shared" si="1364"/>
        <v>54.934154746126616</v>
      </c>
      <c r="L747">
        <f t="shared" si="1364"/>
        <v>32.347323932809374</v>
      </c>
      <c r="M747">
        <f t="shared" si="1364"/>
        <v>0.33128454188431616</v>
      </c>
      <c r="N747" s="1179">
        <f t="shared" si="1364"/>
        <v>150.72644087315496</v>
      </c>
      <c r="O747">
        <f t="shared" si="1364"/>
        <v>13.328529139748044</v>
      </c>
      <c r="P747" s="1179">
        <f t="shared" si="1364"/>
        <v>0.10610822750049237</v>
      </c>
      <c r="Q747" s="1179">
        <f t="shared" si="1364"/>
        <v>32.318893993548635</v>
      </c>
      <c r="R747" s="1179">
        <f t="shared" si="1364"/>
        <v>18.338933517464813</v>
      </c>
    </row>
    <row r="748" spans="2:18" ht="15.6" thickTop="1" thickBot="1" x14ac:dyDescent="0.35">
      <c r="D748">
        <v>5</v>
      </c>
      <c r="E748">
        <f t="shared" ref="E748" si="1365">B746+C746+D748</f>
        <v>105</v>
      </c>
      <c r="F748">
        <f t="shared" ref="F748:R748" si="1366">($B746*F$2+$C746*F$3+$D748*F$4)/$E748</f>
        <v>3.8374612029717889</v>
      </c>
      <c r="G748">
        <f t="shared" si="1366"/>
        <v>2.4684619281500106E-2</v>
      </c>
      <c r="H748" s="1179">
        <f t="shared" si="1366"/>
        <v>13.018633106496859</v>
      </c>
      <c r="I748" s="1179">
        <f t="shared" si="1366"/>
        <v>5.7003251574566471</v>
      </c>
      <c r="J748">
        <f t="shared" si="1366"/>
        <v>3.5880833918621957</v>
      </c>
      <c r="K748" s="1179">
        <f t="shared" si="1366"/>
        <v>54.781395335996308</v>
      </c>
      <c r="L748">
        <f t="shared" si="1366"/>
        <v>31.734387755102041</v>
      </c>
      <c r="M748">
        <f t="shared" si="1366"/>
        <v>0.32497436013413872</v>
      </c>
      <c r="N748" s="1179">
        <f t="shared" si="1366"/>
        <v>151.43441796309941</v>
      </c>
      <c r="O748">
        <f t="shared" si="1366"/>
        <v>13.083647103223742</v>
      </c>
      <c r="P748" s="1179">
        <f t="shared" si="1366"/>
        <v>0.10725038371136734</v>
      </c>
      <c r="Q748" s="1179">
        <f t="shared" si="1366"/>
        <v>32.001345899340457</v>
      </c>
      <c r="R748" s="1179">
        <f t="shared" si="1366"/>
        <v>18.139098956134418</v>
      </c>
    </row>
    <row r="749" spans="2:18" ht="15.6" thickTop="1" thickBot="1" x14ac:dyDescent="0.35">
      <c r="D749">
        <v>7</v>
      </c>
      <c r="E749">
        <f t="shared" ref="E749" si="1367">B746+C746+D749</f>
        <v>107</v>
      </c>
      <c r="F749">
        <f t="shared" ref="F749:R749" si="1368">($B746*F$2+$C746*F$3+$D749*F$4)/$E749</f>
        <v>3.7657329561872697</v>
      </c>
      <c r="G749">
        <f t="shared" si="1368"/>
        <v>2.4223224528574869E-2</v>
      </c>
      <c r="H749" s="1179">
        <f t="shared" si="1368"/>
        <v>12.998970182387884</v>
      </c>
      <c r="I749" s="1179">
        <f t="shared" si="1368"/>
        <v>5.7400164540239906</v>
      </c>
      <c r="J749">
        <f t="shared" si="1368"/>
        <v>3.5456715082581853</v>
      </c>
      <c r="K749" s="1179">
        <f t="shared" si="1368"/>
        <v>54.634346558020411</v>
      </c>
      <c r="L749">
        <f t="shared" si="1368"/>
        <v>31.14436507936508</v>
      </c>
      <c r="M749">
        <f t="shared" si="1368"/>
        <v>0.31890007302882772</v>
      </c>
      <c r="N749" s="1179">
        <f t="shared" si="1368"/>
        <v>152.11592861977488</v>
      </c>
      <c r="O749">
        <f t="shared" si="1368"/>
        <v>12.847919535354556</v>
      </c>
      <c r="P749" s="1179">
        <f t="shared" si="1368"/>
        <v>0.10834984249379839</v>
      </c>
      <c r="Q749" s="1179">
        <f t="shared" si="1368"/>
        <v>31.695668761925102</v>
      </c>
      <c r="R749" s="1179">
        <f t="shared" si="1368"/>
        <v>17.946734845694877</v>
      </c>
    </row>
    <row r="750" spans="2:18" ht="15.6" thickTop="1" thickBot="1" x14ac:dyDescent="0.35">
      <c r="D750">
        <v>10</v>
      </c>
      <c r="E750">
        <f t="shared" ref="E750" si="1369">B746+C746+D750</f>
        <v>110</v>
      </c>
      <c r="F750">
        <f t="shared" ref="F750:R750" si="1370">($B746*F$2+$C746*F$3+$D750*F$4)/$E750</f>
        <v>3.6630311482912532</v>
      </c>
      <c r="G750">
        <f t="shared" si="1370"/>
        <v>2.356259113234101E-2</v>
      </c>
      <c r="H750" s="1179">
        <f t="shared" si="1370"/>
        <v>12.970816450140942</v>
      </c>
      <c r="I750" s="1179">
        <f t="shared" si="1370"/>
        <v>5.7968471741090504</v>
      </c>
      <c r="J750">
        <f t="shared" si="1370"/>
        <v>3.484945402188806</v>
      </c>
      <c r="K750" s="1179">
        <f t="shared" si="1370"/>
        <v>54.423799444100375</v>
      </c>
      <c r="L750">
        <f t="shared" si="1370"/>
        <v>30.299559884559887</v>
      </c>
      <c r="M750">
        <f t="shared" si="1370"/>
        <v>0.3102027983098597</v>
      </c>
      <c r="N750" s="1179">
        <f t="shared" si="1370"/>
        <v>153.0917279691057</v>
      </c>
      <c r="O750">
        <f t="shared" si="1370"/>
        <v>12.510400517723673</v>
      </c>
      <c r="P750" s="1179">
        <f t="shared" si="1370"/>
        <v>0.10992406756864287</v>
      </c>
      <c r="Q750" s="1179">
        <f t="shared" si="1370"/>
        <v>31.257994678807663</v>
      </c>
      <c r="R750" s="1179">
        <f t="shared" si="1370"/>
        <v>17.671304414838264</v>
      </c>
    </row>
    <row r="751" spans="2:18" ht="15.6" thickTop="1" thickBot="1" x14ac:dyDescent="0.35">
      <c r="D751">
        <v>13</v>
      </c>
      <c r="E751">
        <f t="shared" ref="E751" si="1371">B746+C746+D751</f>
        <v>113</v>
      </c>
      <c r="F751">
        <f t="shared" ref="F751:R751" si="1372">($B746*F$2+$C746*F$3+$D751*F$4)/$E751</f>
        <v>3.5657825337348483</v>
      </c>
      <c r="G751">
        <f t="shared" si="1372"/>
        <v>2.2937035615553197E-2</v>
      </c>
      <c r="H751" s="1179">
        <f t="shared" si="1372"/>
        <v>12.94415760633189</v>
      </c>
      <c r="I751" s="1179">
        <f t="shared" si="1372"/>
        <v>5.850660333835612</v>
      </c>
      <c r="J751">
        <f t="shared" si="1372"/>
        <v>3.4274436911319603</v>
      </c>
      <c r="K751" s="1179">
        <f t="shared" si="1372"/>
        <v>54.224431822954848</v>
      </c>
      <c r="L751">
        <f t="shared" si="1372"/>
        <v>29.499611602753195</v>
      </c>
      <c r="M751">
        <f t="shared" si="1372"/>
        <v>0.301967325788359</v>
      </c>
      <c r="N751" s="1179">
        <f t="shared" si="1372"/>
        <v>154.01571496360481</v>
      </c>
      <c r="O751">
        <f t="shared" si="1372"/>
        <v>12.190802863860803</v>
      </c>
      <c r="P751" s="1179">
        <f t="shared" si="1372"/>
        <v>0.11141470547137168</v>
      </c>
      <c r="Q751" s="1179">
        <f t="shared" si="1372"/>
        <v>30.843559927537168</v>
      </c>
      <c r="R751" s="1179">
        <f t="shared" si="1372"/>
        <v>17.410498608628902</v>
      </c>
    </row>
    <row r="752" spans="2:18" ht="15.6" thickTop="1" thickBot="1" x14ac:dyDescent="0.35">
      <c r="D752">
        <v>15</v>
      </c>
      <c r="E752">
        <f t="shared" ref="E752" si="1373">B746+C746+D752</f>
        <v>115</v>
      </c>
      <c r="F752">
        <f t="shared" ref="F752:R752" si="1374">($B746*F$2+$C746*F$3+$D752*F$4)/$E752</f>
        <v>3.503768924452503</v>
      </c>
      <c r="G752">
        <f t="shared" si="1374"/>
        <v>2.2538130648326184E-2</v>
      </c>
      <c r="H752" s="1179">
        <f t="shared" si="1374"/>
        <v>12.927157763902931</v>
      </c>
      <c r="I752" s="1179">
        <f t="shared" si="1374"/>
        <v>5.8849759719221151</v>
      </c>
      <c r="J752">
        <f t="shared" si="1374"/>
        <v>3.3907759333565806</v>
      </c>
      <c r="K752" s="1179">
        <f t="shared" si="1374"/>
        <v>54.097298847151905</v>
      </c>
      <c r="L752">
        <f t="shared" si="1374"/>
        <v>28.989499654934441</v>
      </c>
      <c r="M752">
        <f t="shared" si="1374"/>
        <v>0.29671572012247449</v>
      </c>
      <c r="N752" s="1179">
        <f t="shared" si="1374"/>
        <v>154.60492406154626</v>
      </c>
      <c r="O752">
        <f t="shared" si="1374"/>
        <v>11.987001461397522</v>
      </c>
      <c r="P752" s="1179">
        <f t="shared" si="1374"/>
        <v>0.11236525717745963</v>
      </c>
      <c r="Q752" s="1179">
        <f t="shared" si="1374"/>
        <v>30.579282694842941</v>
      </c>
      <c r="R752" s="1179">
        <f t="shared" si="1374"/>
        <v>17.244187659741776</v>
      </c>
    </row>
    <row r="753" spans="2:18" ht="15.6" thickTop="1" thickBot="1" x14ac:dyDescent="0.35">
      <c r="D753">
        <v>17</v>
      </c>
      <c r="E753">
        <f t="shared" ref="E753" si="1375">B746+C746+D753</f>
        <v>117</v>
      </c>
      <c r="F753">
        <f t="shared" ref="F753:R753" si="1376">($B746*F$2+$C746*F$3+$D753*F$4)/$E753</f>
        <v>3.4438754385644259</v>
      </c>
      <c r="G753">
        <f t="shared" si="1376"/>
        <v>2.2152863457756505E-2</v>
      </c>
      <c r="H753" s="1179">
        <f t="shared" si="1376"/>
        <v>12.910739112668123</v>
      </c>
      <c r="I753" s="1179">
        <f t="shared" si="1376"/>
        <v>5.9181184258005315</v>
      </c>
      <c r="J753">
        <f t="shared" si="1376"/>
        <v>3.355361774137624</v>
      </c>
      <c r="K753" s="1179">
        <f t="shared" si="1376"/>
        <v>53.974512297872153</v>
      </c>
      <c r="L753">
        <f t="shared" si="1376"/>
        <v>28.496827431827434</v>
      </c>
      <c r="M753">
        <f t="shared" si="1376"/>
        <v>0.29164365653063729</v>
      </c>
      <c r="N753" s="1179">
        <f t="shared" si="1376"/>
        <v>155.17398925870336</v>
      </c>
      <c r="O753">
        <f t="shared" si="1376"/>
        <v>11.790167628249227</v>
      </c>
      <c r="P753" s="1179">
        <f t="shared" si="1376"/>
        <v>0.11328331138932235</v>
      </c>
      <c r="Q753" s="1179">
        <f t="shared" si="1376"/>
        <v>30.324040581215179</v>
      </c>
      <c r="R753" s="1179">
        <f t="shared" si="1376"/>
        <v>17.083562555261047</v>
      </c>
    </row>
    <row r="754" spans="2:18" ht="15.6" thickTop="1" thickBot="1" x14ac:dyDescent="0.35">
      <c r="D754">
        <v>20</v>
      </c>
      <c r="E754">
        <f t="shared" ref="E754" si="1377">B746+C746+D754</f>
        <v>120</v>
      </c>
      <c r="F754">
        <f t="shared" ref="F754:R754" si="1378">($B746*F$2+$C746*F$3+$D754*F$4)/$E754</f>
        <v>3.3577785526003154</v>
      </c>
      <c r="G754">
        <f t="shared" si="1378"/>
        <v>2.1599041871312594E-2</v>
      </c>
      <c r="H754" s="1179">
        <f t="shared" si="1378"/>
        <v>12.887137301518086</v>
      </c>
      <c r="I754" s="1179">
        <f t="shared" si="1378"/>
        <v>5.9657607032507567</v>
      </c>
      <c r="J754">
        <f t="shared" si="1378"/>
        <v>3.3044539202603733</v>
      </c>
      <c r="K754" s="1179">
        <f t="shared" si="1378"/>
        <v>53.798006633282483</v>
      </c>
      <c r="L754">
        <f t="shared" si="1378"/>
        <v>27.788611111111113</v>
      </c>
      <c r="M754">
        <f t="shared" si="1378"/>
        <v>0.28435256511737139</v>
      </c>
      <c r="N754" s="1179">
        <f t="shared" si="1378"/>
        <v>155.99202047961674</v>
      </c>
      <c r="O754">
        <f t="shared" si="1378"/>
        <v>11.507218993098551</v>
      </c>
      <c r="P754" s="1179">
        <f t="shared" si="1378"/>
        <v>0.114603014318875</v>
      </c>
      <c r="Q754" s="1179">
        <f t="shared" si="1378"/>
        <v>29.957130042875278</v>
      </c>
      <c r="R754" s="1179">
        <f t="shared" si="1378"/>
        <v>16.852663967569995</v>
      </c>
    </row>
    <row r="755" spans="2:18" ht="15.6" thickTop="1" thickBot="1" x14ac:dyDescent="0.35">
      <c r="B755">
        <v>17</v>
      </c>
      <c r="C755">
        <v>83</v>
      </c>
      <c r="D755">
        <v>1</v>
      </c>
      <c r="E755">
        <f t="shared" ref="E755" si="1379">B755+C755+D755</f>
        <v>101</v>
      </c>
      <c r="F755">
        <f t="shared" ref="F755:R755" si="1380">($B755*F$2+$C755*F$3+$D755*F$4)/$E755</f>
        <v>3.989987247904085</v>
      </c>
      <c r="G755">
        <f t="shared" si="1380"/>
        <v>2.5548974127069163E-2</v>
      </c>
      <c r="H755" s="1179">
        <f t="shared" si="1380"/>
        <v>13.116219213007524</v>
      </c>
      <c r="I755" s="1179">
        <f t="shared" si="1380"/>
        <v>5.614291375943246</v>
      </c>
      <c r="J755">
        <f t="shared" si="1380"/>
        <v>3.7040936855814079</v>
      </c>
      <c r="K755" s="1179">
        <f t="shared" si="1380"/>
        <v>54.330592031865407</v>
      </c>
      <c r="L755">
        <f t="shared" si="1380"/>
        <v>33.272920792079205</v>
      </c>
      <c r="M755">
        <f t="shared" si="1380"/>
        <v>0.34069687859506342</v>
      </c>
      <c r="N755" s="1179">
        <f t="shared" si="1380"/>
        <v>148.23523765842924</v>
      </c>
      <c r="O755">
        <f t="shared" si="1380"/>
        <v>13.36623164518593</v>
      </c>
      <c r="P755" s="1179">
        <f t="shared" si="1380"/>
        <v>0.10513646276923631</v>
      </c>
      <c r="Q755" s="1179">
        <f t="shared" si="1380"/>
        <v>32.575580336837994</v>
      </c>
      <c r="R755" s="1179">
        <f t="shared" si="1380"/>
        <v>18.542438333746372</v>
      </c>
    </row>
    <row r="756" spans="2:18" ht="15.6" thickTop="1" thickBot="1" x14ac:dyDescent="0.35">
      <c r="D756">
        <v>3</v>
      </c>
      <c r="E756">
        <f t="shared" ref="E756" si="1381">B755+C755+D756</f>
        <v>103</v>
      </c>
      <c r="F756">
        <f t="shared" ref="F756:R756" si="1382">($B755*F$2+$C755*F$3+$D756*F$4)/$E756</f>
        <v>3.912511767362258</v>
      </c>
      <c r="G756">
        <f t="shared" si="1382"/>
        <v>2.505287754207753E-2</v>
      </c>
      <c r="H756" s="1179">
        <f t="shared" si="1382"/>
        <v>13.093897804340711</v>
      </c>
      <c r="I756" s="1179">
        <f t="shared" si="1382"/>
        <v>5.6571946409503591</v>
      </c>
      <c r="J756">
        <f t="shared" si="1382"/>
        <v>3.6577821114739555</v>
      </c>
      <c r="K756" s="1179">
        <f t="shared" si="1382"/>
        <v>54.186586083951234</v>
      </c>
      <c r="L756">
        <f t="shared" si="1382"/>
        <v>32.630110186469416</v>
      </c>
      <c r="M756">
        <f t="shared" si="1382"/>
        <v>0.33408140522428548</v>
      </c>
      <c r="N756" s="1179">
        <f t="shared" si="1382"/>
        <v>149.00533475428963</v>
      </c>
      <c r="O756">
        <f t="shared" si="1382"/>
        <v>13.115862530176928</v>
      </c>
      <c r="P756" s="1179">
        <f t="shared" si="1382"/>
        <v>0.10631966598869637</v>
      </c>
      <c r="Q756" s="1179">
        <f t="shared" si="1382"/>
        <v>32.246882059377434</v>
      </c>
      <c r="R756" s="1179">
        <f t="shared" si="1382"/>
        <v>18.334771939840987</v>
      </c>
    </row>
    <row r="757" spans="2:18" ht="15.6" thickTop="1" thickBot="1" x14ac:dyDescent="0.35">
      <c r="D757">
        <v>5</v>
      </c>
      <c r="E757">
        <f t="shared" ref="E757" si="1383">B755+C755+D757</f>
        <v>105</v>
      </c>
      <c r="F757">
        <f t="shared" ref="F757:R757" si="1384">($B755*F$2+$C755*F$3+$D757*F$4)/$E757</f>
        <v>3.8379877336982151</v>
      </c>
      <c r="G757">
        <f t="shared" si="1384"/>
        <v>2.4575679874609384E-2</v>
      </c>
      <c r="H757" s="1179">
        <f t="shared" si="1384"/>
        <v>13.07242673505168</v>
      </c>
      <c r="I757" s="1179">
        <f t="shared" si="1384"/>
        <v>5.6984634958619615</v>
      </c>
      <c r="J757">
        <f t="shared" si="1384"/>
        <v>3.6132347878086919</v>
      </c>
      <c r="K757" s="1179">
        <f t="shared" si="1384"/>
        <v>54.048066076909983</v>
      </c>
      <c r="L757">
        <f t="shared" si="1384"/>
        <v>32.011787603930465</v>
      </c>
      <c r="M757">
        <f t="shared" si="1384"/>
        <v>0.32771794988668007</v>
      </c>
      <c r="N757" s="1179">
        <f t="shared" si="1384"/>
        <v>149.74609481792675</v>
      </c>
      <c r="O757">
        <f t="shared" si="1384"/>
        <v>12.875031286215885</v>
      </c>
      <c r="P757" s="1179">
        <f t="shared" si="1384"/>
        <v>0.10745779479979603</v>
      </c>
      <c r="Q757" s="1179">
        <f t="shared" si="1384"/>
        <v>31.930705621058227</v>
      </c>
      <c r="R757" s="1179">
        <f t="shared" si="1384"/>
        <v>18.135016646655806</v>
      </c>
    </row>
    <row r="758" spans="2:18" ht="15.6" thickTop="1" thickBot="1" x14ac:dyDescent="0.35">
      <c r="D758">
        <v>7</v>
      </c>
      <c r="E758">
        <f t="shared" ref="E758" si="1385">B755+C755+D758</f>
        <v>107</v>
      </c>
      <c r="F758">
        <f t="shared" ref="F758:R758" si="1386">($B755*F$2+$C755*F$3+$D758*F$4)/$E758</f>
        <v>3.7662496452178749</v>
      </c>
      <c r="G758">
        <f t="shared" si="1386"/>
        <v>2.4116321372280237E-2</v>
      </c>
      <c r="H758" s="1179">
        <f t="shared" si="1386"/>
        <v>13.051758322558502</v>
      </c>
      <c r="I758" s="1179">
        <f t="shared" si="1386"/>
        <v>5.7381895898422899</v>
      </c>
      <c r="J758">
        <f t="shared" si="1386"/>
        <v>3.5703527846542795</v>
      </c>
      <c r="K758" s="1179">
        <f t="shared" si="1386"/>
        <v>53.914724387888967</v>
      </c>
      <c r="L758">
        <f t="shared" si="1386"/>
        <v>31.416579884290165</v>
      </c>
      <c r="M758">
        <f t="shared" si="1386"/>
        <v>0.32159238072991969</v>
      </c>
      <c r="N758" s="1179">
        <f t="shared" si="1386"/>
        <v>150.45916291656806</v>
      </c>
      <c r="O758">
        <f t="shared" si="1386"/>
        <v>12.643203079412267</v>
      </c>
      <c r="P758" s="1179">
        <f t="shared" si="1386"/>
        <v>0.10855337673945271</v>
      </c>
      <c r="Q758" s="1179">
        <f t="shared" si="1386"/>
        <v>31.626348862676185</v>
      </c>
      <c r="R758" s="1179">
        <f t="shared" si="1386"/>
        <v>17.942728841066337</v>
      </c>
    </row>
    <row r="759" spans="2:18" ht="15.6" thickTop="1" thickBot="1" x14ac:dyDescent="0.35">
      <c r="D759">
        <v>10</v>
      </c>
      <c r="E759">
        <f t="shared" ref="E759" si="1387">B755+C755+D759</f>
        <v>110</v>
      </c>
      <c r="F759">
        <f t="shared" ref="F759:R759" si="1388">($B755*F$2+$C755*F$3+$D759*F$4)/$E759</f>
        <v>3.6635337458028419</v>
      </c>
      <c r="G759">
        <f t="shared" si="1388"/>
        <v>2.3458603516672595E-2</v>
      </c>
      <c r="H759" s="1179">
        <f t="shared" si="1388"/>
        <v>13.022164913761454</v>
      </c>
      <c r="I759" s="1179">
        <f t="shared" si="1388"/>
        <v>5.7950701334959414</v>
      </c>
      <c r="J759">
        <f t="shared" si="1388"/>
        <v>3.5089535528650071</v>
      </c>
      <c r="K759" s="1179">
        <f t="shared" si="1388"/>
        <v>53.723803333154336</v>
      </c>
      <c r="L759">
        <f t="shared" si="1388"/>
        <v>30.564350649350651</v>
      </c>
      <c r="M759">
        <f t="shared" si="1388"/>
        <v>0.3128216794372855</v>
      </c>
      <c r="N759" s="1179">
        <f t="shared" si="1388"/>
        <v>151.48014678507727</v>
      </c>
      <c r="O759">
        <f t="shared" si="1388"/>
        <v>12.311267237852537</v>
      </c>
      <c r="P759" s="1179">
        <f t="shared" si="1388"/>
        <v>0.11012205088032477</v>
      </c>
      <c r="Q759" s="1179">
        <f t="shared" si="1388"/>
        <v>31.190565322265535</v>
      </c>
      <c r="R759" s="1179">
        <f t="shared" si="1388"/>
        <v>17.667407664881409</v>
      </c>
    </row>
    <row r="760" spans="2:18" ht="15.6" thickTop="1" thickBot="1" x14ac:dyDescent="0.35">
      <c r="D760">
        <v>13</v>
      </c>
      <c r="E760">
        <f t="shared" ref="E760" si="1389">B755+C755+D760</f>
        <v>113</v>
      </c>
      <c r="F760">
        <f t="shared" ref="F760:R760" si="1390">($B755*F$2+$C755*F$3+$D760*F$4)/$E760</f>
        <v>3.566271787949669</v>
      </c>
      <c r="G760">
        <f t="shared" si="1390"/>
        <v>2.2835808733044121E-2</v>
      </c>
      <c r="H760" s="1179">
        <f t="shared" si="1390"/>
        <v>12.994142836404954</v>
      </c>
      <c r="I760" s="1179">
        <f t="shared" si="1390"/>
        <v>5.8489304712918786</v>
      </c>
      <c r="J760">
        <f t="shared" si="1390"/>
        <v>3.4508144572769348</v>
      </c>
      <c r="K760" s="1179">
        <f t="shared" si="1390"/>
        <v>53.543019679556053</v>
      </c>
      <c r="L760">
        <f t="shared" si="1390"/>
        <v>29.757372524230931</v>
      </c>
      <c r="M760">
        <f t="shared" si="1390"/>
        <v>0.30451667909824254</v>
      </c>
      <c r="N760" s="1179">
        <f t="shared" si="1390"/>
        <v>152.44691912074526</v>
      </c>
      <c r="O760">
        <f t="shared" si="1390"/>
        <v>11.996956308234033</v>
      </c>
      <c r="P760" s="1179">
        <f t="shared" si="1390"/>
        <v>0.11160743258893815</v>
      </c>
      <c r="Q760" s="1179">
        <f t="shared" si="1390"/>
        <v>30.777920730903237</v>
      </c>
      <c r="R760" s="1179">
        <f t="shared" si="1390"/>
        <v>17.406705312210725</v>
      </c>
    </row>
    <row r="761" spans="2:18" ht="15.6" thickTop="1" thickBot="1" x14ac:dyDescent="0.35">
      <c r="D761">
        <v>15</v>
      </c>
      <c r="E761">
        <f t="shared" ref="E761" si="1391">B755+C755+D761</f>
        <v>115</v>
      </c>
      <c r="F761">
        <f t="shared" ref="F761:R761" si="1392">($B755*F$2+$C755*F$3+$D761*F$4)/$E761</f>
        <v>3.5042496698983703</v>
      </c>
      <c r="G761">
        <f t="shared" si="1392"/>
        <v>2.2438664233339005E-2</v>
      </c>
      <c r="H761" s="1179">
        <f t="shared" si="1392"/>
        <v>12.976273685626897</v>
      </c>
      <c r="I761" s="1179">
        <f t="shared" si="1392"/>
        <v>5.8832761939443587</v>
      </c>
      <c r="J761">
        <f t="shared" si="1392"/>
        <v>3.4137402513946857</v>
      </c>
      <c r="K761" s="1179">
        <f t="shared" si="1392"/>
        <v>53.427737349725263</v>
      </c>
      <c r="L761">
        <f t="shared" si="1392"/>
        <v>29.242777777777778</v>
      </c>
      <c r="M761">
        <f t="shared" si="1392"/>
        <v>0.29922073685305572</v>
      </c>
      <c r="N761" s="1179">
        <f t="shared" si="1392"/>
        <v>153.06341162464946</v>
      </c>
      <c r="O761">
        <f t="shared" si="1392"/>
        <v>11.796526150216435</v>
      </c>
      <c r="P761" s="1179">
        <f t="shared" si="1392"/>
        <v>0.11255463251906843</v>
      </c>
      <c r="Q761" s="1179">
        <f t="shared" si="1392"/>
        <v>30.514785049454819</v>
      </c>
      <c r="R761" s="1179">
        <f t="shared" si="1392"/>
        <v>17.240460333696088</v>
      </c>
    </row>
    <row r="762" spans="2:18" ht="15.6" thickTop="1" thickBot="1" x14ac:dyDescent="0.35">
      <c r="D762">
        <v>17</v>
      </c>
      <c r="E762">
        <f t="shared" ref="E762" si="1393">B755+C755+D762</f>
        <v>117</v>
      </c>
      <c r="F762">
        <f t="shared" ref="F762:R762" si="1394">($B755*F$2+$C755*F$3+$D762*F$4)/$E762</f>
        <v>3.4443479661394241</v>
      </c>
      <c r="G762">
        <f t="shared" si="1394"/>
        <v>2.2055097323367398E-2</v>
      </c>
      <c r="H762" s="1179">
        <f t="shared" si="1394"/>
        <v>12.959015445986552</v>
      </c>
      <c r="I762" s="1179">
        <f t="shared" si="1394"/>
        <v>5.9164477038565835</v>
      </c>
      <c r="J762">
        <f t="shared" si="1394"/>
        <v>3.3779335397306332</v>
      </c>
      <c r="K762" s="1179">
        <f t="shared" si="1394"/>
        <v>53.316396296128012</v>
      </c>
      <c r="L762">
        <f t="shared" si="1394"/>
        <v>28.745776014109349</v>
      </c>
      <c r="M762">
        <f t="shared" si="1394"/>
        <v>0.29410585246240517</v>
      </c>
      <c r="N762" s="1179">
        <f t="shared" si="1394"/>
        <v>153.65882746175353</v>
      </c>
      <c r="O762">
        <f t="shared" si="1394"/>
        <v>11.602948305293459</v>
      </c>
      <c r="P762" s="1179">
        <f t="shared" si="1394"/>
        <v>0.11346944954560451</v>
      </c>
      <c r="Q762" s="1179">
        <f t="shared" si="1394"/>
        <v>30.260645459679846</v>
      </c>
      <c r="R762" s="1179">
        <f t="shared" si="1394"/>
        <v>17.0798989441905</v>
      </c>
    </row>
    <row r="763" spans="2:18" ht="15.6" thickTop="1" thickBot="1" x14ac:dyDescent="0.35">
      <c r="D763">
        <v>20</v>
      </c>
      <c r="E763">
        <f t="shared" ref="E763" si="1395">B755+C755+D763</f>
        <v>120</v>
      </c>
      <c r="F763">
        <f t="shared" ref="F763:R763" si="1396">($B755*F$2+$C755*F$3+$D763*F$4)/$E763</f>
        <v>3.3582392669859384</v>
      </c>
      <c r="G763">
        <f t="shared" si="1396"/>
        <v>2.1503719890283213E-2</v>
      </c>
      <c r="H763" s="1179">
        <f t="shared" si="1396"/>
        <v>12.934206726503554</v>
      </c>
      <c r="I763" s="1179">
        <f t="shared" si="1396"/>
        <v>5.9641317493554071</v>
      </c>
      <c r="J763">
        <f t="shared" si="1396"/>
        <v>3.3264613917135581</v>
      </c>
      <c r="K763" s="1179">
        <f t="shared" si="1396"/>
        <v>53.156343531581946</v>
      </c>
      <c r="L763">
        <f t="shared" si="1396"/>
        <v>28.03133597883598</v>
      </c>
      <c r="M763">
        <f t="shared" si="1396"/>
        <v>0.28675320615084504</v>
      </c>
      <c r="N763" s="1179">
        <f t="shared" si="1396"/>
        <v>154.51473772759067</v>
      </c>
      <c r="O763">
        <f t="shared" si="1396"/>
        <v>11.324680153216677</v>
      </c>
      <c r="P763" s="1179">
        <f t="shared" si="1396"/>
        <v>0.1147844990212501</v>
      </c>
      <c r="Q763" s="1179">
        <f t="shared" si="1396"/>
        <v>29.895319799378331</v>
      </c>
      <c r="R763" s="1179">
        <f t="shared" si="1396"/>
        <v>16.849091946776213</v>
      </c>
    </row>
    <row r="764" spans="2:18" ht="15.6" thickTop="1" thickBot="1" x14ac:dyDescent="0.35">
      <c r="B764">
        <v>16</v>
      </c>
      <c r="C764">
        <v>84</v>
      </c>
      <c r="D764">
        <v>1</v>
      </c>
      <c r="E764">
        <f t="shared" ref="E764" si="1397">B764+C764+D764</f>
        <v>101</v>
      </c>
      <c r="F764">
        <f t="shared" ref="F764:R764" si="1398">($B764*F$2+$C764*F$3+$D764*F$4)/$E764</f>
        <v>3.9905346313325487</v>
      </c>
      <c r="G764">
        <f t="shared" si="1398"/>
        <v>2.5435720288222378E-2</v>
      </c>
      <c r="H764" s="1179">
        <f t="shared" si="1398"/>
        <v>13.17214328229719</v>
      </c>
      <c r="I764" s="1179">
        <f t="shared" si="1398"/>
        <v>5.6123559851764941</v>
      </c>
      <c r="J764">
        <f t="shared" si="1398"/>
        <v>3.7302411764168752</v>
      </c>
      <c r="K764" s="1179">
        <f t="shared" si="1398"/>
        <v>53.56822002984498</v>
      </c>
      <c r="L764">
        <f t="shared" si="1398"/>
        <v>33.561306773534497</v>
      </c>
      <c r="M764">
        <f t="shared" si="1398"/>
        <v>0.34354912536750748</v>
      </c>
      <c r="N764" s="1179">
        <f t="shared" si="1398"/>
        <v>146.48005023027943</v>
      </c>
      <c r="O764">
        <f t="shared" si="1398"/>
        <v>13.149353815623305</v>
      </c>
      <c r="P764" s="1179">
        <f t="shared" si="1398"/>
        <v>0.10535208815819681</v>
      </c>
      <c r="Q764" s="1179">
        <f t="shared" si="1398"/>
        <v>32.502142423772312</v>
      </c>
      <c r="R764" s="1179">
        <f t="shared" si="1398"/>
        <v>18.538194348644847</v>
      </c>
    </row>
    <row r="765" spans="2:18" ht="15.6" thickTop="1" thickBot="1" x14ac:dyDescent="0.35">
      <c r="D765">
        <v>3</v>
      </c>
      <c r="E765">
        <f t="shared" ref="E765" si="1399">B764+C764+D765</f>
        <v>103</v>
      </c>
      <c r="F765">
        <f t="shared" ref="F765:R765" si="1400">($B764*F$2+$C764*F$3+$D765*F$4)/$E765</f>
        <v>3.9130485219862856</v>
      </c>
      <c r="G765">
        <f t="shared" si="1400"/>
        <v>2.4941822806897673E-2</v>
      </c>
      <c r="H765" s="1179">
        <f t="shared" si="1400"/>
        <v>13.148735969372327</v>
      </c>
      <c r="I765" s="1179">
        <f t="shared" si="1400"/>
        <v>5.6552968305868445</v>
      </c>
      <c r="J765">
        <f t="shared" si="1400"/>
        <v>3.6834218840407726</v>
      </c>
      <c r="K765" s="1179">
        <f t="shared" si="1400"/>
        <v>53.439017421775866</v>
      </c>
      <c r="L765">
        <f t="shared" si="1400"/>
        <v>32.912896440129451</v>
      </c>
      <c r="M765">
        <f t="shared" si="1400"/>
        <v>0.3368782685642549</v>
      </c>
      <c r="N765" s="1179">
        <f t="shared" si="1400"/>
        <v>147.28422863542426</v>
      </c>
      <c r="O765">
        <f t="shared" si="1400"/>
        <v>12.90319592060581</v>
      </c>
      <c r="P765" s="1179">
        <f t="shared" si="1400"/>
        <v>0.10653110447690034</v>
      </c>
      <c r="Q765" s="1179">
        <f t="shared" si="1400"/>
        <v>32.174870125206226</v>
      </c>
      <c r="R765" s="1179">
        <f t="shared" si="1400"/>
        <v>18.330610362217161</v>
      </c>
    </row>
    <row r="766" spans="2:18" ht="15.6" thickTop="1" thickBot="1" x14ac:dyDescent="0.35">
      <c r="D766">
        <v>5</v>
      </c>
      <c r="E766">
        <f t="shared" ref="E766" si="1401">B764+C764+D766</f>
        <v>105</v>
      </c>
      <c r="F766">
        <f t="shared" ref="F766:R766" si="1402">($B764*F$2+$C764*F$3+$D766*F$4)/$E766</f>
        <v>3.8385142644246417</v>
      </c>
      <c r="G766">
        <f t="shared" si="1402"/>
        <v>2.446674046771867E-2</v>
      </c>
      <c r="H766" s="1179">
        <f t="shared" si="1402"/>
        <v>13.126220363606503</v>
      </c>
      <c r="I766" s="1179">
        <f t="shared" si="1402"/>
        <v>5.6966018342672768</v>
      </c>
      <c r="J766">
        <f t="shared" si="1402"/>
        <v>3.6383861837551885</v>
      </c>
      <c r="K766" s="1179">
        <f t="shared" si="1402"/>
        <v>53.314736817823672</v>
      </c>
      <c r="L766">
        <f t="shared" si="1402"/>
        <v>32.289187452758881</v>
      </c>
      <c r="M766">
        <f t="shared" si="1402"/>
        <v>0.33046153963922148</v>
      </c>
      <c r="N766" s="1179">
        <f t="shared" si="1402"/>
        <v>148.05777167275406</v>
      </c>
      <c r="O766">
        <f t="shared" si="1402"/>
        <v>12.666415469208026</v>
      </c>
      <c r="P766" s="1179">
        <f t="shared" si="1402"/>
        <v>0.10766520588822469</v>
      </c>
      <c r="Q766" s="1179">
        <f t="shared" si="1402"/>
        <v>31.860065342776</v>
      </c>
      <c r="R766" s="1179">
        <f t="shared" si="1402"/>
        <v>18.130934337177198</v>
      </c>
    </row>
    <row r="767" spans="2:18" ht="15.6" thickTop="1" thickBot="1" x14ac:dyDescent="0.35">
      <c r="D767">
        <v>7</v>
      </c>
      <c r="E767">
        <f t="shared" ref="E767" si="1403">B764+C764+D767</f>
        <v>107</v>
      </c>
      <c r="F767">
        <f t="shared" ref="F767:R767" si="1404">($B764*F$2+$C764*F$3+$D767*F$4)/$E767</f>
        <v>3.7667663342484805</v>
      </c>
      <c r="G767">
        <f t="shared" si="1404"/>
        <v>2.4009418215985612E-2</v>
      </c>
      <c r="H767" s="1179">
        <f t="shared" si="1404"/>
        <v>13.104546462729123</v>
      </c>
      <c r="I767" s="1179">
        <f t="shared" si="1404"/>
        <v>5.73636272566059</v>
      </c>
      <c r="J767">
        <f t="shared" si="1404"/>
        <v>3.5950340610503746</v>
      </c>
      <c r="K767" s="1179">
        <f t="shared" si="1404"/>
        <v>53.195102217757537</v>
      </c>
      <c r="L767">
        <f t="shared" si="1404"/>
        <v>31.68879468921525</v>
      </c>
      <c r="M767">
        <f t="shared" si="1404"/>
        <v>0.32428468843101171</v>
      </c>
      <c r="N767" s="1179">
        <f t="shared" si="1404"/>
        <v>148.80239721336122</v>
      </c>
      <c r="O767">
        <f t="shared" si="1404"/>
        <v>12.438486623469975</v>
      </c>
      <c r="P767" s="1179">
        <f t="shared" si="1404"/>
        <v>0.10875691098510701</v>
      </c>
      <c r="Q767" s="1179">
        <f t="shared" si="1404"/>
        <v>31.557028963427268</v>
      </c>
      <c r="R767" s="1179">
        <f t="shared" si="1404"/>
        <v>17.938722836437794</v>
      </c>
    </row>
    <row r="768" spans="2:18" ht="15.6" thickTop="1" thickBot="1" x14ac:dyDescent="0.35">
      <c r="D768">
        <v>10</v>
      </c>
      <c r="E768">
        <f t="shared" ref="E768" si="1405">B764+C764+D768</f>
        <v>110</v>
      </c>
      <c r="F768">
        <f t="shared" ref="F768:R768" si="1406">($B764*F$2+$C764*F$3+$D768*F$4)/$E768</f>
        <v>3.664036343314431</v>
      </c>
      <c r="G768">
        <f t="shared" si="1406"/>
        <v>2.3354615901004187E-2</v>
      </c>
      <c r="H768" s="1179">
        <f t="shared" si="1406"/>
        <v>13.073513377381966</v>
      </c>
      <c r="I768" s="1179">
        <f t="shared" si="1406"/>
        <v>5.7932930928828332</v>
      </c>
      <c r="J768">
        <f t="shared" si="1406"/>
        <v>3.5329617035412086</v>
      </c>
      <c r="K768" s="1179">
        <f t="shared" si="1406"/>
        <v>53.023807222208305</v>
      </c>
      <c r="L768">
        <f t="shared" si="1406"/>
        <v>30.829141414141414</v>
      </c>
      <c r="M768">
        <f t="shared" si="1406"/>
        <v>0.31544056056471143</v>
      </c>
      <c r="N768" s="1179">
        <f t="shared" si="1406"/>
        <v>149.86856560104877</v>
      </c>
      <c r="O768">
        <f t="shared" si="1406"/>
        <v>12.112133957981399</v>
      </c>
      <c r="P768" s="1179">
        <f t="shared" si="1406"/>
        <v>0.11032003419200669</v>
      </c>
      <c r="Q768" s="1179">
        <f t="shared" si="1406"/>
        <v>31.123135965723407</v>
      </c>
      <c r="R768" s="1179">
        <f t="shared" si="1406"/>
        <v>17.663510914924554</v>
      </c>
    </row>
    <row r="769" spans="2:18" ht="15.6" thickTop="1" thickBot="1" x14ac:dyDescent="0.35">
      <c r="D769">
        <v>13</v>
      </c>
      <c r="E769">
        <f t="shared" ref="E769" si="1407">B764+C764+D769</f>
        <v>113</v>
      </c>
      <c r="F769">
        <f t="shared" ref="F769:R769" si="1408">($B764*F$2+$C764*F$3+$D769*F$4)/$E769</f>
        <v>3.5667610421644902</v>
      </c>
      <c r="G769">
        <f t="shared" si="1408"/>
        <v>2.2734581850535049E-2</v>
      </c>
      <c r="H769" s="1179">
        <f t="shared" si="1408"/>
        <v>13.044128066478018</v>
      </c>
      <c r="I769" s="1179">
        <f t="shared" si="1408"/>
        <v>5.8472006087481443</v>
      </c>
      <c r="J769">
        <f t="shared" si="1408"/>
        <v>3.4741852234219097</v>
      </c>
      <c r="K769" s="1179">
        <f t="shared" si="1408"/>
        <v>52.861607536157265</v>
      </c>
      <c r="L769">
        <f t="shared" si="1408"/>
        <v>30.015133445708667</v>
      </c>
      <c r="M769">
        <f t="shared" si="1408"/>
        <v>0.30706603240812613</v>
      </c>
      <c r="N769" s="1179">
        <f t="shared" si="1408"/>
        <v>150.87812327788566</v>
      </c>
      <c r="O769">
        <f t="shared" si="1408"/>
        <v>11.803109752607261</v>
      </c>
      <c r="P769" s="1179">
        <f t="shared" si="1408"/>
        <v>0.11180015970650461</v>
      </c>
      <c r="Q769" s="1179">
        <f t="shared" si="1408"/>
        <v>30.712281534269309</v>
      </c>
      <c r="R769" s="1179">
        <f t="shared" si="1408"/>
        <v>17.402912015792548</v>
      </c>
    </row>
    <row r="770" spans="2:18" ht="15.6" thickTop="1" thickBot="1" x14ac:dyDescent="0.35">
      <c r="D770">
        <v>15</v>
      </c>
      <c r="E770">
        <f t="shared" ref="E770" si="1409">B764+C764+D770</f>
        <v>115</v>
      </c>
      <c r="F770">
        <f t="shared" ref="F770:R770" si="1410">($B764*F$2+$C764*F$3+$D770*F$4)/$E770</f>
        <v>3.5047304153442385</v>
      </c>
      <c r="G770">
        <f t="shared" si="1410"/>
        <v>2.2339197818351829E-2</v>
      </c>
      <c r="H770" s="1179">
        <f t="shared" si="1410"/>
        <v>13.025389607350865</v>
      </c>
      <c r="I770" s="1179">
        <f t="shared" si="1410"/>
        <v>5.8815764159666033</v>
      </c>
      <c r="J770">
        <f t="shared" si="1410"/>
        <v>3.4367045694327913</v>
      </c>
      <c r="K770" s="1179">
        <f t="shared" si="1410"/>
        <v>52.758175852298628</v>
      </c>
      <c r="L770">
        <f t="shared" si="1410"/>
        <v>29.496055900621119</v>
      </c>
      <c r="M770">
        <f t="shared" si="1410"/>
        <v>0.30172575358363701</v>
      </c>
      <c r="N770" s="1179">
        <f t="shared" si="1410"/>
        <v>151.52189918775267</v>
      </c>
      <c r="O770">
        <f t="shared" si="1410"/>
        <v>11.606050839035348</v>
      </c>
      <c r="P770" s="1179">
        <f t="shared" si="1410"/>
        <v>0.11274400786067722</v>
      </c>
      <c r="Q770" s="1179">
        <f t="shared" si="1410"/>
        <v>30.4502874040667</v>
      </c>
      <c r="R770" s="1179">
        <f t="shared" si="1410"/>
        <v>17.236733007650404</v>
      </c>
    </row>
    <row r="771" spans="2:18" ht="15.6" thickTop="1" thickBot="1" x14ac:dyDescent="0.35">
      <c r="D771">
        <v>17</v>
      </c>
      <c r="E771">
        <f t="shared" ref="E771" si="1411">B764+C764+D771</f>
        <v>117</v>
      </c>
      <c r="F771">
        <f t="shared" ref="F771:R771" si="1412">($B764*F$2+$C764*F$3+$D771*F$4)/$E771</f>
        <v>3.4448204937144222</v>
      </c>
      <c r="G771">
        <f t="shared" si="1412"/>
        <v>2.1957331188978295E-2</v>
      </c>
      <c r="H771" s="1179">
        <f t="shared" si="1412"/>
        <v>13.007291779304982</v>
      </c>
      <c r="I771" s="1179">
        <f t="shared" si="1412"/>
        <v>5.9147769819126346</v>
      </c>
      <c r="J771">
        <f t="shared" si="1412"/>
        <v>3.4005053053236431</v>
      </c>
      <c r="K771" s="1179">
        <f t="shared" si="1412"/>
        <v>52.658280294383886</v>
      </c>
      <c r="L771">
        <f t="shared" si="1412"/>
        <v>28.994724596391265</v>
      </c>
      <c r="M771">
        <f t="shared" si="1412"/>
        <v>0.29656804839417311</v>
      </c>
      <c r="N771" s="1179">
        <f t="shared" si="1412"/>
        <v>152.14366566480371</v>
      </c>
      <c r="O771">
        <f t="shared" si="1412"/>
        <v>11.415728982337688</v>
      </c>
      <c r="P771" s="1179">
        <f t="shared" si="1412"/>
        <v>0.11365558770188663</v>
      </c>
      <c r="Q771" s="1179">
        <f t="shared" si="1412"/>
        <v>30.197250338144514</v>
      </c>
      <c r="R771" s="1179">
        <f t="shared" si="1412"/>
        <v>17.07623533311995</v>
      </c>
    </row>
    <row r="772" spans="2:18" ht="15.6" thickTop="1" thickBot="1" x14ac:dyDescent="0.35">
      <c r="D772">
        <v>20</v>
      </c>
      <c r="E772">
        <f t="shared" ref="E772" si="1413">B764+C764+D772</f>
        <v>120</v>
      </c>
      <c r="F772">
        <f t="shared" ref="F772:R772" si="1414">($B764*F$2+$C764*F$3+$D772*F$4)/$E772</f>
        <v>3.3586999813715619</v>
      </c>
      <c r="G772">
        <f t="shared" si="1414"/>
        <v>2.1408397909253838E-2</v>
      </c>
      <c r="H772" s="1179">
        <f t="shared" si="1414"/>
        <v>12.981276151489023</v>
      </c>
      <c r="I772" s="1179">
        <f t="shared" si="1414"/>
        <v>5.9625027954600576</v>
      </c>
      <c r="J772">
        <f t="shared" si="1414"/>
        <v>3.348468863166743</v>
      </c>
      <c r="K772" s="1179">
        <f t="shared" si="1414"/>
        <v>52.51468042988143</v>
      </c>
      <c r="L772">
        <f t="shared" si="1414"/>
        <v>28.27406084656085</v>
      </c>
      <c r="M772">
        <f t="shared" si="1414"/>
        <v>0.2891538471843188</v>
      </c>
      <c r="N772" s="1179">
        <f t="shared" si="1414"/>
        <v>153.03745497556457</v>
      </c>
      <c r="O772">
        <f t="shared" si="1414"/>
        <v>11.1421413133348</v>
      </c>
      <c r="P772" s="1179">
        <f t="shared" si="1414"/>
        <v>0.11496598372362518</v>
      </c>
      <c r="Q772" s="1179">
        <f t="shared" si="1414"/>
        <v>29.833509555881378</v>
      </c>
      <c r="R772" s="1179">
        <f t="shared" si="1414"/>
        <v>16.84551992598243</v>
      </c>
    </row>
    <row r="773" spans="2:18" ht="15.6" thickTop="1" thickBot="1" x14ac:dyDescent="0.35">
      <c r="B773">
        <v>15</v>
      </c>
      <c r="C773">
        <v>85</v>
      </c>
      <c r="D773">
        <v>1</v>
      </c>
      <c r="E773">
        <f t="shared" ref="E773" si="1415">B773+C773+D773</f>
        <v>101</v>
      </c>
      <c r="F773">
        <f t="shared" ref="F773:R773" si="1416">($B773*F$2+$C773*F$3+$D773*F$4)/$E773</f>
        <v>3.9910820147610115</v>
      </c>
      <c r="G773">
        <f t="shared" si="1416"/>
        <v>2.5322466449375598E-2</v>
      </c>
      <c r="H773" s="1179">
        <f t="shared" si="1416"/>
        <v>13.228067351586857</v>
      </c>
      <c r="I773" s="1179">
        <f t="shared" si="1416"/>
        <v>5.6104205944097423</v>
      </c>
      <c r="J773">
        <f t="shared" si="1416"/>
        <v>3.7563886672523408</v>
      </c>
      <c r="K773" s="1179">
        <f t="shared" si="1416"/>
        <v>52.805848027824545</v>
      </c>
      <c r="L773">
        <f t="shared" si="1416"/>
        <v>33.849692754989782</v>
      </c>
      <c r="M773">
        <f t="shared" si="1416"/>
        <v>0.34640137213995148</v>
      </c>
      <c r="N773" s="1179">
        <f t="shared" si="1416"/>
        <v>144.72486280212962</v>
      </c>
      <c r="O773">
        <f t="shared" si="1416"/>
        <v>12.93247598606068</v>
      </c>
      <c r="P773" s="1179">
        <f t="shared" si="1416"/>
        <v>0.10556771354715731</v>
      </c>
      <c r="Q773" s="1179">
        <f t="shared" si="1416"/>
        <v>32.428704510706631</v>
      </c>
      <c r="R773" s="1179">
        <f t="shared" si="1416"/>
        <v>18.533950363543322</v>
      </c>
    </row>
    <row r="774" spans="2:18" ht="15.6" thickTop="1" thickBot="1" x14ac:dyDescent="0.35">
      <c r="D774">
        <v>3</v>
      </c>
      <c r="E774">
        <f t="shared" ref="E774" si="1417">B773+C773+D774</f>
        <v>103</v>
      </c>
      <c r="F774">
        <f t="shared" ref="F774:R774" si="1418">($B773*F$2+$C773*F$3+$D774*F$4)/$E774</f>
        <v>3.9135852766103123</v>
      </c>
      <c r="G774">
        <f t="shared" si="1418"/>
        <v>2.4830768071717819E-2</v>
      </c>
      <c r="H774" s="1179">
        <f t="shared" si="1418"/>
        <v>13.203574134403942</v>
      </c>
      <c r="I774" s="1179">
        <f t="shared" si="1418"/>
        <v>5.6533990202233309</v>
      </c>
      <c r="J774">
        <f t="shared" si="1418"/>
        <v>3.7090616566075889</v>
      </c>
      <c r="K774" s="1179">
        <f t="shared" si="1418"/>
        <v>52.69144875960049</v>
      </c>
      <c r="L774">
        <f t="shared" si="1418"/>
        <v>33.195682693789493</v>
      </c>
      <c r="M774">
        <f t="shared" si="1418"/>
        <v>0.33967513190422427</v>
      </c>
      <c r="N774" s="1179">
        <f t="shared" si="1418"/>
        <v>145.56312251655893</v>
      </c>
      <c r="O774">
        <f t="shared" si="1418"/>
        <v>12.690529311034691</v>
      </c>
      <c r="P774" s="1179">
        <f t="shared" si="1418"/>
        <v>0.10674254296510433</v>
      </c>
      <c r="Q774" s="1179">
        <f t="shared" si="1418"/>
        <v>32.102858191035025</v>
      </c>
      <c r="R774" s="1179">
        <f t="shared" si="1418"/>
        <v>18.326448784593335</v>
      </c>
    </row>
    <row r="775" spans="2:18" ht="15.6" thickTop="1" thickBot="1" x14ac:dyDescent="0.35">
      <c r="D775">
        <v>5</v>
      </c>
      <c r="E775">
        <f t="shared" ref="E775" si="1419">B773+C773+D775</f>
        <v>105</v>
      </c>
      <c r="F775">
        <f t="shared" ref="F775:R775" si="1420">($B773*F$2+$C773*F$3+$D775*F$4)/$E775</f>
        <v>3.8390407951510679</v>
      </c>
      <c r="G775">
        <f t="shared" si="1420"/>
        <v>2.4357801060827956E-2</v>
      </c>
      <c r="H775" s="1179">
        <f t="shared" si="1420"/>
        <v>13.180013992161324</v>
      </c>
      <c r="I775" s="1179">
        <f t="shared" si="1420"/>
        <v>5.6947401726725912</v>
      </c>
      <c r="J775">
        <f t="shared" si="1420"/>
        <v>3.6635375797016843</v>
      </c>
      <c r="K775" s="1179">
        <f t="shared" si="1420"/>
        <v>52.581407558737347</v>
      </c>
      <c r="L775">
        <f t="shared" si="1420"/>
        <v>32.566587301587305</v>
      </c>
      <c r="M775">
        <f t="shared" si="1420"/>
        <v>0.33320512939176283</v>
      </c>
      <c r="N775" s="1179">
        <f t="shared" si="1420"/>
        <v>146.3694485275814</v>
      </c>
      <c r="O775">
        <f t="shared" si="1420"/>
        <v>12.457799652200167</v>
      </c>
      <c r="P775" s="1179">
        <f t="shared" si="1420"/>
        <v>0.10787261697665336</v>
      </c>
      <c r="Q775" s="1179">
        <f t="shared" si="1420"/>
        <v>31.78942506449377</v>
      </c>
      <c r="R775" s="1179">
        <f t="shared" si="1420"/>
        <v>18.126852027698586</v>
      </c>
    </row>
    <row r="776" spans="2:18" ht="15.6" thickTop="1" thickBot="1" x14ac:dyDescent="0.35">
      <c r="D776">
        <v>7</v>
      </c>
      <c r="E776">
        <f t="shared" ref="E776" si="1421">B773+C773+D776</f>
        <v>107</v>
      </c>
      <c r="F776">
        <f t="shared" ref="F776:R776" si="1422">($B773*F$2+$C773*F$3+$D776*F$4)/$E776</f>
        <v>3.7672830232790857</v>
      </c>
      <c r="G776">
        <f t="shared" si="1422"/>
        <v>2.3902515059690984E-2</v>
      </c>
      <c r="H776" s="1179">
        <f t="shared" si="1422"/>
        <v>13.157334602899743</v>
      </c>
      <c r="I776" s="1179">
        <f t="shared" si="1422"/>
        <v>5.7345358614788893</v>
      </c>
      <c r="J776">
        <f t="shared" si="1422"/>
        <v>3.6197153374464688</v>
      </c>
      <c r="K776" s="1179">
        <f t="shared" si="1422"/>
        <v>52.4754800476261</v>
      </c>
      <c r="L776">
        <f t="shared" si="1422"/>
        <v>31.961009494140335</v>
      </c>
      <c r="M776">
        <f t="shared" si="1422"/>
        <v>0.32697699613210374</v>
      </c>
      <c r="N776" s="1179">
        <f t="shared" si="1422"/>
        <v>147.1456315101544</v>
      </c>
      <c r="O776">
        <f t="shared" si="1422"/>
        <v>12.233770167527684</v>
      </c>
      <c r="P776" s="1179">
        <f t="shared" si="1422"/>
        <v>0.1089604452307613</v>
      </c>
      <c r="Q776" s="1179">
        <f t="shared" si="1422"/>
        <v>31.487709064178354</v>
      </c>
      <c r="R776" s="1179">
        <f t="shared" si="1422"/>
        <v>17.934716831809251</v>
      </c>
    </row>
    <row r="777" spans="2:18" ht="15.6" thickTop="1" thickBot="1" x14ac:dyDescent="0.35">
      <c r="D777">
        <v>10</v>
      </c>
      <c r="E777">
        <f t="shared" ref="E777" si="1423">B773+C773+D777</f>
        <v>110</v>
      </c>
      <c r="F777">
        <f t="shared" ref="F777:R777" si="1424">($B773*F$2+$C773*F$3+$D777*F$4)/$E777</f>
        <v>3.6645389408260196</v>
      </c>
      <c r="G777">
        <f t="shared" si="1424"/>
        <v>2.3250628285335775E-2</v>
      </c>
      <c r="H777" s="1179">
        <f t="shared" si="1424"/>
        <v>13.124861841002479</v>
      </c>
      <c r="I777" s="1179">
        <f t="shared" si="1424"/>
        <v>5.7915160522697242</v>
      </c>
      <c r="J777">
        <f t="shared" si="1424"/>
        <v>3.5569698542174093</v>
      </c>
      <c r="K777" s="1179">
        <f t="shared" si="1424"/>
        <v>52.323811111262273</v>
      </c>
      <c r="L777">
        <f t="shared" si="1424"/>
        <v>31.093932178932182</v>
      </c>
      <c r="M777">
        <f t="shared" si="1424"/>
        <v>0.31805944169213723</v>
      </c>
      <c r="N777" s="1179">
        <f t="shared" si="1424"/>
        <v>148.25698441702033</v>
      </c>
      <c r="O777">
        <f t="shared" si="1424"/>
        <v>11.913000678110262</v>
      </c>
      <c r="P777" s="1179">
        <f t="shared" si="1424"/>
        <v>0.11051801750368859</v>
      </c>
      <c r="Q777" s="1179">
        <f t="shared" si="1424"/>
        <v>31.055706609181279</v>
      </c>
      <c r="R777" s="1179">
        <f t="shared" si="1424"/>
        <v>17.659614164967699</v>
      </c>
    </row>
    <row r="778" spans="2:18" ht="15.6" thickTop="1" thickBot="1" x14ac:dyDescent="0.35">
      <c r="D778">
        <v>13</v>
      </c>
      <c r="E778">
        <f t="shared" ref="E778" si="1425">B773+C773+D778</f>
        <v>113</v>
      </c>
      <c r="F778">
        <f t="shared" ref="F778:R778" si="1426">($B773*F$2+$C773*F$3+$D778*F$4)/$E778</f>
        <v>3.5672502963793109</v>
      </c>
      <c r="G778">
        <f t="shared" si="1426"/>
        <v>2.2633354968025977E-2</v>
      </c>
      <c r="H778" s="1179">
        <f t="shared" si="1426"/>
        <v>13.094113296551084</v>
      </c>
      <c r="I778" s="1179">
        <f t="shared" si="1426"/>
        <v>5.84547074620441</v>
      </c>
      <c r="J778">
        <f t="shared" si="1426"/>
        <v>3.4975559895668837</v>
      </c>
      <c r="K778" s="1179">
        <f t="shared" si="1426"/>
        <v>52.180195392758471</v>
      </c>
      <c r="L778">
        <f t="shared" si="1426"/>
        <v>30.272894367186403</v>
      </c>
      <c r="M778">
        <f t="shared" si="1426"/>
        <v>0.30961538571800973</v>
      </c>
      <c r="N778" s="1179">
        <f t="shared" si="1426"/>
        <v>149.30932743502612</v>
      </c>
      <c r="O778">
        <f t="shared" si="1426"/>
        <v>11.609263196980491</v>
      </c>
      <c r="P778" s="1179">
        <f t="shared" si="1426"/>
        <v>0.11199288682407108</v>
      </c>
      <c r="Q778" s="1179">
        <f t="shared" si="1426"/>
        <v>30.646642337635381</v>
      </c>
      <c r="R778" s="1179">
        <f t="shared" si="1426"/>
        <v>17.399118719374371</v>
      </c>
    </row>
    <row r="779" spans="2:18" ht="15.6" thickTop="1" thickBot="1" x14ac:dyDescent="0.35">
      <c r="D779">
        <v>15</v>
      </c>
      <c r="E779">
        <f t="shared" ref="E779" si="1427">B773+C773+D779</f>
        <v>115</v>
      </c>
      <c r="F779">
        <f t="shared" ref="F779:R779" si="1428">($B773*F$2+$C773*F$3+$D779*F$4)/$E779</f>
        <v>3.5052111607901058</v>
      </c>
      <c r="G779">
        <f t="shared" si="1428"/>
        <v>2.2239731403364653E-2</v>
      </c>
      <c r="H779" s="1179">
        <f t="shared" si="1428"/>
        <v>13.074505529074834</v>
      </c>
      <c r="I779" s="1179">
        <f t="shared" si="1428"/>
        <v>5.879876637988847</v>
      </c>
      <c r="J779">
        <f t="shared" si="1428"/>
        <v>3.4596688874708961</v>
      </c>
      <c r="K779" s="1179">
        <f t="shared" si="1428"/>
        <v>52.088614354871986</v>
      </c>
      <c r="L779">
        <f t="shared" si="1428"/>
        <v>29.74933402346446</v>
      </c>
      <c r="M779">
        <f t="shared" si="1428"/>
        <v>0.30423077031421825</v>
      </c>
      <c r="N779" s="1179">
        <f t="shared" si="1428"/>
        <v>149.9803867508559</v>
      </c>
      <c r="O779">
        <f t="shared" si="1428"/>
        <v>11.415575527854259</v>
      </c>
      <c r="P779" s="1179">
        <f t="shared" si="1428"/>
        <v>0.11293338320228599</v>
      </c>
      <c r="Q779" s="1179">
        <f t="shared" si="1428"/>
        <v>30.385789758678577</v>
      </c>
      <c r="R779" s="1179">
        <f t="shared" si="1428"/>
        <v>17.233005681604716</v>
      </c>
    </row>
    <row r="780" spans="2:18" ht="15.6" thickTop="1" thickBot="1" x14ac:dyDescent="0.35">
      <c r="D780">
        <v>17</v>
      </c>
      <c r="E780">
        <f t="shared" ref="E780" si="1429">B773+C773+D780</f>
        <v>117</v>
      </c>
      <c r="F780">
        <f t="shared" ref="F780:R780" si="1430">($B773*F$2+$C773*F$3+$D780*F$4)/$E780</f>
        <v>3.4452930212894199</v>
      </c>
      <c r="G780">
        <f t="shared" si="1430"/>
        <v>2.1859565054589188E-2</v>
      </c>
      <c r="H780" s="1179">
        <f t="shared" si="1430"/>
        <v>13.055568112623412</v>
      </c>
      <c r="I780" s="1179">
        <f t="shared" si="1430"/>
        <v>5.9131062599686866</v>
      </c>
      <c r="J780">
        <f t="shared" si="1430"/>
        <v>3.4230770709166523</v>
      </c>
      <c r="K780" s="1179">
        <f t="shared" si="1430"/>
        <v>52.000164292639745</v>
      </c>
      <c r="L780">
        <f t="shared" si="1430"/>
        <v>29.243673178673181</v>
      </c>
      <c r="M780">
        <f t="shared" si="1430"/>
        <v>0.299030244325941</v>
      </c>
      <c r="N780" s="1179">
        <f t="shared" si="1430"/>
        <v>150.62850386785388</v>
      </c>
      <c r="O780">
        <f t="shared" si="1430"/>
        <v>11.228509659381917</v>
      </c>
      <c r="P780" s="1179">
        <f t="shared" si="1430"/>
        <v>0.11384172585816878</v>
      </c>
      <c r="Q780" s="1179">
        <f t="shared" si="1430"/>
        <v>30.133855216609181</v>
      </c>
      <c r="R780" s="1179">
        <f t="shared" si="1430"/>
        <v>17.072571722049403</v>
      </c>
    </row>
    <row r="781" spans="2:18" ht="15.6" thickTop="1" thickBot="1" x14ac:dyDescent="0.35">
      <c r="D781">
        <v>20</v>
      </c>
      <c r="E781">
        <f t="shared" ref="E781" si="1431">B773+C773+D781</f>
        <v>120</v>
      </c>
      <c r="F781">
        <f t="shared" ref="F781:R781" si="1432">($B773*F$2+$C773*F$3+$D781*F$4)/$E781</f>
        <v>3.3591606957571845</v>
      </c>
      <c r="G781">
        <f t="shared" si="1432"/>
        <v>2.131307592822446E-2</v>
      </c>
      <c r="H781" s="1179">
        <f t="shared" si="1432"/>
        <v>13.028345576474493</v>
      </c>
      <c r="I781" s="1179">
        <f t="shared" si="1432"/>
        <v>5.960873841564708</v>
      </c>
      <c r="J781">
        <f t="shared" si="1432"/>
        <v>3.3704763346199269</v>
      </c>
      <c r="K781" s="1179">
        <f t="shared" si="1432"/>
        <v>51.8730173281809</v>
      </c>
      <c r="L781">
        <f t="shared" si="1432"/>
        <v>28.516785714285717</v>
      </c>
      <c r="M781">
        <f t="shared" si="1432"/>
        <v>0.29155448821779245</v>
      </c>
      <c r="N781" s="1179">
        <f t="shared" si="1432"/>
        <v>151.56017222353847</v>
      </c>
      <c r="O781">
        <f t="shared" si="1432"/>
        <v>10.959602473452923</v>
      </c>
      <c r="P781" s="1179">
        <f t="shared" si="1432"/>
        <v>0.11514746842600027</v>
      </c>
      <c r="Q781" s="1179">
        <f t="shared" si="1432"/>
        <v>29.771699312384431</v>
      </c>
      <c r="R781" s="1179">
        <f t="shared" si="1432"/>
        <v>16.841947905188643</v>
      </c>
    </row>
    <row r="782" spans="2:18" ht="15.6" thickTop="1" thickBot="1" x14ac:dyDescent="0.35">
      <c r="B782">
        <v>14</v>
      </c>
      <c r="C782">
        <v>86</v>
      </c>
      <c r="D782">
        <v>1</v>
      </c>
      <c r="E782">
        <f t="shared" ref="E782" si="1433">B782+C782+D782</f>
        <v>101</v>
      </c>
      <c r="F782">
        <f t="shared" ref="F782:R782" si="1434">($B782*F$2+$C782*F$3+$D782*F$4)/$E782</f>
        <v>3.9916293981894744</v>
      </c>
      <c r="G782">
        <f t="shared" si="1434"/>
        <v>2.520921261052881E-2</v>
      </c>
      <c r="H782" s="1179">
        <f t="shared" si="1434"/>
        <v>13.283991420876522</v>
      </c>
      <c r="I782" s="1179">
        <f t="shared" si="1434"/>
        <v>5.6084852036429913</v>
      </c>
      <c r="J782">
        <f t="shared" si="1434"/>
        <v>3.7825361580878072</v>
      </c>
      <c r="K782" s="1179">
        <f t="shared" si="1434"/>
        <v>52.043476025804118</v>
      </c>
      <c r="L782">
        <f t="shared" si="1434"/>
        <v>34.138078736445074</v>
      </c>
      <c r="M782">
        <f t="shared" si="1434"/>
        <v>0.34925361891239542</v>
      </c>
      <c r="N782" s="1179">
        <f t="shared" si="1434"/>
        <v>142.96967537397984</v>
      </c>
      <c r="O782">
        <f t="shared" si="1434"/>
        <v>12.715598156498057</v>
      </c>
      <c r="P782" s="1179">
        <f t="shared" si="1434"/>
        <v>0.1057833389361178</v>
      </c>
      <c r="Q782" s="1179">
        <f t="shared" si="1434"/>
        <v>32.355266597640949</v>
      </c>
      <c r="R782" s="1179">
        <f t="shared" si="1434"/>
        <v>18.529706378441798</v>
      </c>
    </row>
    <row r="783" spans="2:18" ht="15.6" thickTop="1" thickBot="1" x14ac:dyDescent="0.35">
      <c r="D783">
        <v>3</v>
      </c>
      <c r="E783">
        <f t="shared" ref="E783" si="1435">B782+C782+D783</f>
        <v>103</v>
      </c>
      <c r="F783">
        <f t="shared" ref="F783:R783" si="1436">($B782*F$2+$C782*F$3+$D783*F$4)/$E783</f>
        <v>3.914122031234339</v>
      </c>
      <c r="G783">
        <f t="shared" si="1436"/>
        <v>2.4719713336537958E-2</v>
      </c>
      <c r="H783" s="1179">
        <f t="shared" si="1436"/>
        <v>13.258412299435555</v>
      </c>
      <c r="I783" s="1179">
        <f t="shared" si="1436"/>
        <v>5.6515012098598172</v>
      </c>
      <c r="J783">
        <f t="shared" si="1436"/>
        <v>3.7347014291744056</v>
      </c>
      <c r="K783" s="1179">
        <f t="shared" si="1436"/>
        <v>51.943880097425122</v>
      </c>
      <c r="L783">
        <f t="shared" si="1436"/>
        <v>33.478468947449535</v>
      </c>
      <c r="M783">
        <f t="shared" si="1436"/>
        <v>0.34247199524419358</v>
      </c>
      <c r="N783" s="1179">
        <f t="shared" si="1436"/>
        <v>143.84201639769361</v>
      </c>
      <c r="O783">
        <f t="shared" si="1436"/>
        <v>12.477862701463575</v>
      </c>
      <c r="P783" s="1179">
        <f t="shared" si="1436"/>
        <v>0.1069539814533083</v>
      </c>
      <c r="Q783" s="1179">
        <f t="shared" si="1436"/>
        <v>32.030846256863818</v>
      </c>
      <c r="R783" s="1179">
        <f t="shared" si="1436"/>
        <v>18.322287206969513</v>
      </c>
    </row>
    <row r="784" spans="2:18" ht="15.6" thickTop="1" thickBot="1" x14ac:dyDescent="0.35">
      <c r="D784">
        <v>5</v>
      </c>
      <c r="E784">
        <f t="shared" ref="E784" si="1437">B782+C782+D784</f>
        <v>105</v>
      </c>
      <c r="F784">
        <f t="shared" ref="F784:R784" si="1438">($B782*F$2+$C782*F$3+$D784*F$4)/$E784</f>
        <v>3.8395673258774941</v>
      </c>
      <c r="G784">
        <f t="shared" si="1438"/>
        <v>2.4248861653937234E-2</v>
      </c>
      <c r="H784" s="1179">
        <f t="shared" si="1438"/>
        <v>13.233807620716146</v>
      </c>
      <c r="I784" s="1179">
        <f t="shared" si="1438"/>
        <v>5.6928785110779074</v>
      </c>
      <c r="J784">
        <f t="shared" si="1438"/>
        <v>3.6886889756481809</v>
      </c>
      <c r="K784" s="1179">
        <f t="shared" si="1438"/>
        <v>51.848078299651036</v>
      </c>
      <c r="L784">
        <f t="shared" si="1438"/>
        <v>32.843987150415721</v>
      </c>
      <c r="M784">
        <f t="shared" si="1438"/>
        <v>0.33594871914430419</v>
      </c>
      <c r="N784" s="1179">
        <f t="shared" si="1438"/>
        <v>144.68112538240874</v>
      </c>
      <c r="O784">
        <f t="shared" si="1438"/>
        <v>12.24918383519231</v>
      </c>
      <c r="P784" s="1179">
        <f t="shared" si="1438"/>
        <v>0.10808002806508202</v>
      </c>
      <c r="Q784" s="1179">
        <f t="shared" si="1438"/>
        <v>31.718784786211543</v>
      </c>
      <c r="R784" s="1179">
        <f t="shared" si="1438"/>
        <v>18.122769718219978</v>
      </c>
    </row>
    <row r="785" spans="2:18" ht="15.6" thickTop="1" thickBot="1" x14ac:dyDescent="0.35">
      <c r="D785">
        <v>7</v>
      </c>
      <c r="E785">
        <f t="shared" ref="E785" si="1439">B782+C782+D785</f>
        <v>107</v>
      </c>
      <c r="F785">
        <f t="shared" ref="F785:R785" si="1440">($B782*F$2+$C782*F$3+$D785*F$4)/$E785</f>
        <v>3.7677997123096905</v>
      </c>
      <c r="G785">
        <f t="shared" si="1440"/>
        <v>2.3795611903396352E-2</v>
      </c>
      <c r="H785" s="1179">
        <f t="shared" si="1440"/>
        <v>13.210122743070361</v>
      </c>
      <c r="I785" s="1179">
        <f t="shared" si="1440"/>
        <v>5.7327089972971894</v>
      </c>
      <c r="J785">
        <f t="shared" si="1440"/>
        <v>3.644396613842563</v>
      </c>
      <c r="K785" s="1179">
        <f t="shared" si="1440"/>
        <v>51.75585787749467</v>
      </c>
      <c r="L785">
        <f t="shared" si="1440"/>
        <v>32.233224299065419</v>
      </c>
      <c r="M785">
        <f t="shared" si="1440"/>
        <v>0.3296693038331957</v>
      </c>
      <c r="N785" s="1179">
        <f t="shared" si="1440"/>
        <v>145.48886580694759</v>
      </c>
      <c r="O785">
        <f t="shared" si="1440"/>
        <v>12.029053711585394</v>
      </c>
      <c r="P785" s="1179">
        <f t="shared" si="1440"/>
        <v>0.10916397947641561</v>
      </c>
      <c r="Q785" s="1179">
        <f t="shared" si="1440"/>
        <v>31.418389164929437</v>
      </c>
      <c r="R785" s="1179">
        <f t="shared" si="1440"/>
        <v>17.930710827180711</v>
      </c>
    </row>
    <row r="786" spans="2:18" ht="15.6" thickTop="1" thickBot="1" x14ac:dyDescent="0.35">
      <c r="D786">
        <v>10</v>
      </c>
      <c r="E786">
        <f t="shared" ref="E786" si="1441">B782+C782+D786</f>
        <v>110</v>
      </c>
      <c r="F786">
        <f t="shared" ref="F786:R786" si="1442">($B782*F$2+$C782*F$3+$D786*F$4)/$E786</f>
        <v>3.6650415383376083</v>
      </c>
      <c r="G786">
        <f t="shared" si="1442"/>
        <v>2.3146640669667359E-2</v>
      </c>
      <c r="H786" s="1179">
        <f t="shared" si="1442"/>
        <v>13.176210304622989</v>
      </c>
      <c r="I786" s="1179">
        <f t="shared" si="1442"/>
        <v>5.789739011656617</v>
      </c>
      <c r="J786">
        <f t="shared" si="1442"/>
        <v>3.58097800489361</v>
      </c>
      <c r="K786" s="1179">
        <f t="shared" si="1442"/>
        <v>51.623815000316242</v>
      </c>
      <c r="L786">
        <f t="shared" si="1442"/>
        <v>31.358722943722945</v>
      </c>
      <c r="M786">
        <f t="shared" si="1442"/>
        <v>0.3206783228195631</v>
      </c>
      <c r="N786" s="1179">
        <f t="shared" si="1442"/>
        <v>146.6454032329919</v>
      </c>
      <c r="O786">
        <f t="shared" si="1442"/>
        <v>11.713867398239126</v>
      </c>
      <c r="P786" s="1179">
        <f t="shared" si="1442"/>
        <v>0.1107160008153705</v>
      </c>
      <c r="Q786" s="1179">
        <f t="shared" si="1442"/>
        <v>30.988277252639154</v>
      </c>
      <c r="R786" s="1179">
        <f t="shared" si="1442"/>
        <v>17.655717415010844</v>
      </c>
    </row>
    <row r="787" spans="2:18" ht="15.6" thickTop="1" thickBot="1" x14ac:dyDescent="0.35">
      <c r="D787">
        <v>13</v>
      </c>
      <c r="E787">
        <f t="shared" ref="E787" si="1443">B782+C782+D787</f>
        <v>113</v>
      </c>
      <c r="F787">
        <f t="shared" ref="F787:R787" si="1444">($B782*F$2+$C782*F$3+$D787*F$4)/$E787</f>
        <v>3.5677395505941316</v>
      </c>
      <c r="G787">
        <f t="shared" si="1444"/>
        <v>2.2532128085516898E-2</v>
      </c>
      <c r="H787" s="1179">
        <f t="shared" si="1444"/>
        <v>13.144098526624147</v>
      </c>
      <c r="I787" s="1179">
        <f t="shared" si="1444"/>
        <v>5.8437408836606766</v>
      </c>
      <c r="J787">
        <f t="shared" si="1444"/>
        <v>3.5209267557118582</v>
      </c>
      <c r="K787" s="1179">
        <f t="shared" si="1444"/>
        <v>51.498783249359683</v>
      </c>
      <c r="L787">
        <f t="shared" si="1444"/>
        <v>30.530655288664136</v>
      </c>
      <c r="M787">
        <f t="shared" si="1444"/>
        <v>0.31216473902789327</v>
      </c>
      <c r="N787" s="1179">
        <f t="shared" si="1444"/>
        <v>147.74053159216658</v>
      </c>
      <c r="O787">
        <f t="shared" si="1444"/>
        <v>11.415416641353721</v>
      </c>
      <c r="P787" s="1179">
        <f t="shared" si="1444"/>
        <v>0.11218561394163754</v>
      </c>
      <c r="Q787" s="1179">
        <f t="shared" si="1444"/>
        <v>30.58100314100145</v>
      </c>
      <c r="R787" s="1179">
        <f t="shared" si="1444"/>
        <v>17.395325422956198</v>
      </c>
    </row>
    <row r="788" spans="2:18" ht="15.6" thickTop="1" thickBot="1" x14ac:dyDescent="0.35">
      <c r="D788">
        <v>15</v>
      </c>
      <c r="E788">
        <f t="shared" ref="E788" si="1445">B782+C782+D788</f>
        <v>115</v>
      </c>
      <c r="F788">
        <f t="shared" ref="F788:R788" si="1446">($B782*F$2+$C782*F$3+$D788*F$4)/$E788</f>
        <v>3.505691906235973</v>
      </c>
      <c r="G788">
        <f t="shared" si="1446"/>
        <v>2.2140264988377473E-2</v>
      </c>
      <c r="H788" s="1179">
        <f t="shared" si="1446"/>
        <v>13.123621450798801</v>
      </c>
      <c r="I788" s="1179">
        <f t="shared" si="1446"/>
        <v>5.8781768600110906</v>
      </c>
      <c r="J788">
        <f t="shared" si="1446"/>
        <v>3.4826332055090017</v>
      </c>
      <c r="K788" s="1179">
        <f t="shared" si="1446"/>
        <v>51.419052857445351</v>
      </c>
      <c r="L788">
        <f t="shared" si="1446"/>
        <v>30.002612146307801</v>
      </c>
      <c r="M788">
        <f t="shared" si="1446"/>
        <v>0.30673578704479948</v>
      </c>
      <c r="N788" s="1179">
        <f t="shared" si="1446"/>
        <v>148.4388743139591</v>
      </c>
      <c r="O788">
        <f t="shared" si="1446"/>
        <v>11.225100216673173</v>
      </c>
      <c r="P788" s="1179">
        <f t="shared" si="1446"/>
        <v>0.11312275854389478</v>
      </c>
      <c r="Q788" s="1179">
        <f t="shared" si="1446"/>
        <v>30.321292113290454</v>
      </c>
      <c r="R788" s="1179">
        <f t="shared" si="1446"/>
        <v>17.229278355559028</v>
      </c>
    </row>
    <row r="789" spans="2:18" ht="15.6" thickTop="1" thickBot="1" x14ac:dyDescent="0.35">
      <c r="D789">
        <v>17</v>
      </c>
      <c r="E789">
        <f t="shared" ref="E789" si="1447">B782+C782+D789</f>
        <v>117</v>
      </c>
      <c r="F789">
        <f t="shared" ref="F789:R789" si="1448">($B782*F$2+$C782*F$3+$D789*F$4)/$E789</f>
        <v>3.4457655488644181</v>
      </c>
      <c r="G789">
        <f t="shared" si="1448"/>
        <v>2.1761798920200082E-2</v>
      </c>
      <c r="H789" s="1179">
        <f t="shared" si="1448"/>
        <v>13.10384444594184</v>
      </c>
      <c r="I789" s="1179">
        <f t="shared" si="1448"/>
        <v>5.9114355380247403</v>
      </c>
      <c r="J789">
        <f t="shared" si="1448"/>
        <v>3.4456488365096622</v>
      </c>
      <c r="K789" s="1179">
        <f t="shared" si="1448"/>
        <v>51.342048290895619</v>
      </c>
      <c r="L789">
        <f t="shared" si="1448"/>
        <v>29.492621760955096</v>
      </c>
      <c r="M789">
        <f t="shared" si="1448"/>
        <v>0.30149244025770888</v>
      </c>
      <c r="N789" s="1179">
        <f t="shared" si="1448"/>
        <v>149.11334207090405</v>
      </c>
      <c r="O789">
        <f t="shared" si="1448"/>
        <v>11.041290336426149</v>
      </c>
      <c r="P789" s="1179">
        <f t="shared" si="1448"/>
        <v>0.11402786401445091</v>
      </c>
      <c r="Q789" s="1179">
        <f t="shared" si="1448"/>
        <v>30.070460095073848</v>
      </c>
      <c r="R789" s="1179">
        <f t="shared" si="1448"/>
        <v>17.068908110978857</v>
      </c>
    </row>
    <row r="790" spans="2:18" ht="15.6" thickTop="1" thickBot="1" x14ac:dyDescent="0.35">
      <c r="D790">
        <v>20</v>
      </c>
      <c r="E790">
        <f t="shared" ref="E790" si="1449">B782+C782+D790</f>
        <v>120</v>
      </c>
      <c r="F790">
        <f t="shared" ref="F790:R790" si="1450">($B782*F$2+$C782*F$3+$D790*F$4)/$E790</f>
        <v>3.3596214101428075</v>
      </c>
      <c r="G790">
        <f t="shared" si="1450"/>
        <v>2.1217753947195082E-2</v>
      </c>
      <c r="H790" s="1179">
        <f t="shared" si="1450"/>
        <v>13.075415001459961</v>
      </c>
      <c r="I790" s="1179">
        <f t="shared" si="1450"/>
        <v>5.9592448876693593</v>
      </c>
      <c r="J790">
        <f t="shared" si="1450"/>
        <v>3.3924838060731104</v>
      </c>
      <c r="K790" s="1179">
        <f t="shared" si="1450"/>
        <v>51.231354226480363</v>
      </c>
      <c r="L790">
        <f t="shared" si="1450"/>
        <v>28.759510582010584</v>
      </c>
      <c r="M790">
        <f t="shared" si="1450"/>
        <v>0.29395512925126616</v>
      </c>
      <c r="N790" s="1179">
        <f t="shared" si="1450"/>
        <v>150.0828894715124</v>
      </c>
      <c r="O790">
        <f t="shared" si="1450"/>
        <v>10.77706363357105</v>
      </c>
      <c r="P790" s="1179">
        <f t="shared" si="1450"/>
        <v>0.11532895312837535</v>
      </c>
      <c r="Q790" s="1179">
        <f t="shared" si="1450"/>
        <v>29.709889068887477</v>
      </c>
      <c r="R790" s="1179">
        <f t="shared" si="1450"/>
        <v>16.838375884394864</v>
      </c>
    </row>
    <row r="791" spans="2:18" ht="15.6" thickTop="1" thickBot="1" x14ac:dyDescent="0.35">
      <c r="B791">
        <v>13</v>
      </c>
      <c r="C791">
        <v>87</v>
      </c>
      <c r="D791">
        <v>1</v>
      </c>
      <c r="E791">
        <f t="shared" ref="E791" si="1451">B791+C791+D791</f>
        <v>101</v>
      </c>
      <c r="F791">
        <f t="shared" ref="F791:R791" si="1452">($B791*F$2+$C791*F$3+$D791*F$4)/$E791</f>
        <v>3.9921767816179372</v>
      </c>
      <c r="G791">
        <f t="shared" si="1452"/>
        <v>2.5095958771682018E-2</v>
      </c>
      <c r="H791" s="1179">
        <f t="shared" si="1452"/>
        <v>13.33991549016619</v>
      </c>
      <c r="I791" s="1179">
        <f t="shared" si="1452"/>
        <v>5.6065498128762385</v>
      </c>
      <c r="J791">
        <f t="shared" si="1452"/>
        <v>3.8086836489232745</v>
      </c>
      <c r="K791" s="1179">
        <f t="shared" si="1452"/>
        <v>51.281104023783683</v>
      </c>
      <c r="L791">
        <f t="shared" si="1452"/>
        <v>34.426464717900359</v>
      </c>
      <c r="M791">
        <f t="shared" si="1452"/>
        <v>0.35210586568483943</v>
      </c>
      <c r="N791" s="1179">
        <f t="shared" si="1452"/>
        <v>141.21448794583</v>
      </c>
      <c r="O791">
        <f t="shared" si="1452"/>
        <v>12.498720326935429</v>
      </c>
      <c r="P791" s="1179">
        <f t="shared" si="1452"/>
        <v>0.1059989643250783</v>
      </c>
      <c r="Q791" s="1179">
        <f t="shared" si="1452"/>
        <v>32.281828684575267</v>
      </c>
      <c r="R791" s="1179">
        <f t="shared" si="1452"/>
        <v>18.525462393340273</v>
      </c>
    </row>
    <row r="792" spans="2:18" ht="15.6" thickTop="1" thickBot="1" x14ac:dyDescent="0.35">
      <c r="D792">
        <v>3</v>
      </c>
      <c r="E792">
        <f t="shared" ref="E792" si="1453">B791+C791+D792</f>
        <v>103</v>
      </c>
      <c r="F792">
        <f t="shared" ref="F792:R792" si="1454">($B791*F$2+$C791*F$3+$D792*F$4)/$E792</f>
        <v>3.9146587858583652</v>
      </c>
      <c r="G792">
        <f t="shared" si="1454"/>
        <v>2.4608658601358097E-2</v>
      </c>
      <c r="H792" s="1179">
        <f t="shared" si="1454"/>
        <v>13.313250464467171</v>
      </c>
      <c r="I792" s="1179">
        <f t="shared" si="1454"/>
        <v>5.6496033994963017</v>
      </c>
      <c r="J792">
        <f t="shared" si="1454"/>
        <v>3.7603412017412228</v>
      </c>
      <c r="K792" s="1179">
        <f t="shared" si="1454"/>
        <v>51.19631143524974</v>
      </c>
      <c r="L792">
        <f t="shared" si="1454"/>
        <v>33.76125520110957</v>
      </c>
      <c r="M792">
        <f t="shared" si="1454"/>
        <v>0.3452688585841629</v>
      </c>
      <c r="N792" s="1179">
        <f t="shared" si="1454"/>
        <v>142.12091027882823</v>
      </c>
      <c r="O792">
        <f t="shared" si="1454"/>
        <v>12.265196091892456</v>
      </c>
      <c r="P792" s="1179">
        <f t="shared" si="1454"/>
        <v>0.10716541994151228</v>
      </c>
      <c r="Q792" s="1179">
        <f t="shared" si="1454"/>
        <v>31.958834322692617</v>
      </c>
      <c r="R792" s="1179">
        <f t="shared" si="1454"/>
        <v>18.318125629345687</v>
      </c>
    </row>
    <row r="793" spans="2:18" ht="15.6" thickTop="1" thickBot="1" x14ac:dyDescent="0.35">
      <c r="D793">
        <v>5</v>
      </c>
      <c r="E793">
        <f t="shared" ref="E793" si="1455">B791+C791+D793</f>
        <v>105</v>
      </c>
      <c r="F793">
        <f t="shared" ref="F793:R793" si="1456">($B791*F$2+$C791*F$3+$D793*F$4)/$E793</f>
        <v>3.8400938566039202</v>
      </c>
      <c r="G793">
        <f t="shared" si="1456"/>
        <v>2.4139922247046513E-2</v>
      </c>
      <c r="H793" s="1179">
        <f t="shared" si="1456"/>
        <v>13.287601249270969</v>
      </c>
      <c r="I793" s="1179">
        <f t="shared" si="1456"/>
        <v>5.691016849483221</v>
      </c>
      <c r="J793">
        <f t="shared" si="1456"/>
        <v>3.7138403715946775</v>
      </c>
      <c r="K793" s="1179">
        <f t="shared" si="1456"/>
        <v>51.11474904056471</v>
      </c>
      <c r="L793">
        <f t="shared" si="1456"/>
        <v>33.121386999244145</v>
      </c>
      <c r="M793">
        <f t="shared" si="1456"/>
        <v>0.33869230889684554</v>
      </c>
      <c r="N793" s="1179">
        <f t="shared" si="1456"/>
        <v>142.99280223723605</v>
      </c>
      <c r="O793">
        <f t="shared" si="1456"/>
        <v>12.04056801818445</v>
      </c>
      <c r="P793" s="1179">
        <f t="shared" si="1456"/>
        <v>0.10828743915351069</v>
      </c>
      <c r="Q793" s="1179">
        <f t="shared" si="1456"/>
        <v>31.648144507929313</v>
      </c>
      <c r="R793" s="1179">
        <f t="shared" si="1456"/>
        <v>18.118687408741369</v>
      </c>
    </row>
    <row r="794" spans="2:18" ht="15.6" thickTop="1" thickBot="1" x14ac:dyDescent="0.35">
      <c r="D794">
        <v>7</v>
      </c>
      <c r="E794">
        <f t="shared" ref="E794" si="1457">B791+C791+D794</f>
        <v>107</v>
      </c>
      <c r="F794">
        <f t="shared" ref="F794:R794" si="1458">($B791*F$2+$C791*F$3+$D794*F$4)/$E794</f>
        <v>3.7683164013402957</v>
      </c>
      <c r="G794">
        <f t="shared" si="1458"/>
        <v>2.368870874710172E-2</v>
      </c>
      <c r="H794" s="1179">
        <f t="shared" si="1458"/>
        <v>13.262910883240982</v>
      </c>
      <c r="I794" s="1179">
        <f t="shared" si="1458"/>
        <v>5.7308821331154887</v>
      </c>
      <c r="J794">
        <f t="shared" si="1458"/>
        <v>3.669077890238658</v>
      </c>
      <c r="K794" s="1179">
        <f t="shared" si="1458"/>
        <v>51.036235707363232</v>
      </c>
      <c r="L794">
        <f t="shared" si="1458"/>
        <v>32.505439103990504</v>
      </c>
      <c r="M794">
        <f t="shared" si="1458"/>
        <v>0.33236161153428767</v>
      </c>
      <c r="N794" s="1179">
        <f t="shared" si="1458"/>
        <v>143.83210010374074</v>
      </c>
      <c r="O794">
        <f t="shared" si="1458"/>
        <v>11.824337255643101</v>
      </c>
      <c r="P794" s="1179">
        <f t="shared" si="1458"/>
        <v>0.1093675137220699</v>
      </c>
      <c r="Q794" s="1179">
        <f t="shared" si="1458"/>
        <v>31.349069265680519</v>
      </c>
      <c r="R794" s="1179">
        <f t="shared" si="1458"/>
        <v>17.926704822552168</v>
      </c>
    </row>
    <row r="795" spans="2:18" ht="15.6" thickTop="1" thickBot="1" x14ac:dyDescent="0.35">
      <c r="D795">
        <v>10</v>
      </c>
      <c r="E795">
        <f t="shared" ref="E795" si="1459">B791+C791+D795</f>
        <v>110</v>
      </c>
      <c r="F795">
        <f t="shared" ref="F795:R795" si="1460">($B791*F$2+$C791*F$3+$D795*F$4)/$E795</f>
        <v>3.6655441358491969</v>
      </c>
      <c r="G795">
        <f t="shared" si="1460"/>
        <v>2.3042653053998944E-2</v>
      </c>
      <c r="H795" s="1179">
        <f t="shared" si="1460"/>
        <v>13.227558768243501</v>
      </c>
      <c r="I795" s="1179">
        <f t="shared" si="1460"/>
        <v>5.7879619710435071</v>
      </c>
      <c r="J795">
        <f t="shared" si="1460"/>
        <v>3.6049861555698115</v>
      </c>
      <c r="K795" s="1179">
        <f t="shared" si="1460"/>
        <v>50.92381888937021</v>
      </c>
      <c r="L795">
        <f t="shared" si="1460"/>
        <v>31.623513708513709</v>
      </c>
      <c r="M795">
        <f t="shared" si="1460"/>
        <v>0.32329720394698891</v>
      </c>
      <c r="N795" s="1179">
        <f t="shared" si="1460"/>
        <v>145.0338220489634</v>
      </c>
      <c r="O795">
        <f t="shared" si="1460"/>
        <v>11.514734118367985</v>
      </c>
      <c r="P795" s="1179">
        <f t="shared" si="1460"/>
        <v>0.1109139841270524</v>
      </c>
      <c r="Q795" s="1179">
        <f t="shared" si="1460"/>
        <v>30.920847896097026</v>
      </c>
      <c r="R795" s="1179">
        <f t="shared" si="1460"/>
        <v>17.651820665053993</v>
      </c>
    </row>
    <row r="796" spans="2:18" ht="15.6" thickTop="1" thickBot="1" x14ac:dyDescent="0.35">
      <c r="D796">
        <v>13</v>
      </c>
      <c r="E796">
        <f t="shared" ref="E796" si="1461">B791+C791+D796</f>
        <v>113</v>
      </c>
      <c r="F796">
        <f t="shared" ref="F796:R796" si="1462">($B791*F$2+$C791*F$3+$D796*F$4)/$E796</f>
        <v>3.5682288048089528</v>
      </c>
      <c r="G796">
        <f t="shared" si="1462"/>
        <v>2.2430901203007822E-2</v>
      </c>
      <c r="H796" s="1179">
        <f t="shared" si="1462"/>
        <v>13.194083756697212</v>
      </c>
      <c r="I796" s="1179">
        <f t="shared" si="1462"/>
        <v>5.8420110211169414</v>
      </c>
      <c r="J796">
        <f t="shared" si="1462"/>
        <v>3.5442975218568331</v>
      </c>
      <c r="K796" s="1179">
        <f t="shared" si="1462"/>
        <v>50.817371105960888</v>
      </c>
      <c r="L796">
        <f t="shared" si="1462"/>
        <v>30.788416210141872</v>
      </c>
      <c r="M796">
        <f t="shared" si="1462"/>
        <v>0.31471409233777681</v>
      </c>
      <c r="N796" s="1179">
        <f t="shared" si="1462"/>
        <v>146.17173574930698</v>
      </c>
      <c r="O796">
        <f t="shared" si="1462"/>
        <v>11.221570085726947</v>
      </c>
      <c r="P796" s="1179">
        <f t="shared" si="1462"/>
        <v>0.112378341059204</v>
      </c>
      <c r="Q796" s="1179">
        <f t="shared" si="1462"/>
        <v>30.515363944367522</v>
      </c>
      <c r="R796" s="1179">
        <f t="shared" si="1462"/>
        <v>17.391532126538017</v>
      </c>
    </row>
    <row r="797" spans="2:18" ht="15.6" thickTop="1" thickBot="1" x14ac:dyDescent="0.35">
      <c r="D797">
        <v>15</v>
      </c>
      <c r="E797">
        <f t="shared" ref="E797" si="1463">B791+C791+D797</f>
        <v>115</v>
      </c>
      <c r="F797">
        <f t="shared" ref="F797:R797" si="1464">($B791*F$2+$C791*F$3+$D797*F$4)/$E797</f>
        <v>3.5061726516818403</v>
      </c>
      <c r="G797">
        <f t="shared" si="1464"/>
        <v>2.2040798573390297E-2</v>
      </c>
      <c r="H797" s="1179">
        <f t="shared" si="1464"/>
        <v>13.172737372522768</v>
      </c>
      <c r="I797" s="1179">
        <f t="shared" si="1464"/>
        <v>5.8764770820333343</v>
      </c>
      <c r="J797">
        <f t="shared" si="1464"/>
        <v>3.5055975235471073</v>
      </c>
      <c r="K797" s="1179">
        <f t="shared" si="1464"/>
        <v>50.749491360018709</v>
      </c>
      <c r="L797">
        <f t="shared" si="1464"/>
        <v>30.255890269151141</v>
      </c>
      <c r="M797">
        <f t="shared" si="1464"/>
        <v>0.30924080377538071</v>
      </c>
      <c r="N797" s="1179">
        <f t="shared" si="1464"/>
        <v>146.89736187706231</v>
      </c>
      <c r="O797">
        <f t="shared" si="1464"/>
        <v>11.034624905492082</v>
      </c>
      <c r="P797" s="1179">
        <f t="shared" si="1464"/>
        <v>0.11331213388550355</v>
      </c>
      <c r="Q797" s="1179">
        <f t="shared" si="1464"/>
        <v>30.256794467902331</v>
      </c>
      <c r="R797" s="1179">
        <f t="shared" si="1464"/>
        <v>17.22555102951334</v>
      </c>
    </row>
    <row r="798" spans="2:18" ht="15.6" thickTop="1" thickBot="1" x14ac:dyDescent="0.35">
      <c r="D798">
        <v>17</v>
      </c>
      <c r="E798">
        <f t="shared" ref="E798" si="1465">B791+C791+D798</f>
        <v>117</v>
      </c>
      <c r="F798">
        <f t="shared" ref="F798:R798" si="1466">($B791*F$2+$C791*F$3+$D798*F$4)/$E798</f>
        <v>3.4462380764394158</v>
      </c>
      <c r="G798">
        <f t="shared" si="1466"/>
        <v>2.1664032785810975E-2</v>
      </c>
      <c r="H798" s="1179">
        <f t="shared" si="1466"/>
        <v>13.152120779260272</v>
      </c>
      <c r="I798" s="1179">
        <f t="shared" si="1466"/>
        <v>5.9097648160807896</v>
      </c>
      <c r="J798">
        <f t="shared" si="1466"/>
        <v>3.4682206021026722</v>
      </c>
      <c r="K798" s="1179">
        <f t="shared" si="1466"/>
        <v>50.683932289151485</v>
      </c>
      <c r="L798">
        <f t="shared" si="1466"/>
        <v>29.741570343237008</v>
      </c>
      <c r="M798">
        <f t="shared" si="1466"/>
        <v>0.30395463618947677</v>
      </c>
      <c r="N798" s="1179">
        <f t="shared" si="1466"/>
        <v>147.5981802739542</v>
      </c>
      <c r="O798">
        <f t="shared" si="1466"/>
        <v>10.854071013470376</v>
      </c>
      <c r="P798" s="1179">
        <f t="shared" si="1466"/>
        <v>0.11421400217073305</v>
      </c>
      <c r="Q798" s="1179">
        <f t="shared" si="1466"/>
        <v>30.007064973538515</v>
      </c>
      <c r="R798" s="1179">
        <f t="shared" si="1466"/>
        <v>17.06524449990831</v>
      </c>
    </row>
    <row r="799" spans="2:18" ht="15.6" thickTop="1" thickBot="1" x14ac:dyDescent="0.35">
      <c r="D799">
        <v>20</v>
      </c>
      <c r="E799">
        <f t="shared" ref="E799" si="1467">B791+C791+D799</f>
        <v>120</v>
      </c>
      <c r="F799">
        <f t="shared" ref="F799:R799" si="1468">($B791*F$2+$C791*F$3+$D799*F$4)/$E799</f>
        <v>3.3600821245284305</v>
      </c>
      <c r="G799">
        <f t="shared" si="1468"/>
        <v>2.11224319661657E-2</v>
      </c>
      <c r="H799" s="1179">
        <f t="shared" si="1468"/>
        <v>13.12248442644543</v>
      </c>
      <c r="I799" s="1179">
        <f t="shared" si="1468"/>
        <v>5.9576159337740089</v>
      </c>
      <c r="J799">
        <f t="shared" si="1468"/>
        <v>3.4144912775262952</v>
      </c>
      <c r="K799" s="1179">
        <f t="shared" si="1468"/>
        <v>50.589691124779833</v>
      </c>
      <c r="L799">
        <f t="shared" si="1468"/>
        <v>29.002235449735451</v>
      </c>
      <c r="M799">
        <f t="shared" si="1468"/>
        <v>0.29635577028473986</v>
      </c>
      <c r="N799" s="1179">
        <f t="shared" si="1468"/>
        <v>148.6056067194863</v>
      </c>
      <c r="O799">
        <f t="shared" si="1468"/>
        <v>10.594524793689171</v>
      </c>
      <c r="P799" s="1179">
        <f t="shared" si="1468"/>
        <v>0.11551043783075042</v>
      </c>
      <c r="Q799" s="1179">
        <f t="shared" si="1468"/>
        <v>29.648078825390531</v>
      </c>
      <c r="R799" s="1179">
        <f t="shared" si="1468"/>
        <v>16.834803863601078</v>
      </c>
    </row>
    <row r="800" spans="2:18" ht="15.6" thickTop="1" thickBot="1" x14ac:dyDescent="0.35">
      <c r="B800">
        <v>12</v>
      </c>
      <c r="C800">
        <v>88</v>
      </c>
      <c r="D800">
        <v>1</v>
      </c>
      <c r="E800">
        <f t="shared" ref="E800" si="1469">B800+C800+D800</f>
        <v>101</v>
      </c>
      <c r="F800">
        <f t="shared" ref="F800:R800" si="1470">($B800*F$2+$C800*F$3+$D800*F$4)/$E800</f>
        <v>3.9927241650464005</v>
      </c>
      <c r="G800">
        <f t="shared" si="1470"/>
        <v>2.4982704932835241E-2</v>
      </c>
      <c r="H800" s="1179">
        <f t="shared" si="1470"/>
        <v>13.395839559455856</v>
      </c>
      <c r="I800" s="1179">
        <f t="shared" si="1470"/>
        <v>5.6046144221094867</v>
      </c>
      <c r="J800">
        <f t="shared" si="1470"/>
        <v>3.8348311397587409</v>
      </c>
      <c r="K800" s="1179">
        <f t="shared" si="1470"/>
        <v>50.518732021763249</v>
      </c>
      <c r="L800">
        <f t="shared" si="1470"/>
        <v>34.714850699355651</v>
      </c>
      <c r="M800">
        <f t="shared" si="1470"/>
        <v>0.35495811245728337</v>
      </c>
      <c r="N800" s="1179">
        <f t="shared" si="1470"/>
        <v>139.45930051768022</v>
      </c>
      <c r="O800">
        <f t="shared" si="1470"/>
        <v>12.281842497372805</v>
      </c>
      <c r="P800" s="1179">
        <f t="shared" si="1470"/>
        <v>0.10621458971403881</v>
      </c>
      <c r="Q800" s="1179">
        <f t="shared" si="1470"/>
        <v>32.208390771509578</v>
      </c>
      <c r="R800" s="1179">
        <f t="shared" si="1470"/>
        <v>18.521218408238749</v>
      </c>
    </row>
    <row r="801" spans="2:18" ht="15.6" thickTop="1" thickBot="1" x14ac:dyDescent="0.35">
      <c r="D801">
        <v>3</v>
      </c>
      <c r="E801">
        <f t="shared" ref="E801" si="1471">B800+C800+D801</f>
        <v>103</v>
      </c>
      <c r="F801">
        <f t="shared" ref="F801:R801" si="1472">($B800*F$2+$C800*F$3+$D801*F$4)/$E801</f>
        <v>3.9151955404823928</v>
      </c>
      <c r="G801">
        <f t="shared" si="1472"/>
        <v>2.4497603866178247E-2</v>
      </c>
      <c r="H801" s="1179">
        <f t="shared" si="1472"/>
        <v>13.368088629498786</v>
      </c>
      <c r="I801" s="1179">
        <f t="shared" si="1472"/>
        <v>5.6477055891327881</v>
      </c>
      <c r="J801">
        <f t="shared" si="1472"/>
        <v>3.785980974308039</v>
      </c>
      <c r="K801" s="1179">
        <f t="shared" si="1472"/>
        <v>50.448742773074365</v>
      </c>
      <c r="L801">
        <f t="shared" si="1472"/>
        <v>34.044041454769619</v>
      </c>
      <c r="M801">
        <f t="shared" si="1472"/>
        <v>0.34806572192413227</v>
      </c>
      <c r="N801" s="1179">
        <f t="shared" si="1472"/>
        <v>140.39980415996291</v>
      </c>
      <c r="O801">
        <f t="shared" si="1472"/>
        <v>12.05252948232134</v>
      </c>
      <c r="P801" s="1179">
        <f t="shared" si="1472"/>
        <v>0.10737685842971628</v>
      </c>
      <c r="Q801" s="1179">
        <f t="shared" si="1472"/>
        <v>31.886822388521413</v>
      </c>
      <c r="R801" s="1179">
        <f t="shared" si="1472"/>
        <v>18.313964051721861</v>
      </c>
    </row>
    <row r="802" spans="2:18" ht="15.6" thickTop="1" thickBot="1" x14ac:dyDescent="0.35">
      <c r="D802">
        <v>5</v>
      </c>
      <c r="E802">
        <f t="shared" ref="E802" si="1473">B800+C800+D802</f>
        <v>105</v>
      </c>
      <c r="F802">
        <f t="shared" ref="F802:R802" si="1474">($B800*F$2+$C800*F$3+$D802*F$4)/$E802</f>
        <v>3.8406203873303473</v>
      </c>
      <c r="G802">
        <f t="shared" si="1474"/>
        <v>2.4030982840155802E-2</v>
      </c>
      <c r="H802" s="1179">
        <f t="shared" si="1474"/>
        <v>13.34139487782579</v>
      </c>
      <c r="I802" s="1179">
        <f t="shared" si="1474"/>
        <v>5.6891551878885354</v>
      </c>
      <c r="J802">
        <f t="shared" si="1474"/>
        <v>3.7389917675411741</v>
      </c>
      <c r="K802" s="1179">
        <f t="shared" si="1474"/>
        <v>50.381419781478385</v>
      </c>
      <c r="L802">
        <f t="shared" si="1474"/>
        <v>33.398786848072568</v>
      </c>
      <c r="M802">
        <f t="shared" si="1474"/>
        <v>0.34143589864938689</v>
      </c>
      <c r="N802" s="1179">
        <f t="shared" si="1474"/>
        <v>141.30447909206339</v>
      </c>
      <c r="O802">
        <f t="shared" si="1474"/>
        <v>11.831952201176593</v>
      </c>
      <c r="P802" s="1179">
        <f t="shared" si="1474"/>
        <v>0.10849485024193938</v>
      </c>
      <c r="Q802" s="1179">
        <f t="shared" si="1474"/>
        <v>31.577504229647083</v>
      </c>
      <c r="R802" s="1179">
        <f t="shared" si="1474"/>
        <v>18.114605099262761</v>
      </c>
    </row>
    <row r="803" spans="2:18" ht="15.6" thickTop="1" thickBot="1" x14ac:dyDescent="0.35">
      <c r="D803">
        <v>7</v>
      </c>
      <c r="E803">
        <f t="shared" ref="E803" si="1475">B800+C800+D803</f>
        <v>107</v>
      </c>
      <c r="F803">
        <f t="shared" ref="F803:R803" si="1476">($B800*F$2+$C800*F$3+$D803*F$4)/$E803</f>
        <v>3.7688330903709013</v>
      </c>
      <c r="G803">
        <f t="shared" si="1476"/>
        <v>2.3581805590807095E-2</v>
      </c>
      <c r="H803" s="1179">
        <f t="shared" si="1476"/>
        <v>13.315699023411602</v>
      </c>
      <c r="I803" s="1179">
        <f t="shared" si="1476"/>
        <v>5.7290552689337879</v>
      </c>
      <c r="J803">
        <f t="shared" si="1476"/>
        <v>3.6937591666347527</v>
      </c>
      <c r="K803" s="1179">
        <f t="shared" si="1476"/>
        <v>50.316613537231795</v>
      </c>
      <c r="L803">
        <f t="shared" si="1476"/>
        <v>32.777653908915596</v>
      </c>
      <c r="M803">
        <f t="shared" si="1476"/>
        <v>0.33505391923537964</v>
      </c>
      <c r="N803" s="1179">
        <f t="shared" si="1476"/>
        <v>142.17533440053393</v>
      </c>
      <c r="O803">
        <f t="shared" si="1476"/>
        <v>11.619620799700812</v>
      </c>
      <c r="P803" s="1179">
        <f t="shared" si="1476"/>
        <v>0.10957104796772422</v>
      </c>
      <c r="Q803" s="1179">
        <f t="shared" si="1476"/>
        <v>31.279749366431606</v>
      </c>
      <c r="R803" s="1179">
        <f t="shared" si="1476"/>
        <v>17.922698817923624</v>
      </c>
    </row>
    <row r="804" spans="2:18" ht="15.6" thickTop="1" thickBot="1" x14ac:dyDescent="0.35">
      <c r="D804">
        <v>10</v>
      </c>
      <c r="E804">
        <f t="shared" ref="E804" si="1477">B800+C800+D804</f>
        <v>110</v>
      </c>
      <c r="F804">
        <f t="shared" ref="F804:R804" si="1478">($B800*F$2+$C800*F$3+$D804*F$4)/$E804</f>
        <v>3.666046733360786</v>
      </c>
      <c r="G804">
        <f t="shared" si="1478"/>
        <v>2.2938665438330539E-2</v>
      </c>
      <c r="H804" s="1179">
        <f t="shared" si="1478"/>
        <v>13.278907231864014</v>
      </c>
      <c r="I804" s="1179">
        <f t="shared" si="1478"/>
        <v>5.7861849304303981</v>
      </c>
      <c r="J804">
        <f t="shared" si="1478"/>
        <v>3.6289943062460126</v>
      </c>
      <c r="K804" s="1179">
        <f t="shared" si="1478"/>
        <v>50.223822778424172</v>
      </c>
      <c r="L804">
        <f t="shared" si="1478"/>
        <v>31.88830447330448</v>
      </c>
      <c r="M804">
        <f t="shared" si="1478"/>
        <v>0.32591608507441477</v>
      </c>
      <c r="N804" s="1179">
        <f t="shared" si="1478"/>
        <v>143.42224086493496</v>
      </c>
      <c r="O804">
        <f t="shared" si="1478"/>
        <v>11.315600838496849</v>
      </c>
      <c r="P804" s="1179">
        <f t="shared" si="1478"/>
        <v>0.11111196743873435</v>
      </c>
      <c r="Q804" s="1179">
        <f t="shared" si="1478"/>
        <v>30.853418539554898</v>
      </c>
      <c r="R804" s="1179">
        <f t="shared" si="1478"/>
        <v>17.647923915097135</v>
      </c>
    </row>
    <row r="805" spans="2:18" ht="15.6" thickTop="1" thickBot="1" x14ac:dyDescent="0.35">
      <c r="D805">
        <v>13</v>
      </c>
      <c r="E805">
        <f t="shared" ref="E805" si="1479">B800+C800+D805</f>
        <v>113</v>
      </c>
      <c r="F805">
        <f t="shared" ref="F805:R805" si="1480">($B800*F$2+$C800*F$3+$D805*F$4)/$E805</f>
        <v>3.5687180590237739</v>
      </c>
      <c r="G805">
        <f t="shared" si="1480"/>
        <v>2.2329674320498753E-2</v>
      </c>
      <c r="H805" s="1179">
        <f t="shared" si="1480"/>
        <v>13.244068986770278</v>
      </c>
      <c r="I805" s="1179">
        <f t="shared" si="1480"/>
        <v>5.840281158573208</v>
      </c>
      <c r="J805">
        <f t="shared" si="1480"/>
        <v>3.5676682880018076</v>
      </c>
      <c r="K805" s="1179">
        <f t="shared" si="1480"/>
        <v>50.135958962562093</v>
      </c>
      <c r="L805">
        <f t="shared" si="1480"/>
        <v>31.046177131619611</v>
      </c>
      <c r="M805">
        <f t="shared" si="1480"/>
        <v>0.3172634456476604</v>
      </c>
      <c r="N805" s="1179">
        <f t="shared" si="1480"/>
        <v>144.60293990644743</v>
      </c>
      <c r="O805">
        <f t="shared" si="1480"/>
        <v>11.027723530100179</v>
      </c>
      <c r="P805" s="1179">
        <f t="shared" si="1480"/>
        <v>0.11257106817677047</v>
      </c>
      <c r="Q805" s="1179">
        <f t="shared" si="1480"/>
        <v>30.44972474773359</v>
      </c>
      <c r="R805" s="1179">
        <f t="shared" si="1480"/>
        <v>17.38773883011984</v>
      </c>
    </row>
    <row r="806" spans="2:18" ht="15.6" thickTop="1" thickBot="1" x14ac:dyDescent="0.35">
      <c r="D806">
        <v>15</v>
      </c>
      <c r="E806">
        <f t="shared" ref="E806" si="1481">B800+C800+D806</f>
        <v>115</v>
      </c>
      <c r="F806">
        <f t="shared" ref="F806:R806" si="1482">($B800*F$2+$C800*F$3+$D806*F$4)/$E806</f>
        <v>3.5066533971277081</v>
      </c>
      <c r="G806">
        <f t="shared" si="1482"/>
        <v>2.1941332158403125E-2</v>
      </c>
      <c r="H806" s="1179">
        <f t="shared" si="1482"/>
        <v>13.221853294246737</v>
      </c>
      <c r="I806" s="1179">
        <f t="shared" si="1482"/>
        <v>5.8747773040555789</v>
      </c>
      <c r="J806">
        <f t="shared" si="1482"/>
        <v>3.5285618415852129</v>
      </c>
      <c r="K806" s="1179">
        <f t="shared" si="1482"/>
        <v>50.079929862592067</v>
      </c>
      <c r="L806">
        <f t="shared" si="1482"/>
        <v>30.509168391994486</v>
      </c>
      <c r="M806">
        <f t="shared" si="1482"/>
        <v>0.31174582050596195</v>
      </c>
      <c r="N806" s="1179">
        <f t="shared" si="1482"/>
        <v>145.35584944016554</v>
      </c>
      <c r="O806">
        <f t="shared" si="1482"/>
        <v>10.844149594310995</v>
      </c>
      <c r="P806" s="1179">
        <f t="shared" si="1482"/>
        <v>0.11350150922711236</v>
      </c>
      <c r="Q806" s="1179">
        <f t="shared" si="1482"/>
        <v>30.192296822514212</v>
      </c>
      <c r="R806" s="1179">
        <f t="shared" si="1482"/>
        <v>17.221823703467656</v>
      </c>
    </row>
    <row r="807" spans="2:18" ht="15.6" thickTop="1" thickBot="1" x14ac:dyDescent="0.35">
      <c r="D807">
        <v>17</v>
      </c>
      <c r="E807">
        <f t="shared" ref="E807" si="1483">B800+C800+D807</f>
        <v>117</v>
      </c>
      <c r="F807">
        <f t="shared" ref="F807:R807" si="1484">($B800*F$2+$C800*F$3+$D807*F$4)/$E807</f>
        <v>3.446710604014414</v>
      </c>
      <c r="G807">
        <f t="shared" si="1484"/>
        <v>2.1566266651421875E-2</v>
      </c>
      <c r="H807" s="1179">
        <f t="shared" si="1484"/>
        <v>13.200397112578703</v>
      </c>
      <c r="I807" s="1179">
        <f t="shared" si="1484"/>
        <v>5.9080940941368416</v>
      </c>
      <c r="J807">
        <f t="shared" si="1484"/>
        <v>3.4907923676956809</v>
      </c>
      <c r="K807" s="1179">
        <f t="shared" si="1484"/>
        <v>50.025816287407345</v>
      </c>
      <c r="L807">
        <f t="shared" si="1484"/>
        <v>29.990518925518931</v>
      </c>
      <c r="M807">
        <f t="shared" si="1484"/>
        <v>0.30641683212124465</v>
      </c>
      <c r="N807" s="1179">
        <f t="shared" si="1484"/>
        <v>146.08301847700437</v>
      </c>
      <c r="O807">
        <f t="shared" si="1484"/>
        <v>10.666851690514607</v>
      </c>
      <c r="P807" s="1179">
        <f t="shared" si="1484"/>
        <v>0.11440014032701519</v>
      </c>
      <c r="Q807" s="1179">
        <f t="shared" si="1484"/>
        <v>29.943669852003179</v>
      </c>
      <c r="R807" s="1179">
        <f t="shared" si="1484"/>
        <v>17.061580888837764</v>
      </c>
    </row>
    <row r="808" spans="2:18" ht="15.6" thickTop="1" thickBot="1" x14ac:dyDescent="0.35">
      <c r="D808">
        <v>20</v>
      </c>
      <c r="E808">
        <f t="shared" ref="E808" si="1485">B800+C800+D808</f>
        <v>120</v>
      </c>
      <c r="F808">
        <f t="shared" ref="F808:R808" si="1486">($B800*F$2+$C800*F$3+$D808*F$4)/$E808</f>
        <v>3.3605428389140539</v>
      </c>
      <c r="G808">
        <f t="shared" si="1486"/>
        <v>2.1027109985136329E-2</v>
      </c>
      <c r="H808" s="1179">
        <f t="shared" si="1486"/>
        <v>13.1695538514309</v>
      </c>
      <c r="I808" s="1179">
        <f t="shared" si="1486"/>
        <v>5.9559869798786593</v>
      </c>
      <c r="J808">
        <f t="shared" si="1486"/>
        <v>3.43649874897948</v>
      </c>
      <c r="K808" s="1179">
        <f t="shared" si="1486"/>
        <v>49.948028023079296</v>
      </c>
      <c r="L808">
        <f t="shared" si="1486"/>
        <v>29.244960317460322</v>
      </c>
      <c r="M808">
        <f t="shared" si="1486"/>
        <v>0.29875641131821351</v>
      </c>
      <c r="N808" s="1179">
        <f t="shared" si="1486"/>
        <v>147.12832396746023</v>
      </c>
      <c r="O808">
        <f t="shared" si="1486"/>
        <v>10.411985953807296</v>
      </c>
      <c r="P808" s="1179">
        <f t="shared" si="1486"/>
        <v>0.11569192253312552</v>
      </c>
      <c r="Q808" s="1179">
        <f t="shared" si="1486"/>
        <v>29.586268581893577</v>
      </c>
      <c r="R808" s="1179">
        <f t="shared" si="1486"/>
        <v>16.831231842807295</v>
      </c>
    </row>
    <row r="809" spans="2:18" ht="15.6" thickTop="1" thickBot="1" x14ac:dyDescent="0.35">
      <c r="B809">
        <v>11</v>
      </c>
      <c r="C809">
        <v>89</v>
      </c>
      <c r="D809">
        <v>1</v>
      </c>
      <c r="E809">
        <f t="shared" ref="E809" si="1487">B809+C809+D809</f>
        <v>101</v>
      </c>
      <c r="F809">
        <f t="shared" ref="F809:R809" si="1488">($B809*F$2+$C809*F$3+$D809*F$4)/$E809</f>
        <v>3.9932715484748633</v>
      </c>
      <c r="G809">
        <f t="shared" si="1488"/>
        <v>2.4869451093988453E-2</v>
      </c>
      <c r="H809" s="1179">
        <f t="shared" si="1488"/>
        <v>13.451763628745523</v>
      </c>
      <c r="I809" s="1179">
        <f t="shared" si="1488"/>
        <v>5.6026790313427339</v>
      </c>
      <c r="J809">
        <f t="shared" si="1488"/>
        <v>3.8609786305942078</v>
      </c>
      <c r="K809" s="1179">
        <f t="shared" si="1488"/>
        <v>49.756360019742814</v>
      </c>
      <c r="L809">
        <f t="shared" si="1488"/>
        <v>35.003236680810943</v>
      </c>
      <c r="M809">
        <f t="shared" si="1488"/>
        <v>0.35781035922972737</v>
      </c>
      <c r="N809" s="1179">
        <f t="shared" si="1488"/>
        <v>137.70411308953041</v>
      </c>
      <c r="O809">
        <f t="shared" si="1488"/>
        <v>12.06496466781018</v>
      </c>
      <c r="P809" s="1179">
        <f t="shared" si="1488"/>
        <v>0.10643021510299928</v>
      </c>
      <c r="Q809" s="1179">
        <f t="shared" si="1488"/>
        <v>32.134952858443896</v>
      </c>
      <c r="R809" s="1179">
        <f t="shared" si="1488"/>
        <v>18.516974423137221</v>
      </c>
    </row>
    <row r="810" spans="2:18" ht="15.6" thickTop="1" thickBot="1" x14ac:dyDescent="0.35">
      <c r="D810">
        <v>3</v>
      </c>
      <c r="E810">
        <f t="shared" ref="E810" si="1489">B809+C809+D810</f>
        <v>103</v>
      </c>
      <c r="F810">
        <f t="shared" ref="F810:R810" si="1490">($B809*F$2+$C809*F$3+$D810*F$4)/$E810</f>
        <v>3.9157322951064195</v>
      </c>
      <c r="G810">
        <f t="shared" si="1490"/>
        <v>2.4386549130998386E-2</v>
      </c>
      <c r="H810" s="1179">
        <f t="shared" si="1490"/>
        <v>13.422926794530401</v>
      </c>
      <c r="I810" s="1179">
        <f t="shared" si="1490"/>
        <v>5.6458077787692735</v>
      </c>
      <c r="J810">
        <f t="shared" si="1490"/>
        <v>3.8116207468748562</v>
      </c>
      <c r="K810" s="1179">
        <f t="shared" si="1490"/>
        <v>49.701174110898982</v>
      </c>
      <c r="L810">
        <f t="shared" si="1490"/>
        <v>34.326827708429654</v>
      </c>
      <c r="M810">
        <f t="shared" si="1490"/>
        <v>0.35086258526410158</v>
      </c>
      <c r="N810" s="1179">
        <f t="shared" si="1490"/>
        <v>138.67869804109753</v>
      </c>
      <c r="O810">
        <f t="shared" si="1490"/>
        <v>11.839862872750221</v>
      </c>
      <c r="P810" s="1179">
        <f t="shared" si="1490"/>
        <v>0.10758829691792024</v>
      </c>
      <c r="Q810" s="1179">
        <f t="shared" si="1490"/>
        <v>31.814810454350209</v>
      </c>
      <c r="R810" s="1179">
        <f t="shared" si="1490"/>
        <v>18.309802474098035</v>
      </c>
    </row>
    <row r="811" spans="2:18" ht="15.6" thickTop="1" thickBot="1" x14ac:dyDescent="0.35">
      <c r="D811">
        <v>5</v>
      </c>
      <c r="E811">
        <f t="shared" ref="E811" si="1491">B809+C809+D811</f>
        <v>105</v>
      </c>
      <c r="F811">
        <f t="shared" ref="F811:R811" si="1492">($B809*F$2+$C809*F$3+$D811*F$4)/$E811</f>
        <v>3.8411469180567734</v>
      </c>
      <c r="G811">
        <f t="shared" si="1492"/>
        <v>2.3922043433265084E-2</v>
      </c>
      <c r="H811" s="1179">
        <f t="shared" si="1492"/>
        <v>13.395188506380613</v>
      </c>
      <c r="I811" s="1179">
        <f t="shared" si="1492"/>
        <v>5.6872935262938507</v>
      </c>
      <c r="J811">
        <f t="shared" si="1492"/>
        <v>3.7641431634876708</v>
      </c>
      <c r="K811" s="1179">
        <f t="shared" si="1492"/>
        <v>49.64809052239206</v>
      </c>
      <c r="L811">
        <f t="shared" si="1492"/>
        <v>33.676186696900984</v>
      </c>
      <c r="M811">
        <f t="shared" si="1492"/>
        <v>0.34417948840192825</v>
      </c>
      <c r="N811" s="1179">
        <f t="shared" si="1492"/>
        <v>139.6161559468907</v>
      </c>
      <c r="O811">
        <f t="shared" si="1492"/>
        <v>11.623336384168734</v>
      </c>
      <c r="P811" s="1179">
        <f t="shared" si="1492"/>
        <v>0.10870226133036802</v>
      </c>
      <c r="Q811" s="1179">
        <f t="shared" si="1492"/>
        <v>31.506863951364856</v>
      </c>
      <c r="R811" s="1179">
        <f t="shared" si="1492"/>
        <v>18.110522789784149</v>
      </c>
    </row>
    <row r="812" spans="2:18" ht="15.6" thickTop="1" thickBot="1" x14ac:dyDescent="0.35">
      <c r="D812">
        <v>7</v>
      </c>
      <c r="E812">
        <f t="shared" ref="E812" si="1493">B809+C809+D812</f>
        <v>107</v>
      </c>
      <c r="F812">
        <f t="shared" ref="F812:R812" si="1494">($B809*F$2+$C809*F$3+$D812*F$4)/$E812</f>
        <v>3.7693497794015065</v>
      </c>
      <c r="G812">
        <f t="shared" si="1494"/>
        <v>2.3474902434512463E-2</v>
      </c>
      <c r="H812" s="1179">
        <f t="shared" si="1494"/>
        <v>13.368487163582222</v>
      </c>
      <c r="I812" s="1179">
        <f t="shared" si="1494"/>
        <v>5.7272284047520872</v>
      </c>
      <c r="J812">
        <f t="shared" si="1494"/>
        <v>3.7184404430308478</v>
      </c>
      <c r="K812" s="1179">
        <f t="shared" si="1494"/>
        <v>49.596991367100351</v>
      </c>
      <c r="L812">
        <f t="shared" si="1494"/>
        <v>33.049868713840681</v>
      </c>
      <c r="M812">
        <f t="shared" si="1494"/>
        <v>0.33774622693647166</v>
      </c>
      <c r="N812" s="1179">
        <f t="shared" si="1494"/>
        <v>140.51856869732708</v>
      </c>
      <c r="O812">
        <f t="shared" si="1494"/>
        <v>11.41490434375852</v>
      </c>
      <c r="P812" s="1179">
        <f t="shared" si="1494"/>
        <v>0.1097745822133785</v>
      </c>
      <c r="Q812" s="1179">
        <f t="shared" si="1494"/>
        <v>31.210429467182689</v>
      </c>
      <c r="R812" s="1179">
        <f t="shared" si="1494"/>
        <v>17.918692813295081</v>
      </c>
    </row>
    <row r="813" spans="2:18" ht="15.6" thickTop="1" thickBot="1" x14ac:dyDescent="0.35">
      <c r="D813">
        <v>10</v>
      </c>
      <c r="E813">
        <f t="shared" ref="E813" si="1495">B809+C809+D813</f>
        <v>110</v>
      </c>
      <c r="F813">
        <f t="shared" ref="F813:R813" si="1496">($B809*F$2+$C809*F$3+$D813*F$4)/$E813</f>
        <v>3.6665493308723747</v>
      </c>
      <c r="G813">
        <f t="shared" si="1496"/>
        <v>2.2834677822662124E-2</v>
      </c>
      <c r="H813" s="1179">
        <f t="shared" si="1496"/>
        <v>13.330255695484526</v>
      </c>
      <c r="I813" s="1179">
        <f t="shared" si="1496"/>
        <v>5.7844078898172899</v>
      </c>
      <c r="J813">
        <f t="shared" si="1496"/>
        <v>3.6530024569222141</v>
      </c>
      <c r="K813" s="1179">
        <f t="shared" si="1496"/>
        <v>49.52382666747814</v>
      </c>
      <c r="L813">
        <f t="shared" si="1496"/>
        <v>32.15309523809524</v>
      </c>
      <c r="M813">
        <f t="shared" si="1496"/>
        <v>0.32853496620184058</v>
      </c>
      <c r="N813" s="1179">
        <f t="shared" si="1496"/>
        <v>141.8106596809065</v>
      </c>
      <c r="O813">
        <f t="shared" si="1496"/>
        <v>11.116467558625711</v>
      </c>
      <c r="P813" s="1179">
        <f t="shared" si="1496"/>
        <v>0.11130995075041622</v>
      </c>
      <c r="Q813" s="1179">
        <f t="shared" si="1496"/>
        <v>30.78598918301277</v>
      </c>
      <c r="R813" s="1179">
        <f t="shared" si="1496"/>
        <v>17.644027165140283</v>
      </c>
    </row>
    <row r="814" spans="2:18" ht="15.6" thickTop="1" thickBot="1" x14ac:dyDescent="0.35">
      <c r="D814">
        <v>13</v>
      </c>
      <c r="E814">
        <f t="shared" ref="E814" si="1497">B809+C809+D814</f>
        <v>113</v>
      </c>
      <c r="F814">
        <f t="shared" ref="F814:R814" si="1498">($B809*F$2+$C809*F$3+$D814*F$4)/$E814</f>
        <v>3.5692073132385946</v>
      </c>
      <c r="G814">
        <f t="shared" si="1498"/>
        <v>2.2228447437989678E-2</v>
      </c>
      <c r="H814" s="1179">
        <f t="shared" si="1498"/>
        <v>13.294054216843342</v>
      </c>
      <c r="I814" s="1179">
        <f t="shared" si="1498"/>
        <v>5.8385512960294736</v>
      </c>
      <c r="J814">
        <f t="shared" si="1498"/>
        <v>3.5910390541467825</v>
      </c>
      <c r="K814" s="1179">
        <f t="shared" si="1498"/>
        <v>49.454546819163298</v>
      </c>
      <c r="L814">
        <f t="shared" si="1498"/>
        <v>31.303938053097347</v>
      </c>
      <c r="M814">
        <f t="shared" si="1498"/>
        <v>0.31981279895754394</v>
      </c>
      <c r="N814" s="1179">
        <f t="shared" si="1498"/>
        <v>143.03414406358786</v>
      </c>
      <c r="O814">
        <f t="shared" si="1498"/>
        <v>10.833876974473407</v>
      </c>
      <c r="P814" s="1179">
        <f t="shared" si="1498"/>
        <v>0.11276379529433692</v>
      </c>
      <c r="Q814" s="1179">
        <f t="shared" si="1498"/>
        <v>30.384085551099663</v>
      </c>
      <c r="R814" s="1179">
        <f t="shared" si="1498"/>
        <v>17.383945533701663</v>
      </c>
    </row>
    <row r="815" spans="2:18" ht="15.6" thickTop="1" thickBot="1" x14ac:dyDescent="0.35">
      <c r="D815">
        <v>15</v>
      </c>
      <c r="E815">
        <f t="shared" ref="E815" si="1499">B809+C809+D815</f>
        <v>115</v>
      </c>
      <c r="F815">
        <f t="shared" ref="F815:R815" si="1500">($B809*F$2+$C809*F$3+$D815*F$4)/$E815</f>
        <v>3.5071341425735754</v>
      </c>
      <c r="G815">
        <f t="shared" si="1500"/>
        <v>2.1841865743415945E-2</v>
      </c>
      <c r="H815" s="1179">
        <f t="shared" si="1500"/>
        <v>13.270969215970705</v>
      </c>
      <c r="I815" s="1179">
        <f t="shared" si="1500"/>
        <v>5.8730775260778225</v>
      </c>
      <c r="J815">
        <f t="shared" si="1500"/>
        <v>3.5515261596233185</v>
      </c>
      <c r="K815" s="1179">
        <f t="shared" si="1500"/>
        <v>49.410368365165425</v>
      </c>
      <c r="L815">
        <f t="shared" si="1500"/>
        <v>30.762446514837823</v>
      </c>
      <c r="M815">
        <f t="shared" si="1500"/>
        <v>0.31425083723654318</v>
      </c>
      <c r="N815" s="1179">
        <f t="shared" si="1500"/>
        <v>143.81433700326872</v>
      </c>
      <c r="O815">
        <f t="shared" si="1500"/>
        <v>10.653674283129908</v>
      </c>
      <c r="P815" s="1179">
        <f t="shared" si="1500"/>
        <v>0.11369088456872112</v>
      </c>
      <c r="Q815" s="1179">
        <f t="shared" si="1500"/>
        <v>30.127799177126089</v>
      </c>
      <c r="R815" s="1179">
        <f t="shared" si="1500"/>
        <v>17.218096377421968</v>
      </c>
    </row>
    <row r="816" spans="2:18" ht="15.6" thickTop="1" thickBot="1" x14ac:dyDescent="0.35">
      <c r="D816">
        <v>17</v>
      </c>
      <c r="E816">
        <f t="shared" ref="E816" si="1501">B809+C809+D816</f>
        <v>117</v>
      </c>
      <c r="F816">
        <f t="shared" ref="F816:R816" si="1502">($B809*F$2+$C809*F$3+$D816*F$4)/$E816</f>
        <v>3.4471831315894117</v>
      </c>
      <c r="G816">
        <f t="shared" si="1502"/>
        <v>2.1468500517032765E-2</v>
      </c>
      <c r="H816" s="1179">
        <f t="shared" si="1502"/>
        <v>13.248673445897133</v>
      </c>
      <c r="I816" s="1179">
        <f t="shared" si="1502"/>
        <v>5.9064233721928936</v>
      </c>
      <c r="J816">
        <f t="shared" si="1502"/>
        <v>3.5133641332886909</v>
      </c>
      <c r="K816" s="1179">
        <f t="shared" si="1502"/>
        <v>49.367700285663211</v>
      </c>
      <c r="L816">
        <f t="shared" si="1502"/>
        <v>30.239467507800846</v>
      </c>
      <c r="M816">
        <f t="shared" si="1502"/>
        <v>0.30887902805301254</v>
      </c>
      <c r="N816" s="1179">
        <f t="shared" si="1502"/>
        <v>144.56785668005452</v>
      </c>
      <c r="O816">
        <f t="shared" si="1502"/>
        <v>10.479632367558837</v>
      </c>
      <c r="P816" s="1179">
        <f t="shared" si="1502"/>
        <v>0.11458627848329732</v>
      </c>
      <c r="Q816" s="1179">
        <f t="shared" si="1502"/>
        <v>29.880274730467846</v>
      </c>
      <c r="R816" s="1179">
        <f t="shared" si="1502"/>
        <v>17.057917277767217</v>
      </c>
    </row>
    <row r="817" spans="2:18" ht="15.6" thickTop="1" thickBot="1" x14ac:dyDescent="0.35">
      <c r="D817">
        <v>20</v>
      </c>
      <c r="E817">
        <f t="shared" ref="E817" si="1503">B809+C809+D817</f>
        <v>120</v>
      </c>
      <c r="F817">
        <f t="shared" ref="F817:R817" si="1504">($B809*F$2+$C809*F$3+$D817*F$4)/$E817</f>
        <v>3.3610035532996765</v>
      </c>
      <c r="G817">
        <f t="shared" si="1504"/>
        <v>2.0931788004106947E-2</v>
      </c>
      <c r="H817" s="1179">
        <f t="shared" si="1504"/>
        <v>13.216623276416369</v>
      </c>
      <c r="I817" s="1179">
        <f t="shared" si="1504"/>
        <v>5.9543580259833098</v>
      </c>
      <c r="J817">
        <f t="shared" si="1504"/>
        <v>3.4585062204326649</v>
      </c>
      <c r="K817" s="1179">
        <f t="shared" si="1504"/>
        <v>49.306364921378766</v>
      </c>
      <c r="L817">
        <f t="shared" si="1504"/>
        <v>29.487685185185189</v>
      </c>
      <c r="M817">
        <f t="shared" si="1504"/>
        <v>0.30115705235168722</v>
      </c>
      <c r="N817" s="1179">
        <f t="shared" si="1504"/>
        <v>145.65104121543411</v>
      </c>
      <c r="O817">
        <f t="shared" si="1504"/>
        <v>10.229447113925421</v>
      </c>
      <c r="P817" s="1179">
        <f t="shared" si="1504"/>
        <v>0.11587340723550059</v>
      </c>
      <c r="Q817" s="1179">
        <f t="shared" si="1504"/>
        <v>29.524458338396631</v>
      </c>
      <c r="R817" s="1179">
        <f t="shared" si="1504"/>
        <v>16.827659822013512</v>
      </c>
    </row>
    <row r="818" spans="2:18" ht="15.6" thickTop="1" thickBot="1" x14ac:dyDescent="0.35">
      <c r="B818">
        <v>10</v>
      </c>
      <c r="C818">
        <v>90</v>
      </c>
      <c r="D818">
        <v>1</v>
      </c>
      <c r="E818">
        <f t="shared" ref="E818" si="1505">B818+C818+D818</f>
        <v>101</v>
      </c>
      <c r="F818">
        <f t="shared" ref="F818:R818" si="1506">($B818*F$2+$C818*F$3+$D818*F$4)/$E818</f>
        <v>3.9938189319033262</v>
      </c>
      <c r="G818">
        <f t="shared" si="1506"/>
        <v>2.4756197255141665E-2</v>
      </c>
      <c r="H818" s="1179">
        <f t="shared" si="1506"/>
        <v>13.507687698035188</v>
      </c>
      <c r="I818" s="1179">
        <f t="shared" si="1506"/>
        <v>5.6007436405759821</v>
      </c>
      <c r="J818">
        <f t="shared" si="1506"/>
        <v>3.8871261214296742</v>
      </c>
      <c r="K818" s="1179">
        <f t="shared" si="1506"/>
        <v>48.99398801772238</v>
      </c>
      <c r="L818">
        <f t="shared" si="1506"/>
        <v>35.291622662266228</v>
      </c>
      <c r="M818">
        <f t="shared" si="1506"/>
        <v>0.36066260600217137</v>
      </c>
      <c r="N818" s="1179">
        <f t="shared" si="1506"/>
        <v>135.9489256613806</v>
      </c>
      <c r="O818">
        <f t="shared" si="1506"/>
        <v>11.848086838247557</v>
      </c>
      <c r="P818" s="1179">
        <f t="shared" si="1506"/>
        <v>0.1066458404919598</v>
      </c>
      <c r="Q818" s="1179">
        <f t="shared" si="1506"/>
        <v>32.061514945378214</v>
      </c>
      <c r="R818" s="1179">
        <f t="shared" si="1506"/>
        <v>18.5127304380357</v>
      </c>
    </row>
    <row r="819" spans="2:18" ht="15.6" thickTop="1" thickBot="1" x14ac:dyDescent="0.35">
      <c r="D819">
        <v>3</v>
      </c>
      <c r="E819">
        <f t="shared" ref="E819" si="1507">B818+C818+D819</f>
        <v>103</v>
      </c>
      <c r="F819">
        <f t="shared" ref="F819:R819" si="1508">($B818*F$2+$C818*F$3+$D819*F$4)/$E819</f>
        <v>3.9162690497304462</v>
      </c>
      <c r="G819">
        <f t="shared" si="1508"/>
        <v>2.4275494395818525E-2</v>
      </c>
      <c r="H819" s="1179">
        <f t="shared" si="1508"/>
        <v>13.477764959562013</v>
      </c>
      <c r="I819" s="1179">
        <f t="shared" si="1508"/>
        <v>5.6439099684057599</v>
      </c>
      <c r="J819">
        <f t="shared" si="1508"/>
        <v>3.8372605194416729</v>
      </c>
      <c r="K819" s="1179">
        <f t="shared" si="1508"/>
        <v>48.953605448723607</v>
      </c>
      <c r="L819">
        <f t="shared" si="1508"/>
        <v>34.609613962089689</v>
      </c>
      <c r="M819">
        <f t="shared" si="1508"/>
        <v>0.35365944860407095</v>
      </c>
      <c r="N819" s="1179">
        <f t="shared" si="1508"/>
        <v>136.95759192223221</v>
      </c>
      <c r="O819">
        <f t="shared" si="1508"/>
        <v>11.627196263179105</v>
      </c>
      <c r="P819" s="1179">
        <f t="shared" si="1508"/>
        <v>0.10779973540612424</v>
      </c>
      <c r="Q819" s="1179">
        <f t="shared" si="1508"/>
        <v>31.742798520179004</v>
      </c>
      <c r="R819" s="1179">
        <f t="shared" si="1508"/>
        <v>18.305640896474213</v>
      </c>
    </row>
    <row r="820" spans="2:18" ht="15.6" thickTop="1" thickBot="1" x14ac:dyDescent="0.35">
      <c r="D820">
        <v>5</v>
      </c>
      <c r="E820">
        <f t="shared" ref="E820" si="1509">B818+C818+D820</f>
        <v>105</v>
      </c>
      <c r="F820">
        <f t="shared" ref="F820:R820" si="1510">($B818*F$2+$C818*F$3+$D820*F$4)/$E820</f>
        <v>3.8416734487831996</v>
      </c>
      <c r="G820">
        <f t="shared" si="1510"/>
        <v>2.3813104026374363E-2</v>
      </c>
      <c r="H820" s="1179">
        <f t="shared" si="1510"/>
        <v>13.448982134935434</v>
      </c>
      <c r="I820" s="1179">
        <f t="shared" si="1510"/>
        <v>5.6854318646991651</v>
      </c>
      <c r="J820">
        <f t="shared" si="1510"/>
        <v>3.7892945594341669</v>
      </c>
      <c r="K820" s="1179">
        <f t="shared" si="1510"/>
        <v>48.914761263305742</v>
      </c>
      <c r="L820">
        <f t="shared" si="1510"/>
        <v>33.953586545729401</v>
      </c>
      <c r="M820">
        <f t="shared" si="1510"/>
        <v>0.3469230781544696</v>
      </c>
      <c r="N820" s="1179">
        <f t="shared" si="1510"/>
        <v>137.92783280171804</v>
      </c>
      <c r="O820">
        <f t="shared" si="1510"/>
        <v>11.414720567160877</v>
      </c>
      <c r="P820" s="1179">
        <f t="shared" si="1510"/>
        <v>0.1089096724187967</v>
      </c>
      <c r="Q820" s="1179">
        <f t="shared" si="1510"/>
        <v>31.436223673082626</v>
      </c>
      <c r="R820" s="1179">
        <f t="shared" si="1510"/>
        <v>18.10644048030554</v>
      </c>
    </row>
    <row r="821" spans="2:18" ht="15.6" thickTop="1" thickBot="1" x14ac:dyDescent="0.35">
      <c r="D821">
        <v>7</v>
      </c>
      <c r="E821">
        <f t="shared" ref="E821" si="1511">B818+C818+D821</f>
        <v>107</v>
      </c>
      <c r="F821">
        <f t="shared" ref="F821:R821" si="1512">($B818*F$2+$C818*F$3+$D821*F$4)/$E821</f>
        <v>3.7698664684321117</v>
      </c>
      <c r="G821">
        <f t="shared" si="1512"/>
        <v>2.3367999278217831E-2</v>
      </c>
      <c r="H821" s="1179">
        <f t="shared" si="1512"/>
        <v>13.421275303752841</v>
      </c>
      <c r="I821" s="1179">
        <f t="shared" si="1512"/>
        <v>5.7254015405703864</v>
      </c>
      <c r="J821">
        <f t="shared" si="1512"/>
        <v>3.7431217194269424</v>
      </c>
      <c r="K821" s="1179">
        <f t="shared" si="1512"/>
        <v>48.877369196968914</v>
      </c>
      <c r="L821">
        <f t="shared" si="1512"/>
        <v>33.322083518765758</v>
      </c>
      <c r="M821">
        <f t="shared" si="1512"/>
        <v>0.34043853463756363</v>
      </c>
      <c r="N821" s="1179">
        <f t="shared" si="1512"/>
        <v>138.86180299412027</v>
      </c>
      <c r="O821">
        <f t="shared" si="1512"/>
        <v>11.210187887816231</v>
      </c>
      <c r="P821" s="1179">
        <f t="shared" si="1512"/>
        <v>0.10997811645903281</v>
      </c>
      <c r="Q821" s="1179">
        <f t="shared" si="1512"/>
        <v>31.141109567933771</v>
      </c>
      <c r="R821" s="1179">
        <f t="shared" si="1512"/>
        <v>17.914686808666541</v>
      </c>
    </row>
    <row r="822" spans="2:18" ht="15.6" thickTop="1" thickBot="1" x14ac:dyDescent="0.35">
      <c r="D822">
        <v>10</v>
      </c>
      <c r="E822">
        <f t="shared" ref="E822" si="1513">B818+C818+D822</f>
        <v>110</v>
      </c>
      <c r="F822">
        <f t="shared" ref="F822:R822" si="1514">($B818*F$2+$C818*F$3+$D822*F$4)/$E822</f>
        <v>3.6670519283839629</v>
      </c>
      <c r="G822">
        <f t="shared" si="1514"/>
        <v>2.2730690206993708E-2</v>
      </c>
      <c r="H822" s="1179">
        <f t="shared" si="1514"/>
        <v>13.381604159105036</v>
      </c>
      <c r="I822" s="1179">
        <f t="shared" si="1514"/>
        <v>5.7826308492041809</v>
      </c>
      <c r="J822">
        <f t="shared" si="1514"/>
        <v>3.6770106075984152</v>
      </c>
      <c r="K822" s="1179">
        <f t="shared" si="1514"/>
        <v>48.823830556532101</v>
      </c>
      <c r="L822">
        <f t="shared" si="1514"/>
        <v>32.417886002886</v>
      </c>
      <c r="M822">
        <f t="shared" si="1514"/>
        <v>0.33115384732926645</v>
      </c>
      <c r="N822" s="1179">
        <f t="shared" si="1514"/>
        <v>140.19907849687806</v>
      </c>
      <c r="O822">
        <f t="shared" si="1514"/>
        <v>10.917334278754575</v>
      </c>
      <c r="P822" s="1179">
        <f t="shared" si="1514"/>
        <v>0.11150793406209816</v>
      </c>
      <c r="Q822" s="1179">
        <f t="shared" si="1514"/>
        <v>30.718559826470642</v>
      </c>
      <c r="R822" s="1179">
        <f t="shared" si="1514"/>
        <v>17.640130415183428</v>
      </c>
    </row>
    <row r="823" spans="2:18" ht="15.6" thickTop="1" thickBot="1" x14ac:dyDescent="0.35">
      <c r="D823">
        <v>13</v>
      </c>
      <c r="E823">
        <f t="shared" ref="E823" si="1515">B818+C818+D823</f>
        <v>113</v>
      </c>
      <c r="F823">
        <f t="shared" ref="F823:R823" si="1516">($B818*F$2+$C818*F$3+$D823*F$4)/$E823</f>
        <v>3.5696965674534153</v>
      </c>
      <c r="G823">
        <f t="shared" si="1516"/>
        <v>2.2127220555480602E-2</v>
      </c>
      <c r="H823" s="1179">
        <f t="shared" si="1516"/>
        <v>13.344039446916407</v>
      </c>
      <c r="I823" s="1179">
        <f t="shared" si="1516"/>
        <v>5.8368214334857393</v>
      </c>
      <c r="J823">
        <f t="shared" si="1516"/>
        <v>3.6144098202917569</v>
      </c>
      <c r="K823" s="1179">
        <f t="shared" si="1516"/>
        <v>48.773134675764496</v>
      </c>
      <c r="L823">
        <f t="shared" si="1516"/>
        <v>31.56169897457508</v>
      </c>
      <c r="M823">
        <f t="shared" si="1516"/>
        <v>0.32236215226742748</v>
      </c>
      <c r="N823" s="1179">
        <f t="shared" si="1516"/>
        <v>141.46534822072832</v>
      </c>
      <c r="O823">
        <f t="shared" si="1516"/>
        <v>10.640030418846637</v>
      </c>
      <c r="P823" s="1179">
        <f t="shared" si="1516"/>
        <v>0.11295652241190339</v>
      </c>
      <c r="Q823" s="1179">
        <f t="shared" si="1516"/>
        <v>30.318446354465735</v>
      </c>
      <c r="R823" s="1179">
        <f t="shared" si="1516"/>
        <v>17.38015223728349</v>
      </c>
    </row>
    <row r="824" spans="2:18" ht="15.6" thickTop="1" thickBot="1" x14ac:dyDescent="0.35">
      <c r="D824">
        <v>15</v>
      </c>
      <c r="E824">
        <f t="shared" ref="E824" si="1517">B818+C818+D824</f>
        <v>115</v>
      </c>
      <c r="F824">
        <f t="shared" ref="F824:R824" si="1518">($B818*F$2+$C818*F$3+$D824*F$4)/$E824</f>
        <v>3.5076148880194431</v>
      </c>
      <c r="G824">
        <f t="shared" si="1518"/>
        <v>2.1742399328428766E-2</v>
      </c>
      <c r="H824" s="1179">
        <f t="shared" si="1518"/>
        <v>13.320085137694672</v>
      </c>
      <c r="I824" s="1179">
        <f t="shared" si="1518"/>
        <v>5.8713777481000662</v>
      </c>
      <c r="J824">
        <f t="shared" si="1518"/>
        <v>3.5744904776614237</v>
      </c>
      <c r="K824" s="1179">
        <f t="shared" si="1518"/>
        <v>48.740806867738776</v>
      </c>
      <c r="L824">
        <f t="shared" si="1518"/>
        <v>31.01572463768116</v>
      </c>
      <c r="M824">
        <f t="shared" si="1518"/>
        <v>0.31675585396712441</v>
      </c>
      <c r="N824" s="1179">
        <f t="shared" si="1518"/>
        <v>142.27282456637195</v>
      </c>
      <c r="O824">
        <f t="shared" si="1518"/>
        <v>10.46319897194882</v>
      </c>
      <c r="P824" s="1179">
        <f t="shared" si="1518"/>
        <v>0.11388025991032992</v>
      </c>
      <c r="Q824" s="1179">
        <f t="shared" si="1518"/>
        <v>30.063301531737967</v>
      </c>
      <c r="R824" s="1179">
        <f t="shared" si="1518"/>
        <v>17.214369051376281</v>
      </c>
    </row>
    <row r="825" spans="2:18" ht="15.6" thickTop="1" thickBot="1" x14ac:dyDescent="0.35">
      <c r="D825">
        <v>17</v>
      </c>
      <c r="E825">
        <f t="shared" ref="E825" si="1519">B818+C818+D825</f>
        <v>117</v>
      </c>
      <c r="F825">
        <f t="shared" ref="F825:R825" si="1520">($B818*F$2+$C818*F$3+$D825*F$4)/$E825</f>
        <v>3.4476556591644099</v>
      </c>
      <c r="G825">
        <f t="shared" si="1520"/>
        <v>2.1370734382643659E-2</v>
      </c>
      <c r="H825" s="1179">
        <f t="shared" si="1520"/>
        <v>13.296949779215561</v>
      </c>
      <c r="I825" s="1179">
        <f t="shared" si="1520"/>
        <v>5.9047526502489447</v>
      </c>
      <c r="J825">
        <f t="shared" si="1520"/>
        <v>3.5359358988817009</v>
      </c>
      <c r="K825" s="1179">
        <f t="shared" si="1520"/>
        <v>48.709584283919071</v>
      </c>
      <c r="L825">
        <f t="shared" si="1520"/>
        <v>30.488416090082755</v>
      </c>
      <c r="M825">
        <f t="shared" si="1520"/>
        <v>0.31134122398478042</v>
      </c>
      <c r="N825" s="1179">
        <f t="shared" si="1520"/>
        <v>143.05269488310469</v>
      </c>
      <c r="O825">
        <f t="shared" si="1520"/>
        <v>10.292413044603068</v>
      </c>
      <c r="P825" s="1179">
        <f t="shared" si="1520"/>
        <v>0.11477241663957946</v>
      </c>
      <c r="Q825" s="1179">
        <f t="shared" si="1520"/>
        <v>29.816879608932513</v>
      </c>
      <c r="R825" s="1179">
        <f t="shared" si="1520"/>
        <v>17.05425366669667</v>
      </c>
    </row>
    <row r="826" spans="2:18" ht="15.6" thickTop="1" thickBot="1" x14ac:dyDescent="0.35">
      <c r="D826">
        <v>20</v>
      </c>
      <c r="E826">
        <f t="shared" ref="E826" si="1521">B818+C818+D826</f>
        <v>120</v>
      </c>
      <c r="F826">
        <f t="shared" ref="F826:R826" si="1522">($B818*F$2+$C818*F$3+$D826*F$4)/$E826</f>
        <v>3.3614642676852995</v>
      </c>
      <c r="G826">
        <f t="shared" si="1522"/>
        <v>2.0836466023077569E-2</v>
      </c>
      <c r="H826" s="1179">
        <f t="shared" si="1522"/>
        <v>13.263692701401839</v>
      </c>
      <c r="I826" s="1179">
        <f t="shared" si="1522"/>
        <v>5.9527290720879602</v>
      </c>
      <c r="J826">
        <f t="shared" si="1522"/>
        <v>3.4805136918858484</v>
      </c>
      <c r="K826" s="1179">
        <f t="shared" si="1522"/>
        <v>48.664701819678235</v>
      </c>
      <c r="L826">
        <f t="shared" si="1522"/>
        <v>29.730410052910052</v>
      </c>
      <c r="M826">
        <f t="shared" si="1522"/>
        <v>0.30355769338516086</v>
      </c>
      <c r="N826" s="1179">
        <f t="shared" si="1522"/>
        <v>144.17375846340803</v>
      </c>
      <c r="O826">
        <f t="shared" si="1522"/>
        <v>10.046908274043545</v>
      </c>
      <c r="P826" s="1179">
        <f t="shared" si="1522"/>
        <v>0.11605489193787569</v>
      </c>
      <c r="Q826" s="1179">
        <f t="shared" si="1522"/>
        <v>29.462648094899677</v>
      </c>
      <c r="R826" s="1179">
        <f t="shared" si="1522"/>
        <v>16.824087801219729</v>
      </c>
    </row>
    <row r="827" spans="2:18" ht="15.6" thickTop="1" thickBot="1" x14ac:dyDescent="0.35">
      <c r="B827">
        <v>9</v>
      </c>
      <c r="C827">
        <v>91</v>
      </c>
      <c r="D827">
        <v>1</v>
      </c>
      <c r="E827">
        <f t="shared" ref="E827" si="1523">B827+C827+D827</f>
        <v>101</v>
      </c>
      <c r="F827">
        <f t="shared" ref="F827:R827" si="1524">($B827*F$2+$C827*F$3+$D827*F$4)/$E827</f>
        <v>3.9943663153317894</v>
      </c>
      <c r="G827">
        <f t="shared" si="1524"/>
        <v>2.4642943416294881E-2</v>
      </c>
      <c r="H827" s="1179">
        <f t="shared" si="1524"/>
        <v>13.563611767324854</v>
      </c>
      <c r="I827" s="1179">
        <f t="shared" si="1524"/>
        <v>5.5988082498092302</v>
      </c>
      <c r="J827">
        <f t="shared" si="1524"/>
        <v>3.9132736122651401</v>
      </c>
      <c r="K827" s="1179">
        <f t="shared" si="1524"/>
        <v>48.231616015701952</v>
      </c>
      <c r="L827">
        <f t="shared" si="1524"/>
        <v>35.580008643721513</v>
      </c>
      <c r="M827">
        <f t="shared" si="1524"/>
        <v>0.36351485277461532</v>
      </c>
      <c r="N827" s="1179">
        <f t="shared" si="1524"/>
        <v>134.19373823323079</v>
      </c>
      <c r="O827">
        <f t="shared" si="1524"/>
        <v>11.631209008684932</v>
      </c>
      <c r="P827" s="1179">
        <f t="shared" si="1524"/>
        <v>0.10686146588092028</v>
      </c>
      <c r="Q827" s="1179">
        <f t="shared" si="1524"/>
        <v>31.988077032312532</v>
      </c>
      <c r="R827" s="1179">
        <f t="shared" si="1524"/>
        <v>18.508486452934175</v>
      </c>
    </row>
    <row r="828" spans="2:18" ht="15.6" thickTop="1" thickBot="1" x14ac:dyDescent="0.35">
      <c r="D828">
        <v>3</v>
      </c>
      <c r="E828">
        <f t="shared" ref="E828" si="1525">B827+C827+D828</f>
        <v>103</v>
      </c>
      <c r="F828">
        <f t="shared" ref="F828:R828" si="1526">($B827*F$2+$C827*F$3+$D828*F$4)/$E828</f>
        <v>3.9168058043544733</v>
      </c>
      <c r="G828">
        <f t="shared" si="1526"/>
        <v>2.4164439660638668E-2</v>
      </c>
      <c r="H828" s="1179">
        <f t="shared" si="1526"/>
        <v>13.532603124593628</v>
      </c>
      <c r="I828" s="1179">
        <f t="shared" si="1526"/>
        <v>5.6420121580422453</v>
      </c>
      <c r="J828">
        <f t="shared" si="1526"/>
        <v>3.8629002920084892</v>
      </c>
      <c r="K828" s="1179">
        <f t="shared" si="1526"/>
        <v>48.206036786548239</v>
      </c>
      <c r="L828">
        <f t="shared" si="1526"/>
        <v>34.892400215749731</v>
      </c>
      <c r="M828">
        <f t="shared" si="1526"/>
        <v>0.35645631194404026</v>
      </c>
      <c r="N828" s="1179">
        <f t="shared" si="1526"/>
        <v>135.23648580336686</v>
      </c>
      <c r="O828">
        <f t="shared" si="1526"/>
        <v>11.414529653607987</v>
      </c>
      <c r="P828" s="1179">
        <f t="shared" si="1526"/>
        <v>0.10801117389432822</v>
      </c>
      <c r="Q828" s="1179">
        <f t="shared" si="1526"/>
        <v>31.6707865860078</v>
      </c>
      <c r="R828" s="1179">
        <f t="shared" si="1526"/>
        <v>18.301479318850387</v>
      </c>
    </row>
    <row r="829" spans="2:18" ht="15.6" thickTop="1" thickBot="1" x14ac:dyDescent="0.35">
      <c r="D829">
        <v>5</v>
      </c>
      <c r="E829">
        <f t="shared" ref="E829" si="1527">B827+C827+D829</f>
        <v>105</v>
      </c>
      <c r="F829">
        <f t="shared" ref="F829:R829" si="1528">($B827*F$2+$C827*F$3+$D829*F$4)/$E829</f>
        <v>3.8421999795096262</v>
      </c>
      <c r="G829">
        <f t="shared" si="1528"/>
        <v>2.3704164619483648E-2</v>
      </c>
      <c r="H829" s="1179">
        <f t="shared" si="1528"/>
        <v>13.502775763490256</v>
      </c>
      <c r="I829" s="1179">
        <f t="shared" si="1528"/>
        <v>5.6835702031044795</v>
      </c>
      <c r="J829">
        <f t="shared" si="1528"/>
        <v>3.8144459553806627</v>
      </c>
      <c r="K829" s="1179">
        <f t="shared" si="1528"/>
        <v>48.181432004219424</v>
      </c>
      <c r="L829">
        <f t="shared" si="1528"/>
        <v>34.230986394557824</v>
      </c>
      <c r="M829">
        <f t="shared" si="1528"/>
        <v>0.34966666790701095</v>
      </c>
      <c r="N829" s="1179">
        <f t="shared" si="1528"/>
        <v>136.23950965654538</v>
      </c>
      <c r="O829">
        <f t="shared" si="1528"/>
        <v>11.206104750153019</v>
      </c>
      <c r="P829" s="1179">
        <f t="shared" si="1528"/>
        <v>0.10911708350722536</v>
      </c>
      <c r="Q829" s="1179">
        <f t="shared" si="1528"/>
        <v>31.365583394800399</v>
      </c>
      <c r="R829" s="1179">
        <f t="shared" si="1528"/>
        <v>18.102358170826932</v>
      </c>
    </row>
    <row r="830" spans="2:18" ht="15.6" thickTop="1" thickBot="1" x14ac:dyDescent="0.35">
      <c r="D830">
        <v>7</v>
      </c>
      <c r="E830">
        <f t="shared" ref="E830" si="1529">B827+C827+D830</f>
        <v>107</v>
      </c>
      <c r="F830">
        <f t="shared" ref="F830:R830" si="1530">($B827*F$2+$C827*F$3+$D830*F$4)/$E830</f>
        <v>3.7703831574627173</v>
      </c>
      <c r="G830">
        <f t="shared" si="1530"/>
        <v>2.3261096121923206E-2</v>
      </c>
      <c r="H830" s="1179">
        <f t="shared" si="1530"/>
        <v>13.474063443923461</v>
      </c>
      <c r="I830" s="1179">
        <f t="shared" si="1530"/>
        <v>5.7235746763886866</v>
      </c>
      <c r="J830">
        <f t="shared" si="1530"/>
        <v>3.7678029958230361</v>
      </c>
      <c r="K830" s="1179">
        <f t="shared" si="1530"/>
        <v>48.157747026837484</v>
      </c>
      <c r="L830">
        <f t="shared" si="1530"/>
        <v>33.594298323690843</v>
      </c>
      <c r="M830">
        <f t="shared" si="1530"/>
        <v>0.3431308423386556</v>
      </c>
      <c r="N830" s="1179">
        <f t="shared" si="1530"/>
        <v>137.20503729091345</v>
      </c>
      <c r="O830">
        <f t="shared" si="1530"/>
        <v>11.005471431873939</v>
      </c>
      <c r="P830" s="1179">
        <f t="shared" si="1530"/>
        <v>0.11018165070468711</v>
      </c>
      <c r="Q830" s="1179">
        <f t="shared" si="1530"/>
        <v>31.071789668684858</v>
      </c>
      <c r="R830" s="1179">
        <f t="shared" si="1530"/>
        <v>17.910680804037998</v>
      </c>
    </row>
    <row r="831" spans="2:18" ht="15.6" thickTop="1" thickBot="1" x14ac:dyDescent="0.35">
      <c r="D831">
        <v>10</v>
      </c>
      <c r="E831">
        <f t="shared" ref="E831" si="1531">B827+C827+D831</f>
        <v>110</v>
      </c>
      <c r="F831">
        <f t="shared" ref="F831:R831" si="1532">($B827*F$2+$C827*F$3+$D831*F$4)/$E831</f>
        <v>3.6675545258955524</v>
      </c>
      <c r="G831">
        <f t="shared" si="1532"/>
        <v>2.26267025913253E-2</v>
      </c>
      <c r="H831" s="1179">
        <f t="shared" si="1532"/>
        <v>13.43295262272555</v>
      </c>
      <c r="I831" s="1179">
        <f t="shared" si="1532"/>
        <v>5.7808538085910728</v>
      </c>
      <c r="J831">
        <f t="shared" si="1532"/>
        <v>3.7010187582746155</v>
      </c>
      <c r="K831" s="1179">
        <f t="shared" si="1532"/>
        <v>48.12383444558607</v>
      </c>
      <c r="L831">
        <f t="shared" si="1532"/>
        <v>32.682676767676767</v>
      </c>
      <c r="M831">
        <f t="shared" si="1532"/>
        <v>0.33377272845669226</v>
      </c>
      <c r="N831" s="1179">
        <f t="shared" si="1532"/>
        <v>138.58749731284959</v>
      </c>
      <c r="O831">
        <f t="shared" si="1532"/>
        <v>10.718200998883438</v>
      </c>
      <c r="P831" s="1179">
        <f t="shared" si="1532"/>
        <v>0.11170591737378008</v>
      </c>
      <c r="Q831" s="1179">
        <f t="shared" si="1532"/>
        <v>30.651130469928518</v>
      </c>
      <c r="R831" s="1179">
        <f t="shared" si="1532"/>
        <v>17.636233665226573</v>
      </c>
    </row>
    <row r="832" spans="2:18" ht="15.6" thickTop="1" thickBot="1" x14ac:dyDescent="0.35">
      <c r="D832">
        <v>13</v>
      </c>
      <c r="E832">
        <f t="shared" ref="E832" si="1533">B827+C827+D832</f>
        <v>113</v>
      </c>
      <c r="F832">
        <f t="shared" ref="F832:R832" si="1534">($B827*F$2+$C827*F$3+$D832*F$4)/$E832</f>
        <v>3.5701858216682365</v>
      </c>
      <c r="G832">
        <f t="shared" si="1534"/>
        <v>2.202599367297153E-2</v>
      </c>
      <c r="H832" s="1179">
        <f t="shared" si="1534"/>
        <v>13.394024676989471</v>
      </c>
      <c r="I832" s="1179">
        <f t="shared" si="1534"/>
        <v>5.835091570942005</v>
      </c>
      <c r="J832">
        <f t="shared" si="1534"/>
        <v>3.637780586436731</v>
      </c>
      <c r="K832" s="1179">
        <f t="shared" si="1534"/>
        <v>48.091722532365708</v>
      </c>
      <c r="L832">
        <f t="shared" si="1534"/>
        <v>31.819459896052813</v>
      </c>
      <c r="M832">
        <f t="shared" si="1534"/>
        <v>0.32491150557731108</v>
      </c>
      <c r="N832" s="1179">
        <f t="shared" si="1534"/>
        <v>139.89655237786874</v>
      </c>
      <c r="O832">
        <f t="shared" si="1534"/>
        <v>10.446183863219867</v>
      </c>
      <c r="P832" s="1179">
        <f t="shared" si="1534"/>
        <v>0.11314924952946985</v>
      </c>
      <c r="Q832" s="1179">
        <f t="shared" si="1534"/>
        <v>30.252807157831803</v>
      </c>
      <c r="R832" s="1179">
        <f t="shared" si="1534"/>
        <v>17.376358940865313</v>
      </c>
    </row>
    <row r="833" spans="2:18" ht="15.6" thickTop="1" thickBot="1" x14ac:dyDescent="0.35">
      <c r="D833">
        <v>15</v>
      </c>
      <c r="E833">
        <f t="shared" ref="E833" si="1535">B827+C827+D833</f>
        <v>115</v>
      </c>
      <c r="F833">
        <f t="shared" ref="F833:R833" si="1536">($B827*F$2+$C827*F$3+$D833*F$4)/$E833</f>
        <v>3.5080956334653108</v>
      </c>
      <c r="G833">
        <f t="shared" si="1536"/>
        <v>2.164293291344159E-2</v>
      </c>
      <c r="H833" s="1179">
        <f t="shared" si="1536"/>
        <v>13.369201059418641</v>
      </c>
      <c r="I833" s="1179">
        <f t="shared" si="1536"/>
        <v>5.8696779701223099</v>
      </c>
      <c r="J833">
        <f t="shared" si="1536"/>
        <v>3.5974547956995289</v>
      </c>
      <c r="K833" s="1179">
        <f t="shared" si="1536"/>
        <v>48.071245370312141</v>
      </c>
      <c r="L833">
        <f t="shared" si="1536"/>
        <v>31.269002760524501</v>
      </c>
      <c r="M833">
        <f t="shared" si="1536"/>
        <v>0.31926087069770565</v>
      </c>
      <c r="N833" s="1179">
        <f t="shared" si="1536"/>
        <v>140.73131212947519</v>
      </c>
      <c r="O833">
        <f t="shared" si="1536"/>
        <v>10.272723660767731</v>
      </c>
      <c r="P833" s="1179">
        <f t="shared" si="1536"/>
        <v>0.11406963525193869</v>
      </c>
      <c r="Q833" s="1179">
        <f t="shared" si="1536"/>
        <v>29.998803886349844</v>
      </c>
      <c r="R833" s="1179">
        <f t="shared" si="1536"/>
        <v>17.210641725330593</v>
      </c>
    </row>
    <row r="834" spans="2:18" ht="15.6" thickTop="1" thickBot="1" x14ac:dyDescent="0.35">
      <c r="D834">
        <v>17</v>
      </c>
      <c r="E834">
        <f t="shared" ref="E834" si="1537">B827+C827+D834</f>
        <v>117</v>
      </c>
      <c r="F834">
        <f t="shared" ref="F834:R834" si="1538">($B827*F$2+$C827*F$3+$D834*F$4)/$E834</f>
        <v>3.448128186739408</v>
      </c>
      <c r="G834">
        <f t="shared" si="1538"/>
        <v>2.1272968248254556E-2</v>
      </c>
      <c r="H834" s="1179">
        <f t="shared" si="1538"/>
        <v>13.345226112533991</v>
      </c>
      <c r="I834" s="1179">
        <f t="shared" si="1538"/>
        <v>5.9030819283049967</v>
      </c>
      <c r="J834">
        <f t="shared" si="1538"/>
        <v>3.55850766447471</v>
      </c>
      <c r="K834" s="1179">
        <f t="shared" si="1538"/>
        <v>48.051468282174945</v>
      </c>
      <c r="L834">
        <f t="shared" si="1538"/>
        <v>30.73736467236467</v>
      </c>
      <c r="M834">
        <f t="shared" si="1538"/>
        <v>0.31380341991654825</v>
      </c>
      <c r="N834" s="1179">
        <f t="shared" si="1538"/>
        <v>141.53753308615487</v>
      </c>
      <c r="O834">
        <f t="shared" si="1538"/>
        <v>10.105193721647296</v>
      </c>
      <c r="P834" s="1179">
        <f t="shared" si="1538"/>
        <v>0.1149585547958616</v>
      </c>
      <c r="Q834" s="1179">
        <f t="shared" si="1538"/>
        <v>29.753484487397181</v>
      </c>
      <c r="R834" s="1179">
        <f t="shared" si="1538"/>
        <v>17.050590055626124</v>
      </c>
    </row>
    <row r="835" spans="2:18" ht="15.6" thickTop="1" thickBot="1" x14ac:dyDescent="0.35">
      <c r="D835">
        <v>20</v>
      </c>
      <c r="E835">
        <f t="shared" ref="E835" si="1539">B827+C827+D835</f>
        <v>120</v>
      </c>
      <c r="F835">
        <f t="shared" ref="F835:R835" si="1540">($B827*F$2+$C827*F$3+$D835*F$4)/$E835</f>
        <v>3.3619249820709229</v>
      </c>
      <c r="G835">
        <f t="shared" si="1540"/>
        <v>2.0741144042048191E-2</v>
      </c>
      <c r="H835" s="1179">
        <f t="shared" si="1540"/>
        <v>13.310762126387308</v>
      </c>
      <c r="I835" s="1179">
        <f t="shared" si="1540"/>
        <v>5.9511001181926106</v>
      </c>
      <c r="J835">
        <f t="shared" si="1540"/>
        <v>3.5025211633390323</v>
      </c>
      <c r="K835" s="1179">
        <f t="shared" si="1540"/>
        <v>48.023038717977713</v>
      </c>
      <c r="L835">
        <f t="shared" si="1540"/>
        <v>29.973134920634923</v>
      </c>
      <c r="M835">
        <f t="shared" si="1540"/>
        <v>0.30595833441863457</v>
      </c>
      <c r="N835" s="1179">
        <f t="shared" si="1540"/>
        <v>142.69647571138196</v>
      </c>
      <c r="O835">
        <f t="shared" si="1540"/>
        <v>9.8643694341616683</v>
      </c>
      <c r="P835" s="1179">
        <f t="shared" si="1540"/>
        <v>0.11623637664025077</v>
      </c>
      <c r="Q835" s="1179">
        <f t="shared" si="1540"/>
        <v>29.400837851402731</v>
      </c>
      <c r="R835" s="1179">
        <f t="shared" si="1540"/>
        <v>16.820515780425946</v>
      </c>
    </row>
    <row r="836" spans="2:18" ht="15.6" thickTop="1" thickBot="1" x14ac:dyDescent="0.35">
      <c r="B836">
        <v>8</v>
      </c>
      <c r="C836">
        <v>92</v>
      </c>
      <c r="D836">
        <v>1</v>
      </c>
      <c r="E836">
        <f t="shared" ref="E836" si="1541">B836+C836+D836</f>
        <v>101</v>
      </c>
      <c r="F836">
        <f t="shared" ref="F836:R836" si="1542">($B836*F$2+$C836*F$3+$D836*F$4)/$E836</f>
        <v>3.9949136987602523</v>
      </c>
      <c r="G836">
        <f t="shared" si="1542"/>
        <v>2.4529689577448093E-2</v>
      </c>
      <c r="H836" s="1179">
        <f t="shared" si="1542"/>
        <v>13.619535836614522</v>
      </c>
      <c r="I836" s="1179">
        <f t="shared" si="1542"/>
        <v>5.5968728590424783</v>
      </c>
      <c r="J836">
        <f t="shared" si="1542"/>
        <v>3.939421103100607</v>
      </c>
      <c r="K836" s="1179">
        <f t="shared" si="1542"/>
        <v>47.469244013681525</v>
      </c>
      <c r="L836">
        <f t="shared" si="1542"/>
        <v>35.868394625176805</v>
      </c>
      <c r="M836">
        <f t="shared" si="1542"/>
        <v>0.36636709954705932</v>
      </c>
      <c r="N836" s="1179">
        <f t="shared" si="1542"/>
        <v>132.43855080508098</v>
      </c>
      <c r="O836">
        <f t="shared" si="1542"/>
        <v>11.414331179122309</v>
      </c>
      <c r="P836" s="1179">
        <f t="shared" si="1542"/>
        <v>0.1070770912698808</v>
      </c>
      <c r="Q836" s="1179">
        <f t="shared" si="1542"/>
        <v>31.914639119246846</v>
      </c>
      <c r="R836" s="1179">
        <f t="shared" si="1542"/>
        <v>18.504242467832647</v>
      </c>
    </row>
    <row r="837" spans="2:18" ht="15.6" thickTop="1" thickBot="1" x14ac:dyDescent="0.35">
      <c r="D837">
        <v>3</v>
      </c>
      <c r="E837">
        <f t="shared" ref="E837" si="1543">B836+C836+D837</f>
        <v>103</v>
      </c>
      <c r="F837">
        <f t="shared" ref="F837:R837" si="1544">($B836*F$2+$C836*F$3+$D837*F$4)/$E837</f>
        <v>3.9173425589785</v>
      </c>
      <c r="G837">
        <f t="shared" si="1544"/>
        <v>2.4053384925458807E-2</v>
      </c>
      <c r="H837" s="1179">
        <f t="shared" si="1544"/>
        <v>13.587441289625243</v>
      </c>
      <c r="I837" s="1179">
        <f t="shared" si="1544"/>
        <v>5.6401143476787317</v>
      </c>
      <c r="J837">
        <f t="shared" si="1544"/>
        <v>3.8885400645753063</v>
      </c>
      <c r="K837" s="1179">
        <f t="shared" si="1544"/>
        <v>47.458468124372871</v>
      </c>
      <c r="L837">
        <f t="shared" si="1544"/>
        <v>35.175186469409773</v>
      </c>
      <c r="M837">
        <f t="shared" si="1544"/>
        <v>0.35925317528400963</v>
      </c>
      <c r="N837" s="1179">
        <f t="shared" si="1544"/>
        <v>133.51537968450151</v>
      </c>
      <c r="O837">
        <f t="shared" si="1544"/>
        <v>11.201863044036871</v>
      </c>
      <c r="P837" s="1179">
        <f t="shared" si="1544"/>
        <v>0.10822261238253221</v>
      </c>
      <c r="Q837" s="1179">
        <f t="shared" si="1544"/>
        <v>31.598774651836596</v>
      </c>
      <c r="R837" s="1179">
        <f t="shared" si="1544"/>
        <v>18.297317741226561</v>
      </c>
    </row>
    <row r="838" spans="2:18" ht="15.6" thickTop="1" thickBot="1" x14ac:dyDescent="0.35">
      <c r="D838">
        <v>5</v>
      </c>
      <c r="E838">
        <f t="shared" ref="E838" si="1545">B836+C836+D838</f>
        <v>105</v>
      </c>
      <c r="F838">
        <f t="shared" ref="F838:R838" si="1546">($B836*F$2+$C836*F$3+$D838*F$4)/$E838</f>
        <v>3.8427265102360524</v>
      </c>
      <c r="G838">
        <f t="shared" si="1546"/>
        <v>2.3595225212592927E-2</v>
      </c>
      <c r="H838" s="1179">
        <f t="shared" si="1546"/>
        <v>13.556569392045079</v>
      </c>
      <c r="I838" s="1179">
        <f t="shared" si="1546"/>
        <v>5.6817085415097948</v>
      </c>
      <c r="J838">
        <f t="shared" si="1546"/>
        <v>3.8395973513271597</v>
      </c>
      <c r="K838" s="1179">
        <f t="shared" si="1546"/>
        <v>47.448102745133113</v>
      </c>
      <c r="L838">
        <f t="shared" si="1546"/>
        <v>34.508386243386248</v>
      </c>
      <c r="M838">
        <f t="shared" si="1546"/>
        <v>0.35241025765955231</v>
      </c>
      <c r="N838" s="1179">
        <f t="shared" si="1546"/>
        <v>134.55118651137269</v>
      </c>
      <c r="O838">
        <f t="shared" si="1546"/>
        <v>10.997488933145162</v>
      </c>
      <c r="P838" s="1179">
        <f t="shared" si="1546"/>
        <v>0.10932449459565405</v>
      </c>
      <c r="Q838" s="1179">
        <f t="shared" si="1546"/>
        <v>31.294943116518169</v>
      </c>
      <c r="R838" s="1179">
        <f t="shared" si="1546"/>
        <v>18.09827586134832</v>
      </c>
    </row>
    <row r="839" spans="2:18" ht="15.6" thickTop="1" thickBot="1" x14ac:dyDescent="0.35">
      <c r="D839">
        <v>7</v>
      </c>
      <c r="E839">
        <f t="shared" ref="E839" si="1547">B836+C836+D839</f>
        <v>107</v>
      </c>
      <c r="F839">
        <f t="shared" ref="F839:R839" si="1548">($B836*F$2+$C836*F$3+$D839*F$4)/$E839</f>
        <v>3.7708998464933221</v>
      </c>
      <c r="G839">
        <f t="shared" si="1548"/>
        <v>2.3154192965628574E-2</v>
      </c>
      <c r="H839" s="1179">
        <f t="shared" si="1548"/>
        <v>13.52685158409408</v>
      </c>
      <c r="I839" s="1179">
        <f t="shared" si="1548"/>
        <v>5.7217478122069858</v>
      </c>
      <c r="J839">
        <f t="shared" si="1548"/>
        <v>3.7924842722191312</v>
      </c>
      <c r="K839" s="1179">
        <f t="shared" si="1548"/>
        <v>47.438124856706054</v>
      </c>
      <c r="L839">
        <f t="shared" si="1548"/>
        <v>33.866513128615935</v>
      </c>
      <c r="M839">
        <f t="shared" si="1548"/>
        <v>0.34582315003974756</v>
      </c>
      <c r="N839" s="1179">
        <f t="shared" si="1548"/>
        <v>135.54827158770661</v>
      </c>
      <c r="O839">
        <f t="shared" si="1548"/>
        <v>10.800754975931651</v>
      </c>
      <c r="P839" s="1179">
        <f t="shared" si="1548"/>
        <v>0.11038518495034143</v>
      </c>
      <c r="Q839" s="1179">
        <f t="shared" si="1548"/>
        <v>31.00246976943594</v>
      </c>
      <c r="R839" s="1179">
        <f t="shared" si="1548"/>
        <v>17.906674799409458</v>
      </c>
    </row>
    <row r="840" spans="2:18" ht="15.6" thickTop="1" thickBot="1" x14ac:dyDescent="0.35">
      <c r="D840">
        <v>10</v>
      </c>
      <c r="E840">
        <f t="shared" ref="E840" si="1549">B836+C836+D840</f>
        <v>110</v>
      </c>
      <c r="F840">
        <f t="shared" ref="F840:R840" si="1550">($B836*F$2+$C836*F$3+$D840*F$4)/$E840</f>
        <v>3.6680571234071406</v>
      </c>
      <c r="G840">
        <f t="shared" si="1550"/>
        <v>2.2522714975656884E-2</v>
      </c>
      <c r="H840" s="1179">
        <f t="shared" si="1550"/>
        <v>13.484301086346061</v>
      </c>
      <c r="I840" s="1179">
        <f t="shared" si="1550"/>
        <v>5.7790767679779638</v>
      </c>
      <c r="J840">
        <f t="shared" si="1550"/>
        <v>3.725026908950817</v>
      </c>
      <c r="K840" s="1179">
        <f t="shared" si="1550"/>
        <v>47.423838334640045</v>
      </c>
      <c r="L840">
        <f t="shared" si="1550"/>
        <v>32.947467532467535</v>
      </c>
      <c r="M840">
        <f t="shared" si="1550"/>
        <v>0.33639160958411812</v>
      </c>
      <c r="N840" s="1179">
        <f t="shared" si="1550"/>
        <v>136.97591612882113</v>
      </c>
      <c r="O840">
        <f t="shared" si="1550"/>
        <v>10.519067719012302</v>
      </c>
      <c r="P840" s="1179">
        <f t="shared" si="1550"/>
        <v>0.11190390068546198</v>
      </c>
      <c r="Q840" s="1179">
        <f t="shared" si="1550"/>
        <v>30.58370111338639</v>
      </c>
      <c r="R840" s="1179">
        <f t="shared" si="1550"/>
        <v>17.632336915269718</v>
      </c>
    </row>
    <row r="841" spans="2:18" ht="15.6" thickTop="1" thickBot="1" x14ac:dyDescent="0.35">
      <c r="D841">
        <v>13</v>
      </c>
      <c r="E841">
        <f t="shared" ref="E841" si="1551">B836+C836+D841</f>
        <v>113</v>
      </c>
      <c r="F841">
        <f t="shared" ref="F841:R841" si="1552">($B836*F$2+$C836*F$3+$D841*F$4)/$E841</f>
        <v>3.5706750758830572</v>
      </c>
      <c r="G841">
        <f t="shared" si="1552"/>
        <v>2.1924766790462454E-2</v>
      </c>
      <c r="H841" s="1179">
        <f t="shared" si="1552"/>
        <v>13.444009907062537</v>
      </c>
      <c r="I841" s="1179">
        <f t="shared" si="1552"/>
        <v>5.8333617083982716</v>
      </c>
      <c r="J841">
        <f t="shared" si="1552"/>
        <v>3.6611513525817059</v>
      </c>
      <c r="K841" s="1179">
        <f t="shared" si="1552"/>
        <v>47.41031038896692</v>
      </c>
      <c r="L841">
        <f t="shared" si="1552"/>
        <v>32.077220817530552</v>
      </c>
      <c r="M841">
        <f t="shared" si="1552"/>
        <v>0.32746085888719462</v>
      </c>
      <c r="N841" s="1179">
        <f t="shared" si="1552"/>
        <v>138.32775653500917</v>
      </c>
      <c r="O841">
        <f t="shared" si="1552"/>
        <v>10.252337307593097</v>
      </c>
      <c r="P841" s="1179">
        <f t="shared" si="1552"/>
        <v>0.11334197664703632</v>
      </c>
      <c r="Q841" s="1179">
        <f t="shared" si="1552"/>
        <v>30.187167961197876</v>
      </c>
      <c r="R841" s="1179">
        <f t="shared" si="1552"/>
        <v>17.372565644447132</v>
      </c>
    </row>
    <row r="842" spans="2:18" ht="15.6" thickTop="1" thickBot="1" x14ac:dyDescent="0.35">
      <c r="D842">
        <v>15</v>
      </c>
      <c r="E842">
        <f t="shared" ref="E842" si="1553">B836+C836+D842</f>
        <v>115</v>
      </c>
      <c r="F842">
        <f t="shared" ref="F842:R842" si="1554">($B836*F$2+$C836*F$3+$D842*F$4)/$E842</f>
        <v>3.5085763789111781</v>
      </c>
      <c r="G842">
        <f t="shared" si="1554"/>
        <v>2.154346649845441E-2</v>
      </c>
      <c r="H842" s="1179">
        <f t="shared" si="1554"/>
        <v>13.41831698114261</v>
      </c>
      <c r="I842" s="1179">
        <f t="shared" si="1554"/>
        <v>5.8679781921445544</v>
      </c>
      <c r="J842">
        <f t="shared" si="1554"/>
        <v>3.6204191137376345</v>
      </c>
      <c r="K842" s="1179">
        <f t="shared" si="1554"/>
        <v>47.401683872885506</v>
      </c>
      <c r="L842">
        <f t="shared" si="1554"/>
        <v>31.522280883367845</v>
      </c>
      <c r="M842">
        <f t="shared" si="1554"/>
        <v>0.32176588742828688</v>
      </c>
      <c r="N842" s="1179">
        <f t="shared" si="1554"/>
        <v>139.18979969257836</v>
      </c>
      <c r="O842">
        <f t="shared" si="1554"/>
        <v>10.082248349586646</v>
      </c>
      <c r="P842" s="1179">
        <f t="shared" si="1554"/>
        <v>0.1142590105935475</v>
      </c>
      <c r="Q842" s="1179">
        <f t="shared" si="1554"/>
        <v>29.934306240961725</v>
      </c>
      <c r="R842" s="1179">
        <f t="shared" si="1554"/>
        <v>17.206914399284909</v>
      </c>
    </row>
    <row r="843" spans="2:18" ht="15.6" thickTop="1" thickBot="1" x14ac:dyDescent="0.35">
      <c r="D843">
        <v>17</v>
      </c>
      <c r="E843">
        <f t="shared" ref="E843" si="1555">B836+C836+D843</f>
        <v>117</v>
      </c>
      <c r="F843">
        <f t="shared" ref="F843:R843" si="1556">($B836*F$2+$C836*F$3+$D843*F$4)/$E843</f>
        <v>3.4486007143144057</v>
      </c>
      <c r="G843">
        <f t="shared" si="1556"/>
        <v>2.1175202113865449E-2</v>
      </c>
      <c r="H843" s="1179">
        <f t="shared" si="1556"/>
        <v>13.393502445852423</v>
      </c>
      <c r="I843" s="1179">
        <f t="shared" si="1556"/>
        <v>5.9014112063610487</v>
      </c>
      <c r="J843">
        <f t="shared" si="1556"/>
        <v>3.58107943006772</v>
      </c>
      <c r="K843" s="1179">
        <f t="shared" si="1556"/>
        <v>47.393352280430818</v>
      </c>
      <c r="L843">
        <f t="shared" si="1556"/>
        <v>30.986313254646589</v>
      </c>
      <c r="M843">
        <f t="shared" si="1556"/>
        <v>0.31626561584831614</v>
      </c>
      <c r="N843" s="1179">
        <f t="shared" si="1556"/>
        <v>140.02237128920504</v>
      </c>
      <c r="O843">
        <f t="shared" si="1556"/>
        <v>9.9179743986915287</v>
      </c>
      <c r="P843" s="1179">
        <f t="shared" si="1556"/>
        <v>0.11514469295214376</v>
      </c>
      <c r="Q843" s="1179">
        <f t="shared" si="1556"/>
        <v>29.690089365861848</v>
      </c>
      <c r="R843" s="1179">
        <f t="shared" si="1556"/>
        <v>17.046926444555574</v>
      </c>
    </row>
    <row r="844" spans="2:18" ht="15.6" thickTop="1" thickBot="1" x14ac:dyDescent="0.35">
      <c r="D844">
        <v>20</v>
      </c>
      <c r="E844">
        <f t="shared" ref="E844" si="1557">B836+C836+D844</f>
        <v>120</v>
      </c>
      <c r="F844">
        <f t="shared" ref="F844:R844" si="1558">($B836*F$2+$C836*F$3+$D844*F$4)/$E844</f>
        <v>3.3623856964565459</v>
      </c>
      <c r="G844">
        <f t="shared" si="1558"/>
        <v>2.0645822061018813E-2</v>
      </c>
      <c r="H844" s="1179">
        <f t="shared" si="1558"/>
        <v>13.357831551372778</v>
      </c>
      <c r="I844" s="1179">
        <f t="shared" si="1558"/>
        <v>5.9494711642972611</v>
      </c>
      <c r="J844">
        <f t="shared" si="1558"/>
        <v>3.5245286347922171</v>
      </c>
      <c r="K844" s="1179">
        <f t="shared" si="1558"/>
        <v>47.381375616277182</v>
      </c>
      <c r="L844">
        <f t="shared" si="1558"/>
        <v>30.215859788359793</v>
      </c>
      <c r="M844">
        <f t="shared" si="1558"/>
        <v>0.30835897545210827</v>
      </c>
      <c r="N844" s="1179">
        <f t="shared" si="1558"/>
        <v>141.21919295935587</v>
      </c>
      <c r="O844">
        <f t="shared" si="1558"/>
        <v>9.6818305942797949</v>
      </c>
      <c r="P844" s="1179">
        <f t="shared" si="1558"/>
        <v>0.11641786134262587</v>
      </c>
      <c r="Q844" s="1179">
        <f t="shared" si="1558"/>
        <v>29.339027607905777</v>
      </c>
      <c r="R844" s="1179">
        <f t="shared" si="1558"/>
        <v>16.816943759632164</v>
      </c>
    </row>
    <row r="845" spans="2:18" ht="15.6" thickTop="1" thickBot="1" x14ac:dyDescent="0.35">
      <c r="B845">
        <v>7</v>
      </c>
      <c r="C845">
        <v>93</v>
      </c>
      <c r="D845">
        <v>1</v>
      </c>
      <c r="E845">
        <f t="shared" ref="E845" si="1559">B845+C845+D845</f>
        <v>101</v>
      </c>
      <c r="F845">
        <f t="shared" ref="F845:R845" si="1560">($B845*F$2+$C845*F$3+$D845*F$4)/$E845</f>
        <v>3.9954610821887151</v>
      </c>
      <c r="G845">
        <f t="shared" si="1560"/>
        <v>2.4416435738601309E-2</v>
      </c>
      <c r="H845" s="1179">
        <f t="shared" si="1560"/>
        <v>13.675459905904189</v>
      </c>
      <c r="I845" s="1179">
        <f t="shared" si="1560"/>
        <v>5.5949374682757265</v>
      </c>
      <c r="J845">
        <f t="shared" si="1560"/>
        <v>3.9655685939360739</v>
      </c>
      <c r="K845" s="1179">
        <f t="shared" si="1560"/>
        <v>46.70687201166109</v>
      </c>
      <c r="L845">
        <f t="shared" si="1560"/>
        <v>36.156780606632097</v>
      </c>
      <c r="M845">
        <f t="shared" si="1560"/>
        <v>0.36921934631950332</v>
      </c>
      <c r="N845" s="1179">
        <f t="shared" si="1560"/>
        <v>130.68336337693117</v>
      </c>
      <c r="O845">
        <f t="shared" si="1560"/>
        <v>11.197453349559684</v>
      </c>
      <c r="P845" s="1179">
        <f t="shared" si="1560"/>
        <v>0.1072927166588413</v>
      </c>
      <c r="Q845" s="1179">
        <f t="shared" si="1560"/>
        <v>31.841201206181168</v>
      </c>
      <c r="R845" s="1179">
        <f t="shared" si="1560"/>
        <v>18.499998482731122</v>
      </c>
    </row>
    <row r="846" spans="2:18" ht="15.6" thickTop="1" thickBot="1" x14ac:dyDescent="0.35">
      <c r="D846">
        <v>3</v>
      </c>
      <c r="E846">
        <f t="shared" ref="E846" si="1561">B845+C845+D846</f>
        <v>103</v>
      </c>
      <c r="F846">
        <f t="shared" ref="F846:R846" si="1562">($B845*F$2+$C845*F$3+$D846*F$4)/$E846</f>
        <v>3.9178793136025267</v>
      </c>
      <c r="G846">
        <f t="shared" si="1562"/>
        <v>2.3942330190278954E-2</v>
      </c>
      <c r="H846" s="1179">
        <f t="shared" si="1562"/>
        <v>13.642279454656858</v>
      </c>
      <c r="I846" s="1179">
        <f t="shared" si="1562"/>
        <v>5.6382165373152171</v>
      </c>
      <c r="J846">
        <f t="shared" si="1562"/>
        <v>3.914179837142123</v>
      </c>
      <c r="K846" s="1179">
        <f t="shared" si="1562"/>
        <v>46.710899462197489</v>
      </c>
      <c r="L846">
        <f t="shared" si="1562"/>
        <v>35.457972723069815</v>
      </c>
      <c r="M846">
        <f t="shared" si="1562"/>
        <v>0.36205003862397894</v>
      </c>
      <c r="N846" s="1179">
        <f t="shared" si="1562"/>
        <v>131.79427356563616</v>
      </c>
      <c r="O846">
        <f t="shared" si="1562"/>
        <v>10.989196434465754</v>
      </c>
      <c r="P846" s="1179">
        <f t="shared" si="1562"/>
        <v>0.1084340508707362</v>
      </c>
      <c r="Q846" s="1179">
        <f t="shared" si="1562"/>
        <v>31.526762717665399</v>
      </c>
      <c r="R846" s="1179">
        <f t="shared" si="1562"/>
        <v>18.293156163602735</v>
      </c>
    </row>
    <row r="847" spans="2:18" ht="15.6" thickTop="1" thickBot="1" x14ac:dyDescent="0.35">
      <c r="D847">
        <v>5</v>
      </c>
      <c r="E847">
        <f t="shared" ref="E847" si="1563">B845+C845+D847</f>
        <v>105</v>
      </c>
      <c r="F847">
        <f t="shared" ref="F847:R847" si="1564">($B845*F$2+$C845*F$3+$D847*F$4)/$E847</f>
        <v>3.8432530409624786</v>
      </c>
      <c r="G847">
        <f t="shared" si="1564"/>
        <v>2.3486285805702212E-2</v>
      </c>
      <c r="H847" s="1179">
        <f t="shared" si="1564"/>
        <v>13.610363020599902</v>
      </c>
      <c r="I847" s="1179">
        <f t="shared" si="1564"/>
        <v>5.6798468799151092</v>
      </c>
      <c r="J847">
        <f t="shared" si="1564"/>
        <v>3.8647487472736559</v>
      </c>
      <c r="K847" s="1179">
        <f t="shared" si="1564"/>
        <v>46.714773486046788</v>
      </c>
      <c r="L847">
        <f t="shared" si="1564"/>
        <v>34.785786092214664</v>
      </c>
      <c r="M847">
        <f t="shared" si="1564"/>
        <v>0.35515384741209366</v>
      </c>
      <c r="N847" s="1179">
        <f t="shared" si="1564"/>
        <v>132.8628633662</v>
      </c>
      <c r="O847">
        <f t="shared" si="1564"/>
        <v>10.788873116137303</v>
      </c>
      <c r="P847" s="1179">
        <f t="shared" si="1564"/>
        <v>0.10953190568408272</v>
      </c>
      <c r="Q847" s="1179">
        <f t="shared" si="1564"/>
        <v>31.224302838235946</v>
      </c>
      <c r="R847" s="1179">
        <f t="shared" si="1564"/>
        <v>18.094193551869711</v>
      </c>
    </row>
    <row r="848" spans="2:18" ht="15.6" thickTop="1" thickBot="1" x14ac:dyDescent="0.35">
      <c r="D848">
        <v>7</v>
      </c>
      <c r="E848">
        <f t="shared" ref="E848" si="1565">B845+C845+D848</f>
        <v>107</v>
      </c>
      <c r="F848">
        <f t="shared" ref="F848:R848" si="1566">($B845*F$2+$C845*F$3+$D848*F$4)/$E848</f>
        <v>3.7714165355239273</v>
      </c>
      <c r="G848">
        <f t="shared" si="1566"/>
        <v>2.3047289809333946E-2</v>
      </c>
      <c r="H848" s="1179">
        <f t="shared" si="1566"/>
        <v>13.579639724264702</v>
      </c>
      <c r="I848" s="1179">
        <f t="shared" si="1566"/>
        <v>5.7199209480252851</v>
      </c>
      <c r="J848">
        <f t="shared" si="1566"/>
        <v>3.8171655486152258</v>
      </c>
      <c r="K848" s="1179">
        <f t="shared" si="1566"/>
        <v>46.718502686574617</v>
      </c>
      <c r="L848">
        <f t="shared" si="1566"/>
        <v>34.13872793354102</v>
      </c>
      <c r="M848">
        <f t="shared" si="1566"/>
        <v>0.34851545774083958</v>
      </c>
      <c r="N848" s="1179">
        <f t="shared" si="1566"/>
        <v>133.89150588449979</v>
      </c>
      <c r="O848">
        <f t="shared" si="1566"/>
        <v>10.59603851998936</v>
      </c>
      <c r="P848" s="1179">
        <f t="shared" si="1566"/>
        <v>0.11058871919599572</v>
      </c>
      <c r="Q848" s="1179">
        <f t="shared" si="1566"/>
        <v>30.93314987018703</v>
      </c>
      <c r="R848" s="1179">
        <f t="shared" si="1566"/>
        <v>17.902668794780915</v>
      </c>
    </row>
    <row r="849" spans="2:18" ht="15.6" thickTop="1" thickBot="1" x14ac:dyDescent="0.35">
      <c r="D849">
        <v>10</v>
      </c>
      <c r="E849">
        <f t="shared" ref="E849" si="1567">B845+C845+D849</f>
        <v>110</v>
      </c>
      <c r="F849">
        <f t="shared" ref="F849:R849" si="1568">($B845*F$2+$C845*F$3+$D849*F$4)/$E849</f>
        <v>3.6685597209187293</v>
      </c>
      <c r="G849">
        <f t="shared" si="1568"/>
        <v>2.2418727359988476E-2</v>
      </c>
      <c r="H849" s="1179">
        <f t="shared" si="1568"/>
        <v>13.535649549966575</v>
      </c>
      <c r="I849" s="1179">
        <f t="shared" si="1568"/>
        <v>5.7772997273648548</v>
      </c>
      <c r="J849">
        <f t="shared" si="1568"/>
        <v>3.7490350596270181</v>
      </c>
      <c r="K849" s="1179">
        <f t="shared" si="1568"/>
        <v>46.723842223694007</v>
      </c>
      <c r="L849">
        <f t="shared" si="1568"/>
        <v>33.212258297258302</v>
      </c>
      <c r="M849">
        <f t="shared" si="1568"/>
        <v>0.33901049071154393</v>
      </c>
      <c r="N849" s="1179">
        <f t="shared" si="1568"/>
        <v>135.36433494479266</v>
      </c>
      <c r="O849">
        <f t="shared" si="1568"/>
        <v>10.319934439141164</v>
      </c>
      <c r="P849" s="1179">
        <f t="shared" si="1568"/>
        <v>0.11210188399714389</v>
      </c>
      <c r="Q849" s="1179">
        <f t="shared" si="1568"/>
        <v>30.516271756844265</v>
      </c>
      <c r="R849" s="1179">
        <f t="shared" si="1568"/>
        <v>17.628440165312863</v>
      </c>
    </row>
    <row r="850" spans="2:18" ht="15.6" thickTop="1" thickBot="1" x14ac:dyDescent="0.35">
      <c r="D850">
        <v>13</v>
      </c>
      <c r="E850">
        <f t="shared" ref="E850" si="1569">B845+C845+D850</f>
        <v>113</v>
      </c>
      <c r="F850">
        <f t="shared" ref="F850:R850" si="1570">($B845*F$2+$C845*F$3+$D850*F$4)/$E850</f>
        <v>3.5711643300978784</v>
      </c>
      <c r="G850">
        <f t="shared" si="1570"/>
        <v>2.1823539907953382E-2</v>
      </c>
      <c r="H850" s="1179">
        <f t="shared" si="1570"/>
        <v>13.493995137135602</v>
      </c>
      <c r="I850" s="1179">
        <f t="shared" si="1570"/>
        <v>5.8316318458545373</v>
      </c>
      <c r="J850">
        <f t="shared" si="1570"/>
        <v>3.6845221187266803</v>
      </c>
      <c r="K850" s="1179">
        <f t="shared" si="1570"/>
        <v>46.728898245568125</v>
      </c>
      <c r="L850">
        <f t="shared" si="1570"/>
        <v>32.334981739008292</v>
      </c>
      <c r="M850">
        <f t="shared" si="1570"/>
        <v>0.33001021219707816</v>
      </c>
      <c r="N850" s="1179">
        <f t="shared" si="1570"/>
        <v>136.7589606921496</v>
      </c>
      <c r="O850">
        <f t="shared" si="1570"/>
        <v>10.058490751966325</v>
      </c>
      <c r="P850" s="1179">
        <f t="shared" si="1570"/>
        <v>0.11353470376460278</v>
      </c>
      <c r="Q850" s="1179">
        <f t="shared" si="1570"/>
        <v>30.121528764563948</v>
      </c>
      <c r="R850" s="1179">
        <f t="shared" si="1570"/>
        <v>17.368772348028955</v>
      </c>
    </row>
    <row r="851" spans="2:18" ht="15.6" thickTop="1" thickBot="1" x14ac:dyDescent="0.35">
      <c r="D851">
        <v>15</v>
      </c>
      <c r="E851">
        <f t="shared" ref="E851" si="1571">B845+C845+D851</f>
        <v>115</v>
      </c>
      <c r="F851">
        <f t="shared" ref="F851:R851" si="1572">($B845*F$2+$C845*F$3+$D851*F$4)/$E851</f>
        <v>3.5090571243570454</v>
      </c>
      <c r="G851">
        <f t="shared" si="1572"/>
        <v>2.1444000083467238E-2</v>
      </c>
      <c r="H851" s="1179">
        <f t="shared" si="1572"/>
        <v>13.467432902866577</v>
      </c>
      <c r="I851" s="1179">
        <f t="shared" si="1572"/>
        <v>5.8662784141667981</v>
      </c>
      <c r="J851">
        <f t="shared" si="1572"/>
        <v>3.6433834317757396</v>
      </c>
      <c r="K851" s="1179">
        <f t="shared" si="1572"/>
        <v>46.732122375458864</v>
      </c>
      <c r="L851">
        <f t="shared" si="1572"/>
        <v>31.775559006211182</v>
      </c>
      <c r="M851">
        <f t="shared" si="1572"/>
        <v>0.32427090415886811</v>
      </c>
      <c r="N851" s="1179">
        <f t="shared" si="1572"/>
        <v>137.64828725568159</v>
      </c>
      <c r="O851">
        <f t="shared" si="1572"/>
        <v>9.8917730384055567</v>
      </c>
      <c r="P851" s="1179">
        <f t="shared" si="1572"/>
        <v>0.11444838593515627</v>
      </c>
      <c r="Q851" s="1179">
        <f t="shared" si="1572"/>
        <v>29.869808595573605</v>
      </c>
      <c r="R851" s="1179">
        <f t="shared" si="1572"/>
        <v>17.203187073239221</v>
      </c>
    </row>
    <row r="852" spans="2:18" ht="15.6" thickTop="1" thickBot="1" x14ac:dyDescent="0.35">
      <c r="D852">
        <v>17</v>
      </c>
      <c r="E852">
        <f t="shared" ref="E852" si="1573">B845+C845+D852</f>
        <v>117</v>
      </c>
      <c r="F852">
        <f t="shared" ref="F852:R852" si="1574">($B845*F$2+$C845*F$3+$D852*F$4)/$E852</f>
        <v>3.4490732418894039</v>
      </c>
      <c r="G852">
        <f t="shared" si="1574"/>
        <v>2.1077435979476342E-2</v>
      </c>
      <c r="H852" s="1179">
        <f t="shared" si="1574"/>
        <v>13.441778779170853</v>
      </c>
      <c r="I852" s="1179">
        <f t="shared" si="1574"/>
        <v>5.8997404844170998</v>
      </c>
      <c r="J852">
        <f t="shared" si="1574"/>
        <v>3.6036511956607291</v>
      </c>
      <c r="K852" s="1179">
        <f t="shared" si="1574"/>
        <v>46.735236278686678</v>
      </c>
      <c r="L852">
        <f t="shared" si="1574"/>
        <v>31.235261836928505</v>
      </c>
      <c r="M852">
        <f t="shared" si="1574"/>
        <v>0.31872781178008402</v>
      </c>
      <c r="N852" s="1179">
        <f t="shared" si="1574"/>
        <v>138.50720949225521</v>
      </c>
      <c r="O852">
        <f t="shared" si="1574"/>
        <v>9.7307550757357575</v>
      </c>
      <c r="P852" s="1179">
        <f t="shared" si="1574"/>
        <v>0.11533083110842589</v>
      </c>
      <c r="Q852" s="1179">
        <f t="shared" si="1574"/>
        <v>29.626694244326519</v>
      </c>
      <c r="R852" s="1179">
        <f t="shared" si="1574"/>
        <v>17.043262833485027</v>
      </c>
    </row>
    <row r="853" spans="2:18" ht="15.6" thickTop="1" thickBot="1" x14ac:dyDescent="0.35">
      <c r="D853">
        <v>20</v>
      </c>
      <c r="E853">
        <f t="shared" ref="E853" si="1575">B845+C845+D853</f>
        <v>120</v>
      </c>
      <c r="F853">
        <f t="shared" ref="F853:R853" si="1576">($B845*F$2+$C845*F$3+$D853*F$4)/$E853</f>
        <v>3.3628464108421685</v>
      </c>
      <c r="G853">
        <f t="shared" si="1576"/>
        <v>2.0550500079989435E-2</v>
      </c>
      <c r="H853" s="1179">
        <f t="shared" si="1576"/>
        <v>13.404900976358247</v>
      </c>
      <c r="I853" s="1179">
        <f t="shared" si="1576"/>
        <v>5.9478422104019115</v>
      </c>
      <c r="J853">
        <f t="shared" si="1576"/>
        <v>3.5465361062454019</v>
      </c>
      <c r="K853" s="1179">
        <f t="shared" si="1576"/>
        <v>46.739712514576652</v>
      </c>
      <c r="L853">
        <f t="shared" si="1576"/>
        <v>30.45858465608466</v>
      </c>
      <c r="M853">
        <f t="shared" si="1576"/>
        <v>0.31075961648558192</v>
      </c>
      <c r="N853" s="1179">
        <f t="shared" si="1576"/>
        <v>139.74191020732979</v>
      </c>
      <c r="O853">
        <f t="shared" si="1576"/>
        <v>9.4992917543979178</v>
      </c>
      <c r="P853" s="1179">
        <f t="shared" si="1576"/>
        <v>0.11659934604500095</v>
      </c>
      <c r="Q853" s="1179">
        <f t="shared" si="1576"/>
        <v>29.27721736440883</v>
      </c>
      <c r="R853" s="1179">
        <f t="shared" si="1576"/>
        <v>16.813371738838377</v>
      </c>
    </row>
    <row r="854" spans="2:18" ht="15.6" thickTop="1" thickBot="1" x14ac:dyDescent="0.35">
      <c r="B854">
        <v>6</v>
      </c>
      <c r="C854">
        <v>94</v>
      </c>
      <c r="D854">
        <v>1</v>
      </c>
      <c r="E854">
        <f t="shared" ref="E854" si="1577">B854+C854+D854</f>
        <v>101</v>
      </c>
      <c r="F854">
        <f t="shared" ref="F854:R854" si="1578">($B854*F$2+$C854*F$3+$D854*F$4)/$E854</f>
        <v>3.9960084656171779</v>
      </c>
      <c r="G854">
        <f t="shared" si="1578"/>
        <v>2.4303181899754524E-2</v>
      </c>
      <c r="H854" s="1179">
        <f t="shared" si="1578"/>
        <v>13.731383975193852</v>
      </c>
      <c r="I854" s="1179">
        <f t="shared" si="1578"/>
        <v>5.5930020775089755</v>
      </c>
      <c r="J854">
        <f t="shared" si="1578"/>
        <v>3.9917160847715407</v>
      </c>
      <c r="K854" s="1179">
        <f t="shared" si="1578"/>
        <v>45.944500009640656</v>
      </c>
      <c r="L854">
        <f t="shared" si="1578"/>
        <v>36.445166588087375</v>
      </c>
      <c r="M854">
        <f t="shared" si="1578"/>
        <v>0.37207159309194726</v>
      </c>
      <c r="N854" s="1179">
        <f t="shared" si="1578"/>
        <v>128.92817594878139</v>
      </c>
      <c r="O854">
        <f t="shared" si="1578"/>
        <v>10.980575519997057</v>
      </c>
      <c r="P854" s="1179">
        <f t="shared" si="1578"/>
        <v>0.10750834204780178</v>
      </c>
      <c r="Q854" s="1179">
        <f t="shared" si="1578"/>
        <v>31.767763293115479</v>
      </c>
      <c r="R854" s="1179">
        <f t="shared" si="1578"/>
        <v>18.495754497629601</v>
      </c>
    </row>
    <row r="855" spans="2:18" ht="15.6" thickTop="1" thickBot="1" x14ac:dyDescent="0.35">
      <c r="D855">
        <v>3</v>
      </c>
      <c r="E855">
        <f t="shared" ref="E855" si="1579">B854+C854+D855</f>
        <v>103</v>
      </c>
      <c r="F855">
        <f t="shared" ref="F855:R855" si="1580">($B854*F$2+$C854*F$3+$D855*F$4)/$E855</f>
        <v>3.9184160682265534</v>
      </c>
      <c r="G855">
        <f t="shared" si="1580"/>
        <v>2.3831275455099096E-2</v>
      </c>
      <c r="H855" s="1179">
        <f t="shared" si="1580"/>
        <v>13.69711761968847</v>
      </c>
      <c r="I855" s="1179">
        <f t="shared" si="1580"/>
        <v>5.6363187269517043</v>
      </c>
      <c r="J855">
        <f t="shared" si="1580"/>
        <v>3.9398196097089402</v>
      </c>
      <c r="K855" s="1179">
        <f t="shared" si="1580"/>
        <v>45.963330800022113</v>
      </c>
      <c r="L855">
        <f t="shared" si="1580"/>
        <v>35.74075897672985</v>
      </c>
      <c r="M855">
        <f t="shared" si="1580"/>
        <v>0.36484690196394831</v>
      </c>
      <c r="N855" s="1179">
        <f t="shared" si="1580"/>
        <v>130.07316744677084</v>
      </c>
      <c r="O855">
        <f t="shared" si="1580"/>
        <v>10.776529824894634</v>
      </c>
      <c r="P855" s="1179">
        <f t="shared" si="1580"/>
        <v>0.10864548935894017</v>
      </c>
      <c r="Q855" s="1179">
        <f t="shared" si="1580"/>
        <v>31.454750783494188</v>
      </c>
      <c r="R855" s="1179">
        <f t="shared" si="1580"/>
        <v>18.288994585978912</v>
      </c>
    </row>
    <row r="856" spans="2:18" ht="15.6" thickTop="1" thickBot="1" x14ac:dyDescent="0.35">
      <c r="D856">
        <v>5</v>
      </c>
      <c r="E856">
        <f t="shared" ref="E856" si="1581">B854+C854+D856</f>
        <v>105</v>
      </c>
      <c r="F856">
        <f t="shared" ref="F856:R856" si="1582">($B854*F$2+$C854*F$3+$D856*F$4)/$E856</f>
        <v>3.8437795716889047</v>
      </c>
      <c r="G856">
        <f t="shared" si="1582"/>
        <v>2.3377346398811494E-2</v>
      </c>
      <c r="H856" s="1179">
        <f t="shared" si="1582"/>
        <v>13.66415664915472</v>
      </c>
      <c r="I856" s="1179">
        <f t="shared" si="1582"/>
        <v>5.6779852183204254</v>
      </c>
      <c r="J856">
        <f t="shared" si="1582"/>
        <v>3.889900143220153</v>
      </c>
      <c r="K856" s="1179">
        <f t="shared" si="1582"/>
        <v>45.981444226960463</v>
      </c>
      <c r="L856">
        <f t="shared" si="1582"/>
        <v>35.063185941043081</v>
      </c>
      <c r="M856">
        <f t="shared" si="1582"/>
        <v>0.35789743716463501</v>
      </c>
      <c r="N856" s="1179">
        <f t="shared" si="1582"/>
        <v>131.17454022102734</v>
      </c>
      <c r="O856">
        <f t="shared" si="1582"/>
        <v>10.580257299129444</v>
      </c>
      <c r="P856" s="1179">
        <f t="shared" si="1582"/>
        <v>0.10973931677251138</v>
      </c>
      <c r="Q856" s="1179">
        <f t="shared" si="1582"/>
        <v>31.153662559953712</v>
      </c>
      <c r="R856" s="1179">
        <f t="shared" si="1582"/>
        <v>18.090111242391103</v>
      </c>
    </row>
    <row r="857" spans="2:18" ht="15.6" thickTop="1" thickBot="1" x14ac:dyDescent="0.35">
      <c r="D857">
        <v>7</v>
      </c>
      <c r="E857">
        <f t="shared" ref="E857" si="1583">B854+C854+D857</f>
        <v>107</v>
      </c>
      <c r="F857">
        <f t="shared" ref="F857:R857" si="1584">($B854*F$2+$C854*F$3+$D857*F$4)/$E857</f>
        <v>3.7719332245545325</v>
      </c>
      <c r="G857">
        <f t="shared" si="1584"/>
        <v>2.2940386653039317E-2</v>
      </c>
      <c r="H857" s="1179">
        <f t="shared" si="1584"/>
        <v>13.632427864435318</v>
      </c>
      <c r="I857" s="1179">
        <f t="shared" si="1584"/>
        <v>5.7180940838435861</v>
      </c>
      <c r="J857">
        <f t="shared" si="1584"/>
        <v>3.8418468250113209</v>
      </c>
      <c r="K857" s="1179">
        <f t="shared" si="1584"/>
        <v>45.99888051644318</v>
      </c>
      <c r="L857">
        <f t="shared" si="1584"/>
        <v>34.410942738466098</v>
      </c>
      <c r="M857">
        <f t="shared" si="1584"/>
        <v>0.35120776544193155</v>
      </c>
      <c r="N857" s="1179">
        <f t="shared" si="1584"/>
        <v>132.23474018129298</v>
      </c>
      <c r="O857">
        <f t="shared" si="1584"/>
        <v>10.391322064047069</v>
      </c>
      <c r="P857" s="1179">
        <f t="shared" si="1584"/>
        <v>0.11079225344165003</v>
      </c>
      <c r="Q857" s="1179">
        <f t="shared" si="1584"/>
        <v>30.863829970938109</v>
      </c>
      <c r="R857" s="1179">
        <f t="shared" si="1584"/>
        <v>17.898662790152375</v>
      </c>
    </row>
    <row r="858" spans="2:18" ht="15.6" thickTop="1" thickBot="1" x14ac:dyDescent="0.35">
      <c r="D858">
        <v>10</v>
      </c>
      <c r="E858">
        <f t="shared" ref="E858" si="1585">B854+C854+D858</f>
        <v>110</v>
      </c>
      <c r="F858">
        <f t="shared" ref="F858:R858" si="1586">($B854*F$2+$C854*F$3+$D858*F$4)/$E858</f>
        <v>3.6690623184303179</v>
      </c>
      <c r="G858">
        <f t="shared" si="1586"/>
        <v>2.2314739744320064E-2</v>
      </c>
      <c r="H858" s="1179">
        <f t="shared" si="1586"/>
        <v>13.586998013587083</v>
      </c>
      <c r="I858" s="1179">
        <f t="shared" si="1586"/>
        <v>5.7755226867517475</v>
      </c>
      <c r="J858">
        <f t="shared" si="1586"/>
        <v>3.7730432103032197</v>
      </c>
      <c r="K858" s="1179">
        <f t="shared" si="1586"/>
        <v>46.023846112747975</v>
      </c>
      <c r="L858">
        <f t="shared" si="1586"/>
        <v>33.477049062049062</v>
      </c>
      <c r="M858">
        <f t="shared" si="1586"/>
        <v>0.34162937183896974</v>
      </c>
      <c r="N858" s="1179">
        <f t="shared" si="1586"/>
        <v>133.75275376076422</v>
      </c>
      <c r="O858">
        <f t="shared" si="1586"/>
        <v>10.120801159270025</v>
      </c>
      <c r="P858" s="1179">
        <f t="shared" si="1586"/>
        <v>0.1122998673088258</v>
      </c>
      <c r="Q858" s="1179">
        <f t="shared" si="1586"/>
        <v>30.448842400302134</v>
      </c>
      <c r="R858" s="1179">
        <f t="shared" si="1586"/>
        <v>17.624543415356008</v>
      </c>
    </row>
    <row r="859" spans="2:18" ht="15.6" thickTop="1" thickBot="1" x14ac:dyDescent="0.35">
      <c r="D859">
        <v>13</v>
      </c>
      <c r="E859">
        <f t="shared" ref="E859" si="1587">B854+C854+D859</f>
        <v>113</v>
      </c>
      <c r="F859">
        <f t="shared" ref="F859:R859" si="1588">($B854*F$2+$C854*F$3+$D859*F$4)/$E859</f>
        <v>3.5716535843126991</v>
      </c>
      <c r="G859">
        <f t="shared" si="1588"/>
        <v>2.172231302544431E-2</v>
      </c>
      <c r="H859" s="1179">
        <f t="shared" si="1588"/>
        <v>13.543980367208663</v>
      </c>
      <c r="I859" s="1179">
        <f t="shared" si="1588"/>
        <v>5.8299019833108039</v>
      </c>
      <c r="J859">
        <f t="shared" si="1588"/>
        <v>3.7078928848716552</v>
      </c>
      <c r="K859" s="1179">
        <f t="shared" si="1588"/>
        <v>46.04748610216933</v>
      </c>
      <c r="L859">
        <f t="shared" si="1588"/>
        <v>32.592742660486017</v>
      </c>
      <c r="M859">
        <f t="shared" si="1588"/>
        <v>0.3325595655069617</v>
      </c>
      <c r="N859" s="1179">
        <f t="shared" si="1588"/>
        <v>135.19016484929006</v>
      </c>
      <c r="O859">
        <f t="shared" si="1588"/>
        <v>9.8646441963395528</v>
      </c>
      <c r="P859" s="1179">
        <f t="shared" si="1588"/>
        <v>0.11372743088216924</v>
      </c>
      <c r="Q859" s="1179">
        <f t="shared" si="1588"/>
        <v>30.055889567930016</v>
      </c>
      <c r="R859" s="1179">
        <f t="shared" si="1588"/>
        <v>17.364979051610781</v>
      </c>
    </row>
    <row r="860" spans="2:18" ht="15.6" thickTop="1" thickBot="1" x14ac:dyDescent="0.35">
      <c r="D860">
        <v>15</v>
      </c>
      <c r="E860">
        <f t="shared" ref="E860" si="1589">B854+C854+D860</f>
        <v>115</v>
      </c>
      <c r="F860">
        <f t="shared" ref="F860:R860" si="1590">($B854*F$2+$C854*F$3+$D860*F$4)/$E860</f>
        <v>3.5095378698029127</v>
      </c>
      <c r="G860">
        <f t="shared" si="1590"/>
        <v>2.1344533668480062E-2</v>
      </c>
      <c r="H860" s="1179">
        <f t="shared" si="1590"/>
        <v>13.516548824590542</v>
      </c>
      <c r="I860" s="1179">
        <f t="shared" si="1590"/>
        <v>5.8645786361890417</v>
      </c>
      <c r="J860">
        <f t="shared" si="1590"/>
        <v>3.6663477498138457</v>
      </c>
      <c r="K860" s="1179">
        <f t="shared" si="1590"/>
        <v>46.062560878032222</v>
      </c>
      <c r="L860">
        <f t="shared" si="1590"/>
        <v>32.028837129054523</v>
      </c>
      <c r="M860">
        <f t="shared" si="1590"/>
        <v>0.32677592088944935</v>
      </c>
      <c r="N860" s="1179">
        <f t="shared" si="1590"/>
        <v>136.10677481878483</v>
      </c>
      <c r="O860">
        <f t="shared" si="1590"/>
        <v>9.7012977272244694</v>
      </c>
      <c r="P860" s="1179">
        <f t="shared" si="1590"/>
        <v>0.11463776127676506</v>
      </c>
      <c r="Q860" s="1179">
        <f t="shared" si="1590"/>
        <v>29.805310950185479</v>
      </c>
      <c r="R860" s="1179">
        <f t="shared" si="1590"/>
        <v>17.199459747193533</v>
      </c>
    </row>
    <row r="861" spans="2:18" ht="15.6" thickTop="1" thickBot="1" x14ac:dyDescent="0.35">
      <c r="D861">
        <v>17</v>
      </c>
      <c r="E861">
        <f t="shared" ref="E861" si="1591">B854+C854+D861</f>
        <v>117</v>
      </c>
      <c r="F861">
        <f t="shared" ref="F861:R861" si="1592">($B854*F$2+$C854*F$3+$D861*F$4)/$E861</f>
        <v>3.4495457694644016</v>
      </c>
      <c r="G861">
        <f t="shared" si="1592"/>
        <v>2.0979669845087239E-2</v>
      </c>
      <c r="H861" s="1179">
        <f t="shared" si="1592"/>
        <v>13.49005511248928</v>
      </c>
      <c r="I861" s="1179">
        <f t="shared" si="1592"/>
        <v>5.8980697624731535</v>
      </c>
      <c r="J861">
        <f t="shared" si="1592"/>
        <v>3.6262229612537391</v>
      </c>
      <c r="K861" s="1179">
        <f t="shared" si="1592"/>
        <v>46.077120276942544</v>
      </c>
      <c r="L861">
        <f t="shared" si="1592"/>
        <v>31.484210419210417</v>
      </c>
      <c r="M861">
        <f t="shared" si="1592"/>
        <v>0.32119000771185191</v>
      </c>
      <c r="N861" s="1179">
        <f t="shared" si="1592"/>
        <v>136.99204769530539</v>
      </c>
      <c r="O861">
        <f t="shared" si="1592"/>
        <v>9.5435357527799862</v>
      </c>
      <c r="P861" s="1179">
        <f t="shared" si="1592"/>
        <v>0.11551696926470803</v>
      </c>
      <c r="Q861" s="1179">
        <f t="shared" si="1592"/>
        <v>29.563299122791179</v>
      </c>
      <c r="R861" s="1179">
        <f t="shared" si="1592"/>
        <v>17.039599222414481</v>
      </c>
    </row>
    <row r="862" spans="2:18" ht="15.6" thickTop="1" thickBot="1" x14ac:dyDescent="0.35">
      <c r="D862">
        <v>20</v>
      </c>
      <c r="E862">
        <f t="shared" ref="E862" si="1593">B854+C854+D862</f>
        <v>120</v>
      </c>
      <c r="F862">
        <f t="shared" ref="F862:R862" si="1594">($B854*F$2+$C854*F$3+$D862*F$4)/$E862</f>
        <v>3.3633071252277915</v>
      </c>
      <c r="G862">
        <f t="shared" si="1594"/>
        <v>2.045517809896006E-2</v>
      </c>
      <c r="H862" s="1179">
        <f t="shared" si="1594"/>
        <v>13.451970401343713</v>
      </c>
      <c r="I862" s="1179">
        <f t="shared" si="1594"/>
        <v>5.9462132565065628</v>
      </c>
      <c r="J862">
        <f t="shared" si="1594"/>
        <v>3.5685435776985863</v>
      </c>
      <c r="K862" s="1179">
        <f t="shared" si="1594"/>
        <v>46.098049412876115</v>
      </c>
      <c r="L862">
        <f t="shared" si="1594"/>
        <v>30.701309523809524</v>
      </c>
      <c r="M862">
        <f t="shared" si="1594"/>
        <v>0.31316025751905563</v>
      </c>
      <c r="N862" s="1179">
        <f t="shared" si="1594"/>
        <v>138.2646274553037</v>
      </c>
      <c r="O862">
        <f t="shared" si="1594"/>
        <v>9.3167529145160408</v>
      </c>
      <c r="P862" s="1179">
        <f t="shared" si="1594"/>
        <v>0.11678083074737604</v>
      </c>
      <c r="Q862" s="1179">
        <f t="shared" si="1594"/>
        <v>29.215407120911877</v>
      </c>
      <c r="R862" s="1179">
        <f t="shared" si="1594"/>
        <v>16.809799718044598</v>
      </c>
    </row>
    <row r="863" spans="2:18" ht="15.6" thickTop="1" thickBot="1" x14ac:dyDescent="0.35">
      <c r="B863">
        <v>5</v>
      </c>
      <c r="C863">
        <v>95</v>
      </c>
      <c r="D863">
        <v>1</v>
      </c>
      <c r="E863">
        <f t="shared" ref="E863" si="1595">B863+C863+D863</f>
        <v>101</v>
      </c>
      <c r="F863">
        <f t="shared" ref="F863:R863" si="1596">($B863*F$2+$C863*F$3+$D863*F$4)/$E863</f>
        <v>3.9965558490456417</v>
      </c>
      <c r="G863">
        <f t="shared" si="1596"/>
        <v>2.4189928060907737E-2</v>
      </c>
      <c r="H863" s="1179">
        <f t="shared" si="1596"/>
        <v>13.787308044483519</v>
      </c>
      <c r="I863" s="1179">
        <f t="shared" si="1596"/>
        <v>5.5910666867422218</v>
      </c>
      <c r="J863">
        <f t="shared" si="1596"/>
        <v>4.0178635756070067</v>
      </c>
      <c r="K863" s="1179">
        <f t="shared" si="1596"/>
        <v>45.182128007620221</v>
      </c>
      <c r="L863">
        <f t="shared" si="1596"/>
        <v>36.733552569542667</v>
      </c>
      <c r="M863">
        <f t="shared" si="1596"/>
        <v>0.37492383986439126</v>
      </c>
      <c r="N863" s="1179">
        <f t="shared" si="1596"/>
        <v>127.17298852063156</v>
      </c>
      <c r="O863">
        <f t="shared" si="1596"/>
        <v>10.763697690434434</v>
      </c>
      <c r="P863" s="1179">
        <f t="shared" si="1596"/>
        <v>0.1077239674367623</v>
      </c>
      <c r="Q863" s="1179">
        <f t="shared" si="1596"/>
        <v>31.694325380049801</v>
      </c>
      <c r="R863" s="1179">
        <f t="shared" si="1596"/>
        <v>18.491510512528077</v>
      </c>
    </row>
    <row r="864" spans="2:18" ht="15.6" thickTop="1" thickBot="1" x14ac:dyDescent="0.35">
      <c r="D864">
        <v>3</v>
      </c>
      <c r="E864">
        <f t="shared" ref="E864" si="1597">B863+C863+D864</f>
        <v>103</v>
      </c>
      <c r="F864">
        <f t="shared" ref="F864:R864" si="1598">($B863*F$2+$C863*F$3+$D864*F$4)/$E864</f>
        <v>3.9189528228505806</v>
      </c>
      <c r="G864">
        <f t="shared" si="1598"/>
        <v>2.3720220719919236E-2</v>
      </c>
      <c r="H864" s="1179">
        <f t="shared" si="1598"/>
        <v>13.751955784720085</v>
      </c>
      <c r="I864" s="1179">
        <f t="shared" si="1598"/>
        <v>5.6344209165881889</v>
      </c>
      <c r="J864">
        <f t="shared" si="1598"/>
        <v>3.9654593822757565</v>
      </c>
      <c r="K864" s="1179">
        <f t="shared" si="1598"/>
        <v>45.215762137846731</v>
      </c>
      <c r="L864">
        <f t="shared" si="1598"/>
        <v>36.023545230389892</v>
      </c>
      <c r="M864">
        <f t="shared" si="1598"/>
        <v>0.36764376530391762</v>
      </c>
      <c r="N864" s="1179">
        <f t="shared" si="1598"/>
        <v>128.35206132790549</v>
      </c>
      <c r="O864">
        <f t="shared" si="1598"/>
        <v>10.563863215323519</v>
      </c>
      <c r="P864" s="1179">
        <f t="shared" si="1598"/>
        <v>0.10885692784714417</v>
      </c>
      <c r="Q864" s="1179">
        <f t="shared" si="1598"/>
        <v>31.38273884932299</v>
      </c>
      <c r="R864" s="1179">
        <f t="shared" si="1598"/>
        <v>18.284833008355086</v>
      </c>
    </row>
    <row r="865" spans="2:18" ht="15.6" thickTop="1" thickBot="1" x14ac:dyDescent="0.35">
      <c r="D865">
        <v>5</v>
      </c>
      <c r="E865">
        <f t="shared" ref="E865" si="1599">B863+C863+D865</f>
        <v>105</v>
      </c>
      <c r="F865">
        <f t="shared" ref="F865:R865" si="1600">($B863*F$2+$C863*F$3+$D865*F$4)/$E865</f>
        <v>3.8443061024153313</v>
      </c>
      <c r="G865">
        <f t="shared" si="1600"/>
        <v>2.3268406991920777E-2</v>
      </c>
      <c r="H865" s="1179">
        <f t="shared" si="1600"/>
        <v>13.717950277709543</v>
      </c>
      <c r="I865" s="1179">
        <f t="shared" si="1600"/>
        <v>5.6761235567257389</v>
      </c>
      <c r="J865">
        <f t="shared" si="1600"/>
        <v>3.9150515391666492</v>
      </c>
      <c r="K865" s="1179">
        <f t="shared" si="1600"/>
        <v>45.248114967874137</v>
      </c>
      <c r="L865">
        <f t="shared" si="1600"/>
        <v>35.340585789871504</v>
      </c>
      <c r="M865">
        <f t="shared" si="1600"/>
        <v>0.36064102691717637</v>
      </c>
      <c r="N865" s="1179">
        <f t="shared" si="1600"/>
        <v>129.48621707585468</v>
      </c>
      <c r="O865">
        <f t="shared" si="1600"/>
        <v>10.371641482121589</v>
      </c>
      <c r="P865" s="1179">
        <f t="shared" si="1600"/>
        <v>0.10994672786094006</v>
      </c>
      <c r="Q865" s="1179">
        <f t="shared" si="1600"/>
        <v>31.083022281671489</v>
      </c>
      <c r="R865" s="1179">
        <f t="shared" si="1600"/>
        <v>18.086028932912495</v>
      </c>
    </row>
    <row r="866" spans="2:18" ht="15.6" thickTop="1" thickBot="1" x14ac:dyDescent="0.35">
      <c r="D866">
        <v>7</v>
      </c>
      <c r="E866">
        <f t="shared" ref="E866" si="1601">B863+C863+D866</f>
        <v>107</v>
      </c>
      <c r="F866">
        <f t="shared" ref="F866:R866" si="1602">($B863*F$2+$C863*F$3+$D866*F$4)/$E866</f>
        <v>3.7724499135851381</v>
      </c>
      <c r="G866">
        <f t="shared" si="1602"/>
        <v>2.2833483496744685E-2</v>
      </c>
      <c r="H866" s="1179">
        <f t="shared" si="1602"/>
        <v>13.685216004605937</v>
      </c>
      <c r="I866" s="1179">
        <f t="shared" si="1602"/>
        <v>5.7162672196618844</v>
      </c>
      <c r="J866">
        <f t="shared" si="1602"/>
        <v>3.8665281014074151</v>
      </c>
      <c r="K866" s="1179">
        <f t="shared" si="1602"/>
        <v>45.279258346311735</v>
      </c>
      <c r="L866">
        <f t="shared" si="1602"/>
        <v>34.683157543391189</v>
      </c>
      <c r="M866">
        <f t="shared" si="1602"/>
        <v>0.35390007314302352</v>
      </c>
      <c r="N866" s="1179">
        <f t="shared" si="1602"/>
        <v>130.57797447808613</v>
      </c>
      <c r="O866">
        <f t="shared" si="1602"/>
        <v>10.186605608104779</v>
      </c>
      <c r="P866" s="1179">
        <f t="shared" si="1602"/>
        <v>0.11099578768730434</v>
      </c>
      <c r="Q866" s="1179">
        <f t="shared" si="1602"/>
        <v>30.794510071689196</v>
      </c>
      <c r="R866" s="1179">
        <f t="shared" si="1602"/>
        <v>17.894656785523832</v>
      </c>
    </row>
    <row r="867" spans="2:18" ht="15.6" thickTop="1" thickBot="1" x14ac:dyDescent="0.35">
      <c r="D867">
        <v>10</v>
      </c>
      <c r="E867">
        <f t="shared" ref="E867" si="1603">B863+C863+D867</f>
        <v>110</v>
      </c>
      <c r="F867">
        <f t="shared" ref="F867:R867" si="1604">($B863*F$2+$C863*F$3+$D867*F$4)/$E867</f>
        <v>3.669564915941907</v>
      </c>
      <c r="G867">
        <f t="shared" si="1604"/>
        <v>2.2210752128651649E-2</v>
      </c>
      <c r="H867" s="1179">
        <f t="shared" si="1604"/>
        <v>13.638346477207595</v>
      </c>
      <c r="I867" s="1179">
        <f t="shared" si="1604"/>
        <v>5.7737456461386376</v>
      </c>
      <c r="J867">
        <f t="shared" si="1604"/>
        <v>3.7970513609794208</v>
      </c>
      <c r="K867" s="1179">
        <f t="shared" si="1604"/>
        <v>45.323850001801937</v>
      </c>
      <c r="L867">
        <f t="shared" si="1604"/>
        <v>33.741839826839829</v>
      </c>
      <c r="M867">
        <f t="shared" si="1604"/>
        <v>0.34424825296639561</v>
      </c>
      <c r="N867" s="1179">
        <f t="shared" si="1604"/>
        <v>132.14117257673576</v>
      </c>
      <c r="O867">
        <f t="shared" si="1604"/>
        <v>9.9216678793988891</v>
      </c>
      <c r="P867" s="1179">
        <f t="shared" si="1604"/>
        <v>0.11249785062050774</v>
      </c>
      <c r="Q867" s="1179">
        <f t="shared" si="1604"/>
        <v>30.381413043760009</v>
      </c>
      <c r="R867" s="1179">
        <f t="shared" si="1604"/>
        <v>17.620646665399157</v>
      </c>
    </row>
    <row r="868" spans="2:18" ht="15.6" thickTop="1" thickBot="1" x14ac:dyDescent="0.35">
      <c r="D868">
        <v>13</v>
      </c>
      <c r="E868">
        <f t="shared" ref="E868" si="1605">B863+C863+D868</f>
        <v>113</v>
      </c>
      <c r="F868">
        <f t="shared" ref="F868:R868" si="1606">($B863*F$2+$C863*F$3+$D868*F$4)/$E868</f>
        <v>3.5721428385275202</v>
      </c>
      <c r="G868">
        <f t="shared" si="1606"/>
        <v>2.1621086142935234E-2</v>
      </c>
      <c r="H868" s="1179">
        <f t="shared" si="1606"/>
        <v>13.593965597281729</v>
      </c>
      <c r="I868" s="1179">
        <f t="shared" si="1606"/>
        <v>5.8281721207670687</v>
      </c>
      <c r="J868">
        <f t="shared" si="1606"/>
        <v>3.7312636510166297</v>
      </c>
      <c r="K868" s="1179">
        <f t="shared" si="1606"/>
        <v>45.366073958770535</v>
      </c>
      <c r="L868">
        <f t="shared" si="1606"/>
        <v>32.850503581963757</v>
      </c>
      <c r="M868">
        <f t="shared" si="1606"/>
        <v>0.33510891881684529</v>
      </c>
      <c r="N868" s="1179">
        <f t="shared" si="1606"/>
        <v>133.62136900643048</v>
      </c>
      <c r="O868">
        <f t="shared" si="1606"/>
        <v>9.6707976407127845</v>
      </c>
      <c r="P868" s="1179">
        <f t="shared" si="1606"/>
        <v>0.11392015799973572</v>
      </c>
      <c r="Q868" s="1179">
        <f t="shared" si="1606"/>
        <v>29.990250371296092</v>
      </c>
      <c r="R868" s="1179">
        <f t="shared" si="1606"/>
        <v>17.361185755192604</v>
      </c>
    </row>
    <row r="869" spans="2:18" ht="15.6" thickTop="1" thickBot="1" x14ac:dyDescent="0.35">
      <c r="D869">
        <v>15</v>
      </c>
      <c r="E869">
        <f t="shared" ref="E869" si="1607">B863+C863+D869</f>
        <v>115</v>
      </c>
      <c r="F869">
        <f t="shared" ref="F869:R869" si="1608">($B863*F$2+$C863*F$3+$D869*F$4)/$E869</f>
        <v>3.5100186152487809</v>
      </c>
      <c r="G869">
        <f t="shared" si="1608"/>
        <v>2.1245067253492882E-2</v>
      </c>
      <c r="H869" s="1179">
        <f t="shared" si="1608"/>
        <v>13.565664746314511</v>
      </c>
      <c r="I869" s="1179">
        <f t="shared" si="1608"/>
        <v>5.8628788582112854</v>
      </c>
      <c r="J869">
        <f t="shared" si="1608"/>
        <v>3.6893120678519509</v>
      </c>
      <c r="K869" s="1179">
        <f t="shared" si="1608"/>
        <v>45.39299938060558</v>
      </c>
      <c r="L869">
        <f t="shared" si="1608"/>
        <v>32.282115251897864</v>
      </c>
      <c r="M869">
        <f t="shared" si="1608"/>
        <v>0.32928093762003058</v>
      </c>
      <c r="N869" s="1179">
        <f t="shared" si="1608"/>
        <v>134.565262381888</v>
      </c>
      <c r="O869">
        <f t="shared" si="1608"/>
        <v>9.5108224160433821</v>
      </c>
      <c r="P869" s="1179">
        <f t="shared" si="1608"/>
        <v>0.11482713661837385</v>
      </c>
      <c r="Q869" s="1179">
        <f t="shared" si="1608"/>
        <v>29.74081330479736</v>
      </c>
      <c r="R869" s="1179">
        <f t="shared" si="1608"/>
        <v>17.195732421147845</v>
      </c>
    </row>
    <row r="870" spans="2:18" ht="15.6" thickTop="1" thickBot="1" x14ac:dyDescent="0.35">
      <c r="D870">
        <v>17</v>
      </c>
      <c r="E870">
        <f t="shared" ref="E870" si="1609">B863+C863+D870</f>
        <v>117</v>
      </c>
      <c r="F870">
        <f t="shared" ref="F870:R870" si="1610">($B863*F$2+$C863*F$3+$D870*F$4)/$E870</f>
        <v>3.4500182970393998</v>
      </c>
      <c r="G870">
        <f t="shared" si="1610"/>
        <v>2.0881903710698133E-2</v>
      </c>
      <c r="H870" s="1179">
        <f t="shared" si="1610"/>
        <v>13.53833144580771</v>
      </c>
      <c r="I870" s="1179">
        <f t="shared" si="1610"/>
        <v>5.8963990405292037</v>
      </c>
      <c r="J870">
        <f t="shared" si="1610"/>
        <v>3.6487947268467491</v>
      </c>
      <c r="K870" s="1179">
        <f t="shared" si="1610"/>
        <v>45.419004275198411</v>
      </c>
      <c r="L870">
        <f t="shared" si="1610"/>
        <v>31.733159001492336</v>
      </c>
      <c r="M870">
        <f t="shared" si="1610"/>
        <v>0.3236522036436198</v>
      </c>
      <c r="N870" s="1179">
        <f t="shared" si="1610"/>
        <v>135.47688589835553</v>
      </c>
      <c r="O870">
        <f t="shared" si="1610"/>
        <v>9.3563164298242185</v>
      </c>
      <c r="P870" s="1179">
        <f t="shared" si="1610"/>
        <v>0.11570310742099017</v>
      </c>
      <c r="Q870" s="1179">
        <f t="shared" si="1610"/>
        <v>29.49990400125585</v>
      </c>
      <c r="R870" s="1179">
        <f t="shared" si="1610"/>
        <v>17.035935611343934</v>
      </c>
    </row>
    <row r="871" spans="2:18" ht="15.6" thickTop="1" thickBot="1" x14ac:dyDescent="0.35">
      <c r="D871">
        <v>20</v>
      </c>
      <c r="E871">
        <f t="shared" ref="E871" si="1611">B863+C863+D871</f>
        <v>120</v>
      </c>
      <c r="F871">
        <f t="shared" ref="F871:R871" si="1612">($B863*F$2+$C863*F$3+$D871*F$4)/$E871</f>
        <v>3.363767839613415</v>
      </c>
      <c r="G871">
        <f t="shared" si="1612"/>
        <v>2.0359856117930678E-2</v>
      </c>
      <c r="H871" s="1179">
        <f t="shared" si="1612"/>
        <v>13.499039826329183</v>
      </c>
      <c r="I871" s="1179">
        <f t="shared" si="1612"/>
        <v>5.9445843026112124</v>
      </c>
      <c r="J871">
        <f t="shared" si="1612"/>
        <v>3.5905510491517703</v>
      </c>
      <c r="K871" s="1179">
        <f t="shared" si="1612"/>
        <v>45.456386311175585</v>
      </c>
      <c r="L871">
        <f t="shared" si="1612"/>
        <v>30.944034391534395</v>
      </c>
      <c r="M871">
        <f t="shared" si="1612"/>
        <v>0.31556089855252928</v>
      </c>
      <c r="N871" s="1179">
        <f t="shared" si="1612"/>
        <v>136.7873447032776</v>
      </c>
      <c r="O871">
        <f t="shared" si="1612"/>
        <v>9.1342140746341673</v>
      </c>
      <c r="P871" s="1179">
        <f t="shared" si="1612"/>
        <v>0.11696231544975114</v>
      </c>
      <c r="Q871" s="1179">
        <f t="shared" si="1612"/>
        <v>29.15359687741493</v>
      </c>
      <c r="R871" s="1179">
        <f t="shared" si="1612"/>
        <v>16.806227697250812</v>
      </c>
    </row>
    <row r="872" spans="2:18" ht="15.6" thickTop="1" thickBot="1" x14ac:dyDescent="0.35">
      <c r="B872">
        <v>4</v>
      </c>
      <c r="C872">
        <v>96</v>
      </c>
      <c r="D872">
        <v>1</v>
      </c>
      <c r="E872">
        <f t="shared" ref="E872" si="1613">B872+C872+D872</f>
        <v>101</v>
      </c>
      <c r="F872">
        <f t="shared" ref="F872:R872" si="1614">($B872*F$2+$C872*F$3+$D872*F$4)/$E872</f>
        <v>3.9971032324741045</v>
      </c>
      <c r="G872">
        <f t="shared" si="1614"/>
        <v>2.4076674222060949E-2</v>
      </c>
      <c r="H872" s="1179">
        <f t="shared" si="1614"/>
        <v>13.843232113773185</v>
      </c>
      <c r="I872" s="1179">
        <f t="shared" si="1614"/>
        <v>5.5891312959754709</v>
      </c>
      <c r="J872">
        <f t="shared" si="1614"/>
        <v>4.044011066442474</v>
      </c>
      <c r="K872" s="1179">
        <f t="shared" si="1614"/>
        <v>44.419756005599787</v>
      </c>
      <c r="L872">
        <f t="shared" si="1614"/>
        <v>37.021938550997959</v>
      </c>
      <c r="M872">
        <f t="shared" si="1614"/>
        <v>0.37777608663683532</v>
      </c>
      <c r="N872" s="1179">
        <f t="shared" si="1614"/>
        <v>125.41780109248175</v>
      </c>
      <c r="O872">
        <f t="shared" si="1614"/>
        <v>10.546819860871809</v>
      </c>
      <c r="P872" s="1179">
        <f t="shared" si="1614"/>
        <v>0.10793959282572278</v>
      </c>
      <c r="Q872" s="1179">
        <f t="shared" si="1614"/>
        <v>31.620887466984119</v>
      </c>
      <c r="R872" s="1179">
        <f t="shared" si="1614"/>
        <v>18.487266527426549</v>
      </c>
    </row>
    <row r="873" spans="2:18" ht="15.6" thickTop="1" thickBot="1" x14ac:dyDescent="0.35">
      <c r="D873">
        <v>3</v>
      </c>
      <c r="E873">
        <f t="shared" ref="E873" si="1615">B872+C872+D873</f>
        <v>103</v>
      </c>
      <c r="F873">
        <f t="shared" ref="F873:R873" si="1616">($B872*F$2+$C872*F$3+$D873*F$4)/$E873</f>
        <v>3.9194895774746072</v>
      </c>
      <c r="G873">
        <f t="shared" si="1616"/>
        <v>2.3609165984739378E-2</v>
      </c>
      <c r="H873" s="1179">
        <f t="shared" si="1616"/>
        <v>13.8067939497517</v>
      </c>
      <c r="I873" s="1179">
        <f t="shared" si="1616"/>
        <v>5.6325231062246761</v>
      </c>
      <c r="J873">
        <f t="shared" si="1616"/>
        <v>3.9910991548425732</v>
      </c>
      <c r="K873" s="1179">
        <f t="shared" si="1616"/>
        <v>44.468193475671356</v>
      </c>
      <c r="L873">
        <f t="shared" si="1616"/>
        <v>36.306331484049934</v>
      </c>
      <c r="M873">
        <f t="shared" si="1616"/>
        <v>0.37044062864388705</v>
      </c>
      <c r="N873" s="1179">
        <f t="shared" si="1616"/>
        <v>126.63095520904014</v>
      </c>
      <c r="O873">
        <f t="shared" si="1616"/>
        <v>10.351196605752401</v>
      </c>
      <c r="P873" s="1179">
        <f t="shared" si="1616"/>
        <v>0.10906836633534814</v>
      </c>
      <c r="Q873" s="1179">
        <f t="shared" si="1616"/>
        <v>31.310726915151786</v>
      </c>
      <c r="R873" s="1179">
        <f t="shared" si="1616"/>
        <v>18.28067143073126</v>
      </c>
    </row>
    <row r="874" spans="2:18" ht="15.6" thickTop="1" thickBot="1" x14ac:dyDescent="0.35">
      <c r="D874">
        <v>5</v>
      </c>
      <c r="E874">
        <f t="shared" ref="E874" si="1617">B872+C872+D874</f>
        <v>105</v>
      </c>
      <c r="F874">
        <f t="shared" ref="F874:R874" si="1618">($B872*F$2+$C872*F$3+$D874*F$4)/$E874</f>
        <v>3.8448326331417575</v>
      </c>
      <c r="G874">
        <f t="shared" si="1618"/>
        <v>2.3159467585030055E-2</v>
      </c>
      <c r="H874" s="1179">
        <f t="shared" si="1618"/>
        <v>13.771743906264366</v>
      </c>
      <c r="I874" s="1179">
        <f t="shared" si="1618"/>
        <v>5.6742618951310542</v>
      </c>
      <c r="J874">
        <f t="shared" si="1618"/>
        <v>3.9402029351131453</v>
      </c>
      <c r="K874" s="1179">
        <f t="shared" si="1618"/>
        <v>44.514785708787819</v>
      </c>
      <c r="L874">
        <f t="shared" si="1618"/>
        <v>35.617985638699928</v>
      </c>
      <c r="M874">
        <f t="shared" si="1618"/>
        <v>0.36338461666971777</v>
      </c>
      <c r="N874" s="1179">
        <f t="shared" si="1618"/>
        <v>127.79789393068201</v>
      </c>
      <c r="O874">
        <f t="shared" si="1618"/>
        <v>10.163025665113729</v>
      </c>
      <c r="P874" s="1179">
        <f t="shared" si="1618"/>
        <v>0.11015413894936871</v>
      </c>
      <c r="Q874" s="1179">
        <f t="shared" si="1618"/>
        <v>31.012382003389259</v>
      </c>
      <c r="R874" s="1179">
        <f t="shared" si="1618"/>
        <v>18.081946623433883</v>
      </c>
    </row>
    <row r="875" spans="2:18" ht="15.6" thickTop="1" thickBot="1" x14ac:dyDescent="0.35">
      <c r="D875">
        <v>7</v>
      </c>
      <c r="E875">
        <f t="shared" ref="E875" si="1619">B872+C872+D875</f>
        <v>107</v>
      </c>
      <c r="F875">
        <f t="shared" ref="F875:R875" si="1620">($B872*F$2+$C872*F$3+$D875*F$4)/$E875</f>
        <v>3.7729666026157433</v>
      </c>
      <c r="G875">
        <f t="shared" si="1620"/>
        <v>2.2726580340450053E-2</v>
      </c>
      <c r="H875" s="1179">
        <f t="shared" si="1620"/>
        <v>13.738004144776557</v>
      </c>
      <c r="I875" s="1179">
        <f t="shared" si="1620"/>
        <v>5.7144403554801846</v>
      </c>
      <c r="J875">
        <f t="shared" si="1620"/>
        <v>3.8912093778035097</v>
      </c>
      <c r="K875" s="1179">
        <f t="shared" si="1620"/>
        <v>44.559636176180298</v>
      </c>
      <c r="L875">
        <f t="shared" si="1620"/>
        <v>34.955372348316274</v>
      </c>
      <c r="M875">
        <f t="shared" si="1620"/>
        <v>0.35659238084411554</v>
      </c>
      <c r="N875" s="1179">
        <f t="shared" si="1620"/>
        <v>128.92120877487932</v>
      </c>
      <c r="O875">
        <f t="shared" si="1620"/>
        <v>9.9818891521624877</v>
      </c>
      <c r="P875" s="1179">
        <f t="shared" si="1620"/>
        <v>0.11119932193295862</v>
      </c>
      <c r="Q875" s="1179">
        <f t="shared" si="1620"/>
        <v>30.725190172440282</v>
      </c>
      <c r="R875" s="1179">
        <f t="shared" si="1620"/>
        <v>17.890650780895289</v>
      </c>
    </row>
    <row r="876" spans="2:18" ht="15.6" thickTop="1" thickBot="1" x14ac:dyDescent="0.35">
      <c r="D876">
        <v>10</v>
      </c>
      <c r="E876">
        <f t="shared" ref="E876" si="1621">B872+C872+D876</f>
        <v>110</v>
      </c>
      <c r="F876">
        <f t="shared" ref="F876:R876" si="1622">($B872*F$2+$C872*F$3+$D876*F$4)/$E876</f>
        <v>3.6700675134534957</v>
      </c>
      <c r="G876">
        <f t="shared" si="1622"/>
        <v>2.2106764512983233E-2</v>
      </c>
      <c r="H876" s="1179">
        <f t="shared" si="1622"/>
        <v>13.689694940828106</v>
      </c>
      <c r="I876" s="1179">
        <f t="shared" si="1622"/>
        <v>5.7719686055255304</v>
      </c>
      <c r="J876">
        <f t="shared" si="1622"/>
        <v>3.8210595116556219</v>
      </c>
      <c r="K876" s="1179">
        <f t="shared" si="1622"/>
        <v>44.623853890855905</v>
      </c>
      <c r="L876">
        <f t="shared" si="1622"/>
        <v>34.006630591630596</v>
      </c>
      <c r="M876">
        <f t="shared" si="1622"/>
        <v>0.34686713409382153</v>
      </c>
      <c r="N876" s="1179">
        <f t="shared" si="1622"/>
        <v>130.52959139270729</v>
      </c>
      <c r="O876">
        <f t="shared" si="1622"/>
        <v>9.7225345995277515</v>
      </c>
      <c r="P876" s="1179">
        <f t="shared" si="1622"/>
        <v>0.11269583393218961</v>
      </c>
      <c r="Q876" s="1179">
        <f t="shared" si="1622"/>
        <v>30.313983687217885</v>
      </c>
      <c r="R876" s="1179">
        <f t="shared" si="1622"/>
        <v>17.616749915442298</v>
      </c>
    </row>
    <row r="877" spans="2:18" ht="15.6" thickTop="1" thickBot="1" x14ac:dyDescent="0.35">
      <c r="D877">
        <v>13</v>
      </c>
      <c r="E877">
        <f t="shared" ref="E877" si="1623">B872+C872+D877</f>
        <v>113</v>
      </c>
      <c r="F877">
        <f t="shared" ref="F877:R877" si="1624">($B872*F$2+$C872*F$3+$D877*F$4)/$E877</f>
        <v>3.5726320927423409</v>
      </c>
      <c r="G877">
        <f t="shared" si="1624"/>
        <v>2.1519859260426159E-2</v>
      </c>
      <c r="H877" s="1179">
        <f t="shared" si="1624"/>
        <v>13.643950827354793</v>
      </c>
      <c r="I877" s="1179">
        <f t="shared" si="1624"/>
        <v>5.8264422582233362</v>
      </c>
      <c r="J877">
        <f t="shared" si="1624"/>
        <v>3.7546344171616042</v>
      </c>
      <c r="K877" s="1179">
        <f t="shared" si="1624"/>
        <v>44.68466181537174</v>
      </c>
      <c r="L877">
        <f t="shared" si="1624"/>
        <v>33.108264503441497</v>
      </c>
      <c r="M877">
        <f t="shared" si="1624"/>
        <v>0.33765827212672889</v>
      </c>
      <c r="N877" s="1179">
        <f t="shared" si="1624"/>
        <v>132.05257316357094</v>
      </c>
      <c r="O877">
        <f t="shared" si="1624"/>
        <v>9.4769510850860126</v>
      </c>
      <c r="P877" s="1179">
        <f t="shared" si="1624"/>
        <v>0.11411288511730217</v>
      </c>
      <c r="Q877" s="1179">
        <f t="shared" si="1624"/>
        <v>29.924611174662161</v>
      </c>
      <c r="R877" s="1179">
        <f t="shared" si="1624"/>
        <v>17.357392458774427</v>
      </c>
    </row>
    <row r="878" spans="2:18" ht="15.6" thickTop="1" thickBot="1" x14ac:dyDescent="0.35">
      <c r="D878">
        <v>15</v>
      </c>
      <c r="E878">
        <f t="shared" ref="E878" si="1625">B872+C872+D878</f>
        <v>115</v>
      </c>
      <c r="F878">
        <f t="shared" ref="F878:R878" si="1626">($B872*F$2+$C872*F$3+$D878*F$4)/$E878</f>
        <v>3.5104993606946482</v>
      </c>
      <c r="G878">
        <f t="shared" si="1626"/>
        <v>2.1145600838505703E-2</v>
      </c>
      <c r="H878" s="1179">
        <f t="shared" si="1626"/>
        <v>13.614780668038479</v>
      </c>
      <c r="I878" s="1179">
        <f t="shared" si="1626"/>
        <v>5.8611790802335291</v>
      </c>
      <c r="J878">
        <f t="shared" si="1626"/>
        <v>3.712276385890056</v>
      </c>
      <c r="K878" s="1179">
        <f t="shared" si="1626"/>
        <v>44.723437883178939</v>
      </c>
      <c r="L878">
        <f t="shared" si="1626"/>
        <v>32.535393374741204</v>
      </c>
      <c r="M878">
        <f t="shared" si="1626"/>
        <v>0.33178595435061187</v>
      </c>
      <c r="N878" s="1179">
        <f t="shared" si="1626"/>
        <v>133.02374994499124</v>
      </c>
      <c r="O878">
        <f t="shared" si="1626"/>
        <v>9.320347104862293</v>
      </c>
      <c r="P878" s="1179">
        <f t="shared" si="1626"/>
        <v>0.11501651195998262</v>
      </c>
      <c r="Q878" s="1179">
        <f t="shared" si="1626"/>
        <v>29.676315659409241</v>
      </c>
      <c r="R878" s="1179">
        <f t="shared" si="1626"/>
        <v>17.192005095102161</v>
      </c>
    </row>
    <row r="879" spans="2:18" ht="15.6" thickTop="1" thickBot="1" x14ac:dyDescent="0.35">
      <c r="D879">
        <v>17</v>
      </c>
      <c r="E879">
        <f t="shared" ref="E879" si="1627">B872+C872+D879</f>
        <v>117</v>
      </c>
      <c r="F879">
        <f t="shared" ref="F879:R879" si="1628">($B872*F$2+$C872*F$3+$D879*F$4)/$E879</f>
        <v>3.4504908246143975</v>
      </c>
      <c r="G879">
        <f t="shared" si="1628"/>
        <v>2.0784137576309022E-2</v>
      </c>
      <c r="H879" s="1179">
        <f t="shared" si="1628"/>
        <v>13.58660777912614</v>
      </c>
      <c r="I879" s="1179">
        <f t="shared" si="1628"/>
        <v>5.8947283185852566</v>
      </c>
      <c r="J879">
        <f t="shared" si="1628"/>
        <v>3.6713664924397582</v>
      </c>
      <c r="K879" s="1179">
        <f t="shared" si="1628"/>
        <v>44.76088827345427</v>
      </c>
      <c r="L879">
        <f t="shared" si="1628"/>
        <v>31.982107583774251</v>
      </c>
      <c r="M879">
        <f t="shared" si="1628"/>
        <v>0.32611439957538774</v>
      </c>
      <c r="N879" s="1179">
        <f t="shared" si="1628"/>
        <v>133.96172410140571</v>
      </c>
      <c r="O879">
        <f t="shared" si="1628"/>
        <v>9.1690971068684473</v>
      </c>
      <c r="P879" s="1179">
        <f t="shared" si="1628"/>
        <v>0.1158892455772723</v>
      </c>
      <c r="Q879" s="1179">
        <f t="shared" si="1628"/>
        <v>29.436508879720517</v>
      </c>
      <c r="R879" s="1179">
        <f t="shared" si="1628"/>
        <v>17.032272000273387</v>
      </c>
    </row>
    <row r="880" spans="2:18" ht="15.6" thickTop="1" thickBot="1" x14ac:dyDescent="0.35">
      <c r="D880">
        <v>20</v>
      </c>
      <c r="E880">
        <f t="shared" ref="E880" si="1629">B872+C872+D880</f>
        <v>120</v>
      </c>
      <c r="F880">
        <f t="shared" ref="F880:R880" si="1630">($B872*F$2+$C872*F$3+$D880*F$4)/$E880</f>
        <v>3.364228553999038</v>
      </c>
      <c r="G880">
        <f t="shared" si="1630"/>
        <v>2.02645341369013E-2</v>
      </c>
      <c r="H880" s="1179">
        <f t="shared" si="1630"/>
        <v>13.546109251314652</v>
      </c>
      <c r="I880" s="1179">
        <f t="shared" si="1630"/>
        <v>5.9429553487158637</v>
      </c>
      <c r="J880">
        <f t="shared" si="1630"/>
        <v>3.6125585206049551</v>
      </c>
      <c r="K880" s="1179">
        <f t="shared" si="1630"/>
        <v>44.814723209475048</v>
      </c>
      <c r="L880">
        <f t="shared" si="1630"/>
        <v>31.186759259259262</v>
      </c>
      <c r="M880">
        <f t="shared" si="1630"/>
        <v>0.31796153958600304</v>
      </c>
      <c r="N880" s="1179">
        <f t="shared" si="1630"/>
        <v>135.31006195125153</v>
      </c>
      <c r="O880">
        <f t="shared" si="1630"/>
        <v>8.9516752347522903</v>
      </c>
      <c r="P880" s="1179">
        <f t="shared" si="1630"/>
        <v>0.11714380015212619</v>
      </c>
      <c r="Q880" s="1179">
        <f t="shared" si="1630"/>
        <v>29.091786633917984</v>
      </c>
      <c r="R880" s="1179">
        <f t="shared" si="1630"/>
        <v>16.802655676457029</v>
      </c>
    </row>
    <row r="881" spans="2:18" ht="15.6" thickTop="1" thickBot="1" x14ac:dyDescent="0.35">
      <c r="B881">
        <v>3</v>
      </c>
      <c r="C881">
        <v>97</v>
      </c>
      <c r="D881">
        <v>1</v>
      </c>
      <c r="E881">
        <f t="shared" ref="E881" si="1631">B881+C881+D881</f>
        <v>101</v>
      </c>
      <c r="F881">
        <f t="shared" ref="F881:R881" si="1632">($B881*F$2+$C881*F$3+$D881*F$4)/$E881</f>
        <v>3.9976506159025673</v>
      </c>
      <c r="G881">
        <f t="shared" si="1632"/>
        <v>2.3963420383214164E-2</v>
      </c>
      <c r="H881" s="1179">
        <f t="shared" si="1632"/>
        <v>13.89915618306285</v>
      </c>
      <c r="I881" s="1179">
        <f t="shared" si="1632"/>
        <v>5.5871959052087181</v>
      </c>
      <c r="J881">
        <f t="shared" si="1632"/>
        <v>4.0701585572779404</v>
      </c>
      <c r="K881" s="1179">
        <f t="shared" si="1632"/>
        <v>43.657384003579359</v>
      </c>
      <c r="L881">
        <f t="shared" si="1632"/>
        <v>37.310324532453244</v>
      </c>
      <c r="M881">
        <f t="shared" si="1632"/>
        <v>0.38062833340927926</v>
      </c>
      <c r="N881" s="1179">
        <f t="shared" si="1632"/>
        <v>123.66261366433196</v>
      </c>
      <c r="O881">
        <f t="shared" si="1632"/>
        <v>10.329942031309184</v>
      </c>
      <c r="P881" s="1179">
        <f t="shared" si="1632"/>
        <v>0.10815521821468328</v>
      </c>
      <c r="Q881" s="1179">
        <f t="shared" si="1632"/>
        <v>31.547449553918437</v>
      </c>
      <c r="R881" s="1179">
        <f t="shared" si="1632"/>
        <v>18.483022542325024</v>
      </c>
    </row>
    <row r="882" spans="2:18" ht="15.6" thickTop="1" thickBot="1" x14ac:dyDescent="0.35">
      <c r="D882">
        <v>3</v>
      </c>
      <c r="E882">
        <f t="shared" ref="E882" si="1633">B881+C881+D882</f>
        <v>103</v>
      </c>
      <c r="F882">
        <f t="shared" ref="F882:R882" si="1634">($B881*F$2+$C881*F$3+$D882*F$4)/$E882</f>
        <v>3.9200263320986339</v>
      </c>
      <c r="G882">
        <f t="shared" si="1634"/>
        <v>2.3498111249559521E-2</v>
      </c>
      <c r="H882" s="1179">
        <f t="shared" si="1634"/>
        <v>13.861632114783314</v>
      </c>
      <c r="I882" s="1179">
        <f t="shared" si="1634"/>
        <v>5.6306252958611607</v>
      </c>
      <c r="J882">
        <f t="shared" si="1634"/>
        <v>4.0167389274093903</v>
      </c>
      <c r="K882" s="1179">
        <f t="shared" si="1634"/>
        <v>43.720624813495988</v>
      </c>
      <c r="L882">
        <f t="shared" si="1634"/>
        <v>36.589117737709977</v>
      </c>
      <c r="M882">
        <f t="shared" si="1634"/>
        <v>0.37323749198385636</v>
      </c>
      <c r="N882" s="1179">
        <f t="shared" si="1634"/>
        <v>124.90984909017482</v>
      </c>
      <c r="O882">
        <f t="shared" si="1634"/>
        <v>10.138529996181282</v>
      </c>
      <c r="P882" s="1179">
        <f t="shared" si="1634"/>
        <v>0.10927980482355212</v>
      </c>
      <c r="Q882" s="1179">
        <f t="shared" si="1634"/>
        <v>31.238714980980582</v>
      </c>
      <c r="R882" s="1179">
        <f t="shared" si="1634"/>
        <v>18.276509853107434</v>
      </c>
    </row>
    <row r="883" spans="2:18" ht="15.6" thickTop="1" thickBot="1" x14ac:dyDescent="0.35">
      <c r="D883">
        <v>5</v>
      </c>
      <c r="E883">
        <f t="shared" ref="E883" si="1635">B881+C881+D883</f>
        <v>105</v>
      </c>
      <c r="F883">
        <f t="shared" ref="F883:R883" si="1636">($B881*F$2+$C881*F$3+$D883*F$4)/$E883</f>
        <v>3.8453591638681837</v>
      </c>
      <c r="G883">
        <f t="shared" si="1636"/>
        <v>2.3050528178139341E-2</v>
      </c>
      <c r="H883" s="1179">
        <f t="shared" si="1636"/>
        <v>13.825537534819185</v>
      </c>
      <c r="I883" s="1179">
        <f t="shared" si="1636"/>
        <v>5.6724002335363677</v>
      </c>
      <c r="J883">
        <f t="shared" si="1636"/>
        <v>3.9653543310596415</v>
      </c>
      <c r="K883" s="1179">
        <f t="shared" si="1636"/>
        <v>43.781456449701501</v>
      </c>
      <c r="L883">
        <f t="shared" si="1636"/>
        <v>35.895385487528344</v>
      </c>
      <c r="M883">
        <f t="shared" si="1636"/>
        <v>0.36612820642225913</v>
      </c>
      <c r="N883" s="1179">
        <f t="shared" si="1636"/>
        <v>126.10957078550935</v>
      </c>
      <c r="O883">
        <f t="shared" si="1636"/>
        <v>9.95440984810587</v>
      </c>
      <c r="P883" s="1179">
        <f t="shared" si="1636"/>
        <v>0.11036155003779739</v>
      </c>
      <c r="Q883" s="1179">
        <f t="shared" si="1636"/>
        <v>30.941741725107029</v>
      </c>
      <c r="R883" s="1179">
        <f t="shared" si="1636"/>
        <v>18.077864313955274</v>
      </c>
    </row>
    <row r="884" spans="2:18" ht="15.6" thickTop="1" thickBot="1" x14ac:dyDescent="0.35">
      <c r="D884">
        <v>7</v>
      </c>
      <c r="E884">
        <f t="shared" ref="E884" si="1637">B881+C881+D884</f>
        <v>107</v>
      </c>
      <c r="F884">
        <f t="shared" ref="F884:R884" si="1638">($B881*F$2+$C881*F$3+$D884*F$4)/$E884</f>
        <v>3.7734832916463485</v>
      </c>
      <c r="G884">
        <f t="shared" si="1638"/>
        <v>2.2619677184155428E-2</v>
      </c>
      <c r="H884" s="1179">
        <f t="shared" si="1638"/>
        <v>13.790792284947177</v>
      </c>
      <c r="I884" s="1179">
        <f t="shared" si="1638"/>
        <v>5.7126134912984829</v>
      </c>
      <c r="J884">
        <f t="shared" si="1638"/>
        <v>3.9158906541996044</v>
      </c>
      <c r="K884" s="1179">
        <f t="shared" si="1638"/>
        <v>43.840014006048868</v>
      </c>
      <c r="L884">
        <f t="shared" si="1638"/>
        <v>35.227587153241359</v>
      </c>
      <c r="M884">
        <f t="shared" si="1638"/>
        <v>0.35928468854520756</v>
      </c>
      <c r="N884" s="1179">
        <f t="shared" si="1638"/>
        <v>127.26444307167249</v>
      </c>
      <c r="O884">
        <f t="shared" si="1638"/>
        <v>9.7771726962201964</v>
      </c>
      <c r="P884" s="1179">
        <f t="shared" si="1638"/>
        <v>0.11140285617861294</v>
      </c>
      <c r="Q884" s="1179">
        <f t="shared" si="1638"/>
        <v>30.655870273191365</v>
      </c>
      <c r="R884" s="1179">
        <f t="shared" si="1638"/>
        <v>17.886644776266746</v>
      </c>
    </row>
    <row r="885" spans="2:18" ht="15.6" thickTop="1" thickBot="1" x14ac:dyDescent="0.35">
      <c r="D885">
        <v>10</v>
      </c>
      <c r="E885">
        <f t="shared" ref="E885" si="1639">B881+C881+D885</f>
        <v>110</v>
      </c>
      <c r="F885">
        <f t="shared" ref="F885:R885" si="1640">($B881*F$2+$C881*F$3+$D885*F$4)/$E885</f>
        <v>3.6705701109650843</v>
      </c>
      <c r="G885">
        <f t="shared" si="1640"/>
        <v>2.2002776897314825E-2</v>
      </c>
      <c r="H885" s="1179">
        <f t="shared" si="1640"/>
        <v>13.741043404448618</v>
      </c>
      <c r="I885" s="1179">
        <f t="shared" si="1640"/>
        <v>5.7701915649124205</v>
      </c>
      <c r="J885">
        <f t="shared" si="1640"/>
        <v>3.845067662331823</v>
      </c>
      <c r="K885" s="1179">
        <f t="shared" si="1640"/>
        <v>43.923857779909873</v>
      </c>
      <c r="L885">
        <f t="shared" si="1640"/>
        <v>34.271421356421357</v>
      </c>
      <c r="M885">
        <f t="shared" si="1640"/>
        <v>0.34948601522124734</v>
      </c>
      <c r="N885" s="1179">
        <f t="shared" si="1640"/>
        <v>128.91801020867885</v>
      </c>
      <c r="O885">
        <f t="shared" si="1640"/>
        <v>9.5234013196566139</v>
      </c>
      <c r="P885" s="1179">
        <f t="shared" si="1640"/>
        <v>0.11289381724387156</v>
      </c>
      <c r="Q885" s="1179">
        <f t="shared" si="1640"/>
        <v>30.246554330675757</v>
      </c>
      <c r="R885" s="1179">
        <f t="shared" si="1640"/>
        <v>17.612853165485447</v>
      </c>
    </row>
    <row r="886" spans="2:18" ht="15.6" thickTop="1" thickBot="1" x14ac:dyDescent="0.35">
      <c r="D886">
        <v>13</v>
      </c>
      <c r="E886">
        <f t="shared" ref="E886" si="1641">B881+C881+D886</f>
        <v>113</v>
      </c>
      <c r="F886">
        <f t="shared" ref="F886:R886" si="1642">($B881*F$2+$C881*F$3+$D886*F$4)/$E886</f>
        <v>3.5731213469571617</v>
      </c>
      <c r="G886">
        <f t="shared" si="1642"/>
        <v>2.1418632377917086E-2</v>
      </c>
      <c r="H886" s="1179">
        <f t="shared" si="1642"/>
        <v>13.693936057427857</v>
      </c>
      <c r="I886" s="1179">
        <f t="shared" si="1642"/>
        <v>5.824712395679601</v>
      </c>
      <c r="J886">
        <f t="shared" si="1642"/>
        <v>3.7780051833065786</v>
      </c>
      <c r="K886" s="1179">
        <f t="shared" si="1642"/>
        <v>44.003249671972952</v>
      </c>
      <c r="L886">
        <f t="shared" si="1642"/>
        <v>33.366025424919229</v>
      </c>
      <c r="M886">
        <f t="shared" si="1642"/>
        <v>0.34020762543661248</v>
      </c>
      <c r="N886" s="1179">
        <f t="shared" si="1642"/>
        <v>130.48377732071137</v>
      </c>
      <c r="O886">
        <f t="shared" si="1642"/>
        <v>9.2831045294592407</v>
      </c>
      <c r="P886" s="1179">
        <f t="shared" si="1642"/>
        <v>0.11430561223486864</v>
      </c>
      <c r="Q886" s="1179">
        <f t="shared" si="1642"/>
        <v>29.858971978028233</v>
      </c>
      <c r="R886" s="1179">
        <f t="shared" si="1642"/>
        <v>17.353599162356247</v>
      </c>
    </row>
    <row r="887" spans="2:18" ht="15.6" thickTop="1" thickBot="1" x14ac:dyDescent="0.35">
      <c r="D887">
        <v>15</v>
      </c>
      <c r="E887">
        <f t="shared" ref="E887" si="1643">B881+C881+D887</f>
        <v>115</v>
      </c>
      <c r="F887">
        <f t="shared" ref="F887:R887" si="1644">($B881*F$2+$C881*F$3+$D887*F$4)/$E887</f>
        <v>3.5109801061405155</v>
      </c>
      <c r="G887">
        <f t="shared" si="1644"/>
        <v>2.1046134423518527E-2</v>
      </c>
      <c r="H887" s="1179">
        <f t="shared" si="1644"/>
        <v>13.663896589762444</v>
      </c>
      <c r="I887" s="1179">
        <f t="shared" si="1644"/>
        <v>5.8594793022557736</v>
      </c>
      <c r="J887">
        <f t="shared" si="1644"/>
        <v>3.7352407039281617</v>
      </c>
      <c r="K887" s="1179">
        <f t="shared" si="1644"/>
        <v>44.053876385752304</v>
      </c>
      <c r="L887">
        <f t="shared" si="1644"/>
        <v>32.788671497584545</v>
      </c>
      <c r="M887">
        <f t="shared" si="1644"/>
        <v>0.3342909710811931</v>
      </c>
      <c r="N887" s="1179">
        <f t="shared" si="1644"/>
        <v>131.48223750809447</v>
      </c>
      <c r="O887">
        <f t="shared" si="1644"/>
        <v>9.1298717936812057</v>
      </c>
      <c r="P887" s="1179">
        <f t="shared" si="1644"/>
        <v>0.11520588730159143</v>
      </c>
      <c r="Q887" s="1179">
        <f t="shared" si="1644"/>
        <v>29.611818014021118</v>
      </c>
      <c r="R887" s="1179">
        <f t="shared" si="1644"/>
        <v>17.188277769056473</v>
      </c>
    </row>
    <row r="888" spans="2:18" ht="15.6" thickTop="1" thickBot="1" x14ac:dyDescent="0.35">
      <c r="D888">
        <v>17</v>
      </c>
      <c r="E888">
        <f t="shared" ref="E888" si="1645">B881+C881+D888</f>
        <v>117</v>
      </c>
      <c r="F888">
        <f t="shared" ref="F888:R888" si="1646">($B881*F$2+$C881*F$3+$D888*F$4)/$E888</f>
        <v>3.4509633521893956</v>
      </c>
      <c r="G888">
        <f t="shared" si="1646"/>
        <v>2.0686371441919919E-2</v>
      </c>
      <c r="H888" s="1179">
        <f t="shared" si="1646"/>
        <v>13.634884112444569</v>
      </c>
      <c r="I888" s="1179">
        <f t="shared" si="1646"/>
        <v>5.8930575966413068</v>
      </c>
      <c r="J888">
        <f t="shared" si="1646"/>
        <v>3.6939382580327682</v>
      </c>
      <c r="K888" s="1179">
        <f t="shared" si="1646"/>
        <v>44.102772271710144</v>
      </c>
      <c r="L888">
        <f t="shared" si="1646"/>
        <v>32.23105616605617</v>
      </c>
      <c r="M888">
        <f t="shared" si="1646"/>
        <v>0.32857659550715562</v>
      </c>
      <c r="N888" s="1179">
        <f t="shared" si="1646"/>
        <v>132.44656230445588</v>
      </c>
      <c r="O888">
        <f t="shared" si="1646"/>
        <v>8.981877783912676</v>
      </c>
      <c r="P888" s="1179">
        <f t="shared" si="1646"/>
        <v>0.11607538373355444</v>
      </c>
      <c r="Q888" s="1179">
        <f t="shared" si="1646"/>
        <v>29.373113758185184</v>
      </c>
      <c r="R888" s="1179">
        <f t="shared" si="1646"/>
        <v>17.028608389202841</v>
      </c>
    </row>
    <row r="889" spans="2:18" ht="15.6" thickTop="1" thickBot="1" x14ac:dyDescent="0.35">
      <c r="D889">
        <v>20</v>
      </c>
      <c r="E889">
        <f t="shared" ref="E889" si="1647">B881+C881+D889</f>
        <v>120</v>
      </c>
      <c r="F889">
        <f t="shared" ref="F889:R889" si="1648">($B881*F$2+$C881*F$3+$D889*F$4)/$E889</f>
        <v>3.3646892683846605</v>
      </c>
      <c r="G889">
        <f t="shared" si="1648"/>
        <v>2.0169212155871922E-2</v>
      </c>
      <c r="H889" s="1179">
        <f t="shared" si="1648"/>
        <v>13.59317867630012</v>
      </c>
      <c r="I889" s="1179">
        <f t="shared" si="1648"/>
        <v>5.9413263948205124</v>
      </c>
      <c r="J889">
        <f t="shared" si="1648"/>
        <v>3.6345659920581386</v>
      </c>
      <c r="K889" s="1179">
        <f t="shared" si="1648"/>
        <v>44.173060107774532</v>
      </c>
      <c r="L889">
        <f t="shared" si="1648"/>
        <v>31.429484126984129</v>
      </c>
      <c r="M889">
        <f t="shared" si="1648"/>
        <v>0.32036218061947674</v>
      </c>
      <c r="N889" s="1179">
        <f t="shared" si="1648"/>
        <v>133.83277919922546</v>
      </c>
      <c r="O889">
        <f t="shared" si="1648"/>
        <v>8.7691363948704133</v>
      </c>
      <c r="P889" s="1179">
        <f t="shared" si="1648"/>
        <v>0.11732528485450129</v>
      </c>
      <c r="Q889" s="1179">
        <f t="shared" si="1648"/>
        <v>29.02997639042103</v>
      </c>
      <c r="R889" s="1179">
        <f t="shared" si="1648"/>
        <v>16.799083655663246</v>
      </c>
    </row>
    <row r="890" spans="2:18" ht="15.6" thickTop="1" thickBot="1" x14ac:dyDescent="0.35">
      <c r="B890">
        <v>2</v>
      </c>
      <c r="C890">
        <v>98</v>
      </c>
      <c r="D890">
        <v>1</v>
      </c>
      <c r="E890">
        <f t="shared" ref="E890" si="1649">B890+C890+D890</f>
        <v>101</v>
      </c>
      <c r="F890">
        <f t="shared" ref="F890:R890" si="1650">($B890*F$2+$C890*F$3+$D890*F$4)/$E890</f>
        <v>3.9981979993310306</v>
      </c>
      <c r="G890">
        <f t="shared" si="1650"/>
        <v>2.385016654436738E-2</v>
      </c>
      <c r="H890" s="1179">
        <f t="shared" si="1650"/>
        <v>13.955080252352518</v>
      </c>
      <c r="I890" s="1179">
        <f t="shared" si="1650"/>
        <v>5.5852605144419671</v>
      </c>
      <c r="J890">
        <f t="shared" si="1650"/>
        <v>4.0963060481134068</v>
      </c>
      <c r="K890" s="1179">
        <f t="shared" si="1650"/>
        <v>42.895012001558925</v>
      </c>
      <c r="L890">
        <f t="shared" si="1650"/>
        <v>37.598710513908536</v>
      </c>
      <c r="M890">
        <f t="shared" si="1650"/>
        <v>0.38348058018172326</v>
      </c>
      <c r="N890" s="1179">
        <f t="shared" si="1650"/>
        <v>121.90742623618215</v>
      </c>
      <c r="O890">
        <f t="shared" si="1650"/>
        <v>10.113064201746559</v>
      </c>
      <c r="P890" s="1179">
        <f t="shared" si="1650"/>
        <v>0.10837084360364378</v>
      </c>
      <c r="Q890" s="1179">
        <f t="shared" si="1650"/>
        <v>31.474011640852751</v>
      </c>
      <c r="R890" s="1179">
        <f t="shared" si="1650"/>
        <v>18.478778557223503</v>
      </c>
    </row>
    <row r="891" spans="2:18" ht="15.6" thickTop="1" thickBot="1" x14ac:dyDescent="0.35">
      <c r="D891">
        <v>3</v>
      </c>
      <c r="E891">
        <f t="shared" ref="E891" si="1651">B890+C890+D891</f>
        <v>103</v>
      </c>
      <c r="F891">
        <f t="shared" ref="F891:R891" si="1652">($B890*F$2+$C890*F$3+$D891*F$4)/$E891</f>
        <v>3.9205630867226611</v>
      </c>
      <c r="G891">
        <f t="shared" si="1652"/>
        <v>2.3387056514379664E-2</v>
      </c>
      <c r="H891" s="1179">
        <f t="shared" si="1652"/>
        <v>13.916470279814929</v>
      </c>
      <c r="I891" s="1179">
        <f t="shared" si="1652"/>
        <v>5.6287274854976479</v>
      </c>
      <c r="J891">
        <f t="shared" si="1652"/>
        <v>4.0423786999762061</v>
      </c>
      <c r="K891" s="1179">
        <f t="shared" si="1652"/>
        <v>42.973056151320606</v>
      </c>
      <c r="L891">
        <f t="shared" si="1652"/>
        <v>36.871903991370012</v>
      </c>
      <c r="M891">
        <f t="shared" si="1652"/>
        <v>0.37603435532382573</v>
      </c>
      <c r="N891" s="1179">
        <f t="shared" si="1652"/>
        <v>123.18874297130945</v>
      </c>
      <c r="O891">
        <f t="shared" si="1652"/>
        <v>9.925863386610164</v>
      </c>
      <c r="P891" s="1179">
        <f t="shared" si="1652"/>
        <v>0.10949124331175611</v>
      </c>
      <c r="Q891" s="1179">
        <f t="shared" si="1652"/>
        <v>31.166703046809378</v>
      </c>
      <c r="R891" s="1179">
        <f t="shared" si="1652"/>
        <v>18.272348275483612</v>
      </c>
    </row>
    <row r="892" spans="2:18" ht="15.6" thickTop="1" thickBot="1" x14ac:dyDescent="0.35">
      <c r="D892">
        <v>5</v>
      </c>
      <c r="E892">
        <f t="shared" ref="E892" si="1653">B890+C890+D892</f>
        <v>105</v>
      </c>
      <c r="F892">
        <f t="shared" ref="F892:R892" si="1654">($B890*F$2+$C890*F$3+$D892*F$4)/$E892</f>
        <v>3.8458856945946103</v>
      </c>
      <c r="G892">
        <f t="shared" si="1654"/>
        <v>2.2941588771248623E-2</v>
      </c>
      <c r="H892" s="1179">
        <f t="shared" si="1654"/>
        <v>13.879331163374008</v>
      </c>
      <c r="I892" s="1179">
        <f t="shared" si="1654"/>
        <v>5.6705385719416839</v>
      </c>
      <c r="J892">
        <f t="shared" si="1654"/>
        <v>3.9905057270061381</v>
      </c>
      <c r="K892" s="1179">
        <f t="shared" si="1654"/>
        <v>43.048127190615176</v>
      </c>
      <c r="L892">
        <f t="shared" si="1654"/>
        <v>36.172785336356768</v>
      </c>
      <c r="M892">
        <f t="shared" si="1654"/>
        <v>0.36887179617480048</v>
      </c>
      <c r="N892" s="1179">
        <f t="shared" si="1654"/>
        <v>124.42124764033667</v>
      </c>
      <c r="O892">
        <f t="shared" si="1654"/>
        <v>9.7457940310980131</v>
      </c>
      <c r="P892" s="1179">
        <f t="shared" si="1654"/>
        <v>0.11056896112622606</v>
      </c>
      <c r="Q892" s="1179">
        <f t="shared" si="1654"/>
        <v>30.871101446824802</v>
      </c>
      <c r="R892" s="1179">
        <f t="shared" si="1654"/>
        <v>18.073782004476666</v>
      </c>
    </row>
    <row r="893" spans="2:18" ht="15.6" thickTop="1" thickBot="1" x14ac:dyDescent="0.35">
      <c r="D893">
        <v>7</v>
      </c>
      <c r="E893">
        <f t="shared" ref="E893" si="1655">B890+C890+D893</f>
        <v>107</v>
      </c>
      <c r="F893">
        <f t="shared" ref="F893:R893" si="1656">($B890*F$2+$C890*F$3+$D893*F$4)/$E893</f>
        <v>3.7739999806769542</v>
      </c>
      <c r="G893">
        <f t="shared" si="1656"/>
        <v>2.25127740278608E-2</v>
      </c>
      <c r="H893" s="1179">
        <f t="shared" si="1656"/>
        <v>13.843580425117796</v>
      </c>
      <c r="I893" s="1179">
        <f t="shared" si="1656"/>
        <v>5.710786627116784</v>
      </c>
      <c r="J893">
        <f t="shared" si="1656"/>
        <v>3.9405719305956985</v>
      </c>
      <c r="K893" s="1179">
        <f t="shared" si="1656"/>
        <v>43.120391835917431</v>
      </c>
      <c r="L893">
        <f t="shared" si="1656"/>
        <v>35.499801958166444</v>
      </c>
      <c r="M893">
        <f t="shared" si="1656"/>
        <v>0.36197699624629953</v>
      </c>
      <c r="N893" s="1179">
        <f t="shared" si="1656"/>
        <v>125.60767736846566</v>
      </c>
      <c r="O893">
        <f t="shared" si="1656"/>
        <v>9.572456240277905</v>
      </c>
      <c r="P893" s="1179">
        <f t="shared" si="1656"/>
        <v>0.11160639042426723</v>
      </c>
      <c r="Q893" s="1179">
        <f t="shared" si="1656"/>
        <v>30.586550373942451</v>
      </c>
      <c r="R893" s="1179">
        <f t="shared" si="1656"/>
        <v>17.882638771638206</v>
      </c>
    </row>
    <row r="894" spans="2:18" ht="15.6" thickTop="1" thickBot="1" x14ac:dyDescent="0.35">
      <c r="D894">
        <v>10</v>
      </c>
      <c r="E894">
        <f t="shared" ref="E894" si="1657">B890+C890+D894</f>
        <v>110</v>
      </c>
      <c r="F894">
        <f t="shared" ref="F894:R894" si="1658">($B890*F$2+$C890*F$3+$D894*F$4)/$E894</f>
        <v>3.6710727084766734</v>
      </c>
      <c r="G894">
        <f t="shared" si="1658"/>
        <v>2.1898789281646413E-2</v>
      </c>
      <c r="H894" s="1179">
        <f t="shared" si="1658"/>
        <v>13.79239186806913</v>
      </c>
      <c r="I894" s="1179">
        <f t="shared" si="1658"/>
        <v>5.7684145242993123</v>
      </c>
      <c r="J894">
        <f t="shared" si="1658"/>
        <v>3.8690758130080236</v>
      </c>
      <c r="K894" s="1179">
        <f t="shared" si="1658"/>
        <v>43.223861668963835</v>
      </c>
      <c r="L894">
        <f t="shared" si="1658"/>
        <v>34.536212121212124</v>
      </c>
      <c r="M894">
        <f t="shared" si="1658"/>
        <v>0.3521048963486732</v>
      </c>
      <c r="N894" s="1179">
        <f t="shared" si="1658"/>
        <v>127.30642902465037</v>
      </c>
      <c r="O894">
        <f t="shared" si="1658"/>
        <v>9.324268039785478</v>
      </c>
      <c r="P894" s="1179">
        <f t="shared" si="1658"/>
        <v>0.11309180055555346</v>
      </c>
      <c r="Q894" s="1179">
        <f t="shared" si="1658"/>
        <v>30.179124974133629</v>
      </c>
      <c r="R894" s="1179">
        <f t="shared" si="1658"/>
        <v>17.608956415528592</v>
      </c>
    </row>
    <row r="895" spans="2:18" ht="15.6" thickTop="1" thickBot="1" x14ac:dyDescent="0.35">
      <c r="D895">
        <v>13</v>
      </c>
      <c r="E895">
        <f t="shared" ref="E895" si="1659">B890+C890+D895</f>
        <v>113</v>
      </c>
      <c r="F895">
        <f t="shared" ref="F895:R895" si="1660">($B890*F$2+$C890*F$3+$D895*F$4)/$E895</f>
        <v>3.5736106011719828</v>
      </c>
      <c r="G895">
        <f t="shared" si="1660"/>
        <v>2.1317405495408014E-2</v>
      </c>
      <c r="H895" s="1179">
        <f t="shared" si="1660"/>
        <v>13.743921287500921</v>
      </c>
      <c r="I895" s="1179">
        <f t="shared" si="1660"/>
        <v>5.8229825331358676</v>
      </c>
      <c r="J895">
        <f t="shared" si="1660"/>
        <v>3.8013759494515527</v>
      </c>
      <c r="K895" s="1179">
        <f t="shared" si="1660"/>
        <v>43.321837528574157</v>
      </c>
      <c r="L895">
        <f t="shared" si="1660"/>
        <v>33.623786346396969</v>
      </c>
      <c r="M895">
        <f t="shared" si="1660"/>
        <v>0.34275697874649602</v>
      </c>
      <c r="N895" s="1179">
        <f t="shared" si="1660"/>
        <v>128.91498147785182</v>
      </c>
      <c r="O895">
        <f t="shared" si="1660"/>
        <v>9.0892579738324706</v>
      </c>
      <c r="P895" s="1179">
        <f t="shared" si="1660"/>
        <v>0.1144983393524351</v>
      </c>
      <c r="Q895" s="1179">
        <f t="shared" si="1660"/>
        <v>29.793332781394302</v>
      </c>
      <c r="R895" s="1179">
        <f t="shared" si="1660"/>
        <v>17.349805865938073</v>
      </c>
    </row>
    <row r="896" spans="2:18" ht="15.6" thickTop="1" thickBot="1" x14ac:dyDescent="0.35">
      <c r="D896">
        <v>15</v>
      </c>
      <c r="E896">
        <f t="shared" ref="E896" si="1661">B890+C890+D896</f>
        <v>115</v>
      </c>
      <c r="F896">
        <f t="shared" ref="F896:R896" si="1662">($B890*F$2+$C890*F$3+$D896*F$4)/$E896</f>
        <v>3.5114608515863832</v>
      </c>
      <c r="G896">
        <f t="shared" si="1662"/>
        <v>2.0946668008531351E-2</v>
      </c>
      <c r="H896" s="1179">
        <f t="shared" si="1662"/>
        <v>13.713012511486413</v>
      </c>
      <c r="I896" s="1179">
        <f t="shared" si="1662"/>
        <v>5.8577795242780173</v>
      </c>
      <c r="J896">
        <f t="shared" si="1662"/>
        <v>3.7582050219662668</v>
      </c>
      <c r="K896" s="1179">
        <f t="shared" si="1662"/>
        <v>43.384314888325655</v>
      </c>
      <c r="L896">
        <f t="shared" si="1662"/>
        <v>33.041949620427886</v>
      </c>
      <c r="M896">
        <f t="shared" si="1662"/>
        <v>0.33679598781177433</v>
      </c>
      <c r="N896" s="1179">
        <f t="shared" si="1662"/>
        <v>129.94072507119765</v>
      </c>
      <c r="O896">
        <f t="shared" si="1662"/>
        <v>8.9393964825001184</v>
      </c>
      <c r="P896" s="1179">
        <f t="shared" si="1662"/>
        <v>0.1153952626432002</v>
      </c>
      <c r="Q896" s="1179">
        <f t="shared" si="1662"/>
        <v>29.547320368632995</v>
      </c>
      <c r="R896" s="1179">
        <f t="shared" si="1662"/>
        <v>17.184550443010785</v>
      </c>
    </row>
    <row r="897" spans="2:18" ht="15.6" thickTop="1" thickBot="1" x14ac:dyDescent="0.35">
      <c r="D897">
        <v>17</v>
      </c>
      <c r="E897">
        <f t="shared" ref="E897" si="1663">B890+C890+D897</f>
        <v>117</v>
      </c>
      <c r="F897">
        <f t="shared" ref="F897:R897" si="1664">($B890*F$2+$C890*F$3+$D897*F$4)/$E897</f>
        <v>3.4514358797643938</v>
      </c>
      <c r="G897">
        <f t="shared" si="1664"/>
        <v>2.0588605307530816E-2</v>
      </c>
      <c r="H897" s="1179">
        <f t="shared" si="1664"/>
        <v>13.683160445762999</v>
      </c>
      <c r="I897" s="1179">
        <f t="shared" si="1664"/>
        <v>5.8913868746973606</v>
      </c>
      <c r="J897">
        <f t="shared" si="1664"/>
        <v>3.7165100236257769</v>
      </c>
      <c r="K897" s="1179">
        <f t="shared" si="1664"/>
        <v>43.444656269966003</v>
      </c>
      <c r="L897">
        <f t="shared" si="1664"/>
        <v>32.480004748338082</v>
      </c>
      <c r="M897">
        <f t="shared" si="1664"/>
        <v>0.33103879143892351</v>
      </c>
      <c r="N897" s="1179">
        <f t="shared" si="1664"/>
        <v>130.93140050750605</v>
      </c>
      <c r="O897">
        <f t="shared" si="1664"/>
        <v>8.7946584609569065</v>
      </c>
      <c r="P897" s="1179">
        <f t="shared" si="1664"/>
        <v>0.11626152188983659</v>
      </c>
      <c r="Q897" s="1179">
        <f t="shared" si="1664"/>
        <v>29.309718636649851</v>
      </c>
      <c r="R897" s="1179">
        <f t="shared" si="1664"/>
        <v>17.024944778132294</v>
      </c>
    </row>
    <row r="898" spans="2:18" ht="15.6" thickTop="1" thickBot="1" x14ac:dyDescent="0.35">
      <c r="D898">
        <v>20</v>
      </c>
      <c r="E898">
        <f t="shared" ref="E898" si="1665">B890+C890+D898</f>
        <v>120</v>
      </c>
      <c r="F898">
        <f t="shared" ref="F898:R898" si="1666">($B890*F$2+$C890*F$3+$D898*F$4)/$E898</f>
        <v>3.365149982770284</v>
      </c>
      <c r="G898">
        <f t="shared" si="1666"/>
        <v>2.0073890174842547E-2</v>
      </c>
      <c r="H898" s="1179">
        <f t="shared" si="1666"/>
        <v>13.640248101285589</v>
      </c>
      <c r="I898" s="1179">
        <f t="shared" si="1666"/>
        <v>5.9396974409251637</v>
      </c>
      <c r="J898">
        <f t="shared" si="1666"/>
        <v>3.6565734635113234</v>
      </c>
      <c r="K898" s="1179">
        <f t="shared" si="1666"/>
        <v>43.531397006074002</v>
      </c>
      <c r="L898">
        <f t="shared" si="1666"/>
        <v>31.672208994708999</v>
      </c>
      <c r="M898">
        <f t="shared" si="1666"/>
        <v>0.32276282165295039</v>
      </c>
      <c r="N898" s="1179">
        <f t="shared" si="1666"/>
        <v>132.35549644719933</v>
      </c>
      <c r="O898">
        <f t="shared" si="1666"/>
        <v>8.5865975549885398</v>
      </c>
      <c r="P898" s="1179">
        <f t="shared" si="1666"/>
        <v>0.11750676955687638</v>
      </c>
      <c r="Q898" s="1179">
        <f t="shared" si="1666"/>
        <v>28.968166146924084</v>
      </c>
      <c r="R898" s="1179">
        <f t="shared" si="1666"/>
        <v>16.795511634869463</v>
      </c>
    </row>
    <row r="899" spans="2:18" ht="15.6" thickTop="1" thickBot="1" x14ac:dyDescent="0.35">
      <c r="B899">
        <v>1</v>
      </c>
      <c r="C899">
        <v>99</v>
      </c>
      <c r="D899">
        <v>1</v>
      </c>
      <c r="E899">
        <f t="shared" ref="E899" si="1667">B899+C899+D899</f>
        <v>101</v>
      </c>
      <c r="F899">
        <f t="shared" ref="F899:R899" si="1668">($B899*F$2+$C899*F$3+$D899*F$4)/$E899</f>
        <v>3.9987453827594934</v>
      </c>
      <c r="G899">
        <f t="shared" si="1668"/>
        <v>2.3736912705520592E-2</v>
      </c>
      <c r="H899" s="1179">
        <f t="shared" si="1668"/>
        <v>14.011004321642185</v>
      </c>
      <c r="I899" s="1179">
        <f t="shared" si="1668"/>
        <v>5.5833251236752144</v>
      </c>
      <c r="J899">
        <f t="shared" si="1668"/>
        <v>4.1224535389488732</v>
      </c>
      <c r="K899" s="1179">
        <f t="shared" si="1668"/>
        <v>42.13263999953849</v>
      </c>
      <c r="L899">
        <f t="shared" si="1668"/>
        <v>37.887096495363821</v>
      </c>
      <c r="M899">
        <f t="shared" si="1668"/>
        <v>0.38633282695416726</v>
      </c>
      <c r="N899" s="1179">
        <f t="shared" si="1668"/>
        <v>120.15223880803234</v>
      </c>
      <c r="O899">
        <f t="shared" si="1668"/>
        <v>9.8961863721839354</v>
      </c>
      <c r="P899" s="1179">
        <f t="shared" si="1668"/>
        <v>0.10858646899260428</v>
      </c>
      <c r="Q899" s="1179">
        <f t="shared" si="1668"/>
        <v>31.400573727787069</v>
      </c>
      <c r="R899" s="1179">
        <f t="shared" si="1668"/>
        <v>18.474534572121975</v>
      </c>
    </row>
    <row r="900" spans="2:18" ht="15.6" thickTop="1" thickBot="1" x14ac:dyDescent="0.35">
      <c r="D900">
        <v>3</v>
      </c>
      <c r="E900">
        <f t="shared" ref="E900" si="1669">B899+C899+D900</f>
        <v>103</v>
      </c>
      <c r="F900">
        <f t="shared" ref="F900:R900" si="1670">($B899*F$2+$C899*F$3+$D900*F$4)/$E900</f>
        <v>3.9210998413466878</v>
      </c>
      <c r="G900">
        <f t="shared" si="1670"/>
        <v>2.3276001779199806E-2</v>
      </c>
      <c r="H900" s="1179">
        <f t="shared" si="1670"/>
        <v>13.971308444846544</v>
      </c>
      <c r="I900" s="1179">
        <f t="shared" si="1670"/>
        <v>5.6268296751341325</v>
      </c>
      <c r="J900">
        <f t="shared" si="1670"/>
        <v>4.0680184725430237</v>
      </c>
      <c r="K900" s="1179">
        <f t="shared" si="1670"/>
        <v>42.22548748914523</v>
      </c>
      <c r="L900">
        <f t="shared" si="1670"/>
        <v>37.154690245030054</v>
      </c>
      <c r="M900">
        <f t="shared" si="1670"/>
        <v>0.37883121866379504</v>
      </c>
      <c r="N900" s="1179">
        <f t="shared" si="1670"/>
        <v>121.46763685244412</v>
      </c>
      <c r="O900">
        <f t="shared" si="1670"/>
        <v>9.7131967770390464</v>
      </c>
      <c r="P900" s="1179">
        <f t="shared" si="1670"/>
        <v>0.10970268179996009</v>
      </c>
      <c r="Q900" s="1179">
        <f t="shared" si="1670"/>
        <v>31.094691112638174</v>
      </c>
      <c r="R900" s="1179">
        <f t="shared" si="1670"/>
        <v>18.268186697859786</v>
      </c>
    </row>
    <row r="901" spans="2:18" ht="15.6" thickTop="1" thickBot="1" x14ac:dyDescent="0.35">
      <c r="D901">
        <v>5</v>
      </c>
      <c r="E901">
        <f t="shared" ref="E901" si="1671">B899+C899+D901</f>
        <v>105</v>
      </c>
      <c r="F901">
        <f t="shared" ref="F901:R901" si="1672">($B899*F$2+$C899*F$3+$D901*F$4)/$E901</f>
        <v>3.8464122253210364</v>
      </c>
      <c r="G901">
        <f t="shared" si="1672"/>
        <v>2.2832649364357905E-2</v>
      </c>
      <c r="H901" s="1179">
        <f t="shared" si="1672"/>
        <v>13.933124791928829</v>
      </c>
      <c r="I901" s="1179">
        <f t="shared" si="1672"/>
        <v>5.6686769103469974</v>
      </c>
      <c r="J901">
        <f t="shared" si="1672"/>
        <v>4.0156571229526348</v>
      </c>
      <c r="K901" s="1179">
        <f t="shared" si="1672"/>
        <v>42.314797931528858</v>
      </c>
      <c r="L901">
        <f t="shared" si="1672"/>
        <v>36.450185185185184</v>
      </c>
      <c r="M901">
        <f t="shared" si="1672"/>
        <v>0.37161538592734183</v>
      </c>
      <c r="N901" s="1179">
        <f t="shared" si="1672"/>
        <v>122.732924495164</v>
      </c>
      <c r="O901">
        <f t="shared" si="1672"/>
        <v>9.5371782140901562</v>
      </c>
      <c r="P901" s="1179">
        <f t="shared" si="1672"/>
        <v>0.11077637221465472</v>
      </c>
      <c r="Q901" s="1179">
        <f t="shared" si="1672"/>
        <v>30.800461168542572</v>
      </c>
      <c r="R901" s="1179">
        <f t="shared" si="1672"/>
        <v>18.069699694998054</v>
      </c>
    </row>
    <row r="902" spans="2:18" ht="15.6" thickTop="1" thickBot="1" x14ac:dyDescent="0.35">
      <c r="D902">
        <v>7</v>
      </c>
      <c r="E902">
        <f t="shared" ref="E902" si="1673">B899+C899+D902</f>
        <v>107</v>
      </c>
      <c r="F902">
        <f t="shared" ref="F902:R902" si="1674">($B899*F$2+$C899*F$3+$D902*F$4)/$E902</f>
        <v>3.7745166697075589</v>
      </c>
      <c r="G902">
        <f t="shared" si="1674"/>
        <v>2.2405870871566168E-2</v>
      </c>
      <c r="H902" s="1179">
        <f t="shared" si="1674"/>
        <v>13.896368565288416</v>
      </c>
      <c r="I902" s="1179">
        <f t="shared" si="1674"/>
        <v>5.7089597629350823</v>
      </c>
      <c r="J902">
        <f t="shared" si="1674"/>
        <v>3.9652532069917936</v>
      </c>
      <c r="K902" s="1179">
        <f t="shared" si="1674"/>
        <v>42.400769665785994</v>
      </c>
      <c r="L902">
        <f t="shared" si="1674"/>
        <v>35.772016763091528</v>
      </c>
      <c r="M902">
        <f t="shared" si="1674"/>
        <v>0.3646693039473915</v>
      </c>
      <c r="N902" s="1179">
        <f t="shared" si="1674"/>
        <v>123.95091166525883</v>
      </c>
      <c r="O902">
        <f t="shared" si="1674"/>
        <v>9.3677397843356154</v>
      </c>
      <c r="P902" s="1179">
        <f t="shared" si="1674"/>
        <v>0.11180992466992153</v>
      </c>
      <c r="Q902" s="1179">
        <f t="shared" si="1674"/>
        <v>30.517230474693534</v>
      </c>
      <c r="R902" s="1179">
        <f t="shared" si="1674"/>
        <v>17.878632767009663</v>
      </c>
    </row>
    <row r="903" spans="2:18" ht="15.6" thickTop="1" thickBot="1" x14ac:dyDescent="0.35">
      <c r="D903">
        <v>10</v>
      </c>
      <c r="E903">
        <f t="shared" ref="E903" si="1675">B899+C899+D903</f>
        <v>110</v>
      </c>
      <c r="F903">
        <f t="shared" ref="F903:R903" si="1676">($B899*F$2+$C899*F$3+$D903*F$4)/$E903</f>
        <v>3.6715753059882621</v>
      </c>
      <c r="G903">
        <f t="shared" si="1676"/>
        <v>2.1794801665977998E-2</v>
      </c>
      <c r="H903" s="1179">
        <f t="shared" si="1676"/>
        <v>13.843740331689643</v>
      </c>
      <c r="I903" s="1179">
        <f t="shared" si="1676"/>
        <v>5.7666374836862033</v>
      </c>
      <c r="J903">
        <f t="shared" si="1676"/>
        <v>3.8930839636842252</v>
      </c>
      <c r="K903" s="1179">
        <f t="shared" si="1676"/>
        <v>42.523865558017803</v>
      </c>
      <c r="L903">
        <f t="shared" si="1676"/>
        <v>34.801002886002891</v>
      </c>
      <c r="M903">
        <f t="shared" si="1676"/>
        <v>0.35472377747609901</v>
      </c>
      <c r="N903" s="1179">
        <f t="shared" si="1676"/>
        <v>125.69484784062192</v>
      </c>
      <c r="O903">
        <f t="shared" si="1676"/>
        <v>9.1251347599143404</v>
      </c>
      <c r="P903" s="1179">
        <f t="shared" si="1676"/>
        <v>0.11328978386723537</v>
      </c>
      <c r="Q903" s="1179">
        <f t="shared" si="1676"/>
        <v>30.111695617591501</v>
      </c>
      <c r="R903" s="1179">
        <f t="shared" si="1676"/>
        <v>17.605059665571737</v>
      </c>
    </row>
    <row r="904" spans="2:18" ht="15.6" thickTop="1" thickBot="1" x14ac:dyDescent="0.35">
      <c r="D904">
        <v>13</v>
      </c>
      <c r="E904">
        <f t="shared" ref="E904" si="1677">B899+C899+D904</f>
        <v>113</v>
      </c>
      <c r="F904">
        <f t="shared" ref="F904:R904" si="1678">($B899*F$2+$C899*F$3+$D904*F$4)/$E904</f>
        <v>3.574099855386804</v>
      </c>
      <c r="G904">
        <f t="shared" si="1678"/>
        <v>2.1216178612898939E-2</v>
      </c>
      <c r="H904" s="1179">
        <f t="shared" si="1678"/>
        <v>13.793906517573987</v>
      </c>
      <c r="I904" s="1179">
        <f t="shared" si="1678"/>
        <v>5.8212526705921324</v>
      </c>
      <c r="J904">
        <f t="shared" si="1678"/>
        <v>3.824746715596528</v>
      </c>
      <c r="K904" s="1179">
        <f t="shared" si="1678"/>
        <v>42.640425385175355</v>
      </c>
      <c r="L904">
        <f t="shared" si="1678"/>
        <v>33.881547267874701</v>
      </c>
      <c r="M904">
        <f t="shared" si="1678"/>
        <v>0.34530633205637956</v>
      </c>
      <c r="N904" s="1179">
        <f t="shared" si="1678"/>
        <v>127.34618563499224</v>
      </c>
      <c r="O904">
        <f t="shared" si="1678"/>
        <v>8.8954114182057005</v>
      </c>
      <c r="P904" s="1179">
        <f t="shared" si="1678"/>
        <v>0.11469106647000156</v>
      </c>
      <c r="Q904" s="1179">
        <f t="shared" si="1678"/>
        <v>29.727693584760374</v>
      </c>
      <c r="R904" s="1179">
        <f t="shared" si="1678"/>
        <v>17.346012569519896</v>
      </c>
    </row>
    <row r="905" spans="2:18" ht="15.6" thickTop="1" thickBot="1" x14ac:dyDescent="0.35">
      <c r="D905">
        <v>15</v>
      </c>
      <c r="E905">
        <f t="shared" ref="E905" si="1679">B899+C899+D905</f>
        <v>115</v>
      </c>
      <c r="F905">
        <f t="shared" ref="F905:R905" si="1680">($B899*F$2+$C899*F$3+$D905*F$4)/$E905</f>
        <v>3.5119415970322505</v>
      </c>
      <c r="G905">
        <f t="shared" si="1680"/>
        <v>2.0847201593544171E-2</v>
      </c>
      <c r="H905" s="1179">
        <f t="shared" si="1680"/>
        <v>13.762128433210382</v>
      </c>
      <c r="I905" s="1179">
        <f t="shared" si="1680"/>
        <v>5.856079746300261</v>
      </c>
      <c r="J905">
        <f t="shared" si="1680"/>
        <v>3.7811693400043729</v>
      </c>
      <c r="K905" s="1179">
        <f t="shared" si="1680"/>
        <v>42.714753390899013</v>
      </c>
      <c r="L905">
        <f t="shared" si="1680"/>
        <v>33.295227743271226</v>
      </c>
      <c r="M905">
        <f t="shared" si="1680"/>
        <v>0.33930100454235557</v>
      </c>
      <c r="N905" s="1179">
        <f t="shared" si="1680"/>
        <v>128.39921263430088</v>
      </c>
      <c r="O905">
        <f t="shared" si="1680"/>
        <v>8.7489211713190311</v>
      </c>
      <c r="P905" s="1179">
        <f t="shared" si="1680"/>
        <v>0.11558463798480899</v>
      </c>
      <c r="Q905" s="1179">
        <f t="shared" si="1680"/>
        <v>29.482822723244876</v>
      </c>
      <c r="R905" s="1179">
        <f t="shared" si="1680"/>
        <v>17.180823116965097</v>
      </c>
    </row>
    <row r="906" spans="2:18" ht="15.6" thickTop="1" thickBot="1" x14ac:dyDescent="0.35">
      <c r="D906">
        <v>17</v>
      </c>
      <c r="E906">
        <f t="shared" ref="E906" si="1681">B899+C899+D906</f>
        <v>117</v>
      </c>
      <c r="F906">
        <f t="shared" ref="F906:R906" si="1682">($B899*F$2+$C899*F$3+$D906*F$4)/$E906</f>
        <v>3.4519084073393915</v>
      </c>
      <c r="G906">
        <f t="shared" si="1682"/>
        <v>2.049083917314171E-2</v>
      </c>
      <c r="H906" s="1179">
        <f t="shared" si="1682"/>
        <v>13.731436779081431</v>
      </c>
      <c r="I906" s="1179">
        <f t="shared" si="1682"/>
        <v>5.8897161527534099</v>
      </c>
      <c r="J906">
        <f t="shared" si="1682"/>
        <v>3.7390817892187869</v>
      </c>
      <c r="K906" s="1179">
        <f t="shared" si="1682"/>
        <v>42.78654026822187</v>
      </c>
      <c r="L906">
        <f t="shared" si="1682"/>
        <v>32.728953330620001</v>
      </c>
      <c r="M906">
        <f t="shared" si="1682"/>
        <v>0.33350098737069139</v>
      </c>
      <c r="N906" s="1179">
        <f t="shared" si="1682"/>
        <v>129.4162387105562</v>
      </c>
      <c r="O906">
        <f t="shared" si="1682"/>
        <v>8.607439138001137</v>
      </c>
      <c r="P906" s="1179">
        <f t="shared" si="1682"/>
        <v>0.11644766004611871</v>
      </c>
      <c r="Q906" s="1179">
        <f t="shared" si="1682"/>
        <v>29.246323515114518</v>
      </c>
      <c r="R906" s="1179">
        <f t="shared" si="1682"/>
        <v>17.021281167061748</v>
      </c>
    </row>
    <row r="907" spans="2:18" ht="15.6" thickTop="1" thickBot="1" x14ac:dyDescent="0.35">
      <c r="D907">
        <v>20</v>
      </c>
      <c r="E907">
        <f t="shared" ref="E907" si="1683">B899+C899+D907</f>
        <v>120</v>
      </c>
      <c r="F907">
        <f t="shared" ref="F907:R907" si="1684">($B899*F$2+$C899*F$3+$D907*F$4)/$E907</f>
        <v>3.365610697155907</v>
      </c>
      <c r="G907">
        <f t="shared" si="1684"/>
        <v>1.9978568193813166E-2</v>
      </c>
      <c r="H907" s="1179">
        <f t="shared" si="1684"/>
        <v>13.687317526271061</v>
      </c>
      <c r="I907" s="1179">
        <f t="shared" si="1684"/>
        <v>5.9380684870298133</v>
      </c>
      <c r="J907">
        <f t="shared" si="1684"/>
        <v>3.6785809349645082</v>
      </c>
      <c r="K907" s="1179">
        <f t="shared" si="1684"/>
        <v>42.889733904373465</v>
      </c>
      <c r="L907">
        <f t="shared" si="1684"/>
        <v>31.914933862433866</v>
      </c>
      <c r="M907">
        <f t="shared" si="1684"/>
        <v>0.3251634626864241</v>
      </c>
      <c r="N907" s="1179">
        <f t="shared" si="1684"/>
        <v>130.87821369517326</v>
      </c>
      <c r="O907">
        <f t="shared" si="1684"/>
        <v>8.4040587151066646</v>
      </c>
      <c r="P907" s="1179">
        <f t="shared" si="1684"/>
        <v>0.11768825425925146</v>
      </c>
      <c r="Q907" s="1179">
        <f t="shared" si="1684"/>
        <v>28.90635590342713</v>
      </c>
      <c r="R907" s="1179">
        <f t="shared" si="1684"/>
        <v>16.79193961407568</v>
      </c>
    </row>
    <row r="908" spans="2:18" ht="15" thickTop="1" x14ac:dyDescent="0.3"/>
  </sheetData>
  <conditionalFormatting sqref="H6">
    <cfRule type="cellIs" dxfId="92" priority="42" operator="between">
      <formula>$E$74</formula>
      <formula>$E$84</formula>
    </cfRule>
  </conditionalFormatting>
  <conditionalFormatting sqref="I6">
    <cfRule type="cellIs" dxfId="91" priority="41" operator="between">
      <formula>$F$74</formula>
      <formula>$F$84</formula>
    </cfRule>
  </conditionalFormatting>
  <conditionalFormatting sqref="J6">
    <cfRule type="cellIs" dxfId="90" priority="40" operator="between">
      <formula>$G$74</formula>
      <formula>$G$84</formula>
    </cfRule>
  </conditionalFormatting>
  <conditionalFormatting sqref="K6">
    <cfRule type="cellIs" dxfId="89" priority="39" operator="between">
      <formula>$H$74</formula>
      <formula>$H$84</formula>
    </cfRule>
  </conditionalFormatting>
  <conditionalFormatting sqref="N6">
    <cfRule type="cellIs" dxfId="88" priority="38" operator="between">
      <formula>$K$74</formula>
      <formula>$K$84</formula>
    </cfRule>
  </conditionalFormatting>
  <conditionalFormatting sqref="P6">
    <cfRule type="cellIs" dxfId="87" priority="37" operator="between">
      <formula>$M$74</formula>
      <formula>$M$84</formula>
    </cfRule>
  </conditionalFormatting>
  <conditionalFormatting sqref="R6">
    <cfRule type="cellIs" dxfId="86" priority="36" operator="between">
      <formula>$O$74</formula>
      <formula>$O$84</formula>
    </cfRule>
  </conditionalFormatting>
  <conditionalFormatting sqref="L6">
    <cfRule type="cellIs" dxfId="85" priority="33" operator="between">
      <formula>$I$78</formula>
      <formula>$I$80</formula>
    </cfRule>
    <cfRule type="cellIs" dxfId="84" priority="34" operator="between">
      <formula>$I$76</formula>
      <formula>$I$78</formula>
    </cfRule>
    <cfRule type="cellIs" dxfId="83" priority="35" operator="between">
      <formula>$I$74</formula>
      <formula>$I$76</formula>
    </cfRule>
  </conditionalFormatting>
  <conditionalFormatting sqref="O6">
    <cfRule type="cellIs" dxfId="82" priority="30" operator="between">
      <formula>$L$82</formula>
      <formula>$L$84</formula>
    </cfRule>
    <cfRule type="cellIs" dxfId="81" priority="31" operator="between">
      <formula>$L$78</formula>
      <formula>$L$80</formula>
    </cfRule>
    <cfRule type="cellIs" dxfId="80" priority="32" operator="between">
      <formula>$L$74</formula>
      <formula>$L$76</formula>
    </cfRule>
  </conditionalFormatting>
  <conditionalFormatting sqref="Q6">
    <cfRule type="cellIs" dxfId="79" priority="26" operator="between">
      <formula>$N$74</formula>
      <formula>$N$80</formula>
    </cfRule>
    <cfRule type="cellIs" dxfId="78" priority="27" operator="between">
      <formula>$N$82</formula>
      <formula>$N$84</formula>
    </cfRule>
    <cfRule type="cellIs" dxfId="77" priority="28" operator="between">
      <formula>$N$78</formula>
      <formula>$N$80</formula>
    </cfRule>
    <cfRule type="cellIs" dxfId="76" priority="29" operator="between">
      <formula>$N$74</formula>
      <formula>$N$76</formula>
    </cfRule>
  </conditionalFormatting>
  <conditionalFormatting sqref="G17:G907">
    <cfRule type="cellIs" dxfId="75" priority="24" operator="lessThan">
      <formula>$G$12</formula>
    </cfRule>
    <cfRule type="cellIs" dxfId="74" priority="25" operator="greaterThan">
      <formula>$G$11</formula>
    </cfRule>
  </conditionalFormatting>
  <conditionalFormatting sqref="H17:H907">
    <cfRule type="cellIs" dxfId="73" priority="22" operator="lessThan">
      <formula>$H$12</formula>
    </cfRule>
    <cfRule type="cellIs" dxfId="72" priority="23" operator="greaterThan">
      <formula>$H$11</formula>
    </cfRule>
  </conditionalFormatting>
  <conditionalFormatting sqref="I17:I907">
    <cfRule type="cellIs" dxfId="71" priority="20" operator="lessThan">
      <formula>$I$12</formula>
    </cfRule>
    <cfRule type="cellIs" dxfId="70" priority="21" operator="greaterThan">
      <formula>$I$11</formula>
    </cfRule>
  </conditionalFormatting>
  <conditionalFormatting sqref="J17:J907">
    <cfRule type="cellIs" dxfId="69" priority="18" operator="lessThan">
      <formula>$J$12</formula>
    </cfRule>
    <cfRule type="cellIs" dxfId="68" priority="19" operator="greaterThan">
      <formula>$J$11</formula>
    </cfRule>
  </conditionalFormatting>
  <conditionalFormatting sqref="K17:K907">
    <cfRule type="cellIs" dxfId="67" priority="16" operator="lessThan">
      <formula>$K$12</formula>
    </cfRule>
    <cfRule type="cellIs" dxfId="66" priority="17" operator="greaterThan">
      <formula>$K$11</formula>
    </cfRule>
  </conditionalFormatting>
  <conditionalFormatting sqref="L17:L907">
    <cfRule type="cellIs" dxfId="65" priority="14" operator="lessThan">
      <formula>$L$12</formula>
    </cfRule>
    <cfRule type="cellIs" dxfId="64" priority="15" operator="greaterThan">
      <formula>$L$11</formula>
    </cfRule>
  </conditionalFormatting>
  <conditionalFormatting sqref="N17:N907">
    <cfRule type="cellIs" dxfId="63" priority="12" operator="lessThan">
      <formula>$N$12</formula>
    </cfRule>
    <cfRule type="cellIs" dxfId="62" priority="13" operator="greaterThan">
      <formula>$N$11</formula>
    </cfRule>
  </conditionalFormatting>
  <conditionalFormatting sqref="O17:O907">
    <cfRule type="cellIs" dxfId="61" priority="10" operator="lessThan">
      <formula>$O$12</formula>
    </cfRule>
    <cfRule type="cellIs" dxfId="60" priority="11" operator="greaterThan">
      <formula>$O$11</formula>
    </cfRule>
  </conditionalFormatting>
  <conditionalFormatting sqref="P17:P907">
    <cfRule type="cellIs" dxfId="59" priority="8" operator="lessThan">
      <formula>$P$12</formula>
    </cfRule>
    <cfRule type="cellIs" dxfId="58" priority="9" operator="greaterThan">
      <formula>$P$11</formula>
    </cfRule>
  </conditionalFormatting>
  <conditionalFormatting sqref="Q17:Q907">
    <cfRule type="cellIs" dxfId="57" priority="6" operator="lessThan">
      <formula>$Q$12</formula>
    </cfRule>
    <cfRule type="cellIs" dxfId="56" priority="7" operator="greaterThan">
      <formula>$Q$11</formula>
    </cfRule>
  </conditionalFormatting>
  <conditionalFormatting sqref="R17:R907">
    <cfRule type="cellIs" dxfId="55" priority="4" operator="lessThan">
      <formula>$R$12</formula>
    </cfRule>
    <cfRule type="cellIs" dxfId="54" priority="5" operator="greaterThan">
      <formula>$R$11</formula>
    </cfRule>
  </conditionalFormatting>
  <conditionalFormatting sqref="M17:M907">
    <cfRule type="cellIs" dxfId="53" priority="1" operator="lessThan">
      <formula>0.04</formula>
    </cfRule>
    <cfRule type="cellIs" dxfId="52" priority="2" operator="greaterThan">
      <formula>0.06</formula>
    </cfRule>
    <cfRule type="cellIs" dxfId="51" priority="3" operator="greaterThan">
      <formula>"0,06"</formula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023D-B641-44D9-B2D2-3B0D7854D493}">
  <dimension ref="A2:Q37"/>
  <sheetViews>
    <sheetView tabSelected="1" topLeftCell="A16" workbookViewId="0">
      <selection activeCell="B37" sqref="B37"/>
    </sheetView>
  </sheetViews>
  <sheetFormatPr defaultRowHeight="14.4" x14ac:dyDescent="0.3"/>
  <cols>
    <col min="2" max="2" width="65.6640625" customWidth="1"/>
    <col min="4" max="4" width="16" customWidth="1"/>
    <col min="5" max="5" width="9.77734375" customWidth="1"/>
    <col min="6" max="6" width="11" customWidth="1"/>
    <col min="11" max="11" width="12.6640625" customWidth="1"/>
    <col min="12" max="12" width="15.88671875" customWidth="1"/>
  </cols>
  <sheetData>
    <row r="2" spans="2:17" ht="24" x14ac:dyDescent="0.3">
      <c r="B2" s="825"/>
      <c r="C2" s="826" t="s">
        <v>108</v>
      </c>
      <c r="D2" s="826" t="s">
        <v>109</v>
      </c>
      <c r="E2" s="826" t="s">
        <v>110</v>
      </c>
      <c r="F2" s="826" t="s">
        <v>111</v>
      </c>
      <c r="G2" s="826" t="s">
        <v>113</v>
      </c>
      <c r="H2" s="826" t="s">
        <v>114</v>
      </c>
      <c r="I2" s="826" t="s">
        <v>115</v>
      </c>
      <c r="J2" s="826" t="s">
        <v>116</v>
      </c>
      <c r="K2" s="826" t="s">
        <v>118</v>
      </c>
      <c r="L2" s="826" t="s">
        <v>119</v>
      </c>
      <c r="M2" s="826" t="s">
        <v>120</v>
      </c>
      <c r="N2" s="826" t="s">
        <v>121</v>
      </c>
      <c r="O2" s="826" t="s">
        <v>122</v>
      </c>
      <c r="P2" s="876" t="s">
        <v>658</v>
      </c>
      <c r="Q2" s="876" t="s">
        <v>659</v>
      </c>
    </row>
    <row r="3" spans="2:17" ht="23.4" x14ac:dyDescent="0.45">
      <c r="B3" s="827" t="s">
        <v>70</v>
      </c>
      <c r="C3" s="828">
        <v>4.0392856938498358</v>
      </c>
      <c r="D3" s="829">
        <v>2.3859895455340546E-2</v>
      </c>
      <c r="E3" s="830">
        <v>14.087931008174502</v>
      </c>
      <c r="F3" s="828">
        <v>5.5589655349994525</v>
      </c>
      <c r="G3" s="828">
        <v>4.1768965638917068</v>
      </c>
      <c r="H3" s="831">
        <v>41.314827820350381</v>
      </c>
      <c r="I3" s="828">
        <v>38.555555555555557</v>
      </c>
      <c r="J3" s="832">
        <v>0.39307692446387732</v>
      </c>
      <c r="K3" s="831">
        <v>117.70206951272898</v>
      </c>
      <c r="L3" s="830">
        <v>9.7713794058253018</v>
      </c>
      <c r="M3" s="829">
        <v>0.10822940103966615</v>
      </c>
      <c r="N3" s="828">
        <v>31.483930982392408</v>
      </c>
      <c r="O3" s="828">
        <v>18.576517302414466</v>
      </c>
      <c r="P3" s="588">
        <v>-69.796158778234812</v>
      </c>
      <c r="Q3" s="585">
        <v>-10.172033786069095</v>
      </c>
    </row>
    <row r="4" spans="2:17" ht="23.4" x14ac:dyDescent="0.45">
      <c r="B4" s="833" t="s">
        <v>601</v>
      </c>
      <c r="C4" s="834">
        <v>3.9839999675750732</v>
      </c>
      <c r="D4" s="835">
        <v>3.5298533178865908E-2</v>
      </c>
      <c r="E4" s="836">
        <v>8.4396000099182125</v>
      </c>
      <c r="F4" s="834">
        <v>5.754440002441406</v>
      </c>
      <c r="G4" s="834">
        <v>1.5359999895095826</v>
      </c>
      <c r="H4" s="837">
        <v>118.31440002441406</v>
      </c>
      <c r="I4" s="834">
        <v>9.4285714285714288</v>
      </c>
      <c r="J4" s="838">
        <v>0.10500000044703484</v>
      </c>
      <c r="K4" s="837">
        <v>294.97599975585939</v>
      </c>
      <c r="L4" s="837">
        <v>31.67604019165039</v>
      </c>
      <c r="M4" s="835">
        <v>8.6451236754655839E-2</v>
      </c>
      <c r="N4" s="834">
        <v>38.901160202026368</v>
      </c>
      <c r="O4" s="834">
        <v>19.005159797668458</v>
      </c>
      <c r="P4" s="588">
        <v>-73.012416076744913</v>
      </c>
      <c r="Q4" s="585">
        <v>-10.482118469643696</v>
      </c>
    </row>
    <row r="5" spans="2:17" ht="23.4" x14ac:dyDescent="0.45">
      <c r="B5" s="839" t="s">
        <v>602</v>
      </c>
      <c r="C5" s="840">
        <v>3.3</v>
      </c>
      <c r="D5" s="841">
        <v>9.6756696701049805E-2</v>
      </c>
      <c r="E5" s="840">
        <v>6.6159999847412108</v>
      </c>
      <c r="F5" s="840">
        <v>3.7079999923706053</v>
      </c>
      <c r="G5" s="840">
        <v>1.1959999799728394</v>
      </c>
      <c r="H5" s="840">
        <v>124.20200195312501</v>
      </c>
      <c r="I5" s="840">
        <v>10.25</v>
      </c>
      <c r="J5" s="842">
        <v>7.9999998211860657E-2</v>
      </c>
      <c r="K5" s="840">
        <v>299</v>
      </c>
      <c r="L5" s="840">
        <v>36.906400299072267</v>
      </c>
      <c r="M5" s="841">
        <v>9.8129019141197205E-2</v>
      </c>
      <c r="N5" s="840">
        <v>42.628000640869139</v>
      </c>
      <c r="O5" s="840">
        <v>15.701799964904785</v>
      </c>
      <c r="P5" s="588">
        <v>-68.714521285898954</v>
      </c>
      <c r="Q5" s="585">
        <v>-9.7932007826742442</v>
      </c>
    </row>
    <row r="6" spans="2:17" ht="23.4" x14ac:dyDescent="0.45">
      <c r="B6" s="851" t="s">
        <v>590</v>
      </c>
      <c r="C6" s="852">
        <v>4.2200000127156576</v>
      </c>
      <c r="D6" s="853">
        <v>3.046049689874053E-2</v>
      </c>
      <c r="E6" s="852">
        <v>11.753333250681559</v>
      </c>
      <c r="F6" s="852">
        <v>6.9027778042687311</v>
      </c>
      <c r="G6" s="852">
        <v>1.9522222280502319</v>
      </c>
      <c r="H6" s="852">
        <v>74.838334189520936</v>
      </c>
      <c r="I6" s="852">
        <v>9.9</v>
      </c>
      <c r="J6" s="854">
        <v>0.20666666701436043</v>
      </c>
      <c r="K6" s="852">
        <v>168.15222083197699</v>
      </c>
      <c r="L6" s="855">
        <v>42.525721867879234</v>
      </c>
      <c r="M6" s="853">
        <v>8.8328956315914794E-2</v>
      </c>
      <c r="N6" s="855">
        <v>38.315777460734047</v>
      </c>
      <c r="O6" s="855">
        <v>24.622499942779541</v>
      </c>
      <c r="P6" s="588">
        <v>-68.083086145068293</v>
      </c>
      <c r="Q6" s="585">
        <v>-9.8235482676538162</v>
      </c>
    </row>
    <row r="7" spans="2:17" ht="23.4" x14ac:dyDescent="0.45">
      <c r="B7" s="851" t="s">
        <v>36</v>
      </c>
      <c r="C7" s="852">
        <v>2.4666666189829507</v>
      </c>
      <c r="D7" s="853">
        <v>2.9910980413357418E-2</v>
      </c>
      <c r="E7" s="852">
        <v>6.1613333384195963</v>
      </c>
      <c r="F7" s="852">
        <v>2.5493333180745443</v>
      </c>
      <c r="G7" s="852">
        <v>1.918666672706604</v>
      </c>
      <c r="H7" s="852">
        <v>14.817999903361002</v>
      </c>
      <c r="I7" s="852">
        <v>10.375</v>
      </c>
      <c r="J7" s="854">
        <v>0.19875000137835741</v>
      </c>
      <c r="K7" s="852">
        <v>36.78666671117147</v>
      </c>
      <c r="L7" s="852">
        <v>6.4683333555857336</v>
      </c>
      <c r="M7" s="853">
        <v>9.9484923481941226E-2</v>
      </c>
      <c r="N7" s="852">
        <v>14.971866798400878</v>
      </c>
      <c r="O7" s="852">
        <v>9.193933296203614</v>
      </c>
      <c r="P7" s="588">
        <v>-71.780380470764058</v>
      </c>
      <c r="Q7" s="585">
        <v>-10.603749966944321</v>
      </c>
    </row>
    <row r="8" spans="2:17" ht="23.4" x14ac:dyDescent="0.45">
      <c r="B8" s="851" t="s">
        <v>27</v>
      </c>
      <c r="C8" s="852">
        <v>2.2999999523162842</v>
      </c>
      <c r="D8" s="853">
        <v>3.3762619830667973E-2</v>
      </c>
      <c r="E8" s="852">
        <v>5.1763636415654961</v>
      </c>
      <c r="F8" s="852">
        <v>4.2363636493682861</v>
      </c>
      <c r="G8" s="852">
        <v>1.2845454757863826</v>
      </c>
      <c r="H8" s="852">
        <v>21.542727383700285</v>
      </c>
      <c r="I8" s="852">
        <v>23.25</v>
      </c>
      <c r="J8" s="854">
        <v>0.25999999684946878</v>
      </c>
      <c r="K8" s="852">
        <v>67.399999098344281</v>
      </c>
      <c r="L8" s="852">
        <v>7.7213637178594414</v>
      </c>
      <c r="M8" s="853">
        <v>6.3163789158517669E-2</v>
      </c>
      <c r="N8" s="852">
        <v>13.934727148576217</v>
      </c>
      <c r="O8" s="852">
        <v>5.9941817630421035</v>
      </c>
      <c r="P8" s="588">
        <v>-70.914153641529438</v>
      </c>
      <c r="Q8" s="585">
        <v>-10.372826631730076</v>
      </c>
    </row>
    <row r="9" spans="2:17" ht="23.4" x14ac:dyDescent="0.45">
      <c r="B9" s="851" t="s">
        <v>400</v>
      </c>
      <c r="C9" s="852">
        <v>5.6000000089406967</v>
      </c>
      <c r="D9" s="853">
        <v>2.6113400980830193E-2</v>
      </c>
      <c r="E9" s="852">
        <v>29.828750133514404</v>
      </c>
      <c r="F9" s="852">
        <v>14.59187513589859</v>
      </c>
      <c r="G9" s="852">
        <v>3.0706250220537186</v>
      </c>
      <c r="H9" s="852">
        <v>84.175624847412109</v>
      </c>
      <c r="I9" s="852">
        <v>9</v>
      </c>
      <c r="J9" s="854">
        <v>0.14399999976158143</v>
      </c>
      <c r="K9" s="852">
        <v>211.48000049591064</v>
      </c>
      <c r="L9" s="852">
        <v>21.89493727684021</v>
      </c>
      <c r="M9" s="853">
        <v>0.14104909356683493</v>
      </c>
      <c r="N9" s="852">
        <v>64.624437808990479</v>
      </c>
      <c r="O9" s="852">
        <v>55.194750547409058</v>
      </c>
      <c r="P9" s="588">
        <v>-68.618364122051076</v>
      </c>
      <c r="Q9" s="585">
        <v>-9.6974994259419507</v>
      </c>
    </row>
    <row r="10" spans="2:17" ht="23.4" x14ac:dyDescent="0.45">
      <c r="B10" s="856" t="s">
        <v>589</v>
      </c>
      <c r="C10" s="852">
        <v>2.7363636276938696</v>
      </c>
      <c r="D10" s="853">
        <v>2.6052374020218851E-2</v>
      </c>
      <c r="E10" s="852">
        <v>18.540000074050006</v>
      </c>
      <c r="F10" s="852">
        <v>8.5982352144577927</v>
      </c>
      <c r="G10" s="852">
        <v>2.7635293988620533</v>
      </c>
      <c r="H10" s="852">
        <v>45.772940916173596</v>
      </c>
      <c r="I10" s="852">
        <v>27.4</v>
      </c>
      <c r="J10" s="854">
        <v>0.49000001233071089</v>
      </c>
      <c r="K10" s="852">
        <v>120.23294067382813</v>
      </c>
      <c r="L10" s="852">
        <v>21.867941379547119</v>
      </c>
      <c r="M10" s="853">
        <v>0.10613490202847649</v>
      </c>
      <c r="N10" s="852">
        <v>40.023646859561694</v>
      </c>
      <c r="O10" s="852">
        <v>27.501000123865463</v>
      </c>
      <c r="P10" s="588">
        <v>-68.336390370385161</v>
      </c>
      <c r="Q10" s="585">
        <v>-9.7932007826742442</v>
      </c>
    </row>
    <row r="11" spans="2:17" ht="23.4" x14ac:dyDescent="0.45">
      <c r="B11" s="856" t="s">
        <v>603</v>
      </c>
      <c r="C11" s="852">
        <v>2.4555555714501276</v>
      </c>
      <c r="D11" s="853">
        <v>2.5327092967927456E-2</v>
      </c>
      <c r="E11" s="852">
        <v>12.932727293534713</v>
      </c>
      <c r="F11" s="852">
        <v>6.3727273507551709</v>
      </c>
      <c r="G11" s="852">
        <v>4.6800000017339531</v>
      </c>
      <c r="H11" s="852">
        <v>72.011818625710234</v>
      </c>
      <c r="I11" s="852">
        <v>8.1999999999999993</v>
      </c>
      <c r="J11" s="854">
        <v>0.38999999314546585</v>
      </c>
      <c r="K11" s="852">
        <v>161.98727208917791</v>
      </c>
      <c r="L11" s="852">
        <v>52.110181635076351</v>
      </c>
      <c r="M11" s="853">
        <v>8.7455870752984832E-2</v>
      </c>
      <c r="N11" s="852">
        <v>33.178181734952062</v>
      </c>
      <c r="O11" s="852">
        <v>24.017000024968926</v>
      </c>
    </row>
    <row r="12" spans="2:17" ht="23.4" x14ac:dyDescent="0.45">
      <c r="B12" s="856" t="s">
        <v>604</v>
      </c>
      <c r="C12" s="852">
        <v>3.0300000429153444</v>
      </c>
      <c r="D12" s="853">
        <v>4.6127392910420895E-2</v>
      </c>
      <c r="E12" s="852">
        <v>17.183333396911621</v>
      </c>
      <c r="F12" s="852">
        <v>7.3274999062220258</v>
      </c>
      <c r="G12" s="852">
        <v>6.2616666356722517</v>
      </c>
      <c r="H12" s="852">
        <v>52.097499529520668</v>
      </c>
      <c r="I12" s="852">
        <v>100.08333333333333</v>
      </c>
      <c r="J12" s="854">
        <v>0.58999999761581423</v>
      </c>
      <c r="K12" s="852">
        <v>121.25999800364177</v>
      </c>
      <c r="L12" s="852">
        <v>50.048417011896767</v>
      </c>
      <c r="M12" s="853">
        <v>9.5648604755600289E-2</v>
      </c>
      <c r="N12" s="852">
        <v>34.195333639780678</v>
      </c>
      <c r="O12" s="852">
        <v>25.319500207901001</v>
      </c>
    </row>
    <row r="13" spans="2:17" ht="23.4" x14ac:dyDescent="0.45">
      <c r="B13" s="851" t="s">
        <v>16</v>
      </c>
      <c r="C13" s="852">
        <v>4.2833333611488342</v>
      </c>
      <c r="D13" s="853">
        <v>4.0292096634705864E-2</v>
      </c>
      <c r="E13" s="852">
        <v>20.550833066304524</v>
      </c>
      <c r="F13" s="852">
        <v>18.852499802907307</v>
      </c>
      <c r="G13" s="852">
        <v>4.3675000071525574</v>
      </c>
      <c r="H13" s="852">
        <v>98.519166946411133</v>
      </c>
      <c r="I13" s="852">
        <v>102.08333333333333</v>
      </c>
      <c r="J13" s="854">
        <v>0.87599998824298386</v>
      </c>
      <c r="K13" s="852">
        <v>272.05833180745441</v>
      </c>
      <c r="L13" s="852">
        <v>6.5512499411900835</v>
      </c>
      <c r="M13" s="853">
        <v>0.18226984515786171</v>
      </c>
      <c r="N13" s="852">
        <v>63.106250127156578</v>
      </c>
      <c r="O13" s="852">
        <v>55.250583330790199</v>
      </c>
      <c r="P13" s="585">
        <v>-8.8790639592714751</v>
      </c>
      <c r="Q13" s="585">
        <v>-8.8790639592714751</v>
      </c>
    </row>
    <row r="14" spans="2:17" ht="23.4" x14ac:dyDescent="0.45">
      <c r="B14" s="851" t="s">
        <v>24</v>
      </c>
      <c r="C14" s="852">
        <v>6.2999999324480696</v>
      </c>
      <c r="D14" s="853">
        <v>3.4428140614181757E-2</v>
      </c>
      <c r="E14" s="852">
        <v>19.975833257039387</v>
      </c>
      <c r="F14" s="852">
        <v>13.302499930063883</v>
      </c>
      <c r="G14" s="852">
        <v>4.3983333706855774</v>
      </c>
      <c r="H14" s="852">
        <v>74.703332901000977</v>
      </c>
      <c r="I14" s="852">
        <v>37.444444444444443</v>
      </c>
      <c r="J14" s="854">
        <v>0.5566666591912508</v>
      </c>
      <c r="K14" s="852">
        <v>206.21333185831705</v>
      </c>
      <c r="L14" s="852">
        <v>36.886916299661003</v>
      </c>
      <c r="M14" s="853">
        <v>0.17067300404111543</v>
      </c>
      <c r="N14" s="852">
        <v>50.323833465576172</v>
      </c>
      <c r="O14" s="852">
        <v>29.022249698638916</v>
      </c>
      <c r="P14" s="588">
        <v>-66.014941229798836</v>
      </c>
      <c r="Q14" s="585">
        <v>-9.4452806013671875</v>
      </c>
    </row>
    <row r="15" spans="2:17" ht="23.4" x14ac:dyDescent="0.45">
      <c r="B15" s="851" t="s">
        <v>33</v>
      </c>
      <c r="C15" s="852">
        <v>3.1777777671813965</v>
      </c>
      <c r="D15" s="853">
        <v>2.5130414714415867E-2</v>
      </c>
      <c r="E15" s="852">
        <v>14.199166615804037</v>
      </c>
      <c r="F15" s="852">
        <v>8.3625000715255737</v>
      </c>
      <c r="G15" s="852">
        <v>3.250833292802175</v>
      </c>
      <c r="H15" s="852">
        <v>43.62916692097982</v>
      </c>
      <c r="I15" s="852">
        <v>38</v>
      </c>
      <c r="J15" s="854">
        <v>0.38625001115724444</v>
      </c>
      <c r="K15" s="852">
        <v>125.86166699727376</v>
      </c>
      <c r="L15" s="852">
        <v>18.179500063260395</v>
      </c>
      <c r="M15" s="853">
        <v>8.9451678718129798E-2</v>
      </c>
      <c r="N15" s="852">
        <v>29.716249942779541</v>
      </c>
      <c r="O15" s="852">
        <v>19.999749859174091</v>
      </c>
      <c r="P15" s="588">
        <v>-68.826203816673527</v>
      </c>
      <c r="Q15" s="585">
        <v>-9.842123335019183</v>
      </c>
    </row>
    <row r="16" spans="2:17" ht="23.4" x14ac:dyDescent="0.45">
      <c r="B16" s="857" t="s">
        <v>605</v>
      </c>
      <c r="C16" s="858">
        <v>5.904166579246521</v>
      </c>
      <c r="D16" s="859">
        <v>4.7388349575075234E-2</v>
      </c>
      <c r="E16" s="858">
        <v>11.131666620572409</v>
      </c>
      <c r="F16" s="858">
        <v>7.6716666221618652</v>
      </c>
      <c r="G16" s="858">
        <v>1.501666675011317</v>
      </c>
      <c r="H16" s="860">
        <v>107.27791659037273</v>
      </c>
      <c r="I16" s="858">
        <v>15.263157894736842</v>
      </c>
      <c r="J16" s="861">
        <v>9.6249999944120646E-2</v>
      </c>
      <c r="K16" s="860">
        <v>286.54583231608075</v>
      </c>
      <c r="L16" s="858">
        <v>15.512166579564413</v>
      </c>
      <c r="M16" s="859">
        <v>0.12855710306515297</v>
      </c>
      <c r="N16" s="858">
        <v>42.001333475112915</v>
      </c>
      <c r="O16" s="858">
        <v>22.691666722297668</v>
      </c>
      <c r="P16" s="588">
        <v>-72.189333002600605</v>
      </c>
      <c r="Q16" s="585">
        <v>-10.353061093470624</v>
      </c>
    </row>
    <row r="17" spans="1:17" ht="23.4" x14ac:dyDescent="0.45">
      <c r="B17" s="878" t="s">
        <v>665</v>
      </c>
      <c r="C17" s="879">
        <v>3.8010603027095051</v>
      </c>
      <c r="D17" s="880">
        <v>2.9215759482589716E-2</v>
      </c>
      <c r="E17" s="879">
        <v>13.669708623781213</v>
      </c>
      <c r="F17" s="879">
        <v>7.3815301744068877</v>
      </c>
      <c r="G17" s="879">
        <v>2.181313934277715</v>
      </c>
      <c r="H17" s="879">
        <v>66.631035182782114</v>
      </c>
      <c r="I17" s="879">
        <v>14.84153756211634</v>
      </c>
      <c r="J17" s="881">
        <v>0.28667251664183618</v>
      </c>
      <c r="K17" s="879">
        <v>154.62108238334449</v>
      </c>
      <c r="L17" s="879">
        <v>36.692510540276537</v>
      </c>
      <c r="M17" s="880">
        <v>9.3356884862636394E-2</v>
      </c>
      <c r="N17" s="879">
        <v>38.798034648476673</v>
      </c>
      <c r="O17" s="879">
        <v>25.435312329487815</v>
      </c>
      <c r="P17" s="879">
        <v>-68.154612564728069</v>
      </c>
      <c r="Q17" s="881">
        <v>-9.8149789398285403</v>
      </c>
    </row>
    <row r="18" spans="1:17" ht="23.4" x14ac:dyDescent="0.45">
      <c r="B18" s="878" t="s">
        <v>709</v>
      </c>
      <c r="C18" s="934">
        <v>4.3339698227615351</v>
      </c>
      <c r="D18" s="933">
        <v>2.8296731249194591E-2</v>
      </c>
      <c r="E18" s="934">
        <v>18.456587820246099</v>
      </c>
      <c r="F18" s="934">
        <v>9.5174891837769877</v>
      </c>
      <c r="G18" s="934">
        <v>2.444759308973754</v>
      </c>
      <c r="H18" s="934">
        <v>71.828362711493739</v>
      </c>
      <c r="I18" s="934">
        <v>13.111067681547009</v>
      </c>
      <c r="J18" s="935">
        <v>0.24440787473532172</v>
      </c>
      <c r="K18" s="934">
        <v>171.46470346585741</v>
      </c>
      <c r="L18" s="934">
        <v>32.308946356086388</v>
      </c>
      <c r="M18" s="933">
        <v>0.10748500264376085</v>
      </c>
      <c r="N18" s="934">
        <v>46.448728034845715</v>
      </c>
      <c r="O18" s="934">
        <v>34.251109703239429</v>
      </c>
      <c r="P18" s="934">
        <v>-68.291992166156817</v>
      </c>
      <c r="Q18" s="935">
        <v>-9.7801773557930165</v>
      </c>
    </row>
    <row r="19" spans="1:17" ht="20.399999999999999" x14ac:dyDescent="0.35">
      <c r="A19" s="1154" t="s">
        <v>937</v>
      </c>
      <c r="B19" s="1032"/>
      <c r="C19" s="1095"/>
      <c r="D19" s="1098">
        <v>0</v>
      </c>
      <c r="E19" s="1095">
        <v>11.941666666666668</v>
      </c>
      <c r="F19" s="1095">
        <v>14.125</v>
      </c>
      <c r="G19" s="1100">
        <v>1.0583333333333333</v>
      </c>
      <c r="H19" s="1095">
        <v>86.875</v>
      </c>
      <c r="I19" s="1106">
        <v>6.3636363636363658E-2</v>
      </c>
      <c r="J19" s="1107">
        <v>0</v>
      </c>
      <c r="K19" s="1095">
        <v>221.24166666666665</v>
      </c>
      <c r="L19" s="1100">
        <v>10.516666666666667</v>
      </c>
      <c r="M19" s="1096">
        <v>0.14416666666666667</v>
      </c>
      <c r="N19" s="1095">
        <v>60.975000000000001</v>
      </c>
      <c r="O19" s="1095">
        <v>34.124999999999993</v>
      </c>
    </row>
    <row r="20" spans="1:17" ht="20.399999999999999" x14ac:dyDescent="0.35">
      <c r="A20" s="346" t="s">
        <v>936</v>
      </c>
      <c r="B20" s="346"/>
      <c r="D20" s="1097">
        <v>9.286738725172149E-3</v>
      </c>
      <c r="E20" s="1093">
        <v>3.4488888493290655</v>
      </c>
      <c r="F20" s="1093">
        <v>2.3192592903419778</v>
      </c>
      <c r="G20" s="1099">
        <v>0.49407407531031855</v>
      </c>
      <c r="H20" s="1093">
        <v>31.531851874457463</v>
      </c>
      <c r="I20" s="1104">
        <v>2.7222222222222219</v>
      </c>
      <c r="J20" s="1105">
        <v>0</v>
      </c>
      <c r="K20" s="1093">
        <v>91.981480916341141</v>
      </c>
      <c r="L20" s="1099">
        <v>3.3155185558177807</v>
      </c>
      <c r="M20" s="1094">
        <v>2.3912660087700242E-2</v>
      </c>
      <c r="N20" s="1093">
        <v>9.5839258123327173</v>
      </c>
      <c r="O20" s="1093">
        <v>5.864925949661834</v>
      </c>
    </row>
    <row r="25" spans="1:17" ht="23.4" x14ac:dyDescent="0.45">
      <c r="B25" s="843" t="s">
        <v>76</v>
      </c>
      <c r="C25" s="844">
        <v>6.4777778519524469</v>
      </c>
      <c r="D25" s="845">
        <v>3.307866957038641E-2</v>
      </c>
      <c r="E25" s="844">
        <v>9.5888889100816517</v>
      </c>
      <c r="F25" s="844">
        <v>7.7277777459886341</v>
      </c>
      <c r="G25" s="844">
        <v>1.301111102104187</v>
      </c>
      <c r="H25" s="844">
        <v>90.807778252495666</v>
      </c>
      <c r="I25" s="844">
        <v>8.5</v>
      </c>
      <c r="J25" s="846">
        <v>5.000000074505806E-2</v>
      </c>
      <c r="K25" s="844">
        <v>281.37777709960938</v>
      </c>
      <c r="L25" s="844">
        <v>3.9127777947319879</v>
      </c>
      <c r="M25" s="845">
        <v>8.0344006419181824E-2</v>
      </c>
      <c r="N25" s="844">
        <v>24.364555570814346</v>
      </c>
      <c r="O25" s="844">
        <v>14.897555351257324</v>
      </c>
      <c r="P25" s="588">
        <v>-73.243647537752651</v>
      </c>
      <c r="Q25" s="585">
        <v>-10.44971813437961</v>
      </c>
    </row>
    <row r="26" spans="1:17" ht="23.4" x14ac:dyDescent="0.45">
      <c r="B26" s="847" t="s">
        <v>77</v>
      </c>
      <c r="C26" s="848">
        <v>5.4555555449591742</v>
      </c>
      <c r="D26" s="849">
        <v>2.7860216175516445E-2</v>
      </c>
      <c r="E26" s="848">
        <v>10.346666547987196</v>
      </c>
      <c r="F26" s="848">
        <v>6.9577778710259333</v>
      </c>
      <c r="G26" s="848">
        <v>1.4822222259309557</v>
      </c>
      <c r="H26" s="848">
        <v>94.595555623372391</v>
      </c>
      <c r="I26" s="848">
        <v>8.1666666666666661</v>
      </c>
      <c r="J26" s="850"/>
      <c r="K26" s="848">
        <v>275.94444274902344</v>
      </c>
      <c r="L26" s="848">
        <v>9.9465556674533424</v>
      </c>
      <c r="M26" s="849">
        <v>7.1737980263100729E-2</v>
      </c>
      <c r="N26" s="848">
        <v>28.751777436998154</v>
      </c>
      <c r="O26" s="848">
        <v>17.594777848985501</v>
      </c>
      <c r="P26" s="588">
        <v>-72.852736114017745</v>
      </c>
      <c r="Q26" s="585">
        <v>-10.445279451804719</v>
      </c>
    </row>
    <row r="28" spans="1:17" x14ac:dyDescent="0.3">
      <c r="B28" t="s">
        <v>993</v>
      </c>
    </row>
    <row r="29" spans="1:17" x14ac:dyDescent="0.3">
      <c r="B29" t="s">
        <v>991</v>
      </c>
    </row>
    <row r="30" spans="1:17" x14ac:dyDescent="0.3">
      <c r="B30" t="s">
        <v>992</v>
      </c>
    </row>
    <row r="31" spans="1:17" x14ac:dyDescent="0.3">
      <c r="B31" t="s">
        <v>994</v>
      </c>
    </row>
    <row r="33" spans="2:2" x14ac:dyDescent="0.3">
      <c r="B33" t="s">
        <v>995</v>
      </c>
    </row>
    <row r="34" spans="2:2" x14ac:dyDescent="0.3">
      <c r="B34" t="s">
        <v>996</v>
      </c>
    </row>
    <row r="35" spans="2:2" x14ac:dyDescent="0.3">
      <c r="B35" t="s">
        <v>997</v>
      </c>
    </row>
    <row r="36" spans="2:2" x14ac:dyDescent="0.3">
      <c r="B36" t="s">
        <v>998</v>
      </c>
    </row>
    <row r="37" spans="2:2" x14ac:dyDescent="0.3">
      <c r="B37" t="s">
        <v>1000</v>
      </c>
    </row>
  </sheetData>
  <conditionalFormatting sqref="E19">
    <cfRule type="cellIs" dxfId="50" priority="1" operator="between">
      <formula>$E$91</formula>
      <formula>$E$100</formula>
    </cfRule>
  </conditionalFormatting>
  <conditionalFormatting sqref="F19">
    <cfRule type="cellIs" dxfId="49" priority="2" operator="between">
      <formula>$F$91</formula>
      <formula>$F$100</formula>
    </cfRule>
  </conditionalFormatting>
  <conditionalFormatting sqref="G19">
    <cfRule type="cellIs" dxfId="48" priority="3" operator="between">
      <formula>$G$91</formula>
      <formula>$G$100</formula>
    </cfRule>
  </conditionalFormatting>
  <conditionalFormatting sqref="H19">
    <cfRule type="cellIs" dxfId="47" priority="4" operator="between">
      <formula>$H$91</formula>
      <formula>$H$100</formula>
    </cfRule>
  </conditionalFormatting>
  <conditionalFormatting sqref="K19">
    <cfRule type="cellIs" dxfId="46" priority="5" operator="between">
      <formula>$K$91</formula>
      <formula>$K$100</formula>
    </cfRule>
  </conditionalFormatting>
  <conditionalFormatting sqref="M19">
    <cfRule type="cellIs" dxfId="45" priority="6" operator="between">
      <formula>$M$91</formula>
      <formula>$M$100</formula>
    </cfRule>
  </conditionalFormatting>
  <conditionalFormatting sqref="O19">
    <cfRule type="cellIs" dxfId="44" priority="7" operator="between">
      <formula>$O$91</formula>
      <formula>$O$100</formula>
    </cfRule>
  </conditionalFormatting>
  <conditionalFormatting sqref="I19">
    <cfRule type="cellIs" dxfId="43" priority="8" operator="between">
      <formula>$I$94</formula>
      <formula>$I$96</formula>
    </cfRule>
    <cfRule type="cellIs" dxfId="42" priority="9" operator="between">
      <formula>$I$93</formula>
      <formula>$I$94</formula>
    </cfRule>
    <cfRule type="cellIs" dxfId="41" priority="10" operator="between">
      <formula>$I$91</formula>
      <formula>$I$93</formula>
    </cfRule>
  </conditionalFormatting>
  <conditionalFormatting sqref="L19">
    <cfRule type="cellIs" dxfId="40" priority="11" operator="between">
      <formula>$L$98</formula>
      <formula>$L$100</formula>
    </cfRule>
    <cfRule type="cellIs" dxfId="39" priority="12" operator="between">
      <formula>$L$94</formula>
      <formula>$L$96</formula>
    </cfRule>
    <cfRule type="cellIs" dxfId="38" priority="13" operator="between">
      <formula>$L$91</formula>
      <formula>$L$93</formula>
    </cfRule>
  </conditionalFormatting>
  <conditionalFormatting sqref="N19">
    <cfRule type="cellIs" dxfId="37" priority="14" operator="between">
      <formula>$N$91</formula>
      <formula>$N$96</formula>
    </cfRule>
    <cfRule type="cellIs" dxfId="36" priority="15" operator="between">
      <formula>$N$98</formula>
      <formula>$N$100</formula>
    </cfRule>
    <cfRule type="cellIs" dxfId="35" priority="16" operator="between">
      <formula>$N$94</formula>
      <formula>$N$96</formula>
    </cfRule>
    <cfRule type="cellIs" dxfId="34" priority="17" operator="between">
      <formula>$N$91</formula>
      <formula>$N$93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0512-B957-4FDD-B781-158AFB751605}">
  <dimension ref="A1:Q25"/>
  <sheetViews>
    <sheetView workbookViewId="0">
      <selection activeCell="C2" sqref="C2"/>
    </sheetView>
  </sheetViews>
  <sheetFormatPr defaultRowHeight="14.4" x14ac:dyDescent="0.3"/>
  <cols>
    <col min="2" max="2" width="64.5546875" customWidth="1"/>
  </cols>
  <sheetData>
    <row r="1" spans="2:17" ht="24" x14ac:dyDescent="0.3">
      <c r="B1" s="825"/>
      <c r="C1" s="826" t="s">
        <v>108</v>
      </c>
      <c r="D1" s="826" t="s">
        <v>109</v>
      </c>
      <c r="E1" s="826" t="s">
        <v>110</v>
      </c>
      <c r="F1" s="826" t="s">
        <v>111</v>
      </c>
      <c r="G1" s="826" t="s">
        <v>113</v>
      </c>
      <c r="H1" s="826" t="s">
        <v>114</v>
      </c>
      <c r="I1" s="826" t="s">
        <v>115</v>
      </c>
      <c r="J1" s="826" t="s">
        <v>116</v>
      </c>
      <c r="K1" s="826" t="s">
        <v>118</v>
      </c>
      <c r="L1" s="826" t="s">
        <v>119</v>
      </c>
      <c r="M1" s="826" t="s">
        <v>120</v>
      </c>
      <c r="N1" s="826" t="s">
        <v>121</v>
      </c>
      <c r="O1" s="826" t="s">
        <v>122</v>
      </c>
      <c r="P1" s="876" t="s">
        <v>658</v>
      </c>
      <c r="Q1" s="876" t="s">
        <v>659</v>
      </c>
    </row>
    <row r="2" spans="2:17" ht="23.4" x14ac:dyDescent="0.45">
      <c r="B2" s="827" t="s">
        <v>999</v>
      </c>
      <c r="C2" s="828">
        <v>4.0392856938498358</v>
      </c>
      <c r="D2" s="829">
        <v>2.3859895455340546E-2</v>
      </c>
      <c r="E2" s="830">
        <v>14.087931008174502</v>
      </c>
      <c r="F2" s="828">
        <v>5.5589655349994525</v>
      </c>
      <c r="G2" s="828">
        <v>4.1768965638917068</v>
      </c>
      <c r="H2" s="831">
        <v>41.314827820350381</v>
      </c>
      <c r="I2" s="828">
        <v>38.555555555555557</v>
      </c>
      <c r="J2" s="832">
        <v>0.39307692446387732</v>
      </c>
      <c r="K2" s="831">
        <v>117.70206951272898</v>
      </c>
      <c r="L2" s="830">
        <v>9.7713794058253018</v>
      </c>
      <c r="M2" s="829">
        <v>0.10822940103966615</v>
      </c>
      <c r="N2" s="828">
        <v>31.483930982392408</v>
      </c>
      <c r="O2" s="828">
        <v>18.576517302414466</v>
      </c>
      <c r="P2" s="588">
        <v>-69.796158778234812</v>
      </c>
      <c r="Q2" s="585">
        <v>-10.172033786069095</v>
      </c>
    </row>
    <row r="3" spans="2:17" ht="23.4" x14ac:dyDescent="0.45">
      <c r="B3" s="833" t="s">
        <v>601</v>
      </c>
      <c r="C3" s="834">
        <v>3.9839999675750732</v>
      </c>
      <c r="D3" s="835">
        <v>3.5298533178865908E-2</v>
      </c>
      <c r="E3" s="836">
        <v>8.4396000099182125</v>
      </c>
      <c r="F3" s="834">
        <v>5.754440002441406</v>
      </c>
      <c r="G3" s="834">
        <v>1.5359999895095826</v>
      </c>
      <c r="H3" s="837">
        <v>118.31440002441406</v>
      </c>
      <c r="I3" s="834">
        <v>9.4285714285714288</v>
      </c>
      <c r="J3" s="838">
        <v>0.10500000044703484</v>
      </c>
      <c r="K3" s="837">
        <v>294.97599975585939</v>
      </c>
      <c r="L3" s="837">
        <v>31.67604019165039</v>
      </c>
      <c r="M3" s="835">
        <v>8.6451236754655839E-2</v>
      </c>
      <c r="N3" s="834">
        <v>38.901160202026368</v>
      </c>
      <c r="O3" s="834">
        <v>19.005159797668458</v>
      </c>
      <c r="P3" s="588">
        <v>-73.012416076744913</v>
      </c>
      <c r="Q3" s="585">
        <v>-10.482118469643696</v>
      </c>
    </row>
    <row r="4" spans="2:17" ht="23.4" x14ac:dyDescent="0.45">
      <c r="B4" s="839" t="s">
        <v>602</v>
      </c>
      <c r="C4" s="840">
        <v>3.3</v>
      </c>
      <c r="D4" s="841">
        <v>9.6756696701049805E-2</v>
      </c>
      <c r="E4" s="840">
        <v>6.6159999847412108</v>
      </c>
      <c r="F4" s="840">
        <v>3.7079999923706053</v>
      </c>
      <c r="G4" s="840">
        <v>1.1959999799728394</v>
      </c>
      <c r="H4" s="840">
        <v>124.20200195312501</v>
      </c>
      <c r="I4" s="840">
        <v>10.25</v>
      </c>
      <c r="J4" s="842">
        <v>7.9999998211860657E-2</v>
      </c>
      <c r="K4" s="840">
        <v>299</v>
      </c>
      <c r="L4" s="840">
        <v>36.906400299072267</v>
      </c>
      <c r="M4" s="841">
        <v>9.8129019141197205E-2</v>
      </c>
      <c r="N4" s="840">
        <v>42.628000640869139</v>
      </c>
      <c r="O4" s="840">
        <v>15.701799964904785</v>
      </c>
      <c r="P4" s="588">
        <v>-68.714521285898954</v>
      </c>
      <c r="Q4" s="585">
        <v>-9.7932007826742442</v>
      </c>
    </row>
    <row r="5" spans="2:17" ht="23.4" x14ac:dyDescent="0.45">
      <c r="B5" s="851" t="s">
        <v>590</v>
      </c>
      <c r="C5" s="852">
        <v>4.2200000127156576</v>
      </c>
      <c r="D5" s="853">
        <v>3.046049689874053E-2</v>
      </c>
      <c r="E5" s="852">
        <v>11.753333250681559</v>
      </c>
      <c r="F5" s="852">
        <v>6.9027778042687311</v>
      </c>
      <c r="G5" s="852">
        <v>1.9522222280502319</v>
      </c>
      <c r="H5" s="852">
        <v>74.838334189520936</v>
      </c>
      <c r="I5" s="852">
        <v>9.9</v>
      </c>
      <c r="J5" s="854">
        <v>0.20666666701436043</v>
      </c>
      <c r="K5" s="852">
        <v>168.15222083197699</v>
      </c>
      <c r="L5" s="855">
        <v>42.525721867879234</v>
      </c>
      <c r="M5" s="853">
        <v>8.8328956315914794E-2</v>
      </c>
      <c r="N5" s="855">
        <v>38.315777460734047</v>
      </c>
      <c r="O5" s="855">
        <v>24.622499942779541</v>
      </c>
      <c r="P5" s="588">
        <v>-68.083086145068293</v>
      </c>
      <c r="Q5" s="585">
        <v>-9.8235482676538162</v>
      </c>
    </row>
    <row r="6" spans="2:17" ht="23.4" x14ac:dyDescent="0.45">
      <c r="B6" s="851" t="s">
        <v>36</v>
      </c>
      <c r="C6" s="852">
        <v>2.4666666189829507</v>
      </c>
      <c r="D6" s="853">
        <v>2.9910980413357418E-2</v>
      </c>
      <c r="E6" s="852">
        <v>6.1613333384195963</v>
      </c>
      <c r="F6" s="852">
        <v>2.5493333180745443</v>
      </c>
      <c r="G6" s="852">
        <v>1.918666672706604</v>
      </c>
      <c r="H6" s="852">
        <v>14.817999903361002</v>
      </c>
      <c r="I6" s="852">
        <v>10.375</v>
      </c>
      <c r="J6" s="854">
        <v>0.19875000137835741</v>
      </c>
      <c r="K6" s="852">
        <v>36.78666671117147</v>
      </c>
      <c r="L6" s="852">
        <v>6.4683333555857336</v>
      </c>
      <c r="M6" s="853">
        <v>9.9484923481941226E-2</v>
      </c>
      <c r="N6" s="852">
        <v>14.971866798400878</v>
      </c>
      <c r="O6" s="852">
        <v>9.193933296203614</v>
      </c>
      <c r="P6" s="588">
        <v>-71.780380470764058</v>
      </c>
      <c r="Q6" s="585">
        <v>-10.603749966944321</v>
      </c>
    </row>
    <row r="7" spans="2:17" ht="23.4" x14ac:dyDescent="0.45">
      <c r="B7" s="851" t="s">
        <v>27</v>
      </c>
      <c r="C7" s="852">
        <v>2.2999999523162842</v>
      </c>
      <c r="D7" s="853">
        <v>3.3762619830667973E-2</v>
      </c>
      <c r="E7" s="852">
        <v>5.1763636415654961</v>
      </c>
      <c r="F7" s="852">
        <v>4.2363636493682861</v>
      </c>
      <c r="G7" s="852">
        <v>1.2845454757863826</v>
      </c>
      <c r="H7" s="852">
        <v>21.542727383700285</v>
      </c>
      <c r="I7" s="852">
        <v>23.25</v>
      </c>
      <c r="J7" s="854">
        <v>0.25999999684946878</v>
      </c>
      <c r="K7" s="852">
        <v>67.399999098344281</v>
      </c>
      <c r="L7" s="852">
        <v>7.7213637178594414</v>
      </c>
      <c r="M7" s="853">
        <v>6.3163789158517669E-2</v>
      </c>
      <c r="N7" s="852">
        <v>13.934727148576217</v>
      </c>
      <c r="O7" s="852">
        <v>5.9941817630421035</v>
      </c>
      <c r="P7" s="588">
        <v>-70.914153641529438</v>
      </c>
      <c r="Q7" s="585">
        <v>-10.372826631730076</v>
      </c>
    </row>
    <row r="8" spans="2:17" ht="23.4" x14ac:dyDescent="0.45">
      <c r="B8" s="851" t="s">
        <v>400</v>
      </c>
      <c r="C8" s="852">
        <v>5.6000000089406967</v>
      </c>
      <c r="D8" s="853">
        <v>2.6113400980830193E-2</v>
      </c>
      <c r="E8" s="852">
        <v>29.828750133514404</v>
      </c>
      <c r="F8" s="852">
        <v>14.59187513589859</v>
      </c>
      <c r="G8" s="852">
        <v>3.0706250220537186</v>
      </c>
      <c r="H8" s="852">
        <v>84.175624847412109</v>
      </c>
      <c r="I8" s="852">
        <v>9</v>
      </c>
      <c r="J8" s="854">
        <v>0.14399999976158143</v>
      </c>
      <c r="K8" s="852">
        <v>211.48000049591064</v>
      </c>
      <c r="L8" s="852">
        <v>21.89493727684021</v>
      </c>
      <c r="M8" s="853">
        <v>0.14104909356683493</v>
      </c>
      <c r="N8" s="852">
        <v>64.624437808990479</v>
      </c>
      <c r="O8" s="852">
        <v>55.194750547409058</v>
      </c>
      <c r="P8" s="588">
        <v>-68.618364122051076</v>
      </c>
      <c r="Q8" s="585">
        <v>-9.6974994259419507</v>
      </c>
    </row>
    <row r="9" spans="2:17" ht="23.4" x14ac:dyDescent="0.45">
      <c r="B9" s="856" t="s">
        <v>589</v>
      </c>
      <c r="C9" s="852">
        <v>2.7363636276938696</v>
      </c>
      <c r="D9" s="853">
        <v>2.6052374020218851E-2</v>
      </c>
      <c r="E9" s="852">
        <v>18.540000074050006</v>
      </c>
      <c r="F9" s="852">
        <v>8.5982352144577927</v>
      </c>
      <c r="G9" s="852">
        <v>2.7635293988620533</v>
      </c>
      <c r="H9" s="852">
        <v>45.772940916173596</v>
      </c>
      <c r="I9" s="852">
        <v>27.4</v>
      </c>
      <c r="J9" s="854">
        <v>0.49000001233071089</v>
      </c>
      <c r="K9" s="852">
        <v>120.23294067382813</v>
      </c>
      <c r="L9" s="852">
        <v>21.867941379547119</v>
      </c>
      <c r="M9" s="853">
        <v>0.10613490202847649</v>
      </c>
      <c r="N9" s="852">
        <v>40.023646859561694</v>
      </c>
      <c r="O9" s="852">
        <v>27.501000123865463</v>
      </c>
      <c r="P9" s="588">
        <v>-68.336390370385161</v>
      </c>
      <c r="Q9" s="585">
        <v>-9.7932007826742442</v>
      </c>
    </row>
    <row r="10" spans="2:17" ht="23.4" x14ac:dyDescent="0.45">
      <c r="B10" s="856" t="s">
        <v>603</v>
      </c>
      <c r="C10" s="852">
        <v>2.4555555714501276</v>
      </c>
      <c r="D10" s="853">
        <v>2.5327092967927456E-2</v>
      </c>
      <c r="E10" s="852">
        <v>12.932727293534713</v>
      </c>
      <c r="F10" s="852">
        <v>6.3727273507551709</v>
      </c>
      <c r="G10" s="852">
        <v>4.6800000017339531</v>
      </c>
      <c r="H10" s="852">
        <v>72.011818625710234</v>
      </c>
      <c r="I10" s="852">
        <v>8.1999999999999993</v>
      </c>
      <c r="J10" s="854">
        <v>0.38999999314546585</v>
      </c>
      <c r="K10" s="852">
        <v>161.98727208917791</v>
      </c>
      <c r="L10" s="852">
        <v>52.110181635076351</v>
      </c>
      <c r="M10" s="853">
        <v>8.7455870752984832E-2</v>
      </c>
      <c r="N10" s="852">
        <v>33.178181734952062</v>
      </c>
      <c r="O10" s="852">
        <v>24.017000024968926</v>
      </c>
    </row>
    <row r="11" spans="2:17" ht="23.4" x14ac:dyDescent="0.45">
      <c r="B11" s="856" t="s">
        <v>604</v>
      </c>
      <c r="C11" s="852">
        <v>3.0300000429153444</v>
      </c>
      <c r="D11" s="853">
        <v>4.6127392910420895E-2</v>
      </c>
      <c r="E11" s="852">
        <v>17.183333396911621</v>
      </c>
      <c r="F11" s="852">
        <v>7.3274999062220258</v>
      </c>
      <c r="G11" s="852">
        <v>6.2616666356722517</v>
      </c>
      <c r="H11" s="852">
        <v>52.097499529520668</v>
      </c>
      <c r="I11" s="852">
        <v>100.08333333333333</v>
      </c>
      <c r="J11" s="854">
        <v>0.58999999761581423</v>
      </c>
      <c r="K11" s="852">
        <v>121.25999800364177</v>
      </c>
      <c r="L11" s="852">
        <v>50.048417011896767</v>
      </c>
      <c r="M11" s="853">
        <v>9.5648604755600289E-2</v>
      </c>
      <c r="N11" s="852">
        <v>34.195333639780678</v>
      </c>
      <c r="O11" s="852">
        <v>25.319500207901001</v>
      </c>
    </row>
    <row r="12" spans="2:17" ht="23.4" x14ac:dyDescent="0.45">
      <c r="B12" s="851" t="s">
        <v>16</v>
      </c>
      <c r="C12" s="852">
        <v>4.2833333611488342</v>
      </c>
      <c r="D12" s="853">
        <v>4.0292096634705864E-2</v>
      </c>
      <c r="E12" s="852">
        <v>20.550833066304524</v>
      </c>
      <c r="F12" s="852">
        <v>18.852499802907307</v>
      </c>
      <c r="G12" s="852">
        <v>4.3675000071525574</v>
      </c>
      <c r="H12" s="852">
        <v>98.519166946411133</v>
      </c>
      <c r="I12" s="852">
        <v>102.08333333333333</v>
      </c>
      <c r="J12" s="854">
        <v>0.87599998824298386</v>
      </c>
      <c r="K12" s="852">
        <v>272.05833180745441</v>
      </c>
      <c r="L12" s="852">
        <v>6.5512499411900835</v>
      </c>
      <c r="M12" s="853">
        <v>0.18226984515786171</v>
      </c>
      <c r="N12" s="852">
        <v>63.106250127156578</v>
      </c>
      <c r="O12" s="852">
        <v>55.250583330790199</v>
      </c>
      <c r="P12" s="585">
        <v>-8.8790639592714751</v>
      </c>
      <c r="Q12" s="585">
        <v>-8.8790639592714751</v>
      </c>
    </row>
    <row r="13" spans="2:17" ht="23.4" x14ac:dyDescent="0.45">
      <c r="B13" s="851" t="s">
        <v>24</v>
      </c>
      <c r="C13" s="852">
        <v>6.2999999324480696</v>
      </c>
      <c r="D13" s="853">
        <v>3.4428140614181757E-2</v>
      </c>
      <c r="E13" s="852">
        <v>19.975833257039387</v>
      </c>
      <c r="F13" s="852">
        <v>13.302499930063883</v>
      </c>
      <c r="G13" s="852">
        <v>4.3983333706855774</v>
      </c>
      <c r="H13" s="852">
        <v>74.703332901000977</v>
      </c>
      <c r="I13" s="852">
        <v>37.444444444444443</v>
      </c>
      <c r="J13" s="854">
        <v>0.5566666591912508</v>
      </c>
      <c r="K13" s="852">
        <v>206.21333185831705</v>
      </c>
      <c r="L13" s="852">
        <v>36.886916299661003</v>
      </c>
      <c r="M13" s="853">
        <v>0.17067300404111543</v>
      </c>
      <c r="N13" s="852">
        <v>50.323833465576172</v>
      </c>
      <c r="O13" s="852">
        <v>29.022249698638916</v>
      </c>
      <c r="P13" s="588">
        <v>-66.014941229798836</v>
      </c>
      <c r="Q13" s="585">
        <v>-9.4452806013671875</v>
      </c>
    </row>
    <row r="14" spans="2:17" ht="23.4" x14ac:dyDescent="0.45">
      <c r="B14" s="851" t="s">
        <v>33</v>
      </c>
      <c r="C14" s="852">
        <v>3.1777777671813965</v>
      </c>
      <c r="D14" s="853">
        <v>2.5130414714415867E-2</v>
      </c>
      <c r="E14" s="852">
        <v>14.199166615804037</v>
      </c>
      <c r="F14" s="852">
        <v>8.3625000715255737</v>
      </c>
      <c r="G14" s="852">
        <v>3.250833292802175</v>
      </c>
      <c r="H14" s="852">
        <v>43.62916692097982</v>
      </c>
      <c r="I14" s="852">
        <v>38</v>
      </c>
      <c r="J14" s="854">
        <v>0.38625001115724444</v>
      </c>
      <c r="K14" s="852">
        <v>125.86166699727376</v>
      </c>
      <c r="L14" s="852">
        <v>18.179500063260395</v>
      </c>
      <c r="M14" s="853">
        <v>8.9451678718129798E-2</v>
      </c>
      <c r="N14" s="852">
        <v>29.716249942779541</v>
      </c>
      <c r="O14" s="852">
        <v>19.999749859174091</v>
      </c>
      <c r="P14" s="588">
        <v>-68.826203816673527</v>
      </c>
      <c r="Q14" s="585">
        <v>-9.842123335019183</v>
      </c>
    </row>
    <row r="15" spans="2:17" ht="23.4" x14ac:dyDescent="0.45">
      <c r="B15" s="857" t="s">
        <v>605</v>
      </c>
      <c r="C15" s="858">
        <v>5.904166579246521</v>
      </c>
      <c r="D15" s="859">
        <v>4.7388349575075234E-2</v>
      </c>
      <c r="E15" s="858">
        <v>11.131666620572409</v>
      </c>
      <c r="F15" s="858">
        <v>7.6716666221618652</v>
      </c>
      <c r="G15" s="858">
        <v>1.501666675011317</v>
      </c>
      <c r="H15" s="860">
        <v>107.27791659037273</v>
      </c>
      <c r="I15" s="858">
        <v>15.263157894736842</v>
      </c>
      <c r="J15" s="861">
        <v>9.6249999944120646E-2</v>
      </c>
      <c r="K15" s="860">
        <v>286.54583231608075</v>
      </c>
      <c r="L15" s="858">
        <v>15.512166579564413</v>
      </c>
      <c r="M15" s="859">
        <v>0.12855710306515297</v>
      </c>
      <c r="N15" s="858">
        <v>42.001333475112915</v>
      </c>
      <c r="O15" s="858">
        <v>22.691666722297668</v>
      </c>
      <c r="P15" s="588">
        <v>-72.189333002600605</v>
      </c>
      <c r="Q15" s="585">
        <v>-10.353061093470624</v>
      </c>
    </row>
    <row r="16" spans="2:17" ht="23.4" x14ac:dyDescent="0.45">
      <c r="B16" s="878" t="s">
        <v>665</v>
      </c>
      <c r="C16" s="879">
        <v>3.8010603027095051</v>
      </c>
      <c r="D16" s="880">
        <v>2.9215759482589716E-2</v>
      </c>
      <c r="E16" s="879">
        <v>13.669708623781213</v>
      </c>
      <c r="F16" s="879">
        <v>7.3815301744068877</v>
      </c>
      <c r="G16" s="879">
        <v>2.181313934277715</v>
      </c>
      <c r="H16" s="879">
        <v>66.631035182782114</v>
      </c>
      <c r="I16" s="879">
        <v>14.84153756211634</v>
      </c>
      <c r="J16" s="881">
        <v>0.28667251664183618</v>
      </c>
      <c r="K16" s="879">
        <v>154.62108238334449</v>
      </c>
      <c r="L16" s="879">
        <v>36.692510540276537</v>
      </c>
      <c r="M16" s="880">
        <v>9.3356884862636394E-2</v>
      </c>
      <c r="N16" s="879">
        <v>38.798034648476673</v>
      </c>
      <c r="O16" s="879">
        <v>25.435312329487815</v>
      </c>
      <c r="P16" s="879">
        <v>-68.154612564728069</v>
      </c>
      <c r="Q16" s="881">
        <v>-9.8149789398285403</v>
      </c>
    </row>
    <row r="17" spans="1:17" ht="23.4" x14ac:dyDescent="0.45">
      <c r="B17" s="878" t="s">
        <v>709</v>
      </c>
      <c r="C17" s="934">
        <v>4.3339698227615351</v>
      </c>
      <c r="D17" s="933">
        <v>2.8296731249194591E-2</v>
      </c>
      <c r="E17" s="934">
        <v>18.456587820246099</v>
      </c>
      <c r="F17" s="934">
        <v>9.5174891837769877</v>
      </c>
      <c r="G17" s="934">
        <v>2.444759308973754</v>
      </c>
      <c r="H17" s="934">
        <v>71.828362711493739</v>
      </c>
      <c r="I17" s="934">
        <v>13.111067681547009</v>
      </c>
      <c r="J17" s="935">
        <v>0.24440787473532172</v>
      </c>
      <c r="K17" s="934">
        <v>171.46470346585741</v>
      </c>
      <c r="L17" s="934">
        <v>32.308946356086388</v>
      </c>
      <c r="M17" s="933">
        <v>0.10748500264376085</v>
      </c>
      <c r="N17" s="934">
        <v>46.448728034845715</v>
      </c>
      <c r="O17" s="934">
        <v>34.251109703239429</v>
      </c>
      <c r="P17" s="934">
        <v>-68.291992166156817</v>
      </c>
      <c r="Q17" s="935">
        <v>-9.7801773557930165</v>
      </c>
    </row>
    <row r="18" spans="1:17" ht="20.399999999999999" x14ac:dyDescent="0.35">
      <c r="A18" s="1154" t="s">
        <v>937</v>
      </c>
      <c r="B18" s="1032"/>
      <c r="C18" s="1095"/>
      <c r="D18" s="1098">
        <v>0</v>
      </c>
      <c r="E18" s="1095">
        <v>11.941666666666668</v>
      </c>
      <c r="F18" s="1095">
        <v>14.125</v>
      </c>
      <c r="G18" s="1100">
        <v>1.0583333333333333</v>
      </c>
      <c r="H18" s="1095">
        <v>86.875</v>
      </c>
      <c r="I18" s="1106">
        <v>6.3636363636363658E-2</v>
      </c>
      <c r="J18" s="1107">
        <v>0</v>
      </c>
      <c r="K18" s="1095">
        <v>221.24166666666665</v>
      </c>
      <c r="L18" s="1100">
        <v>10.516666666666667</v>
      </c>
      <c r="M18" s="1096">
        <v>0.14416666666666667</v>
      </c>
      <c r="N18" s="1095">
        <v>60.975000000000001</v>
      </c>
      <c r="O18" s="1095">
        <v>34.124999999999993</v>
      </c>
    </row>
    <row r="19" spans="1:17" ht="20.399999999999999" x14ac:dyDescent="0.35">
      <c r="A19" s="346" t="s">
        <v>936</v>
      </c>
      <c r="B19" s="346"/>
      <c r="D19" s="1097">
        <v>9.286738725172149E-3</v>
      </c>
      <c r="E19" s="1093">
        <v>3.4488888493290655</v>
      </c>
      <c r="F19" s="1093">
        <v>2.3192592903419778</v>
      </c>
      <c r="G19" s="1099">
        <v>0.49407407531031855</v>
      </c>
      <c r="H19" s="1093">
        <v>31.531851874457463</v>
      </c>
      <c r="I19" s="1104">
        <v>2.7222222222222219</v>
      </c>
      <c r="J19" s="1105">
        <v>0</v>
      </c>
      <c r="K19" s="1093">
        <v>91.981480916341141</v>
      </c>
      <c r="L19" s="1099">
        <v>3.3155185558177807</v>
      </c>
      <c r="M19" s="1094">
        <v>2.3912660087700242E-2</v>
      </c>
      <c r="N19" s="1093">
        <v>9.5839258123327173</v>
      </c>
      <c r="O19" s="1093">
        <v>5.864925949661834</v>
      </c>
    </row>
    <row r="24" spans="1:17" ht="23.4" x14ac:dyDescent="0.45">
      <c r="B24" s="843" t="s">
        <v>76</v>
      </c>
      <c r="C24" s="844">
        <v>6.4777778519524469</v>
      </c>
      <c r="D24" s="845">
        <v>3.307866957038641E-2</v>
      </c>
      <c r="E24" s="844">
        <v>9.5888889100816517</v>
      </c>
      <c r="F24" s="844">
        <v>7.7277777459886341</v>
      </c>
      <c r="G24" s="844">
        <v>1.301111102104187</v>
      </c>
      <c r="H24" s="844">
        <v>90.807778252495666</v>
      </c>
      <c r="I24" s="844">
        <v>8.5</v>
      </c>
      <c r="J24" s="846">
        <v>5.000000074505806E-2</v>
      </c>
      <c r="K24" s="844">
        <v>281.37777709960938</v>
      </c>
      <c r="L24" s="844">
        <v>3.9127777947319879</v>
      </c>
      <c r="M24" s="845">
        <v>8.0344006419181824E-2</v>
      </c>
      <c r="N24" s="844">
        <v>24.364555570814346</v>
      </c>
      <c r="O24" s="844">
        <v>14.897555351257324</v>
      </c>
      <c r="P24" s="588">
        <v>-73.243647537752651</v>
      </c>
      <c r="Q24" s="585">
        <v>-10.44971813437961</v>
      </c>
    </row>
    <row r="25" spans="1:17" ht="23.4" x14ac:dyDescent="0.45">
      <c r="B25" s="847" t="s">
        <v>77</v>
      </c>
      <c r="C25" s="848">
        <v>5.4555555449591742</v>
      </c>
      <c r="D25" s="849">
        <v>2.7860216175516445E-2</v>
      </c>
      <c r="E25" s="848">
        <v>10.346666547987196</v>
      </c>
      <c r="F25" s="848">
        <v>6.9577778710259333</v>
      </c>
      <c r="G25" s="848">
        <v>1.4822222259309557</v>
      </c>
      <c r="H25" s="848">
        <v>94.595555623372391</v>
      </c>
      <c r="I25" s="848">
        <v>8.1666666666666661</v>
      </c>
      <c r="J25" s="850"/>
      <c r="K25" s="848">
        <v>275.94444274902344</v>
      </c>
      <c r="L25" s="848">
        <v>9.9465556674533424</v>
      </c>
      <c r="M25" s="849">
        <v>7.1737980263100729E-2</v>
      </c>
      <c r="N25" s="848">
        <v>28.751777436998154</v>
      </c>
      <c r="O25" s="848">
        <v>17.594777848985501</v>
      </c>
      <c r="P25" s="588">
        <v>-72.852736114017745</v>
      </c>
      <c r="Q25" s="585">
        <v>-10.445279451804719</v>
      </c>
    </row>
  </sheetData>
  <conditionalFormatting sqref="E18">
    <cfRule type="cellIs" dxfId="16" priority="1" operator="between">
      <formula>$E$91</formula>
      <formula>$E$100</formula>
    </cfRule>
  </conditionalFormatting>
  <conditionalFormatting sqref="F18">
    <cfRule type="cellIs" dxfId="15" priority="2" operator="between">
      <formula>$F$91</formula>
      <formula>$F$100</formula>
    </cfRule>
  </conditionalFormatting>
  <conditionalFormatting sqref="G18">
    <cfRule type="cellIs" dxfId="14" priority="3" operator="between">
      <formula>$G$91</formula>
      <formula>$G$100</formula>
    </cfRule>
  </conditionalFormatting>
  <conditionalFormatting sqref="H18">
    <cfRule type="cellIs" dxfId="13" priority="4" operator="between">
      <formula>$H$91</formula>
      <formula>$H$100</formula>
    </cfRule>
  </conditionalFormatting>
  <conditionalFormatting sqref="K18">
    <cfRule type="cellIs" dxfId="12" priority="5" operator="between">
      <formula>$K$91</formula>
      <formula>$K$100</formula>
    </cfRule>
  </conditionalFormatting>
  <conditionalFormatting sqref="M18">
    <cfRule type="cellIs" dxfId="11" priority="6" operator="between">
      <formula>$M$91</formula>
      <formula>$M$100</formula>
    </cfRule>
  </conditionalFormatting>
  <conditionalFormatting sqref="O18">
    <cfRule type="cellIs" dxfId="10" priority="7" operator="between">
      <formula>$O$91</formula>
      <formula>$O$100</formula>
    </cfRule>
  </conditionalFormatting>
  <conditionalFormatting sqref="I18">
    <cfRule type="cellIs" dxfId="9" priority="8" operator="between">
      <formula>$I$94</formula>
      <formula>$I$96</formula>
    </cfRule>
    <cfRule type="cellIs" dxfId="8" priority="9" operator="between">
      <formula>$I$93</formula>
      <formula>$I$94</formula>
    </cfRule>
    <cfRule type="cellIs" dxfId="7" priority="10" operator="between">
      <formula>$I$91</formula>
      <formula>$I$93</formula>
    </cfRule>
  </conditionalFormatting>
  <conditionalFormatting sqref="L18">
    <cfRule type="cellIs" dxfId="6" priority="11" operator="between">
      <formula>$L$98</formula>
      <formula>$L$100</formula>
    </cfRule>
    <cfRule type="cellIs" dxfId="5" priority="12" operator="between">
      <formula>$L$94</formula>
      <formula>$L$96</formula>
    </cfRule>
    <cfRule type="cellIs" dxfId="4" priority="13" operator="between">
      <formula>$L$91</formula>
      <formula>$L$93</formula>
    </cfRule>
  </conditionalFormatting>
  <conditionalFormatting sqref="N18">
    <cfRule type="cellIs" dxfId="3" priority="14" operator="between">
      <formula>$N$91</formula>
      <formula>$N$96</formula>
    </cfRule>
    <cfRule type="cellIs" dxfId="2" priority="15" operator="between">
      <formula>$N$98</formula>
      <formula>$N$100</formula>
    </cfRule>
    <cfRule type="cellIs" dxfId="1" priority="16" operator="between">
      <formula>$N$94</formula>
      <formula>$N$96</formula>
    </cfRule>
    <cfRule type="cellIs" dxfId="0" priority="17" operator="between">
      <formula>$N$91</formula>
      <formula>$N$93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068D-5106-49B6-A7FB-9989F2CE4476}">
  <dimension ref="C4:S24"/>
  <sheetViews>
    <sheetView workbookViewId="0">
      <selection activeCell="C4" sqref="C4:S26"/>
    </sheetView>
  </sheetViews>
  <sheetFormatPr defaultRowHeight="14.4" x14ac:dyDescent="0.3"/>
  <cols>
    <col min="4" max="4" width="46.33203125" customWidth="1"/>
    <col min="5" max="5" width="13.33203125" style="1235" customWidth="1"/>
  </cols>
  <sheetData>
    <row r="4" spans="4:19" ht="23.4" x14ac:dyDescent="0.3">
      <c r="D4" s="825"/>
      <c r="E4" s="1226"/>
      <c r="F4" s="826"/>
      <c r="G4" s="826"/>
      <c r="H4" s="826"/>
      <c r="I4" s="826"/>
      <c r="J4" s="826"/>
      <c r="K4" s="826"/>
      <c r="L4" s="826"/>
      <c r="M4" s="826"/>
      <c r="N4" s="826"/>
      <c r="O4" s="826"/>
      <c r="P4" s="826"/>
      <c r="Q4" s="826"/>
      <c r="R4" s="876"/>
      <c r="S4" s="876"/>
    </row>
    <row r="5" spans="4:19" ht="23.4" x14ac:dyDescent="0.45">
      <c r="D5" s="827" t="s">
        <v>70</v>
      </c>
      <c r="E5" s="1227">
        <v>0.5</v>
      </c>
      <c r="F5" s="829"/>
      <c r="G5" s="830"/>
      <c r="H5" s="828"/>
      <c r="I5" s="828"/>
      <c r="J5" s="831"/>
      <c r="K5" s="828"/>
      <c r="L5" s="832"/>
      <c r="M5" s="831"/>
      <c r="N5" s="830"/>
      <c r="O5" s="829"/>
      <c r="P5" s="828"/>
      <c r="Q5" s="828"/>
      <c r="R5" s="588"/>
      <c r="S5" s="585"/>
    </row>
    <row r="6" spans="4:19" ht="23.4" x14ac:dyDescent="0.45">
      <c r="D6" s="833" t="s">
        <v>601</v>
      </c>
      <c r="E6" s="1228">
        <v>0</v>
      </c>
      <c r="F6" s="835"/>
      <c r="G6" s="836"/>
      <c r="H6" s="834"/>
      <c r="I6" s="834"/>
      <c r="J6" s="837"/>
      <c r="K6" s="834"/>
      <c r="L6" s="838"/>
      <c r="M6" s="837"/>
      <c r="N6" s="837"/>
      <c r="O6" s="835"/>
      <c r="P6" s="834"/>
      <c r="Q6" s="834"/>
      <c r="R6" s="588"/>
      <c r="S6" s="585"/>
    </row>
    <row r="7" spans="4:19" ht="23.4" x14ac:dyDescent="0.45">
      <c r="D7" s="839" t="s">
        <v>602</v>
      </c>
      <c r="E7" s="1229">
        <v>0</v>
      </c>
      <c r="F7" s="841"/>
      <c r="G7" s="840"/>
      <c r="H7" s="840"/>
      <c r="I7" s="840"/>
      <c r="J7" s="840"/>
      <c r="K7" s="840"/>
      <c r="L7" s="842"/>
      <c r="M7" s="840"/>
      <c r="N7" s="840"/>
      <c r="O7" s="841"/>
      <c r="P7" s="840"/>
      <c r="Q7" s="840"/>
      <c r="R7" s="588"/>
      <c r="S7" s="585"/>
    </row>
    <row r="8" spans="4:19" ht="23.4" x14ac:dyDescent="0.45">
      <c r="D8" s="851" t="s">
        <v>590</v>
      </c>
      <c r="E8" s="1230">
        <v>0</v>
      </c>
      <c r="F8" s="853"/>
      <c r="G8" s="852"/>
      <c r="H8" s="852"/>
      <c r="I8" s="852"/>
      <c r="J8" s="852"/>
      <c r="K8" s="852"/>
      <c r="L8" s="854"/>
      <c r="M8" s="852"/>
      <c r="N8" s="855"/>
      <c r="O8" s="853"/>
      <c r="P8" s="855"/>
      <c r="Q8" s="855"/>
      <c r="R8" s="588"/>
      <c r="S8" s="585"/>
    </row>
    <row r="9" spans="4:19" ht="23.4" x14ac:dyDescent="0.45">
      <c r="D9" s="851" t="s">
        <v>36</v>
      </c>
      <c r="E9" s="1230">
        <v>0</v>
      </c>
      <c r="F9" s="853"/>
      <c r="G9" s="852"/>
      <c r="H9" s="852"/>
      <c r="I9" s="852"/>
      <c r="J9" s="852"/>
      <c r="K9" s="852"/>
      <c r="L9" s="854"/>
      <c r="M9" s="852"/>
      <c r="N9" s="852"/>
      <c r="O9" s="853"/>
      <c r="P9" s="852"/>
      <c r="Q9" s="852"/>
      <c r="R9" s="588"/>
      <c r="S9" s="585"/>
    </row>
    <row r="10" spans="4:19" ht="23.4" x14ac:dyDescent="0.45">
      <c r="D10" s="851" t="s">
        <v>27</v>
      </c>
      <c r="E10" s="1230">
        <v>0</v>
      </c>
      <c r="F10" s="853"/>
      <c r="G10" s="852"/>
      <c r="H10" s="852"/>
      <c r="I10" s="852"/>
      <c r="J10" s="852"/>
      <c r="K10" s="852"/>
      <c r="L10" s="854"/>
      <c r="M10" s="852"/>
      <c r="N10" s="852"/>
      <c r="O10" s="853"/>
      <c r="P10" s="852"/>
      <c r="Q10" s="852"/>
      <c r="R10" s="588"/>
      <c r="S10" s="585"/>
    </row>
    <row r="11" spans="4:19" ht="23.4" x14ac:dyDescent="0.45">
      <c r="D11" s="851" t="s">
        <v>400</v>
      </c>
      <c r="E11" s="1230">
        <v>0</v>
      </c>
      <c r="F11" s="853"/>
      <c r="G11" s="852"/>
      <c r="H11" s="852"/>
      <c r="I11" s="852"/>
      <c r="J11" s="852"/>
      <c r="K11" s="852"/>
      <c r="L11" s="854"/>
      <c r="M11" s="852"/>
      <c r="N11" s="852"/>
      <c r="O11" s="853"/>
      <c r="P11" s="852"/>
      <c r="Q11" s="852"/>
      <c r="R11" s="588"/>
      <c r="S11" s="585"/>
    </row>
    <row r="12" spans="4:19" ht="23.4" x14ac:dyDescent="0.45">
      <c r="D12" s="856" t="s">
        <v>589</v>
      </c>
      <c r="E12" s="1230">
        <v>0</v>
      </c>
      <c r="F12" s="853"/>
      <c r="G12" s="852"/>
      <c r="H12" s="852"/>
      <c r="I12" s="852"/>
      <c r="J12" s="852"/>
      <c r="K12" s="852"/>
      <c r="L12" s="854"/>
      <c r="M12" s="852"/>
      <c r="N12" s="852"/>
      <c r="O12" s="853"/>
      <c r="P12" s="852"/>
      <c r="Q12" s="852"/>
      <c r="R12" s="588"/>
      <c r="S12" s="585"/>
    </row>
    <row r="13" spans="4:19" ht="23.4" x14ac:dyDescent="0.45">
      <c r="D13" s="856" t="s">
        <v>603</v>
      </c>
      <c r="E13" s="1230">
        <v>0.25</v>
      </c>
      <c r="F13" s="853"/>
      <c r="G13" s="852"/>
      <c r="H13" s="852"/>
      <c r="I13" s="852"/>
      <c r="J13" s="852"/>
      <c r="K13" s="852"/>
      <c r="L13" s="854"/>
      <c r="M13" s="852"/>
      <c r="N13" s="852"/>
      <c r="O13" s="853"/>
      <c r="P13" s="852"/>
      <c r="Q13" s="852"/>
    </row>
    <row r="14" spans="4:19" ht="23.4" x14ac:dyDescent="0.45">
      <c r="D14" s="856" t="s">
        <v>604</v>
      </c>
      <c r="E14" s="1230">
        <v>0</v>
      </c>
      <c r="F14" s="853"/>
      <c r="G14" s="852"/>
      <c r="H14" s="852"/>
      <c r="I14" s="852"/>
      <c r="J14" s="852"/>
      <c r="K14" s="852"/>
      <c r="L14" s="854"/>
      <c r="M14" s="852"/>
      <c r="N14" s="852"/>
      <c r="O14" s="853"/>
      <c r="P14" s="852"/>
      <c r="Q14" s="852"/>
    </row>
    <row r="15" spans="4:19" ht="23.4" x14ac:dyDescent="0.45">
      <c r="D15" s="851" t="s">
        <v>16</v>
      </c>
      <c r="E15" s="1230">
        <v>0</v>
      </c>
      <c r="F15" s="853"/>
      <c r="G15" s="852"/>
      <c r="H15" s="852"/>
      <c r="I15" s="852"/>
      <c r="J15" s="852"/>
      <c r="K15" s="852"/>
      <c r="L15" s="854"/>
      <c r="M15" s="852"/>
      <c r="N15" s="852"/>
      <c r="O15" s="853"/>
      <c r="P15" s="852"/>
      <c r="Q15" s="852"/>
      <c r="R15" s="585"/>
      <c r="S15" s="585"/>
    </row>
    <row r="16" spans="4:19" ht="23.4" x14ac:dyDescent="0.45">
      <c r="D16" s="851" t="s">
        <v>24</v>
      </c>
      <c r="E16" s="1230">
        <v>0.125</v>
      </c>
      <c r="F16" s="853"/>
      <c r="G16" s="852"/>
      <c r="H16" s="852"/>
      <c r="I16" s="852"/>
      <c r="J16" s="852"/>
      <c r="K16" s="852"/>
      <c r="L16" s="854"/>
      <c r="M16" s="852"/>
      <c r="N16" s="852"/>
      <c r="O16" s="853"/>
      <c r="P16" s="852"/>
      <c r="Q16" s="852"/>
      <c r="R16" s="588"/>
      <c r="S16" s="585"/>
    </row>
    <row r="17" spans="3:19" ht="23.4" x14ac:dyDescent="0.45">
      <c r="D17" s="851" t="s">
        <v>33</v>
      </c>
      <c r="E17" s="1230">
        <v>0.125</v>
      </c>
      <c r="F17" s="853">
        <v>0.25</v>
      </c>
      <c r="G17" s="852"/>
      <c r="H17" s="852"/>
      <c r="I17" s="852"/>
      <c r="J17" s="852"/>
      <c r="K17" s="852"/>
      <c r="L17" s="854"/>
      <c r="M17" s="852"/>
      <c r="N17" s="852"/>
      <c r="O17" s="853"/>
      <c r="P17" s="852"/>
      <c r="Q17" s="852"/>
      <c r="R17" s="588"/>
      <c r="S17" s="585"/>
    </row>
    <row r="18" spans="3:19" ht="23.4" x14ac:dyDescent="0.45">
      <c r="D18" s="857" t="s">
        <v>605</v>
      </c>
      <c r="E18" s="1231">
        <v>0</v>
      </c>
      <c r="F18" s="859">
        <v>0.25</v>
      </c>
      <c r="G18" s="858"/>
      <c r="H18" s="858"/>
      <c r="I18" s="858"/>
      <c r="J18" s="860"/>
      <c r="K18" s="858"/>
      <c r="L18" s="861"/>
      <c r="M18" s="860"/>
      <c r="N18" s="858"/>
      <c r="O18" s="859"/>
      <c r="P18" s="858"/>
      <c r="Q18" s="858"/>
      <c r="R18" s="588"/>
      <c r="S18" s="585"/>
    </row>
    <row r="19" spans="3:19" ht="23.4" x14ac:dyDescent="0.45">
      <c r="D19" s="878" t="s">
        <v>665</v>
      </c>
      <c r="E19" s="1232">
        <v>0</v>
      </c>
      <c r="F19" s="880">
        <v>0.25</v>
      </c>
      <c r="G19" s="879"/>
      <c r="H19" s="879"/>
      <c r="I19" s="879"/>
      <c r="J19" s="879"/>
      <c r="K19" s="879"/>
      <c r="L19" s="881"/>
      <c r="M19" s="879"/>
      <c r="N19" s="879"/>
      <c r="O19" s="880"/>
      <c r="P19" s="879"/>
      <c r="Q19" s="879"/>
      <c r="R19" s="879"/>
      <c r="S19" s="881"/>
    </row>
    <row r="20" spans="3:19" ht="23.4" x14ac:dyDescent="0.45">
      <c r="D20" s="878" t="s">
        <v>709</v>
      </c>
      <c r="E20" s="1233">
        <v>0</v>
      </c>
      <c r="F20" s="933">
        <v>0.25</v>
      </c>
      <c r="G20" s="934"/>
      <c r="H20" s="934"/>
      <c r="I20" s="934"/>
      <c r="J20" s="934"/>
      <c r="K20" s="934"/>
      <c r="L20" s="935"/>
      <c r="M20" s="934"/>
      <c r="N20" s="934"/>
      <c r="O20" s="933"/>
      <c r="P20" s="934"/>
      <c r="Q20" s="934"/>
      <c r="R20" s="934"/>
      <c r="S20" s="935"/>
    </row>
    <row r="21" spans="3:19" ht="20.399999999999999" x14ac:dyDescent="0.35">
      <c r="C21" s="1154" t="s">
        <v>937</v>
      </c>
      <c r="D21" s="1032"/>
      <c r="E21" s="1234">
        <v>0</v>
      </c>
      <c r="F21" s="1098"/>
      <c r="G21" s="1095"/>
      <c r="H21" s="1095"/>
      <c r="I21" s="1100"/>
      <c r="J21" s="1095"/>
      <c r="K21" s="1106"/>
      <c r="L21" s="1107"/>
      <c r="M21" s="1095"/>
      <c r="N21" s="1100"/>
      <c r="O21" s="1096"/>
      <c r="P21" s="1095"/>
      <c r="Q21" s="1095"/>
    </row>
    <row r="22" spans="3:19" ht="20.399999999999999" x14ac:dyDescent="0.35">
      <c r="C22" s="346" t="s">
        <v>936</v>
      </c>
      <c r="D22" s="346"/>
      <c r="E22" s="1235">
        <v>0</v>
      </c>
      <c r="F22" s="1097"/>
      <c r="G22" s="1093"/>
      <c r="H22" s="1093"/>
      <c r="I22" s="1099"/>
      <c r="J22" s="1093"/>
      <c r="K22" s="1104"/>
      <c r="L22" s="1105"/>
      <c r="M22" s="1093"/>
      <c r="N22" s="1099"/>
      <c r="O22" s="1094"/>
      <c r="P22" s="1093"/>
      <c r="Q22" s="1093"/>
    </row>
    <row r="24" spans="3:19" x14ac:dyDescent="0.3">
      <c r="E24" s="1235">
        <v>10</v>
      </c>
      <c r="F24">
        <v>23</v>
      </c>
      <c r="G24">
        <v>24</v>
      </c>
    </row>
  </sheetData>
  <conditionalFormatting sqref="G21">
    <cfRule type="cellIs" dxfId="33" priority="1" operator="between">
      <formula>$E$91</formula>
      <formula>$E$100</formula>
    </cfRule>
  </conditionalFormatting>
  <conditionalFormatting sqref="H21">
    <cfRule type="cellIs" dxfId="32" priority="2" operator="between">
      <formula>$F$91</formula>
      <formula>$F$100</formula>
    </cfRule>
  </conditionalFormatting>
  <conditionalFormatting sqref="I21">
    <cfRule type="cellIs" dxfId="31" priority="3" operator="between">
      <formula>$G$91</formula>
      <formula>$G$100</formula>
    </cfRule>
  </conditionalFormatting>
  <conditionalFormatting sqref="J21">
    <cfRule type="cellIs" dxfId="30" priority="4" operator="between">
      <formula>$H$91</formula>
      <formula>$H$100</formula>
    </cfRule>
  </conditionalFormatting>
  <conditionalFormatting sqref="M21">
    <cfRule type="cellIs" dxfId="29" priority="5" operator="between">
      <formula>$K$91</formula>
      <formula>$K$100</formula>
    </cfRule>
  </conditionalFormatting>
  <conditionalFormatting sqref="O21">
    <cfRule type="cellIs" dxfId="28" priority="6" operator="between">
      <formula>$M$91</formula>
      <formula>$M$100</formula>
    </cfRule>
  </conditionalFormatting>
  <conditionalFormatting sqref="Q21">
    <cfRule type="cellIs" dxfId="27" priority="7" operator="between">
      <formula>$O$91</formula>
      <formula>$O$100</formula>
    </cfRule>
  </conditionalFormatting>
  <conditionalFormatting sqref="K21">
    <cfRule type="cellIs" dxfId="26" priority="8" operator="between">
      <formula>$I$94</formula>
      <formula>$I$96</formula>
    </cfRule>
    <cfRule type="cellIs" dxfId="25" priority="9" operator="between">
      <formula>$I$93</formula>
      <formula>$I$94</formula>
    </cfRule>
    <cfRule type="cellIs" dxfId="24" priority="10" operator="between">
      <formula>$I$91</formula>
      <formula>$I$93</formula>
    </cfRule>
  </conditionalFormatting>
  <conditionalFormatting sqref="N21">
    <cfRule type="cellIs" dxfId="23" priority="11" operator="between">
      <formula>$L$98</formula>
      <formula>$L$100</formula>
    </cfRule>
    <cfRule type="cellIs" dxfId="22" priority="12" operator="between">
      <formula>$L$94</formula>
      <formula>$L$96</formula>
    </cfRule>
    <cfRule type="cellIs" dxfId="21" priority="13" operator="between">
      <formula>$L$91</formula>
      <formula>$L$93</formula>
    </cfRule>
  </conditionalFormatting>
  <conditionalFormatting sqref="P21">
    <cfRule type="cellIs" dxfId="20" priority="14" operator="between">
      <formula>$N$91</formula>
      <formula>$N$96</formula>
    </cfRule>
    <cfRule type="cellIs" dxfId="19" priority="15" operator="between">
      <formula>$N$98</formula>
      <formula>$N$100</formula>
    </cfRule>
    <cfRule type="cellIs" dxfId="18" priority="16" operator="between">
      <formula>$N$94</formula>
      <formula>$N$96</formula>
    </cfRule>
    <cfRule type="cellIs" dxfId="17" priority="17" operator="between">
      <formula>$N$91</formula>
      <formula>$N$93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9"/>
  <sheetViews>
    <sheetView topLeftCell="L1" workbookViewId="0">
      <selection activeCell="L1" sqref="L1:AN1048576"/>
    </sheetView>
  </sheetViews>
  <sheetFormatPr defaultRowHeight="14.4" x14ac:dyDescent="0.3"/>
  <cols>
    <col min="2" max="2" width="22.6640625" customWidth="1"/>
    <col min="4" max="4" width="18.88671875" customWidth="1"/>
  </cols>
  <sheetData>
    <row r="1" spans="1:39" x14ac:dyDescent="0.3">
      <c r="A1" s="178" t="s">
        <v>274</v>
      </c>
    </row>
    <row r="2" spans="1:39" s="303" customFormat="1" ht="12.75" customHeight="1" x14ac:dyDescent="0.3">
      <c r="A2" s="300"/>
      <c r="B2" s="301"/>
      <c r="C2" s="302" t="s">
        <v>275</v>
      </c>
      <c r="H2" s="304"/>
      <c r="N2" s="303" t="s">
        <v>596</v>
      </c>
      <c r="O2" s="1" t="s">
        <v>108</v>
      </c>
      <c r="P2" s="1" t="s">
        <v>109</v>
      </c>
      <c r="Q2" s="1" t="s">
        <v>110</v>
      </c>
      <c r="R2" s="1" t="s">
        <v>111</v>
      </c>
      <c r="S2" s="1" t="s">
        <v>112</v>
      </c>
      <c r="T2" s="1" t="s">
        <v>113</v>
      </c>
      <c r="U2" s="1" t="s">
        <v>114</v>
      </c>
      <c r="V2" s="1" t="s">
        <v>115</v>
      </c>
      <c r="W2" s="1" t="s">
        <v>116</v>
      </c>
      <c r="X2" s="1" t="s">
        <v>117</v>
      </c>
      <c r="Y2" s="1" t="s">
        <v>118</v>
      </c>
      <c r="Z2" s="1" t="s">
        <v>119</v>
      </c>
      <c r="AA2" s="1" t="s">
        <v>120</v>
      </c>
      <c r="AB2" s="1" t="s">
        <v>121</v>
      </c>
      <c r="AC2" s="1" t="s">
        <v>122</v>
      </c>
      <c r="AD2" s="1" t="s">
        <v>123</v>
      </c>
      <c r="AE2" s="305" t="s">
        <v>124</v>
      </c>
      <c r="AF2" s="146" t="s">
        <v>125</v>
      </c>
      <c r="AG2" s="146" t="s">
        <v>126</v>
      </c>
      <c r="AH2" s="146" t="s">
        <v>127</v>
      </c>
      <c r="AI2" s="146" t="s">
        <v>128</v>
      </c>
      <c r="AJ2" s="146" t="s">
        <v>129</v>
      </c>
      <c r="AK2" s="146" t="s">
        <v>130</v>
      </c>
      <c r="AL2" s="146" t="s">
        <v>131</v>
      </c>
      <c r="AM2" s="147" t="s">
        <v>132</v>
      </c>
    </row>
    <row r="3" spans="1:39" s="303" customFormat="1" ht="12.75" customHeight="1" x14ac:dyDescent="0.3">
      <c r="A3" s="306"/>
      <c r="B3" s="307"/>
      <c r="C3" s="308"/>
      <c r="D3" s="240"/>
      <c r="E3" s="240"/>
      <c r="F3" s="283"/>
      <c r="G3" s="283"/>
      <c r="H3" s="304"/>
      <c r="I3" s="309"/>
      <c r="J3" s="310" t="s">
        <v>276</v>
      </c>
      <c r="K3" s="310"/>
      <c r="L3" s="589"/>
      <c r="M3" s="589"/>
      <c r="N3" s="589"/>
      <c r="O3" s="311" t="s">
        <v>136</v>
      </c>
      <c r="P3" s="312" t="s">
        <v>137</v>
      </c>
      <c r="Q3" s="312" t="s">
        <v>136</v>
      </c>
      <c r="R3" s="312" t="s">
        <v>136</v>
      </c>
      <c r="S3" s="312" t="s">
        <v>136</v>
      </c>
      <c r="T3" s="312" t="s">
        <v>136</v>
      </c>
      <c r="U3" s="312" t="s">
        <v>136</v>
      </c>
      <c r="V3" s="312" t="s">
        <v>136</v>
      </c>
      <c r="W3" s="312" t="s">
        <v>136</v>
      </c>
      <c r="X3" s="312" t="s">
        <v>136</v>
      </c>
      <c r="Y3" s="312" t="s">
        <v>138</v>
      </c>
      <c r="Z3" s="312" t="s">
        <v>139</v>
      </c>
      <c r="AA3" s="312" t="s">
        <v>140</v>
      </c>
      <c r="AB3" s="312" t="s">
        <v>139</v>
      </c>
      <c r="AC3" s="312" t="s">
        <v>139</v>
      </c>
      <c r="AD3" s="312" t="s">
        <v>140</v>
      </c>
      <c r="AE3" s="313" t="s">
        <v>141</v>
      </c>
      <c r="AF3" s="151" t="s">
        <v>142</v>
      </c>
      <c r="AG3" s="151" t="s">
        <v>142</v>
      </c>
      <c r="AH3" s="151" t="s">
        <v>142</v>
      </c>
      <c r="AI3" s="151" t="s">
        <v>142</v>
      </c>
      <c r="AJ3" s="151" t="s">
        <v>142</v>
      </c>
      <c r="AK3" s="151" t="s">
        <v>142</v>
      </c>
      <c r="AL3" s="151" t="s">
        <v>142</v>
      </c>
      <c r="AM3" s="152"/>
    </row>
    <row r="4" spans="1:39" s="303" customFormat="1" ht="12.75" customHeight="1" x14ac:dyDescent="0.3">
      <c r="A4" s="314" t="s">
        <v>89</v>
      </c>
      <c r="B4" s="315" t="s">
        <v>277</v>
      </c>
      <c r="C4" s="316" t="s">
        <v>278</v>
      </c>
      <c r="D4" s="286" t="s">
        <v>279</v>
      </c>
      <c r="E4" s="317" t="s">
        <v>280</v>
      </c>
      <c r="F4" s="318" t="s">
        <v>274</v>
      </c>
      <c r="G4" s="318"/>
      <c r="H4" s="319"/>
      <c r="I4" s="320" t="s">
        <v>281</v>
      </c>
      <c r="J4" s="320" t="s">
        <v>282</v>
      </c>
      <c r="K4" s="321" t="s">
        <v>13</v>
      </c>
      <c r="L4" s="321"/>
      <c r="M4" s="321"/>
      <c r="N4" s="321"/>
      <c r="O4" s="312" t="s">
        <v>158</v>
      </c>
      <c r="P4" s="312" t="s">
        <v>159</v>
      </c>
      <c r="Q4" s="312" t="s">
        <v>159</v>
      </c>
      <c r="R4" s="312" t="s">
        <v>159</v>
      </c>
      <c r="S4" s="312" t="s">
        <v>159</v>
      </c>
      <c r="T4" s="312" t="s">
        <v>159</v>
      </c>
      <c r="U4" s="312" t="s">
        <v>159</v>
      </c>
      <c r="V4" s="312" t="s">
        <v>158</v>
      </c>
      <c r="W4" s="312" t="s">
        <v>159</v>
      </c>
      <c r="X4" s="312" t="s">
        <v>158</v>
      </c>
      <c r="Y4" s="312" t="s">
        <v>159</v>
      </c>
      <c r="Z4" s="312" t="s">
        <v>159</v>
      </c>
      <c r="AA4" s="312" t="s">
        <v>159</v>
      </c>
      <c r="AB4" s="312" t="s">
        <v>159</v>
      </c>
      <c r="AC4" s="312" t="s">
        <v>159</v>
      </c>
      <c r="AD4" s="322"/>
      <c r="AE4" s="313" t="s">
        <v>160</v>
      </c>
      <c r="AG4" s="283"/>
    </row>
    <row r="5" spans="1:39" s="336" customFormat="1" ht="12.75" customHeight="1" x14ac:dyDescent="0.3">
      <c r="A5" s="323">
        <v>797</v>
      </c>
      <c r="B5" s="324" t="s">
        <v>283</v>
      </c>
      <c r="C5" s="325"/>
      <c r="D5" s="326">
        <v>1</v>
      </c>
      <c r="E5" s="327" t="s">
        <v>53</v>
      </c>
      <c r="F5" s="318" t="s">
        <v>274</v>
      </c>
      <c r="G5" s="328"/>
      <c r="H5" s="329"/>
      <c r="I5" s="330">
        <v>-69.294466085153161</v>
      </c>
      <c r="J5" s="330">
        <v>-9.4794468977252926</v>
      </c>
      <c r="K5" s="330">
        <v>6.5411090966491798</v>
      </c>
      <c r="L5" s="324" t="s">
        <v>283</v>
      </c>
      <c r="M5" s="330" t="s">
        <v>595</v>
      </c>
      <c r="N5" s="330"/>
      <c r="O5" s="331">
        <v>5.9000000953674316</v>
      </c>
      <c r="P5" s="332" t="s">
        <v>144</v>
      </c>
      <c r="Q5" s="331">
        <v>33.340000152587891</v>
      </c>
      <c r="R5" s="331">
        <v>15.050000190734863</v>
      </c>
      <c r="S5" s="332" t="s">
        <v>145</v>
      </c>
      <c r="T5" s="331">
        <v>3.1600000858306885</v>
      </c>
      <c r="U5" s="331">
        <v>84.680000305175781</v>
      </c>
      <c r="V5" s="333">
        <v>5</v>
      </c>
      <c r="W5" s="332" t="s">
        <v>163</v>
      </c>
      <c r="X5" s="333">
        <v>50</v>
      </c>
      <c r="Y5" s="333">
        <v>244.10000610351563</v>
      </c>
      <c r="Z5" s="331">
        <v>6.3590002059936523</v>
      </c>
      <c r="AA5" s="334">
        <v>0.18908265233039856</v>
      </c>
      <c r="AB5" s="331">
        <v>61.4739990234375</v>
      </c>
      <c r="AC5" s="331">
        <v>65.305000305175781</v>
      </c>
      <c r="AD5" s="331">
        <v>8.3299999237060547</v>
      </c>
      <c r="AE5" s="335">
        <v>650</v>
      </c>
      <c r="AG5" s="337"/>
    </row>
    <row r="6" spans="1:39" s="336" customFormat="1" ht="12.75" customHeight="1" x14ac:dyDescent="0.3">
      <c r="A6" s="323">
        <v>798</v>
      </c>
      <c r="B6" s="324" t="s">
        <v>284</v>
      </c>
      <c r="C6" s="338" t="s">
        <v>285</v>
      </c>
      <c r="D6" s="326">
        <v>2</v>
      </c>
      <c r="E6" s="339" t="s">
        <v>57</v>
      </c>
      <c r="F6" s="318" t="s">
        <v>274</v>
      </c>
      <c r="G6" s="328"/>
      <c r="H6" s="329"/>
      <c r="I6" s="330">
        <v>-73.723974786234564</v>
      </c>
      <c r="J6" s="330">
        <v>-10.56084811554067</v>
      </c>
      <c r="K6" s="330">
        <v>10.762810138090799</v>
      </c>
      <c r="L6" s="324" t="s">
        <v>284</v>
      </c>
      <c r="M6" s="330" t="s">
        <v>595</v>
      </c>
      <c r="N6" s="330"/>
      <c r="O6" s="331">
        <v>5.0999999046325684</v>
      </c>
      <c r="P6" s="332" t="s">
        <v>144</v>
      </c>
      <c r="Q6" s="331">
        <v>7.8600001335144043</v>
      </c>
      <c r="R6" s="331">
        <v>5.5409998893737793</v>
      </c>
      <c r="S6" s="332" t="s">
        <v>145</v>
      </c>
      <c r="T6" s="331">
        <v>1.4900000095367432</v>
      </c>
      <c r="U6" s="331">
        <v>114.04000091552734</v>
      </c>
      <c r="V6" s="333">
        <v>12</v>
      </c>
      <c r="W6" s="332" t="s">
        <v>163</v>
      </c>
      <c r="X6" s="333">
        <v>23</v>
      </c>
      <c r="Y6" s="333">
        <v>268.5</v>
      </c>
      <c r="Z6" s="331">
        <v>32.140998840332031</v>
      </c>
      <c r="AA6" s="334">
        <v>4.9969557672739029E-2</v>
      </c>
      <c r="AB6" s="331">
        <v>49.266998291015625</v>
      </c>
      <c r="AC6" s="331">
        <v>17.983999252319336</v>
      </c>
      <c r="AD6" s="331">
        <v>8.2399997711181641</v>
      </c>
      <c r="AE6" s="335">
        <v>583</v>
      </c>
      <c r="AG6" s="337"/>
    </row>
    <row r="7" spans="1:39" s="336" customFormat="1" ht="12.75" customHeight="1" x14ac:dyDescent="0.3">
      <c r="A7" s="323">
        <v>799</v>
      </c>
      <c r="B7" s="324" t="s">
        <v>286</v>
      </c>
      <c r="C7" s="338"/>
      <c r="D7" s="340">
        <v>3</v>
      </c>
      <c r="E7" s="339" t="s">
        <v>64</v>
      </c>
      <c r="F7" s="318" t="s">
        <v>274</v>
      </c>
      <c r="G7" s="328"/>
      <c r="H7" s="329"/>
      <c r="I7" s="330">
        <v>-71.391768756279532</v>
      </c>
      <c r="J7" s="330">
        <v>-10.159046907551666</v>
      </c>
      <c r="K7" s="330">
        <v>9.8806065041337945</v>
      </c>
      <c r="L7" s="324" t="s">
        <v>286</v>
      </c>
      <c r="M7" s="330" t="s">
        <v>595</v>
      </c>
      <c r="N7" s="330"/>
      <c r="O7" s="331">
        <v>4.8000001907348633</v>
      </c>
      <c r="P7" s="332" t="s">
        <v>144</v>
      </c>
      <c r="Q7" s="331">
        <v>10.050000190734863</v>
      </c>
      <c r="R7" s="331">
        <v>6.3600001335144043</v>
      </c>
      <c r="S7" s="332" t="s">
        <v>145</v>
      </c>
      <c r="T7" s="331">
        <v>1.7699999809265137</v>
      </c>
      <c r="U7" s="331">
        <v>89.260002136230469</v>
      </c>
      <c r="V7" s="333">
        <v>7</v>
      </c>
      <c r="W7" s="332" t="s">
        <v>163</v>
      </c>
      <c r="X7" s="333">
        <v>27</v>
      </c>
      <c r="Y7" s="333">
        <v>219.69999694824219</v>
      </c>
      <c r="Z7" s="331">
        <v>27.392000198364258</v>
      </c>
      <c r="AA7" s="334">
        <v>6.5131507813930511E-2</v>
      </c>
      <c r="AB7" s="331">
        <v>42.530998229980469</v>
      </c>
      <c r="AC7" s="331">
        <v>19.805999755859375</v>
      </c>
      <c r="AD7" s="331">
        <v>7.6500000953674316</v>
      </c>
      <c r="AE7" s="335">
        <v>505</v>
      </c>
      <c r="AG7" s="337"/>
    </row>
    <row r="8" spans="1:39" s="336" customFormat="1" ht="12.75" customHeight="1" x14ac:dyDescent="0.3">
      <c r="A8" s="323">
        <v>801</v>
      </c>
      <c r="B8" s="324" t="s">
        <v>40</v>
      </c>
      <c r="C8" s="338"/>
      <c r="D8" s="326">
        <v>4</v>
      </c>
      <c r="E8" s="328"/>
      <c r="F8" s="318" t="s">
        <v>274</v>
      </c>
      <c r="G8" s="328"/>
      <c r="H8" s="329"/>
      <c r="I8" s="330">
        <v>-66.752282274000393</v>
      </c>
      <c r="J8" s="330">
        <v>-9.374949724496302</v>
      </c>
      <c r="K8" s="330">
        <v>8.2473155219700232</v>
      </c>
      <c r="L8" s="324" t="s">
        <v>40</v>
      </c>
      <c r="M8" s="330" t="s">
        <v>595</v>
      </c>
      <c r="N8" s="330"/>
      <c r="O8" s="331">
        <v>11.600000381469727</v>
      </c>
      <c r="P8" s="331">
        <v>3.1183494254946709E-2</v>
      </c>
      <c r="Q8" s="331">
        <v>43.400001525878906</v>
      </c>
      <c r="R8" s="331">
        <v>20.209999084472656</v>
      </c>
      <c r="S8" s="332" t="s">
        <v>145</v>
      </c>
      <c r="T8" s="331">
        <v>198.47999572753906</v>
      </c>
      <c r="U8" s="331">
        <v>93.410003662109375</v>
      </c>
      <c r="V8" s="341" t="s">
        <v>165</v>
      </c>
      <c r="W8" s="332" t="s">
        <v>163</v>
      </c>
      <c r="X8" s="333">
        <v>30</v>
      </c>
      <c r="Y8" s="333">
        <v>320.39999389648438</v>
      </c>
      <c r="Z8" s="331">
        <v>216.53500366210938</v>
      </c>
      <c r="AA8" s="334">
        <v>0.28523004055023193</v>
      </c>
      <c r="AB8" s="331">
        <v>86.905998229980469</v>
      </c>
      <c r="AC8" s="331">
        <v>79.785003662109375</v>
      </c>
      <c r="AD8" s="331">
        <v>8</v>
      </c>
      <c r="AE8" s="335">
        <v>1350</v>
      </c>
      <c r="AG8" s="337"/>
    </row>
    <row r="9" spans="1:39" s="336" customFormat="1" ht="12.75" customHeight="1" x14ac:dyDescent="0.3">
      <c r="A9" s="323">
        <v>802</v>
      </c>
      <c r="B9" s="324" t="s">
        <v>42</v>
      </c>
      <c r="C9" s="338"/>
      <c r="D9" s="326">
        <v>5</v>
      </c>
      <c r="E9" s="328"/>
      <c r="F9" s="318" t="s">
        <v>274</v>
      </c>
      <c r="G9" s="328"/>
      <c r="H9" s="329"/>
      <c r="I9" s="330">
        <v>-70.08036495380189</v>
      </c>
      <c r="J9" s="330">
        <v>-10.254176246746065</v>
      </c>
      <c r="K9" s="330">
        <v>11.953045020166627</v>
      </c>
      <c r="L9" s="324" t="s">
        <v>42</v>
      </c>
      <c r="M9" s="330" t="s">
        <v>595</v>
      </c>
      <c r="N9" s="330"/>
      <c r="O9" s="331">
        <v>3</v>
      </c>
      <c r="P9" s="331">
        <v>3.8943223655223846E-2</v>
      </c>
      <c r="Q9" s="331">
        <v>10.069999694824219</v>
      </c>
      <c r="R9" s="331">
        <v>7.9899997711181641</v>
      </c>
      <c r="S9" s="332" t="s">
        <v>145</v>
      </c>
      <c r="T9" s="331">
        <v>2.3599998950958252</v>
      </c>
      <c r="U9" s="331">
        <v>48.810001373291016</v>
      </c>
      <c r="V9" s="333">
        <v>12</v>
      </c>
      <c r="W9" s="332" t="s">
        <v>163</v>
      </c>
      <c r="X9" s="333">
        <v>27</v>
      </c>
      <c r="Y9" s="333">
        <v>128.14199829101563</v>
      </c>
      <c r="Z9" s="331">
        <v>14.958999633789063</v>
      </c>
      <c r="AA9" s="334">
        <v>6.5131507813930511E-2</v>
      </c>
      <c r="AB9" s="331">
        <v>39.250999450683594</v>
      </c>
      <c r="AC9" s="331">
        <v>8.7259998321533203</v>
      </c>
      <c r="AD9" s="331">
        <v>8.2100000381469727</v>
      </c>
      <c r="AE9" s="335">
        <v>640</v>
      </c>
      <c r="AG9" s="337"/>
    </row>
    <row r="10" spans="1:39" s="336" customFormat="1" ht="12.75" customHeight="1" x14ac:dyDescent="0.3">
      <c r="A10" s="342">
        <v>803</v>
      </c>
      <c r="B10" s="324" t="s">
        <v>44</v>
      </c>
      <c r="C10" s="343"/>
      <c r="D10" s="326">
        <v>6</v>
      </c>
      <c r="E10" s="328"/>
      <c r="F10" s="318" t="s">
        <v>274</v>
      </c>
      <c r="G10" s="328"/>
      <c r="H10" s="340"/>
      <c r="I10" s="344">
        <v>-70.425470075245372</v>
      </c>
      <c r="J10" s="344">
        <v>-10.06748944443256</v>
      </c>
      <c r="K10" s="344">
        <v>10.11444548021511</v>
      </c>
      <c r="L10" s="324" t="s">
        <v>44</v>
      </c>
      <c r="M10" s="330" t="s">
        <v>595</v>
      </c>
      <c r="N10" s="330"/>
      <c r="O10" s="331">
        <v>4.1999998092651367</v>
      </c>
      <c r="P10" s="332" t="s">
        <v>144</v>
      </c>
      <c r="Q10" s="331">
        <v>10.199999809265137</v>
      </c>
      <c r="R10" s="331">
        <v>8.1999998092651367</v>
      </c>
      <c r="S10" s="332" t="s">
        <v>145</v>
      </c>
      <c r="T10" s="331">
        <v>2.2999999523162842</v>
      </c>
      <c r="U10" s="331">
        <v>49.200000762939453</v>
      </c>
      <c r="V10" s="333">
        <v>12</v>
      </c>
      <c r="W10" s="332" t="s">
        <v>163</v>
      </c>
      <c r="X10" s="333">
        <v>14</v>
      </c>
      <c r="Y10" s="341" t="s">
        <v>287</v>
      </c>
      <c r="Z10" s="332" t="s">
        <v>287</v>
      </c>
      <c r="AA10" s="345" t="s">
        <v>287</v>
      </c>
      <c r="AB10" s="332" t="s">
        <v>287</v>
      </c>
      <c r="AC10" s="332" t="s">
        <v>287</v>
      </c>
      <c r="AD10" s="332" t="s">
        <v>287</v>
      </c>
      <c r="AE10" s="332" t="s">
        <v>287</v>
      </c>
      <c r="AG10" s="337"/>
    </row>
    <row r="11" spans="1:39" s="336" customFormat="1" ht="12.75" customHeight="1" x14ac:dyDescent="0.3">
      <c r="A11" s="323">
        <v>805</v>
      </c>
      <c r="B11" s="324" t="s">
        <v>288</v>
      </c>
      <c r="C11" s="338"/>
      <c r="D11" s="326">
        <v>7</v>
      </c>
      <c r="E11" s="328"/>
      <c r="F11" s="318" t="s">
        <v>274</v>
      </c>
      <c r="G11" s="328"/>
      <c r="H11" s="329"/>
      <c r="I11" s="330">
        <v>-73.102222468843607</v>
      </c>
      <c r="J11" s="330">
        <v>-10.181907475375551</v>
      </c>
      <c r="K11" s="330">
        <v>8.3530373341608026</v>
      </c>
      <c r="L11" s="324" t="s">
        <v>288</v>
      </c>
      <c r="M11" s="330" t="s">
        <v>595</v>
      </c>
      <c r="N11" s="330"/>
      <c r="O11" s="331">
        <v>255.69999694824219</v>
      </c>
      <c r="P11" s="332" t="s">
        <v>144</v>
      </c>
      <c r="Q11" s="331">
        <v>48.270000457763672</v>
      </c>
      <c r="R11" s="331">
        <v>90.510002136230469</v>
      </c>
      <c r="S11" s="332" t="s">
        <v>145</v>
      </c>
      <c r="T11" s="331">
        <v>5.5</v>
      </c>
      <c r="U11" s="331">
        <v>236.53999328613281</v>
      </c>
      <c r="V11" s="333">
        <v>661</v>
      </c>
      <c r="W11" s="331">
        <v>5.9999998658895493E-2</v>
      </c>
      <c r="X11" s="333">
        <v>17</v>
      </c>
      <c r="Y11" s="333">
        <v>1232.60400390625</v>
      </c>
      <c r="Z11" s="331">
        <v>2.940000057220459</v>
      </c>
      <c r="AA11" s="334">
        <v>0.11859723925590515</v>
      </c>
      <c r="AB11" s="331">
        <v>9.2910003662109375</v>
      </c>
      <c r="AC11" s="331">
        <v>11.121999740600586</v>
      </c>
      <c r="AD11" s="331">
        <v>6.880000114440918</v>
      </c>
      <c r="AE11" s="335">
        <v>1680</v>
      </c>
      <c r="AG11" s="337"/>
    </row>
    <row r="12" spans="1:39" s="336" customFormat="1" ht="12.75" customHeight="1" x14ac:dyDescent="0.3">
      <c r="A12" s="323">
        <v>806</v>
      </c>
      <c r="B12" s="324" t="s">
        <v>289</v>
      </c>
      <c r="C12" s="338" t="s">
        <v>290</v>
      </c>
      <c r="D12" s="326">
        <v>8</v>
      </c>
      <c r="E12" s="328"/>
      <c r="F12" s="318" t="s">
        <v>274</v>
      </c>
      <c r="G12" s="328"/>
      <c r="H12" s="329"/>
      <c r="I12" s="330">
        <v>-70.190199681612043</v>
      </c>
      <c r="J12" s="330">
        <v>-9.9303884093031414</v>
      </c>
      <c r="K12" s="330">
        <v>9.2529075928130879</v>
      </c>
      <c r="L12" s="324" t="s">
        <v>289</v>
      </c>
      <c r="M12" s="330" t="s">
        <v>595</v>
      </c>
      <c r="N12" s="330"/>
      <c r="O12" s="331">
        <v>6.6999998092651367</v>
      </c>
      <c r="P12" s="331">
        <v>2.7303673326969147E-2</v>
      </c>
      <c r="Q12" s="331">
        <v>19.639999389648438</v>
      </c>
      <c r="R12" s="331">
        <v>10.880000114440918</v>
      </c>
      <c r="S12" s="332" t="s">
        <v>145</v>
      </c>
      <c r="T12" s="331">
        <v>5.059999942779541</v>
      </c>
      <c r="U12" s="331">
        <v>54.159999847412109</v>
      </c>
      <c r="V12" s="333">
        <v>19</v>
      </c>
      <c r="W12" s="331">
        <v>9.0000003576278687E-2</v>
      </c>
      <c r="X12" s="333">
        <v>10</v>
      </c>
      <c r="Y12" s="333">
        <v>189.1619873046875</v>
      </c>
      <c r="Z12" s="331">
        <v>10.35099983215332</v>
      </c>
      <c r="AA12" s="334">
        <v>0.11214852333068848</v>
      </c>
      <c r="AB12" s="331">
        <v>35.870998382568359</v>
      </c>
      <c r="AC12" s="331">
        <v>20.454000473022461</v>
      </c>
      <c r="AD12" s="331">
        <v>7.5799999237060547</v>
      </c>
      <c r="AE12" s="335">
        <v>440</v>
      </c>
      <c r="AG12" s="337"/>
    </row>
    <row r="13" spans="1:39" s="336" customFormat="1" ht="12.75" customHeight="1" x14ac:dyDescent="0.3">
      <c r="A13" s="323">
        <v>807</v>
      </c>
      <c r="B13" s="324" t="s">
        <v>70</v>
      </c>
      <c r="C13" s="338"/>
      <c r="D13" s="326">
        <v>9</v>
      </c>
      <c r="E13" s="328"/>
      <c r="F13" s="318" t="s">
        <v>274</v>
      </c>
      <c r="G13" s="328"/>
      <c r="H13" s="329"/>
      <c r="I13" s="330">
        <v>-71.223911340901452</v>
      </c>
      <c r="J13" s="330">
        <v>-10.358888903491511</v>
      </c>
      <c r="K13" s="330">
        <v>11.647199887030638</v>
      </c>
      <c r="L13" s="324" t="s">
        <v>70</v>
      </c>
      <c r="M13" s="330" t="s">
        <v>595</v>
      </c>
      <c r="N13" s="330"/>
      <c r="O13" s="331">
        <v>3.2000000476837158</v>
      </c>
      <c r="P13" s="332" t="s">
        <v>144</v>
      </c>
      <c r="Q13" s="331">
        <v>9.6999998092651367</v>
      </c>
      <c r="R13" s="331">
        <v>4.5399999618530273</v>
      </c>
      <c r="S13" s="332" t="s">
        <v>145</v>
      </c>
      <c r="T13" s="331">
        <v>3.2799999713897705</v>
      </c>
      <c r="U13" s="331">
        <v>32.619998931884766</v>
      </c>
      <c r="V13" s="341" t="s">
        <v>165</v>
      </c>
      <c r="W13" s="331">
        <v>5.9999998658895493E-2</v>
      </c>
      <c r="X13" s="333">
        <v>7</v>
      </c>
      <c r="Y13" s="333">
        <v>100.69999694824219</v>
      </c>
      <c r="Z13" s="331">
        <v>9.6920003890991211</v>
      </c>
      <c r="AA13" s="334">
        <v>7.3961064219474792E-2</v>
      </c>
      <c r="AB13" s="331">
        <v>26.61199951171875</v>
      </c>
      <c r="AC13" s="331">
        <v>9.5329999923706055</v>
      </c>
      <c r="AD13" s="331">
        <v>7.9099998474121094</v>
      </c>
      <c r="AE13" s="335">
        <v>250</v>
      </c>
      <c r="AG13" s="337"/>
    </row>
    <row r="14" spans="1:39" s="336" customFormat="1" ht="12.75" customHeight="1" x14ac:dyDescent="0.3">
      <c r="A14" s="323">
        <v>808</v>
      </c>
      <c r="B14" s="324" t="s">
        <v>76</v>
      </c>
      <c r="C14" s="338"/>
      <c r="D14" s="326">
        <v>10</v>
      </c>
      <c r="E14" s="328"/>
      <c r="F14" s="318" t="s">
        <v>274</v>
      </c>
      <c r="G14" s="328"/>
      <c r="H14" s="329"/>
      <c r="I14" s="330">
        <v>-72.836434969804586</v>
      </c>
      <c r="J14" s="330">
        <v>-10.412283458127515</v>
      </c>
      <c r="K14" s="330">
        <v>10.461832695215534</v>
      </c>
      <c r="L14" s="324" t="s">
        <v>76</v>
      </c>
      <c r="M14" s="330" t="s">
        <v>595</v>
      </c>
      <c r="N14" s="330"/>
      <c r="O14" s="331">
        <v>6.8000001907348633</v>
      </c>
      <c r="P14" s="332" t="s">
        <v>144</v>
      </c>
      <c r="Q14" s="331">
        <v>9.4099998474121094</v>
      </c>
      <c r="R14" s="331">
        <v>7.5100002288818359</v>
      </c>
      <c r="S14" s="332" t="s">
        <v>145</v>
      </c>
      <c r="T14" s="331">
        <v>1.2999999523162842</v>
      </c>
      <c r="U14" s="331">
        <v>92.620002746582031</v>
      </c>
      <c r="V14" s="333">
        <v>6</v>
      </c>
      <c r="W14" s="332" t="s">
        <v>163</v>
      </c>
      <c r="X14" s="333">
        <v>9</v>
      </c>
      <c r="Y14" s="333">
        <v>299</v>
      </c>
      <c r="Z14" s="331">
        <v>3.0729999542236328</v>
      </c>
      <c r="AA14" s="334">
        <v>6.9437652826309204E-2</v>
      </c>
      <c r="AB14" s="331">
        <v>22.322000503540039</v>
      </c>
      <c r="AC14" s="331">
        <v>11.156999588012695</v>
      </c>
      <c r="AD14" s="331">
        <v>7.880000114440918</v>
      </c>
      <c r="AE14" s="335">
        <v>489</v>
      </c>
      <c r="AG14" s="337"/>
    </row>
    <row r="15" spans="1:39" s="336" customFormat="1" ht="12.75" customHeight="1" x14ac:dyDescent="0.3">
      <c r="A15" s="323">
        <v>809</v>
      </c>
      <c r="B15" s="324" t="s">
        <v>77</v>
      </c>
      <c r="C15" s="338"/>
      <c r="D15" s="326">
        <v>11</v>
      </c>
      <c r="E15" s="328"/>
      <c r="F15" s="318" t="s">
        <v>274</v>
      </c>
      <c r="G15" s="328"/>
      <c r="H15" s="329"/>
      <c r="I15" s="330">
        <v>-72.873459964370284</v>
      </c>
      <c r="J15" s="330">
        <v>-10.384591564152933</v>
      </c>
      <c r="K15" s="330">
        <v>10.203272548853178</v>
      </c>
      <c r="L15" s="324" t="s">
        <v>77</v>
      </c>
      <c r="M15" s="330" t="s">
        <v>595</v>
      </c>
      <c r="N15" s="330"/>
      <c r="O15" s="331">
        <v>5.4000000953674316</v>
      </c>
      <c r="P15" s="332" t="s">
        <v>144</v>
      </c>
      <c r="Q15" s="331">
        <v>10.180000305175781</v>
      </c>
      <c r="R15" s="331">
        <v>6.8499999046325684</v>
      </c>
      <c r="S15" s="332" t="s">
        <v>145</v>
      </c>
      <c r="T15" s="331">
        <v>1.5099999904632568</v>
      </c>
      <c r="U15" s="331">
        <v>92.839996337890625</v>
      </c>
      <c r="V15" s="333">
        <v>7</v>
      </c>
      <c r="W15" s="332" t="s">
        <v>291</v>
      </c>
      <c r="X15" s="333">
        <v>12</v>
      </c>
      <c r="Y15" s="333">
        <v>299</v>
      </c>
      <c r="Z15" s="331">
        <v>4.815000057220459</v>
      </c>
      <c r="AA15" s="334">
        <v>6.1037089675664902E-2</v>
      </c>
      <c r="AB15" s="331">
        <v>18.75</v>
      </c>
      <c r="AC15" s="331">
        <v>7.9130001068115234</v>
      </c>
      <c r="AD15" s="331">
        <v>7.8600001335144043</v>
      </c>
      <c r="AE15" s="335">
        <v>517</v>
      </c>
      <c r="AG15" s="337"/>
    </row>
    <row r="16" spans="1:39" s="336" customFormat="1" ht="12.75" customHeight="1" x14ac:dyDescent="0.3">
      <c r="A16" s="323">
        <v>810</v>
      </c>
      <c r="B16" s="324" t="s">
        <v>78</v>
      </c>
      <c r="C16" s="338" t="s">
        <v>79</v>
      </c>
      <c r="D16" s="326">
        <v>12</v>
      </c>
      <c r="E16" s="328"/>
      <c r="F16" s="318" t="s">
        <v>274</v>
      </c>
      <c r="G16" s="328"/>
      <c r="H16" s="329"/>
      <c r="I16" s="330">
        <v>-71.921382197392461</v>
      </c>
      <c r="J16" s="330">
        <v>-10.259879794166009</v>
      </c>
      <c r="K16" s="330">
        <v>10.157656155935612</v>
      </c>
      <c r="L16" s="324" t="s">
        <v>78</v>
      </c>
      <c r="M16" s="330" t="s">
        <v>595</v>
      </c>
      <c r="N16" s="330"/>
      <c r="O16" s="331">
        <v>5.5</v>
      </c>
      <c r="P16" s="332" t="s">
        <v>144</v>
      </c>
      <c r="Q16" s="331">
        <v>10.930000305175781</v>
      </c>
      <c r="R16" s="331">
        <v>7.570000171661377</v>
      </c>
      <c r="S16" s="332" t="s">
        <v>145</v>
      </c>
      <c r="T16" s="331">
        <v>1.5800000429153442</v>
      </c>
      <c r="U16" s="331">
        <v>102.83000183105469</v>
      </c>
      <c r="V16" s="333">
        <v>6</v>
      </c>
      <c r="W16" s="331">
        <v>5.9999998658895493E-2</v>
      </c>
      <c r="X16" s="333">
        <v>18</v>
      </c>
      <c r="Y16" s="333">
        <v>320.39999389648438</v>
      </c>
      <c r="Z16" s="331">
        <v>5.8239998817443848</v>
      </c>
      <c r="AA16" s="334">
        <v>7.8707039356231689E-2</v>
      </c>
      <c r="AB16" s="331">
        <v>21.343999862670898</v>
      </c>
      <c r="AC16" s="331">
        <v>7.9699997901916504</v>
      </c>
      <c r="AD16" s="331">
        <v>7.880000114440918</v>
      </c>
      <c r="AE16" s="335">
        <v>569</v>
      </c>
      <c r="AG16" s="337"/>
    </row>
    <row r="17" spans="1:39" s="336" customFormat="1" ht="12.75" customHeight="1" x14ac:dyDescent="0.3">
      <c r="A17" s="323">
        <v>811</v>
      </c>
      <c r="B17" s="324" t="s">
        <v>80</v>
      </c>
      <c r="C17" s="338" t="s">
        <v>81</v>
      </c>
      <c r="D17" s="326">
        <v>13</v>
      </c>
      <c r="E17" s="328"/>
      <c r="F17" s="318" t="s">
        <v>274</v>
      </c>
      <c r="G17" s="328"/>
      <c r="H17" s="329"/>
      <c r="I17" s="330">
        <v>-71.873331077873047</v>
      </c>
      <c r="J17" s="330">
        <v>-10.229802605340431</v>
      </c>
      <c r="K17" s="330">
        <v>9.9650897648504042</v>
      </c>
      <c r="L17" s="324" t="s">
        <v>80</v>
      </c>
      <c r="M17" s="330" t="s">
        <v>595</v>
      </c>
      <c r="N17" s="330"/>
      <c r="O17" s="331">
        <v>4.0999999046325684</v>
      </c>
      <c r="P17" s="332" t="s">
        <v>144</v>
      </c>
      <c r="Q17" s="331">
        <v>10.470000267028809</v>
      </c>
      <c r="R17" s="331">
        <v>7.440000057220459</v>
      </c>
      <c r="S17" s="332" t="s">
        <v>145</v>
      </c>
      <c r="T17" s="331">
        <v>1.4700000286102295</v>
      </c>
      <c r="U17" s="331">
        <v>103.09999847412109</v>
      </c>
      <c r="V17" s="341" t="s">
        <v>165</v>
      </c>
      <c r="W17" s="332" t="s">
        <v>163</v>
      </c>
      <c r="X17" s="333">
        <v>16</v>
      </c>
      <c r="Y17" s="333">
        <v>350.89999389648438</v>
      </c>
      <c r="Z17" s="331">
        <v>5.9970002174377441</v>
      </c>
      <c r="AA17" s="334">
        <v>0.10002137720584869</v>
      </c>
      <c r="AB17" s="331">
        <v>14.673000335693359</v>
      </c>
      <c r="AC17" s="331">
        <v>6.1750001907348633</v>
      </c>
      <c r="AD17" s="331">
        <v>7.679999828338623</v>
      </c>
      <c r="AE17" s="335">
        <v>567</v>
      </c>
      <c r="AG17" s="337"/>
    </row>
    <row r="18" spans="1:39" s="336" customFormat="1" ht="12.75" customHeight="1" x14ac:dyDescent="0.3">
      <c r="A18" s="323">
        <v>812</v>
      </c>
      <c r="B18" s="324" t="s">
        <v>82</v>
      </c>
      <c r="C18" s="338" t="s">
        <v>83</v>
      </c>
      <c r="D18" s="326">
        <v>14</v>
      </c>
      <c r="E18" s="328"/>
      <c r="F18" s="318" t="s">
        <v>274</v>
      </c>
      <c r="G18" s="328"/>
      <c r="H18" s="329"/>
      <c r="I18" s="330">
        <v>-72.051420546584566</v>
      </c>
      <c r="J18" s="330">
        <v>-10.252903436959024</v>
      </c>
      <c r="K18" s="330">
        <v>9.9718069490876218</v>
      </c>
      <c r="L18" s="324" t="s">
        <v>82</v>
      </c>
      <c r="M18" s="330" t="s">
        <v>595</v>
      </c>
      <c r="N18" s="330"/>
      <c r="O18" s="331">
        <v>6.0999999046325684</v>
      </c>
      <c r="P18" s="332" t="s">
        <v>144</v>
      </c>
      <c r="Q18" s="331">
        <v>10.460000038146973</v>
      </c>
      <c r="R18" s="331">
        <v>7.3000001907348633</v>
      </c>
      <c r="S18" s="332" t="s">
        <v>145</v>
      </c>
      <c r="T18" s="331">
        <v>1.4700000286102295</v>
      </c>
      <c r="U18" s="331">
        <v>100.80999755859375</v>
      </c>
      <c r="V18" s="341" t="s">
        <v>165</v>
      </c>
      <c r="W18" s="332" t="s">
        <v>163</v>
      </c>
      <c r="X18" s="333">
        <v>12</v>
      </c>
      <c r="Y18" s="333">
        <v>250.19999694824219</v>
      </c>
      <c r="Z18" s="331">
        <v>16.132999420166016</v>
      </c>
      <c r="AA18" s="334">
        <v>0.11859723925590515</v>
      </c>
      <c r="AB18" s="331">
        <v>41.1510009765625</v>
      </c>
      <c r="AC18" s="331">
        <v>21.559000015258789</v>
      </c>
      <c r="AD18" s="331">
        <v>7.8400001525878906</v>
      </c>
      <c r="AE18" s="335">
        <v>551</v>
      </c>
      <c r="AG18" s="337"/>
    </row>
    <row r="21" spans="1:39" x14ac:dyDescent="0.3">
      <c r="A21" s="178" t="s">
        <v>169</v>
      </c>
    </row>
    <row r="24" spans="1:39" s="145" customFormat="1" ht="15.75" customHeight="1" x14ac:dyDescent="0.3">
      <c r="O24" s="146" t="s">
        <v>108</v>
      </c>
      <c r="P24" s="146" t="s">
        <v>109</v>
      </c>
      <c r="Q24" s="146" t="s">
        <v>110</v>
      </c>
      <c r="R24" s="146" t="s">
        <v>111</v>
      </c>
      <c r="S24" s="146" t="s">
        <v>112</v>
      </c>
      <c r="T24" s="146" t="s">
        <v>113</v>
      </c>
      <c r="U24" s="146" t="s">
        <v>114</v>
      </c>
      <c r="V24" s="146" t="s">
        <v>115</v>
      </c>
      <c r="W24" s="146" t="s">
        <v>116</v>
      </c>
      <c r="X24" s="146" t="s">
        <v>117</v>
      </c>
      <c r="Y24" s="146" t="s">
        <v>118</v>
      </c>
      <c r="Z24" s="146" t="s">
        <v>119</v>
      </c>
      <c r="AA24" s="146" t="s">
        <v>120</v>
      </c>
      <c r="AB24" s="146" t="s">
        <v>121</v>
      </c>
      <c r="AC24" s="146" t="s">
        <v>122</v>
      </c>
      <c r="AD24" s="146" t="s">
        <v>123</v>
      </c>
      <c r="AE24" s="146" t="s">
        <v>124</v>
      </c>
      <c r="AF24" s="146" t="s">
        <v>125</v>
      </c>
      <c r="AG24" s="146" t="s">
        <v>126</v>
      </c>
      <c r="AH24" s="146" t="s">
        <v>127</v>
      </c>
      <c r="AI24" s="146" t="s">
        <v>128</v>
      </c>
      <c r="AJ24" s="146" t="s">
        <v>129</v>
      </c>
      <c r="AK24" s="146" t="s">
        <v>130</v>
      </c>
      <c r="AL24" s="146" t="s">
        <v>131</v>
      </c>
      <c r="AM24" s="147" t="s">
        <v>132</v>
      </c>
    </row>
    <row r="25" spans="1:39" s="145" customFormat="1" ht="15.75" customHeight="1" x14ac:dyDescent="0.3">
      <c r="A25" s="148" t="s">
        <v>133</v>
      </c>
      <c r="C25" s="149" t="s">
        <v>134</v>
      </c>
      <c r="H25" s="150" t="s">
        <v>135</v>
      </c>
      <c r="I25" s="150"/>
      <c r="O25" s="151" t="s">
        <v>136</v>
      </c>
      <c r="P25" s="151" t="s">
        <v>137</v>
      </c>
      <c r="Q25" s="151" t="s">
        <v>136</v>
      </c>
      <c r="R25" s="151" t="s">
        <v>136</v>
      </c>
      <c r="S25" s="151" t="s">
        <v>136</v>
      </c>
      <c r="T25" s="151" t="s">
        <v>136</v>
      </c>
      <c r="U25" s="151" t="s">
        <v>136</v>
      </c>
      <c r="V25" s="151" t="s">
        <v>136</v>
      </c>
      <c r="W25" s="151" t="s">
        <v>136</v>
      </c>
      <c r="X25" s="151" t="s">
        <v>136</v>
      </c>
      <c r="Y25" s="151" t="s">
        <v>138</v>
      </c>
      <c r="Z25" s="151" t="s">
        <v>139</v>
      </c>
      <c r="AA25" s="151" t="s">
        <v>140</v>
      </c>
      <c r="AB25" s="151" t="s">
        <v>139</v>
      </c>
      <c r="AC25" s="151" t="s">
        <v>139</v>
      </c>
      <c r="AD25" s="151" t="s">
        <v>140</v>
      </c>
      <c r="AE25" s="151" t="s">
        <v>141</v>
      </c>
      <c r="AF25" s="151" t="s">
        <v>142</v>
      </c>
      <c r="AG25" s="151" t="s">
        <v>142</v>
      </c>
      <c r="AH25" s="151" t="s">
        <v>142</v>
      </c>
      <c r="AI25" s="151" t="s">
        <v>142</v>
      </c>
      <c r="AJ25" s="151" t="s">
        <v>142</v>
      </c>
      <c r="AK25" s="151" t="s">
        <v>142</v>
      </c>
      <c r="AL25" s="151" t="s">
        <v>142</v>
      </c>
      <c r="AM25" s="152"/>
    </row>
    <row r="26" spans="1:39" s="165" customFormat="1" ht="15.75" customHeight="1" x14ac:dyDescent="0.3">
      <c r="A26" s="153" t="s">
        <v>143</v>
      </c>
      <c r="B26" s="153">
        <v>693</v>
      </c>
      <c r="C26" s="154">
        <v>13</v>
      </c>
      <c r="D26" s="155" t="s">
        <v>16</v>
      </c>
      <c r="E26" s="155" t="s">
        <v>17</v>
      </c>
      <c r="F26" s="156">
        <v>41766</v>
      </c>
      <c r="G26" s="154" t="s">
        <v>18</v>
      </c>
      <c r="H26" s="155">
        <v>602</v>
      </c>
      <c r="I26" s="157">
        <v>6.98</v>
      </c>
      <c r="L26" s="155" t="s">
        <v>16</v>
      </c>
      <c r="M26" s="156">
        <v>41766</v>
      </c>
      <c r="N26" s="156"/>
      <c r="O26" s="158">
        <v>4.5</v>
      </c>
      <c r="P26" s="159" t="s">
        <v>144</v>
      </c>
      <c r="Q26" s="158">
        <v>19.219999313354492</v>
      </c>
      <c r="R26" s="158">
        <v>18.309999465942383</v>
      </c>
      <c r="S26" s="159" t="s">
        <v>145</v>
      </c>
      <c r="T26" s="158">
        <v>5.8600001335144043</v>
      </c>
      <c r="U26" s="158">
        <v>103.23000335693359</v>
      </c>
      <c r="V26" s="160">
        <v>26</v>
      </c>
      <c r="W26" s="158">
        <v>0.11999999731779099</v>
      </c>
      <c r="X26" s="160">
        <v>11</v>
      </c>
      <c r="Y26" s="160">
        <v>280.70001220703125</v>
      </c>
      <c r="Z26" s="158">
        <v>7.7010002136230469</v>
      </c>
      <c r="AA26" s="161">
        <v>0.18773123621940613</v>
      </c>
      <c r="AB26" s="158">
        <v>59.937000274658203</v>
      </c>
      <c r="AC26" s="158">
        <v>55.485000610351563</v>
      </c>
      <c r="AD26" s="158">
        <v>7.190000057220459</v>
      </c>
      <c r="AE26" s="162">
        <v>498</v>
      </c>
      <c r="AF26" s="159" t="s">
        <v>144</v>
      </c>
      <c r="AG26" s="163" t="s">
        <v>146</v>
      </c>
      <c r="AH26" s="163" t="s">
        <v>146</v>
      </c>
      <c r="AI26" s="163" t="s">
        <v>147</v>
      </c>
      <c r="AJ26" s="160">
        <v>0.5</v>
      </c>
      <c r="AK26" s="159" t="s">
        <v>148</v>
      </c>
      <c r="AL26" s="163" t="s">
        <v>149</v>
      </c>
      <c r="AM26" s="164">
        <v>7</v>
      </c>
    </row>
    <row r="27" spans="1:39" s="165" customFormat="1" ht="15.75" customHeight="1" x14ac:dyDescent="0.3">
      <c r="A27" s="153" t="s">
        <v>150</v>
      </c>
      <c r="B27" s="153">
        <v>694</v>
      </c>
      <c r="C27" s="154">
        <v>19</v>
      </c>
      <c r="D27" s="155" t="s">
        <v>24</v>
      </c>
      <c r="E27" s="155" t="s">
        <v>25</v>
      </c>
      <c r="F27" s="156">
        <v>41766</v>
      </c>
      <c r="G27" s="154" t="s">
        <v>26</v>
      </c>
      <c r="H27" s="155">
        <v>557</v>
      </c>
      <c r="I27" s="157">
        <v>7.85</v>
      </c>
      <c r="L27" s="155" t="s">
        <v>24</v>
      </c>
      <c r="M27" s="156">
        <v>41766</v>
      </c>
      <c r="N27" s="156"/>
      <c r="O27" s="158">
        <v>7.1999998092651367</v>
      </c>
      <c r="P27" s="159" t="s">
        <v>144</v>
      </c>
      <c r="Q27" s="158">
        <v>20.049999237060547</v>
      </c>
      <c r="R27" s="158">
        <v>15.109999656677246</v>
      </c>
      <c r="S27" s="159" t="s">
        <v>145</v>
      </c>
      <c r="T27" s="158">
        <v>4.0900001525878906</v>
      </c>
      <c r="U27" s="158">
        <v>91.379997253417969</v>
      </c>
      <c r="V27" s="160">
        <v>10</v>
      </c>
      <c r="W27" s="158">
        <v>5.000000074505806E-2</v>
      </c>
      <c r="X27" s="160">
        <v>13</v>
      </c>
      <c r="Y27" s="160">
        <v>250.19999694824219</v>
      </c>
      <c r="Z27" s="158">
        <v>15.204000473022461</v>
      </c>
      <c r="AA27" s="161">
        <v>0.17050457000732422</v>
      </c>
      <c r="AB27" s="158">
        <v>55.769001007080078</v>
      </c>
      <c r="AC27" s="158">
        <v>36.981998443603516</v>
      </c>
      <c r="AD27" s="158">
        <v>7.9699997901916504</v>
      </c>
      <c r="AE27" s="162">
        <v>466</v>
      </c>
      <c r="AF27" s="159" t="s">
        <v>144</v>
      </c>
      <c r="AG27" s="163" t="s">
        <v>146</v>
      </c>
      <c r="AH27" s="163" t="s">
        <v>146</v>
      </c>
      <c r="AI27" s="163" t="s">
        <v>147</v>
      </c>
      <c r="AJ27" s="160">
        <v>1.5</v>
      </c>
      <c r="AK27" s="159" t="s">
        <v>148</v>
      </c>
      <c r="AL27" s="160">
        <v>0.40000000596046448</v>
      </c>
      <c r="AM27" s="164">
        <v>8</v>
      </c>
    </row>
    <row r="28" spans="1:39" s="165" customFormat="1" ht="15.75" customHeight="1" x14ac:dyDescent="0.3">
      <c r="A28" s="153" t="s">
        <v>151</v>
      </c>
      <c r="B28" s="153">
        <v>703</v>
      </c>
      <c r="C28" s="154">
        <v>79</v>
      </c>
      <c r="D28" s="155" t="s">
        <v>36</v>
      </c>
      <c r="E28" s="155" t="s">
        <v>37</v>
      </c>
      <c r="F28" s="156">
        <v>41773</v>
      </c>
      <c r="G28" s="154" t="s">
        <v>38</v>
      </c>
      <c r="H28" s="155">
        <v>123</v>
      </c>
      <c r="I28" s="157">
        <v>7.2</v>
      </c>
      <c r="L28" s="155" t="s">
        <v>36</v>
      </c>
      <c r="M28" s="156">
        <v>41773</v>
      </c>
      <c r="N28" s="156"/>
      <c r="O28" s="158">
        <v>3.2999999523162842</v>
      </c>
      <c r="P28" s="159" t="s">
        <v>144</v>
      </c>
      <c r="Q28" s="158">
        <v>4.8299999237060547</v>
      </c>
      <c r="R28" s="158">
        <v>2.25</v>
      </c>
      <c r="S28" s="159" t="s">
        <v>145</v>
      </c>
      <c r="T28" s="158">
        <v>1.6200000047683716</v>
      </c>
      <c r="U28" s="158">
        <v>14.25</v>
      </c>
      <c r="V28" s="160">
        <v>10</v>
      </c>
      <c r="W28" s="158">
        <v>5.000000074505806E-2</v>
      </c>
      <c r="X28" s="160">
        <v>13</v>
      </c>
      <c r="Y28" s="160">
        <v>39.700000762939453</v>
      </c>
      <c r="Z28" s="158">
        <v>5.3889999389648438</v>
      </c>
      <c r="AA28" s="161">
        <v>8.2240931689739227E-2</v>
      </c>
      <c r="AB28" s="158">
        <v>14.199000358581543</v>
      </c>
      <c r="AC28" s="158">
        <v>5.5510001182556152</v>
      </c>
      <c r="AD28" s="158">
        <v>7.2399997711181641</v>
      </c>
      <c r="AE28" s="162">
        <v>107.80000305175781</v>
      </c>
      <c r="AF28" s="159" t="s">
        <v>144</v>
      </c>
      <c r="AG28" s="163" t="s">
        <v>146</v>
      </c>
      <c r="AH28" s="163" t="s">
        <v>146</v>
      </c>
      <c r="AI28" s="163" t="s">
        <v>147</v>
      </c>
      <c r="AJ28" s="163" t="s">
        <v>146</v>
      </c>
      <c r="AK28" s="158">
        <v>3.9999999105930328E-2</v>
      </c>
      <c r="AL28" s="163" t="s">
        <v>149</v>
      </c>
      <c r="AM28" s="164">
        <v>11</v>
      </c>
    </row>
    <row r="29" spans="1:39" s="165" customFormat="1" ht="15.75" customHeight="1" x14ac:dyDescent="0.3">
      <c r="A29" s="153" t="s">
        <v>152</v>
      </c>
      <c r="B29" s="153">
        <v>704</v>
      </c>
      <c r="C29" s="154">
        <v>77</v>
      </c>
      <c r="D29" s="155" t="s">
        <v>27</v>
      </c>
      <c r="E29" s="155" t="s">
        <v>28</v>
      </c>
      <c r="F29" s="156">
        <v>41773</v>
      </c>
      <c r="G29" s="154" t="s">
        <v>29</v>
      </c>
      <c r="H29" s="155">
        <v>156</v>
      </c>
      <c r="I29" s="157">
        <v>7.43</v>
      </c>
      <c r="L29" s="155" t="s">
        <v>27</v>
      </c>
      <c r="M29" s="156">
        <v>41773</v>
      </c>
      <c r="N29" s="156"/>
      <c r="O29" s="159" t="s">
        <v>153</v>
      </c>
      <c r="P29" s="159" t="s">
        <v>144</v>
      </c>
      <c r="Q29" s="158">
        <v>4.619999885559082</v>
      </c>
      <c r="R29" s="158">
        <v>3.940000057220459</v>
      </c>
      <c r="S29" s="159" t="s">
        <v>145</v>
      </c>
      <c r="T29" s="158">
        <v>1.059999942779541</v>
      </c>
      <c r="U29" s="158">
        <v>22.399999618530273</v>
      </c>
      <c r="V29" s="160">
        <v>17</v>
      </c>
      <c r="W29" s="158">
        <v>7.0000000298023224E-2</v>
      </c>
      <c r="X29" s="160">
        <v>8</v>
      </c>
      <c r="Y29" s="160">
        <v>70.199996948242188</v>
      </c>
      <c r="Z29" s="158">
        <v>6.5279998779296875</v>
      </c>
      <c r="AA29" s="161">
        <v>6.1254475265741348E-2</v>
      </c>
      <c r="AB29" s="158">
        <v>14.390999794006348</v>
      </c>
      <c r="AC29" s="158">
        <v>5.4000000953674316</v>
      </c>
      <c r="AD29" s="158">
        <v>7.5399999618530273</v>
      </c>
      <c r="AE29" s="162">
        <v>140</v>
      </c>
      <c r="AF29" s="159" t="s">
        <v>144</v>
      </c>
      <c r="AG29" s="163" t="s">
        <v>146</v>
      </c>
      <c r="AH29" s="163" t="s">
        <v>146</v>
      </c>
      <c r="AI29" s="163" t="s">
        <v>147</v>
      </c>
      <c r="AJ29" s="163" t="s">
        <v>146</v>
      </c>
      <c r="AK29" s="159" t="s">
        <v>148</v>
      </c>
      <c r="AL29" s="163" t="s">
        <v>149</v>
      </c>
      <c r="AM29" s="164">
        <v>12</v>
      </c>
    </row>
    <row r="30" spans="1:39" s="165" customFormat="1" ht="15.75" customHeight="1" x14ac:dyDescent="0.3">
      <c r="A30" s="153" t="s">
        <v>154</v>
      </c>
      <c r="B30" s="153">
        <v>705</v>
      </c>
      <c r="C30" s="154">
        <v>78</v>
      </c>
      <c r="D30" s="155" t="s">
        <v>33</v>
      </c>
      <c r="E30" s="155" t="s">
        <v>34</v>
      </c>
      <c r="F30" s="156">
        <v>41773</v>
      </c>
      <c r="G30" s="154" t="s">
        <v>35</v>
      </c>
      <c r="H30" s="155">
        <v>357</v>
      </c>
      <c r="I30" s="157">
        <v>7.67</v>
      </c>
      <c r="L30" s="155" t="s">
        <v>33</v>
      </c>
      <c r="M30" s="156">
        <v>41773</v>
      </c>
      <c r="N30" s="156"/>
      <c r="O30" s="158">
        <v>3.2000000476837158</v>
      </c>
      <c r="P30" s="159" t="s">
        <v>144</v>
      </c>
      <c r="Q30" s="158">
        <v>13.75</v>
      </c>
      <c r="R30" s="158">
        <v>8.9700002670288086</v>
      </c>
      <c r="S30" s="159" t="s">
        <v>145</v>
      </c>
      <c r="T30" s="158">
        <v>3.369999885559082</v>
      </c>
      <c r="U30" s="158">
        <v>51.639999389648438</v>
      </c>
      <c r="V30" s="160">
        <v>21</v>
      </c>
      <c r="W30" s="158">
        <v>5.9999998658895493E-2</v>
      </c>
      <c r="X30" s="160">
        <v>9</v>
      </c>
      <c r="Y30" s="160">
        <v>128.10000610351563</v>
      </c>
      <c r="Z30" s="158">
        <v>14.973999977111816</v>
      </c>
      <c r="AA30" s="161">
        <v>8.6367562413215637E-2</v>
      </c>
      <c r="AB30" s="158">
        <v>36.472000122070313</v>
      </c>
      <c r="AC30" s="158">
        <v>24.781000137329102</v>
      </c>
      <c r="AD30" s="158">
        <v>7.7399997711181641</v>
      </c>
      <c r="AE30" s="162">
        <v>307</v>
      </c>
      <c r="AF30" s="159" t="s">
        <v>144</v>
      </c>
      <c r="AG30" s="163" t="s">
        <v>146</v>
      </c>
      <c r="AH30" s="160">
        <v>1.7999999523162842</v>
      </c>
      <c r="AI30" s="163" t="s">
        <v>147</v>
      </c>
      <c r="AJ30" s="160">
        <v>0.5</v>
      </c>
      <c r="AK30" s="159" t="s">
        <v>148</v>
      </c>
      <c r="AL30" s="160">
        <v>0.40000000596046448</v>
      </c>
      <c r="AM30" s="164">
        <v>13</v>
      </c>
    </row>
    <row r="31" spans="1:39" s="145" customFormat="1" ht="15.75" customHeight="1" x14ac:dyDescent="0.3">
      <c r="A31" s="166" t="s">
        <v>155</v>
      </c>
      <c r="D31" s="167"/>
      <c r="G31" s="150" t="s">
        <v>135</v>
      </c>
      <c r="H31" s="150"/>
      <c r="I31" s="146"/>
      <c r="O31" s="146" t="s">
        <v>108</v>
      </c>
      <c r="P31" s="146" t="s">
        <v>109</v>
      </c>
      <c r="Q31" s="146" t="s">
        <v>110</v>
      </c>
      <c r="R31" s="146" t="s">
        <v>111</v>
      </c>
      <c r="S31" s="146" t="s">
        <v>112</v>
      </c>
      <c r="T31" s="146" t="s">
        <v>113</v>
      </c>
      <c r="U31" s="146" t="s">
        <v>114</v>
      </c>
      <c r="V31" s="146" t="s">
        <v>115</v>
      </c>
      <c r="W31" s="146" t="s">
        <v>116</v>
      </c>
      <c r="X31" s="146" t="s">
        <v>117</v>
      </c>
      <c r="Y31" s="146" t="s">
        <v>118</v>
      </c>
      <c r="Z31" s="146" t="s">
        <v>119</v>
      </c>
      <c r="AA31" s="146" t="s">
        <v>120</v>
      </c>
      <c r="AB31" s="146" t="s">
        <v>121</v>
      </c>
      <c r="AC31" s="146" t="s">
        <v>122</v>
      </c>
      <c r="AD31" s="146" t="s">
        <v>123</v>
      </c>
      <c r="AE31" s="146" t="s">
        <v>124</v>
      </c>
      <c r="AF31" s="146" t="s">
        <v>125</v>
      </c>
      <c r="AG31" s="146" t="s">
        <v>126</v>
      </c>
      <c r="AH31" s="146" t="s">
        <v>127</v>
      </c>
      <c r="AI31" s="146" t="s">
        <v>128</v>
      </c>
      <c r="AJ31" s="146" t="s">
        <v>129</v>
      </c>
      <c r="AK31" s="146" t="s">
        <v>130</v>
      </c>
      <c r="AL31" s="146" t="s">
        <v>131</v>
      </c>
      <c r="AM31" s="147" t="s">
        <v>132</v>
      </c>
    </row>
    <row r="32" spans="1:39" s="145" customFormat="1" ht="24" customHeight="1" x14ac:dyDescent="0.3">
      <c r="A32" s="168" t="s">
        <v>156</v>
      </c>
      <c r="B32" s="168" t="s">
        <v>89</v>
      </c>
      <c r="C32" s="168" t="s">
        <v>9</v>
      </c>
      <c r="D32" s="169" t="s">
        <v>90</v>
      </c>
      <c r="E32" s="170" t="s">
        <v>91</v>
      </c>
      <c r="F32" s="171" t="s">
        <v>10</v>
      </c>
      <c r="G32" s="172" t="s">
        <v>5</v>
      </c>
      <c r="H32" s="173" t="s">
        <v>92</v>
      </c>
      <c r="I32" s="147" t="s">
        <v>157</v>
      </c>
      <c r="O32" s="151" t="s">
        <v>158</v>
      </c>
      <c r="P32" s="151" t="s">
        <v>159</v>
      </c>
      <c r="Q32" s="151" t="s">
        <v>159</v>
      </c>
      <c r="R32" s="151" t="s">
        <v>159</v>
      </c>
      <c r="S32" s="151" t="s">
        <v>159</v>
      </c>
      <c r="T32" s="151" t="s">
        <v>159</v>
      </c>
      <c r="U32" s="151" t="s">
        <v>159</v>
      </c>
      <c r="V32" s="151" t="s">
        <v>158</v>
      </c>
      <c r="W32" s="151" t="s">
        <v>159</v>
      </c>
      <c r="X32" s="151" t="s">
        <v>158</v>
      </c>
      <c r="Y32" s="151" t="s">
        <v>159</v>
      </c>
      <c r="Z32" s="151" t="s">
        <v>159</v>
      </c>
      <c r="AA32" s="151" t="s">
        <v>159</v>
      </c>
      <c r="AB32" s="151" t="s">
        <v>159</v>
      </c>
      <c r="AC32" s="151" t="s">
        <v>159</v>
      </c>
      <c r="AD32" s="174"/>
      <c r="AE32" s="151" t="s">
        <v>160</v>
      </c>
      <c r="AF32" s="151" t="s">
        <v>158</v>
      </c>
      <c r="AG32" s="151" t="s">
        <v>158</v>
      </c>
      <c r="AH32" s="151" t="s">
        <v>158</v>
      </c>
      <c r="AI32" s="151" t="s">
        <v>158</v>
      </c>
      <c r="AJ32" s="151" t="s">
        <v>158</v>
      </c>
      <c r="AK32" s="151" t="s">
        <v>158</v>
      </c>
      <c r="AL32" s="151" t="s">
        <v>158</v>
      </c>
      <c r="AM32" s="152"/>
    </row>
    <row r="33" spans="1:39" s="165" customFormat="1" ht="15.75" customHeight="1" x14ac:dyDescent="0.3">
      <c r="A33" s="153" t="s">
        <v>161</v>
      </c>
      <c r="B33" s="153">
        <v>695</v>
      </c>
      <c r="C33" s="154" t="s">
        <v>68</v>
      </c>
      <c r="D33" s="155" t="s">
        <v>69</v>
      </c>
      <c r="E33" s="155" t="s">
        <v>54</v>
      </c>
      <c r="F33" s="175">
        <v>41771</v>
      </c>
      <c r="G33" s="155">
        <v>292</v>
      </c>
      <c r="H33" s="176">
        <v>7.33</v>
      </c>
      <c r="I33" s="177">
        <v>14</v>
      </c>
      <c r="L33" s="155" t="s">
        <v>69</v>
      </c>
      <c r="M33" s="175">
        <v>41771</v>
      </c>
      <c r="N33" s="176">
        <v>7.33</v>
      </c>
      <c r="O33" s="158">
        <v>5.1999998092651367</v>
      </c>
      <c r="P33" s="159" t="s">
        <v>144</v>
      </c>
      <c r="Q33" s="158">
        <v>11.729999542236328</v>
      </c>
      <c r="R33" s="158">
        <v>5.619999885559082</v>
      </c>
      <c r="S33" s="159" t="s">
        <v>145</v>
      </c>
      <c r="T33" s="158">
        <v>4.2899999618530273</v>
      </c>
      <c r="U33" s="158">
        <v>44.240001678466797</v>
      </c>
      <c r="V33" s="160">
        <v>20</v>
      </c>
      <c r="W33" s="158">
        <v>7.9999998211860657E-2</v>
      </c>
      <c r="X33" s="160">
        <v>7</v>
      </c>
      <c r="Y33" s="160">
        <v>122</v>
      </c>
      <c r="Z33" s="158">
        <v>9.9189996719360352</v>
      </c>
      <c r="AA33" s="161">
        <v>0.10500282049179077</v>
      </c>
      <c r="AB33" s="158">
        <v>29.801000595092773</v>
      </c>
      <c r="AC33" s="158">
        <v>15.163000106811523</v>
      </c>
      <c r="AD33" s="158">
        <v>7.6399998664855957</v>
      </c>
      <c r="AE33" s="162">
        <v>245</v>
      </c>
      <c r="AF33" s="159" t="s">
        <v>144</v>
      </c>
      <c r="AG33" s="163" t="s">
        <v>146</v>
      </c>
      <c r="AH33" s="163" t="s">
        <v>146</v>
      </c>
      <c r="AI33" s="163" t="s">
        <v>147</v>
      </c>
      <c r="AJ33" s="163" t="s">
        <v>146</v>
      </c>
      <c r="AK33" s="159" t="s">
        <v>148</v>
      </c>
      <c r="AL33" s="163" t="s">
        <v>149</v>
      </c>
      <c r="AM33" s="164">
        <v>14</v>
      </c>
    </row>
    <row r="34" spans="1:39" s="165" customFormat="1" ht="15.75" customHeight="1" x14ac:dyDescent="0.3">
      <c r="A34" s="153" t="s">
        <v>162</v>
      </c>
      <c r="B34" s="153">
        <v>696</v>
      </c>
      <c r="C34" s="154" t="s">
        <v>73</v>
      </c>
      <c r="D34" s="155" t="s">
        <v>74</v>
      </c>
      <c r="E34" s="155" t="s">
        <v>75</v>
      </c>
      <c r="F34" s="175">
        <v>41771</v>
      </c>
      <c r="G34" s="155">
        <v>555</v>
      </c>
      <c r="H34" s="176">
        <v>7.37</v>
      </c>
      <c r="I34" s="177">
        <v>15</v>
      </c>
      <c r="L34" s="155" t="s">
        <v>74</v>
      </c>
      <c r="M34" s="175">
        <v>41771</v>
      </c>
      <c r="N34" s="176">
        <v>7.37</v>
      </c>
      <c r="O34" s="158">
        <v>6.0999999046325684</v>
      </c>
      <c r="P34" s="159" t="s">
        <v>144</v>
      </c>
      <c r="Q34" s="158">
        <v>10.75</v>
      </c>
      <c r="R34" s="158">
        <v>7.9899997711181641</v>
      </c>
      <c r="S34" s="159" t="s">
        <v>145</v>
      </c>
      <c r="T34" s="158">
        <v>1.4900000095367432</v>
      </c>
      <c r="U34" s="158">
        <v>111.98000335693359</v>
      </c>
      <c r="V34" s="160">
        <v>7</v>
      </c>
      <c r="W34" s="159" t="s">
        <v>163</v>
      </c>
      <c r="X34" s="160">
        <v>7</v>
      </c>
      <c r="Y34" s="160">
        <v>299</v>
      </c>
      <c r="Z34" s="158">
        <v>15.545999526977539</v>
      </c>
      <c r="AA34" s="161">
        <v>0.12755709886550903</v>
      </c>
      <c r="AB34" s="158">
        <v>45.805999755859375</v>
      </c>
      <c r="AC34" s="158">
        <v>22.384000778198242</v>
      </c>
      <c r="AD34" s="158">
        <v>7.869999885559082</v>
      </c>
      <c r="AE34" s="162">
        <v>468</v>
      </c>
      <c r="AF34" s="159" t="s">
        <v>144</v>
      </c>
      <c r="AG34" s="163" t="s">
        <v>146</v>
      </c>
      <c r="AH34" s="163" t="s">
        <v>146</v>
      </c>
      <c r="AI34" s="163" t="s">
        <v>147</v>
      </c>
      <c r="AJ34" s="163" t="s">
        <v>146</v>
      </c>
      <c r="AK34" s="158">
        <v>0.10000000149011612</v>
      </c>
      <c r="AL34" s="160">
        <v>1.8999999761581421</v>
      </c>
      <c r="AM34" s="164">
        <v>15</v>
      </c>
    </row>
    <row r="35" spans="1:39" s="165" customFormat="1" ht="15.75" customHeight="1" x14ac:dyDescent="0.3">
      <c r="A35" s="153" t="s">
        <v>164</v>
      </c>
      <c r="B35" s="153">
        <v>697</v>
      </c>
      <c r="C35" s="154" t="s">
        <v>53</v>
      </c>
      <c r="D35" s="155" t="s">
        <v>52</v>
      </c>
      <c r="E35" s="155" t="s">
        <v>54</v>
      </c>
      <c r="F35" s="175">
        <v>41771</v>
      </c>
      <c r="G35" s="155">
        <v>632</v>
      </c>
      <c r="H35" s="176">
        <v>8.09</v>
      </c>
      <c r="I35" s="177">
        <v>16</v>
      </c>
      <c r="L35" s="155" t="s">
        <v>52</v>
      </c>
      <c r="M35" s="175">
        <v>41771</v>
      </c>
      <c r="N35" s="176">
        <v>8.09</v>
      </c>
      <c r="O35" s="158">
        <v>7.4000000953674316</v>
      </c>
      <c r="P35" s="159" t="s">
        <v>144</v>
      </c>
      <c r="Q35" s="158">
        <v>32.860000610351563</v>
      </c>
      <c r="R35" s="158">
        <v>16.510000228881836</v>
      </c>
      <c r="S35" s="159" t="s">
        <v>145</v>
      </c>
      <c r="T35" s="158">
        <v>3.0699999332427979</v>
      </c>
      <c r="U35" s="158">
        <v>97.389999389648438</v>
      </c>
      <c r="V35" s="160">
        <v>11</v>
      </c>
      <c r="W35" s="159" t="s">
        <v>163</v>
      </c>
      <c r="X35" s="163" t="s">
        <v>165</v>
      </c>
      <c r="Y35" s="160">
        <v>262.39999389648438</v>
      </c>
      <c r="Z35" s="158">
        <v>9.8459997177124023</v>
      </c>
      <c r="AA35" s="161">
        <v>0.14751443266868591</v>
      </c>
      <c r="AB35" s="158">
        <v>70.331001281738281</v>
      </c>
      <c r="AC35" s="158">
        <v>61.292999267578125</v>
      </c>
      <c r="AD35" s="158">
        <v>8.119999885559082</v>
      </c>
      <c r="AE35" s="162">
        <v>562</v>
      </c>
      <c r="AF35" s="159" t="s">
        <v>144</v>
      </c>
      <c r="AG35" s="163" t="s">
        <v>146</v>
      </c>
      <c r="AH35" s="163" t="s">
        <v>146</v>
      </c>
      <c r="AI35" s="163" t="s">
        <v>147</v>
      </c>
      <c r="AJ35" s="160">
        <v>1.1000000238418579</v>
      </c>
      <c r="AK35" s="159" t="s">
        <v>148</v>
      </c>
      <c r="AL35" s="163" t="s">
        <v>149</v>
      </c>
      <c r="AM35" s="164">
        <v>16</v>
      </c>
    </row>
    <row r="36" spans="1:39" s="165" customFormat="1" ht="15.75" customHeight="1" x14ac:dyDescent="0.3">
      <c r="A36" s="153" t="s">
        <v>166</v>
      </c>
      <c r="B36" s="153">
        <v>698</v>
      </c>
      <c r="C36" s="154" t="s">
        <v>57</v>
      </c>
      <c r="D36" s="155" t="s">
        <v>55</v>
      </c>
      <c r="E36" s="155" t="s">
        <v>56</v>
      </c>
      <c r="F36" s="175">
        <v>41771</v>
      </c>
      <c r="G36" s="155">
        <v>584</v>
      </c>
      <c r="H36" s="176">
        <v>7.16</v>
      </c>
      <c r="I36" s="177">
        <v>17</v>
      </c>
      <c r="L36" s="155" t="s">
        <v>55</v>
      </c>
      <c r="M36" s="175">
        <v>41771</v>
      </c>
      <c r="N36" s="176">
        <v>7.16</v>
      </c>
      <c r="O36" s="158">
        <v>6.1999998092651367</v>
      </c>
      <c r="P36" s="158">
        <v>3.3442962914705276E-2</v>
      </c>
      <c r="Q36" s="158">
        <v>7.6399998664855957</v>
      </c>
      <c r="R36" s="158">
        <v>5.869999885559082</v>
      </c>
      <c r="S36" s="159" t="s">
        <v>145</v>
      </c>
      <c r="T36" s="158">
        <v>1.5</v>
      </c>
      <c r="U36" s="158">
        <v>119.91999816894531</v>
      </c>
      <c r="V36" s="160">
        <v>7</v>
      </c>
      <c r="W36" s="159" t="s">
        <v>163</v>
      </c>
      <c r="X36" s="160">
        <v>7</v>
      </c>
      <c r="Y36" s="160">
        <v>299</v>
      </c>
      <c r="Z36" s="158">
        <v>31.704000473022461</v>
      </c>
      <c r="AA36" s="161">
        <v>9.069717675447464E-2</v>
      </c>
      <c r="AB36" s="158">
        <v>43.273998260498047</v>
      </c>
      <c r="AC36" s="158">
        <v>18.38599967956543</v>
      </c>
      <c r="AD36" s="158">
        <v>7.7100000381469727</v>
      </c>
      <c r="AE36" s="162">
        <v>501</v>
      </c>
      <c r="AF36" s="159" t="s">
        <v>144</v>
      </c>
      <c r="AG36" s="163" t="s">
        <v>146</v>
      </c>
      <c r="AH36" s="163" t="s">
        <v>146</v>
      </c>
      <c r="AI36" s="163" t="s">
        <v>147</v>
      </c>
      <c r="AJ36" s="163" t="s">
        <v>146</v>
      </c>
      <c r="AK36" s="158">
        <v>3.9999999105930328E-2</v>
      </c>
      <c r="AL36" s="163" t="s">
        <v>149</v>
      </c>
      <c r="AM36" s="164">
        <v>17</v>
      </c>
    </row>
    <row r="37" spans="1:39" s="165" customFormat="1" ht="15.75" customHeight="1" x14ac:dyDescent="0.3">
      <c r="A37" s="153" t="s">
        <v>167</v>
      </c>
      <c r="B37" s="153">
        <v>699</v>
      </c>
      <c r="C37" s="154" t="s">
        <v>59</v>
      </c>
      <c r="D37" s="155" t="s">
        <v>60</v>
      </c>
      <c r="E37" s="155" t="s">
        <v>54</v>
      </c>
      <c r="F37" s="175">
        <v>41771</v>
      </c>
      <c r="G37" s="155">
        <v>381</v>
      </c>
      <c r="H37" s="157">
        <v>7.77</v>
      </c>
      <c r="I37" s="177">
        <v>18</v>
      </c>
      <c r="L37" s="155" t="s">
        <v>60</v>
      </c>
      <c r="M37" s="175">
        <v>41771</v>
      </c>
      <c r="N37" s="157">
        <v>7.77</v>
      </c>
      <c r="O37" s="158">
        <v>5.0999999046325684</v>
      </c>
      <c r="P37" s="159" t="s">
        <v>144</v>
      </c>
      <c r="Q37" s="158">
        <v>18.920000076293945</v>
      </c>
      <c r="R37" s="158">
        <v>9.6700000762939453</v>
      </c>
      <c r="S37" s="159" t="s">
        <v>145</v>
      </c>
      <c r="T37" s="158">
        <v>2.6800000667572021</v>
      </c>
      <c r="U37" s="158">
        <v>49.189998626708984</v>
      </c>
      <c r="V37" s="163" t="s">
        <v>165</v>
      </c>
      <c r="W37" s="159" t="s">
        <v>163</v>
      </c>
      <c r="X37" s="160">
        <v>8</v>
      </c>
      <c r="Y37" s="160">
        <v>152.60000610351563</v>
      </c>
      <c r="Z37" s="158">
        <v>9.5489997863769531</v>
      </c>
      <c r="AA37" s="161">
        <v>0.11024543642997742</v>
      </c>
      <c r="AB37" s="158">
        <v>44.006000518798828</v>
      </c>
      <c r="AC37" s="158">
        <v>25.968000411987305</v>
      </c>
      <c r="AD37" s="158">
        <v>7.9099998474121094</v>
      </c>
      <c r="AE37" s="162">
        <v>315</v>
      </c>
      <c r="AF37" s="159" t="s">
        <v>144</v>
      </c>
      <c r="AG37" s="160">
        <v>0.5</v>
      </c>
      <c r="AH37" s="160">
        <v>3.0999999046325684</v>
      </c>
      <c r="AI37" s="163" t="s">
        <v>147</v>
      </c>
      <c r="AJ37" s="160">
        <v>0.80000001192092896</v>
      </c>
      <c r="AK37" s="159" t="s">
        <v>148</v>
      </c>
      <c r="AL37" s="163" t="s">
        <v>149</v>
      </c>
      <c r="AM37" s="164">
        <v>18</v>
      </c>
    </row>
    <row r="38" spans="1:39" s="165" customFormat="1" ht="15.75" customHeight="1" x14ac:dyDescent="0.3">
      <c r="A38" s="153" t="s">
        <v>168</v>
      </c>
      <c r="B38" s="153">
        <v>700</v>
      </c>
      <c r="C38" s="154" t="s">
        <v>64</v>
      </c>
      <c r="D38" s="155" t="s">
        <v>65</v>
      </c>
      <c r="E38" s="155" t="s">
        <v>54</v>
      </c>
      <c r="F38" s="175">
        <v>41771</v>
      </c>
      <c r="G38" s="155">
        <v>480</v>
      </c>
      <c r="H38" s="157">
        <v>7.77</v>
      </c>
      <c r="I38" s="177">
        <v>19</v>
      </c>
      <c r="L38" s="155" t="s">
        <v>65</v>
      </c>
      <c r="M38" s="175">
        <v>41771</v>
      </c>
      <c r="N38" s="157">
        <v>7.77</v>
      </c>
      <c r="O38" s="158">
        <v>7.6999998092651367</v>
      </c>
      <c r="P38" s="159" t="s">
        <v>144</v>
      </c>
      <c r="Q38" s="158">
        <v>10.119999885559082</v>
      </c>
      <c r="R38" s="158">
        <v>6.940000057220459</v>
      </c>
      <c r="S38" s="159" t="s">
        <v>145</v>
      </c>
      <c r="T38" s="158">
        <v>2.0299999713897705</v>
      </c>
      <c r="U38" s="158">
        <v>86.94000244140625</v>
      </c>
      <c r="V38" s="163" t="s">
        <v>165</v>
      </c>
      <c r="W38" s="159" t="s">
        <v>163</v>
      </c>
      <c r="X38" s="160">
        <v>9</v>
      </c>
      <c r="Y38" s="160">
        <v>219.69999694824219</v>
      </c>
      <c r="Z38" s="158">
        <v>28.068000793457031</v>
      </c>
      <c r="AA38" s="161">
        <v>8.2240931689739227E-2</v>
      </c>
      <c r="AB38" s="158">
        <v>42.455001831054688</v>
      </c>
      <c r="AC38" s="158">
        <v>20.246000289916992</v>
      </c>
      <c r="AD38" s="158">
        <v>7.880000114440918</v>
      </c>
      <c r="AE38" s="162">
        <v>400</v>
      </c>
      <c r="AF38" s="159" t="s">
        <v>144</v>
      </c>
      <c r="AG38" s="163" t="s">
        <v>146</v>
      </c>
      <c r="AH38" s="163" t="s">
        <v>146</v>
      </c>
      <c r="AI38" s="163" t="s">
        <v>147</v>
      </c>
      <c r="AJ38" s="163" t="s">
        <v>146</v>
      </c>
      <c r="AK38" s="159" t="s">
        <v>148</v>
      </c>
      <c r="AL38" s="163" t="s">
        <v>149</v>
      </c>
      <c r="AM38" s="164">
        <v>19</v>
      </c>
    </row>
    <row r="46" spans="1:39" x14ac:dyDescent="0.3">
      <c r="A46" s="178" t="s">
        <v>170</v>
      </c>
    </row>
    <row r="47" spans="1:39" s="179" customFormat="1" ht="13.5" customHeight="1" x14ac:dyDescent="0.3">
      <c r="B47" s="180" t="s">
        <v>171</v>
      </c>
      <c r="F47" s="181"/>
      <c r="H47" s="150" t="s">
        <v>135</v>
      </c>
      <c r="J47" s="182"/>
      <c r="O47" s="146" t="s">
        <v>108</v>
      </c>
      <c r="P47" s="146" t="s">
        <v>109</v>
      </c>
      <c r="Q47" s="146" t="s">
        <v>110</v>
      </c>
      <c r="R47" s="146" t="s">
        <v>111</v>
      </c>
      <c r="S47" s="146" t="s">
        <v>112</v>
      </c>
      <c r="T47" s="146" t="s">
        <v>113</v>
      </c>
      <c r="U47" s="146" t="s">
        <v>114</v>
      </c>
      <c r="V47" s="146" t="s">
        <v>115</v>
      </c>
      <c r="W47" s="146" t="s">
        <v>116</v>
      </c>
      <c r="X47" s="146" t="s">
        <v>117</v>
      </c>
      <c r="Y47" s="146" t="s">
        <v>118</v>
      </c>
      <c r="Z47" s="146" t="s">
        <v>119</v>
      </c>
      <c r="AA47" s="146" t="s">
        <v>120</v>
      </c>
      <c r="AB47" s="146" t="s">
        <v>121</v>
      </c>
      <c r="AC47" s="146" t="s">
        <v>122</v>
      </c>
      <c r="AD47" s="146" t="s">
        <v>123</v>
      </c>
      <c r="AE47" s="146" t="s">
        <v>124</v>
      </c>
      <c r="AF47" s="146" t="s">
        <v>125</v>
      </c>
      <c r="AG47" s="146" t="s">
        <v>126</v>
      </c>
      <c r="AH47" s="146" t="s">
        <v>127</v>
      </c>
      <c r="AI47" s="146" t="s">
        <v>128</v>
      </c>
      <c r="AJ47" s="146" t="s">
        <v>129</v>
      </c>
      <c r="AK47" s="146" t="s">
        <v>130</v>
      </c>
      <c r="AL47" s="146" t="s">
        <v>131</v>
      </c>
      <c r="AM47" s="147" t="s">
        <v>172</v>
      </c>
    </row>
    <row r="48" spans="1:39" s="179" customFormat="1" ht="25.5" customHeight="1" x14ac:dyDescent="0.3">
      <c r="A48" s="183" t="s">
        <v>156</v>
      </c>
      <c r="B48" s="146" t="s">
        <v>89</v>
      </c>
      <c r="C48" s="183" t="s">
        <v>1</v>
      </c>
      <c r="D48" s="183" t="s">
        <v>2</v>
      </c>
      <c r="E48" s="183" t="s">
        <v>3</v>
      </c>
      <c r="F48" s="184" t="s">
        <v>10</v>
      </c>
      <c r="G48" s="185" t="s">
        <v>9</v>
      </c>
      <c r="H48" s="172" t="s">
        <v>5</v>
      </c>
      <c r="I48" s="186" t="s">
        <v>92</v>
      </c>
      <c r="J48" s="147" t="s">
        <v>172</v>
      </c>
      <c r="O48" s="151" t="s">
        <v>158</v>
      </c>
      <c r="P48" s="151" t="s">
        <v>159</v>
      </c>
      <c r="Q48" s="151" t="s">
        <v>159</v>
      </c>
      <c r="R48" s="151" t="s">
        <v>159</v>
      </c>
      <c r="S48" s="151" t="s">
        <v>159</v>
      </c>
      <c r="T48" s="151" t="s">
        <v>159</v>
      </c>
      <c r="U48" s="151" t="s">
        <v>159</v>
      </c>
      <c r="V48" s="151" t="s">
        <v>158</v>
      </c>
      <c r="W48" s="151" t="s">
        <v>159</v>
      </c>
      <c r="X48" s="151" t="s">
        <v>158</v>
      </c>
      <c r="Y48" s="151" t="s">
        <v>159</v>
      </c>
      <c r="Z48" s="151" t="s">
        <v>159</v>
      </c>
      <c r="AA48" s="151" t="s">
        <v>159</v>
      </c>
      <c r="AB48" s="151" t="s">
        <v>159</v>
      </c>
      <c r="AC48" s="151" t="s">
        <v>159</v>
      </c>
      <c r="AD48" s="174"/>
      <c r="AE48" s="151" t="s">
        <v>160</v>
      </c>
      <c r="AF48" s="151" t="s">
        <v>158</v>
      </c>
      <c r="AG48" s="151" t="s">
        <v>158</v>
      </c>
      <c r="AH48" s="151" t="s">
        <v>158</v>
      </c>
      <c r="AI48" s="151" t="s">
        <v>158</v>
      </c>
      <c r="AJ48" s="151" t="s">
        <v>158</v>
      </c>
      <c r="AK48" s="151" t="s">
        <v>158</v>
      </c>
      <c r="AL48" s="151" t="s">
        <v>158</v>
      </c>
      <c r="AM48" s="147"/>
    </row>
    <row r="49" spans="1:43" s="194" customFormat="1" ht="13.5" customHeight="1" x14ac:dyDescent="0.3">
      <c r="A49" s="187" t="s">
        <v>173</v>
      </c>
      <c r="B49" s="188">
        <v>829</v>
      </c>
      <c r="C49" s="189">
        <v>13</v>
      </c>
      <c r="D49" s="190" t="s">
        <v>16</v>
      </c>
      <c r="E49" s="190" t="s">
        <v>17</v>
      </c>
      <c r="F49" s="191">
        <v>41795</v>
      </c>
      <c r="G49" s="187" t="s">
        <v>18</v>
      </c>
      <c r="H49" s="192">
        <v>579</v>
      </c>
      <c r="I49" s="193">
        <v>7.14</v>
      </c>
      <c r="J49" s="177">
        <v>31</v>
      </c>
      <c r="L49" s="190" t="s">
        <v>16</v>
      </c>
      <c r="M49" s="191">
        <v>41795</v>
      </c>
      <c r="N49" s="193">
        <v>7.14</v>
      </c>
      <c r="O49" s="158">
        <v>4.3000001907348633</v>
      </c>
      <c r="P49" s="158">
        <v>2.2837845608592033E-2</v>
      </c>
      <c r="Q49" s="158">
        <v>19.389999389648438</v>
      </c>
      <c r="R49" s="158">
        <v>16.079999923706055</v>
      </c>
      <c r="S49" s="158">
        <v>0.2199999988079071</v>
      </c>
      <c r="T49" s="158">
        <v>4.0799999237060547</v>
      </c>
      <c r="U49" s="158">
        <v>94.629997253417969</v>
      </c>
      <c r="V49" s="160">
        <v>152</v>
      </c>
      <c r="W49" s="158">
        <v>1.5099999904632568</v>
      </c>
      <c r="X49" s="163" t="s">
        <v>165</v>
      </c>
      <c r="Y49" s="160">
        <v>238</v>
      </c>
      <c r="Z49" s="158">
        <v>10.991999626159668</v>
      </c>
      <c r="AA49" s="161">
        <v>0.13499006628990173</v>
      </c>
      <c r="AB49" s="158">
        <v>54.172000885009766</v>
      </c>
      <c r="AC49" s="158">
        <v>53.109001159667969</v>
      </c>
      <c r="AD49" s="158">
        <v>7.7199997901916504</v>
      </c>
      <c r="AE49" s="158">
        <v>643</v>
      </c>
      <c r="AF49" s="159" t="s">
        <v>144</v>
      </c>
      <c r="AG49" s="163" t="s">
        <v>146</v>
      </c>
      <c r="AH49" s="163" t="s">
        <v>146</v>
      </c>
      <c r="AI49" s="163" t="s">
        <v>147</v>
      </c>
      <c r="AJ49" s="160">
        <v>1.6000000238418579</v>
      </c>
      <c r="AK49" s="159" t="s">
        <v>148</v>
      </c>
      <c r="AL49" s="160">
        <v>0.89999997615814209</v>
      </c>
      <c r="AM49" s="164">
        <v>31</v>
      </c>
    </row>
    <row r="50" spans="1:43" s="194" customFormat="1" ht="13.5" customHeight="1" x14ac:dyDescent="0.3">
      <c r="A50" s="187" t="s">
        <v>174</v>
      </c>
      <c r="B50" s="188">
        <v>830</v>
      </c>
      <c r="C50" s="189">
        <v>19</v>
      </c>
      <c r="D50" s="190" t="s">
        <v>24</v>
      </c>
      <c r="E50" s="190" t="s">
        <v>25</v>
      </c>
      <c r="F50" s="191">
        <v>41795</v>
      </c>
      <c r="G50" s="187" t="s">
        <v>26</v>
      </c>
      <c r="H50" s="192">
        <v>457</v>
      </c>
      <c r="I50" s="193">
        <v>7.46</v>
      </c>
      <c r="J50" s="177">
        <v>32</v>
      </c>
      <c r="L50" s="190" t="s">
        <v>24</v>
      </c>
      <c r="M50" s="191">
        <v>41795</v>
      </c>
      <c r="N50" s="193">
        <v>7.46</v>
      </c>
      <c r="O50" s="158">
        <v>8.8999996185302734</v>
      </c>
      <c r="P50" s="158">
        <v>4.5479778200387955E-2</v>
      </c>
      <c r="Q50" s="158">
        <v>19.180000305175781</v>
      </c>
      <c r="R50" s="158">
        <v>10.369999885559082</v>
      </c>
      <c r="S50" s="158">
        <v>0.99000000953674316</v>
      </c>
      <c r="T50" s="158">
        <v>7.3000001907348633</v>
      </c>
      <c r="U50" s="158">
        <v>70.319999694824219</v>
      </c>
      <c r="V50" s="160">
        <v>142</v>
      </c>
      <c r="W50" s="158">
        <v>1.7799999713897705</v>
      </c>
      <c r="X50" s="160">
        <v>15</v>
      </c>
      <c r="Y50" s="160">
        <v>231.89999389648438</v>
      </c>
      <c r="Z50" s="158">
        <v>19.444999694824219</v>
      </c>
      <c r="AA50" s="161">
        <v>0.12843289971351624</v>
      </c>
      <c r="AB50" s="158">
        <v>29.215000152587891</v>
      </c>
      <c r="AC50" s="158">
        <v>30.590999603271484</v>
      </c>
      <c r="AD50" s="158">
        <v>7.7100000381469727</v>
      </c>
      <c r="AE50" s="158">
        <v>499</v>
      </c>
      <c r="AF50" s="159" t="s">
        <v>144</v>
      </c>
      <c r="AG50" s="160">
        <v>0.60000002384185791</v>
      </c>
      <c r="AH50" s="160">
        <v>1.2000000476837158</v>
      </c>
      <c r="AI50" s="160">
        <v>2.2000000476837158</v>
      </c>
      <c r="AJ50" s="160">
        <v>2</v>
      </c>
      <c r="AK50" s="158">
        <v>5.9999998658895493E-2</v>
      </c>
      <c r="AL50" s="160">
        <v>6</v>
      </c>
      <c r="AM50" s="164">
        <v>32</v>
      </c>
    </row>
    <row r="51" spans="1:43" s="194" customFormat="1" ht="13.5" customHeight="1" x14ac:dyDescent="0.3">
      <c r="A51" s="187" t="s">
        <v>175</v>
      </c>
      <c r="B51" s="188">
        <v>833</v>
      </c>
      <c r="C51" s="189">
        <v>79</v>
      </c>
      <c r="D51" s="190" t="s">
        <v>36</v>
      </c>
      <c r="E51" s="190" t="s">
        <v>37</v>
      </c>
      <c r="F51" s="191">
        <v>41801</v>
      </c>
      <c r="G51" s="187" t="s">
        <v>38</v>
      </c>
      <c r="H51" s="192">
        <v>127</v>
      </c>
      <c r="I51" s="193">
        <v>7.24</v>
      </c>
      <c r="J51" s="177">
        <v>35</v>
      </c>
      <c r="L51" s="190" t="s">
        <v>36</v>
      </c>
      <c r="M51" s="191">
        <v>41801</v>
      </c>
      <c r="N51" s="193">
        <v>7.24</v>
      </c>
      <c r="O51" s="158">
        <v>2</v>
      </c>
      <c r="P51" s="159" t="s">
        <v>144</v>
      </c>
      <c r="Q51" s="158">
        <v>5.7800002098083496</v>
      </c>
      <c r="R51" s="158">
        <v>2.3499999046325684</v>
      </c>
      <c r="S51" s="159" t="s">
        <v>145</v>
      </c>
      <c r="T51" s="158">
        <v>1.7899999618530273</v>
      </c>
      <c r="U51" s="158">
        <v>13.5</v>
      </c>
      <c r="V51" s="160">
        <v>9</v>
      </c>
      <c r="W51" s="158">
        <v>0.20000000298023224</v>
      </c>
      <c r="X51" s="163" t="s">
        <v>165</v>
      </c>
      <c r="Y51" s="160">
        <v>42.700000762939453</v>
      </c>
      <c r="Z51" s="158">
        <v>5.6579999923706055</v>
      </c>
      <c r="AA51" s="161">
        <v>5.9293128550052643E-2</v>
      </c>
      <c r="AB51" s="158">
        <v>12.862000465393066</v>
      </c>
      <c r="AC51" s="158">
        <v>6.4720001220703125</v>
      </c>
      <c r="AD51" s="158">
        <v>7.3600001335144043</v>
      </c>
      <c r="AE51" s="158">
        <v>131</v>
      </c>
      <c r="AF51" s="159" t="s">
        <v>144</v>
      </c>
      <c r="AG51" s="160">
        <v>1.2000000476837158</v>
      </c>
      <c r="AH51" s="160">
        <v>0.69999998807907104</v>
      </c>
      <c r="AI51" s="160">
        <v>0.80000001192092896</v>
      </c>
      <c r="AJ51" s="160">
        <v>1.2999999523162842</v>
      </c>
      <c r="AK51" s="158">
        <v>5.000000074505806E-2</v>
      </c>
      <c r="AL51" s="160">
        <v>0.80000001192092896</v>
      </c>
      <c r="AM51" s="164">
        <v>35</v>
      </c>
    </row>
    <row r="52" spans="1:43" s="194" customFormat="1" ht="13.5" customHeight="1" x14ac:dyDescent="0.3">
      <c r="A52" s="187" t="s">
        <v>176</v>
      </c>
      <c r="B52" s="188">
        <v>834</v>
      </c>
      <c r="C52" s="189">
        <v>77</v>
      </c>
      <c r="D52" s="190" t="s">
        <v>27</v>
      </c>
      <c r="E52" s="190" t="s">
        <v>28</v>
      </c>
      <c r="F52" s="191">
        <v>41801</v>
      </c>
      <c r="G52" s="187" t="s">
        <v>29</v>
      </c>
      <c r="H52" s="192">
        <v>163</v>
      </c>
      <c r="I52" s="193">
        <v>7.32</v>
      </c>
      <c r="J52" s="177">
        <v>36</v>
      </c>
      <c r="L52" s="190" t="s">
        <v>27</v>
      </c>
      <c r="M52" s="191">
        <v>41801</v>
      </c>
      <c r="N52" s="193">
        <v>7.32</v>
      </c>
      <c r="O52" s="158">
        <v>2.2999999523162842</v>
      </c>
      <c r="P52" s="159" t="s">
        <v>144</v>
      </c>
      <c r="Q52" s="158">
        <v>4.9699997901916504</v>
      </c>
      <c r="R52" s="158">
        <v>4.0100002288818359</v>
      </c>
      <c r="S52" s="158">
        <v>0.23999999463558197</v>
      </c>
      <c r="T52" s="158">
        <v>1.1299999952316284</v>
      </c>
      <c r="U52" s="158">
        <v>21.829999923706055</v>
      </c>
      <c r="V52" s="160">
        <v>52</v>
      </c>
      <c r="W52" s="158">
        <v>0.56000000238418579</v>
      </c>
      <c r="X52" s="163" t="s">
        <v>165</v>
      </c>
      <c r="Y52" s="160">
        <v>70.199996948242188</v>
      </c>
      <c r="Z52" s="158">
        <v>6.1189999580383301</v>
      </c>
      <c r="AA52" s="161">
        <v>2.7874093502759933E-2</v>
      </c>
      <c r="AB52" s="158">
        <v>12.626999855041504</v>
      </c>
      <c r="AC52" s="158">
        <v>4.8159999847412109</v>
      </c>
      <c r="AD52" s="158">
        <v>7.4600000381469727</v>
      </c>
      <c r="AE52" s="158">
        <v>169</v>
      </c>
      <c r="AF52" s="159" t="s">
        <v>144</v>
      </c>
      <c r="AG52" s="163" t="s">
        <v>146</v>
      </c>
      <c r="AH52" s="163" t="s">
        <v>146</v>
      </c>
      <c r="AI52" s="160">
        <v>0.69999998807907104</v>
      </c>
      <c r="AJ52" s="163" t="s">
        <v>146</v>
      </c>
      <c r="AK52" s="158">
        <v>3.9999999105930328E-2</v>
      </c>
      <c r="AL52" s="160">
        <v>1.2999999523162842</v>
      </c>
      <c r="AM52" s="164">
        <v>36</v>
      </c>
    </row>
    <row r="53" spans="1:43" s="194" customFormat="1" ht="13.5" customHeight="1" x14ac:dyDescent="0.3">
      <c r="A53" s="187" t="s">
        <v>177</v>
      </c>
      <c r="B53" s="188">
        <v>835</v>
      </c>
      <c r="C53" s="189">
        <v>78</v>
      </c>
      <c r="D53" s="190" t="s">
        <v>33</v>
      </c>
      <c r="E53" s="190" t="s">
        <v>34</v>
      </c>
      <c r="F53" s="191">
        <v>41800</v>
      </c>
      <c r="G53" s="187" t="s">
        <v>35</v>
      </c>
      <c r="H53" s="192">
        <v>356</v>
      </c>
      <c r="I53" s="193">
        <v>7.72</v>
      </c>
      <c r="J53" s="177">
        <v>37</v>
      </c>
      <c r="L53" s="190" t="s">
        <v>33</v>
      </c>
      <c r="M53" s="191">
        <v>41800</v>
      </c>
      <c r="N53" s="193">
        <v>7.72</v>
      </c>
      <c r="O53" s="158">
        <v>3</v>
      </c>
      <c r="P53" s="159" t="s">
        <v>144</v>
      </c>
      <c r="Q53" s="158">
        <v>14.909999847412109</v>
      </c>
      <c r="R53" s="158">
        <v>8.619999885559082</v>
      </c>
      <c r="S53" s="159" t="s">
        <v>145</v>
      </c>
      <c r="T53" s="158">
        <v>3.5799999237060547</v>
      </c>
      <c r="U53" s="158">
        <v>47.740001678466797</v>
      </c>
      <c r="V53" s="160">
        <v>32</v>
      </c>
      <c r="W53" s="158">
        <v>0.30000001192092896</v>
      </c>
      <c r="X53" s="163" t="s">
        <v>165</v>
      </c>
      <c r="Y53" s="160">
        <v>152.60000610351563</v>
      </c>
      <c r="Z53" s="158">
        <v>8.2290000915527344</v>
      </c>
      <c r="AA53" s="161">
        <v>7.3185577988624573E-2</v>
      </c>
      <c r="AB53" s="158">
        <v>27.722000122070313</v>
      </c>
      <c r="AC53" s="158">
        <v>22.054000854492188</v>
      </c>
      <c r="AD53" s="158">
        <v>7.7600002288818359</v>
      </c>
      <c r="AE53" s="158">
        <v>377</v>
      </c>
      <c r="AF53" s="159" t="s">
        <v>144</v>
      </c>
      <c r="AG53" s="163" t="s">
        <v>146</v>
      </c>
      <c r="AH53" s="163" t="s">
        <v>146</v>
      </c>
      <c r="AI53" s="160">
        <v>1.2000000476837158</v>
      </c>
      <c r="AJ53" s="160">
        <v>1.6000000238418579</v>
      </c>
      <c r="AK53" s="159" t="s">
        <v>148</v>
      </c>
      <c r="AL53" s="160">
        <v>1.3999999761581421</v>
      </c>
      <c r="AM53" s="164">
        <v>37</v>
      </c>
    </row>
    <row r="54" spans="1:43" s="194" customFormat="1" ht="13.5" customHeight="1" x14ac:dyDescent="0.3">
      <c r="A54" s="187" t="s">
        <v>178</v>
      </c>
      <c r="B54" s="188">
        <v>836</v>
      </c>
      <c r="C54" s="192"/>
      <c r="D54" s="192" t="s">
        <v>69</v>
      </c>
      <c r="E54" s="192" t="s">
        <v>54</v>
      </c>
      <c r="F54" s="191">
        <v>41795</v>
      </c>
      <c r="G54" s="187" t="s">
        <v>68</v>
      </c>
      <c r="H54" s="192">
        <v>269</v>
      </c>
      <c r="I54" s="193">
        <v>7.31</v>
      </c>
      <c r="J54" s="177">
        <v>38</v>
      </c>
      <c r="L54" s="192" t="s">
        <v>69</v>
      </c>
      <c r="M54" s="191">
        <v>41795</v>
      </c>
      <c r="N54" s="193">
        <v>7.31</v>
      </c>
      <c r="O54" s="158">
        <v>4.4000000953674316</v>
      </c>
      <c r="P54" s="159" t="s">
        <v>144</v>
      </c>
      <c r="Q54" s="158">
        <v>10.289999961853027</v>
      </c>
      <c r="R54" s="158">
        <v>4.9200000762939453</v>
      </c>
      <c r="S54" s="158">
        <v>0.5899999737739563</v>
      </c>
      <c r="T54" s="158">
        <v>3.7100000381469727</v>
      </c>
      <c r="U54" s="158">
        <v>38.590000152587891</v>
      </c>
      <c r="V54" s="160">
        <v>97</v>
      </c>
      <c r="W54" s="158">
        <v>1.2999999523162842</v>
      </c>
      <c r="X54" s="163" t="s">
        <v>165</v>
      </c>
      <c r="Y54" s="160">
        <v>122</v>
      </c>
      <c r="Z54" s="158">
        <v>8.4370002746582031</v>
      </c>
      <c r="AA54" s="161">
        <v>6.5897576510906219E-2</v>
      </c>
      <c r="AB54" s="158">
        <v>25.024999618530273</v>
      </c>
      <c r="AC54" s="158">
        <v>11.906000137329102</v>
      </c>
      <c r="AD54" s="158">
        <v>7.619999885559082</v>
      </c>
      <c r="AE54" s="158">
        <v>278</v>
      </c>
      <c r="AF54" s="158">
        <v>1.9999999552965164E-2</v>
      </c>
      <c r="AG54" s="163" t="s">
        <v>146</v>
      </c>
      <c r="AH54" s="160">
        <v>1.7999999523162842</v>
      </c>
      <c r="AI54" s="160">
        <v>1.5</v>
      </c>
      <c r="AJ54" s="160">
        <v>0.60000002384185791</v>
      </c>
      <c r="AK54" s="158">
        <v>5.9999998658895493E-2</v>
      </c>
      <c r="AL54" s="160">
        <v>1.5</v>
      </c>
      <c r="AM54" s="164">
        <v>38</v>
      </c>
      <c r="AN54" s="195"/>
      <c r="AO54" s="195"/>
      <c r="AP54" s="195"/>
      <c r="AQ54" s="195"/>
    </row>
    <row r="55" spans="1:43" s="194" customFormat="1" ht="13.5" customHeight="1" x14ac:dyDescent="0.3">
      <c r="A55" s="187" t="s">
        <v>179</v>
      </c>
      <c r="B55" s="188">
        <v>837</v>
      </c>
      <c r="C55" s="192"/>
      <c r="D55" s="192" t="s">
        <v>74</v>
      </c>
      <c r="E55" s="192" t="s">
        <v>75</v>
      </c>
      <c r="F55" s="191">
        <v>41800</v>
      </c>
      <c r="G55" s="187" t="s">
        <v>73</v>
      </c>
      <c r="H55" s="192">
        <v>545</v>
      </c>
      <c r="I55" s="193">
        <v>7.33</v>
      </c>
      <c r="J55" s="177">
        <v>39</v>
      </c>
      <c r="L55" s="192" t="s">
        <v>74</v>
      </c>
      <c r="M55" s="191">
        <v>41800</v>
      </c>
      <c r="N55" s="193">
        <v>7.33</v>
      </c>
      <c r="O55" s="158">
        <v>6.0999999046325684</v>
      </c>
      <c r="P55" s="159" t="s">
        <v>144</v>
      </c>
      <c r="Q55" s="158">
        <v>11.140000343322754</v>
      </c>
      <c r="R55" s="158">
        <v>7.0900001525878906</v>
      </c>
      <c r="S55" s="159" t="s">
        <v>145</v>
      </c>
      <c r="T55" s="158">
        <v>1.5199999809265137</v>
      </c>
      <c r="U55" s="158">
        <v>116.69000244140625</v>
      </c>
      <c r="V55" s="160">
        <v>11</v>
      </c>
      <c r="W55" s="158">
        <v>0.15999999642372131</v>
      </c>
      <c r="X55" s="163" t="s">
        <v>165</v>
      </c>
      <c r="Y55" s="160">
        <v>329.5</v>
      </c>
      <c r="Z55" s="158">
        <v>13.923999786376953</v>
      </c>
      <c r="AA55" s="161">
        <v>9.4806775450706482E-2</v>
      </c>
      <c r="AB55" s="158">
        <v>35.264999389648438</v>
      </c>
      <c r="AC55" s="158">
        <v>19.361000061035156</v>
      </c>
      <c r="AD55" s="158">
        <v>7.929999828338623</v>
      </c>
      <c r="AE55" s="158">
        <v>585</v>
      </c>
      <c r="AF55" s="159" t="s">
        <v>144</v>
      </c>
      <c r="AG55" s="163" t="s">
        <v>146</v>
      </c>
      <c r="AH55" s="163" t="s">
        <v>146</v>
      </c>
      <c r="AI55" s="160">
        <v>0.89999997615814209</v>
      </c>
      <c r="AJ55" s="163" t="s">
        <v>146</v>
      </c>
      <c r="AK55" s="159" t="s">
        <v>148</v>
      </c>
      <c r="AL55" s="160">
        <v>0.40000000596046448</v>
      </c>
      <c r="AM55" s="164">
        <v>39</v>
      </c>
      <c r="AN55" s="195"/>
      <c r="AO55" s="195"/>
      <c r="AP55" s="195"/>
      <c r="AQ55" s="195"/>
    </row>
    <row r="56" spans="1:43" s="194" customFormat="1" ht="13.5" customHeight="1" x14ac:dyDescent="0.3">
      <c r="A56" s="187" t="s">
        <v>180</v>
      </c>
      <c r="B56" s="188">
        <v>838</v>
      </c>
      <c r="C56" s="192"/>
      <c r="D56" s="192" t="s">
        <v>55</v>
      </c>
      <c r="E56" s="192" t="s">
        <v>56</v>
      </c>
      <c r="F56" s="191">
        <v>41800</v>
      </c>
      <c r="G56" s="187" t="s">
        <v>57</v>
      </c>
      <c r="H56" s="192">
        <v>580</v>
      </c>
      <c r="I56" s="193">
        <v>7.06</v>
      </c>
      <c r="J56" s="177">
        <v>40</v>
      </c>
      <c r="L56" s="192" t="s">
        <v>55</v>
      </c>
      <c r="M56" s="191">
        <v>41800</v>
      </c>
      <c r="N56" s="193">
        <v>7.06</v>
      </c>
      <c r="O56" s="158">
        <v>4.0999999046325684</v>
      </c>
      <c r="P56" s="159" t="s">
        <v>144</v>
      </c>
      <c r="Q56" s="158">
        <v>8.2299995422363281</v>
      </c>
      <c r="R56" s="158">
        <v>5.3299999237060547</v>
      </c>
      <c r="S56" s="159" t="s">
        <v>145</v>
      </c>
      <c r="T56" s="158">
        <v>1.6299999952316284</v>
      </c>
      <c r="U56" s="158">
        <v>129.46000671386719</v>
      </c>
      <c r="V56" s="163" t="s">
        <v>165</v>
      </c>
      <c r="W56" s="158">
        <v>0.12999999523162842</v>
      </c>
      <c r="X56" s="163" t="s">
        <v>165</v>
      </c>
      <c r="Y56" s="160">
        <v>335.60000610351563</v>
      </c>
      <c r="Z56" s="158">
        <v>30.781000137329102</v>
      </c>
      <c r="AA56" s="161">
        <v>4.7910343855619431E-2</v>
      </c>
      <c r="AB56" s="158">
        <v>32.550998687744141</v>
      </c>
      <c r="AC56" s="158">
        <v>15.890000343322754</v>
      </c>
      <c r="AD56" s="158">
        <v>7.820000171661377</v>
      </c>
      <c r="AE56" s="158">
        <v>639</v>
      </c>
      <c r="AF56" s="159" t="s">
        <v>144</v>
      </c>
      <c r="AG56" s="163" t="s">
        <v>146</v>
      </c>
      <c r="AH56" s="163" t="s">
        <v>146</v>
      </c>
      <c r="AI56" s="160">
        <v>0.5</v>
      </c>
      <c r="AJ56" s="163" t="s">
        <v>146</v>
      </c>
      <c r="AK56" s="158">
        <v>3.9999999105930328E-2</v>
      </c>
      <c r="AL56" s="160">
        <v>0.60000002384185791</v>
      </c>
      <c r="AM56" s="164">
        <v>40</v>
      </c>
      <c r="AN56" s="195"/>
      <c r="AO56" s="195"/>
      <c r="AP56" s="195"/>
      <c r="AQ56" s="195"/>
    </row>
    <row r="64" spans="1:43" x14ac:dyDescent="0.3">
      <c r="A64" s="178" t="s">
        <v>181</v>
      </c>
    </row>
    <row r="65" spans="1:39" s="200" customFormat="1" ht="13.2" x14ac:dyDescent="0.25">
      <c r="A65" s="196"/>
      <c r="B65" s="179"/>
      <c r="C65" s="197"/>
      <c r="D65" s="197"/>
      <c r="E65" s="197"/>
      <c r="F65" s="197"/>
      <c r="G65" s="197"/>
      <c r="H65" s="197"/>
      <c r="I65" s="198" t="s">
        <v>182</v>
      </c>
      <c r="O65" s="146" t="s">
        <v>108</v>
      </c>
      <c r="P65" s="146" t="s">
        <v>109</v>
      </c>
      <c r="Q65" s="146" t="s">
        <v>110</v>
      </c>
      <c r="R65" s="146" t="s">
        <v>111</v>
      </c>
      <c r="S65" s="146" t="s">
        <v>112</v>
      </c>
      <c r="T65" s="146" t="s">
        <v>113</v>
      </c>
      <c r="U65" s="146" t="s">
        <v>114</v>
      </c>
      <c r="V65" s="146" t="s">
        <v>115</v>
      </c>
      <c r="W65" s="146" t="s">
        <v>116</v>
      </c>
      <c r="X65" s="146" t="s">
        <v>117</v>
      </c>
      <c r="Y65" s="146" t="s">
        <v>118</v>
      </c>
      <c r="Z65" s="146" t="s">
        <v>119</v>
      </c>
      <c r="AA65" s="146" t="s">
        <v>120</v>
      </c>
      <c r="AB65" s="146" t="s">
        <v>121</v>
      </c>
      <c r="AC65" s="146" t="s">
        <v>122</v>
      </c>
      <c r="AD65" s="146" t="s">
        <v>123</v>
      </c>
      <c r="AE65" s="199" t="s">
        <v>124</v>
      </c>
      <c r="AF65" s="146" t="s">
        <v>125</v>
      </c>
      <c r="AG65" s="146" t="s">
        <v>126</v>
      </c>
      <c r="AH65" s="146" t="s">
        <v>127</v>
      </c>
      <c r="AI65" s="146" t="s">
        <v>128</v>
      </c>
      <c r="AJ65" s="146" t="s">
        <v>129</v>
      </c>
      <c r="AK65" s="146" t="s">
        <v>130</v>
      </c>
      <c r="AL65" s="146" t="s">
        <v>131</v>
      </c>
      <c r="AM65" s="198" t="s">
        <v>182</v>
      </c>
    </row>
    <row r="66" spans="1:39" s="200" customFormat="1" ht="14.25" customHeight="1" x14ac:dyDescent="0.25">
      <c r="A66" s="148" t="s">
        <v>133</v>
      </c>
      <c r="B66" s="201" t="s">
        <v>183</v>
      </c>
      <c r="D66" s="202"/>
      <c r="F66" s="197"/>
      <c r="G66" s="197"/>
      <c r="H66" s="197"/>
      <c r="I66" s="203"/>
      <c r="O66" s="204" t="s">
        <v>136</v>
      </c>
      <c r="P66" s="204" t="s">
        <v>137</v>
      </c>
      <c r="Q66" s="204" t="s">
        <v>136</v>
      </c>
      <c r="R66" s="204" t="s">
        <v>136</v>
      </c>
      <c r="S66" s="204" t="s">
        <v>136</v>
      </c>
      <c r="T66" s="204" t="s">
        <v>136</v>
      </c>
      <c r="U66" s="204" t="s">
        <v>136</v>
      </c>
      <c r="V66" s="204" t="s">
        <v>136</v>
      </c>
      <c r="W66" s="204" t="s">
        <v>136</v>
      </c>
      <c r="X66" s="204" t="s">
        <v>136</v>
      </c>
      <c r="Y66" s="204" t="s">
        <v>138</v>
      </c>
      <c r="Z66" s="204" t="s">
        <v>139</v>
      </c>
      <c r="AA66" s="204" t="s">
        <v>140</v>
      </c>
      <c r="AB66" s="204" t="s">
        <v>139</v>
      </c>
      <c r="AC66" s="204" t="s">
        <v>139</v>
      </c>
      <c r="AD66" s="204" t="s">
        <v>140</v>
      </c>
      <c r="AE66" s="205" t="s">
        <v>141</v>
      </c>
      <c r="AF66" s="204" t="s">
        <v>142</v>
      </c>
      <c r="AG66" s="204" t="s">
        <v>142</v>
      </c>
      <c r="AH66" s="204" t="s">
        <v>142</v>
      </c>
      <c r="AI66" s="204" t="s">
        <v>142</v>
      </c>
      <c r="AJ66" s="204" t="s">
        <v>142</v>
      </c>
      <c r="AK66" s="204" t="s">
        <v>142</v>
      </c>
      <c r="AL66" s="204" t="s">
        <v>142</v>
      </c>
      <c r="AM66" s="203"/>
    </row>
    <row r="67" spans="1:39" s="200" customFormat="1" ht="13.2" x14ac:dyDescent="0.25">
      <c r="A67" s="168" t="s">
        <v>156</v>
      </c>
      <c r="B67" s="168" t="s">
        <v>89</v>
      </c>
      <c r="C67" s="206" t="s">
        <v>1</v>
      </c>
      <c r="D67" s="206" t="s">
        <v>2</v>
      </c>
      <c r="E67" s="206" t="s">
        <v>3</v>
      </c>
      <c r="F67" s="207" t="s">
        <v>184</v>
      </c>
      <c r="G67" s="208" t="s">
        <v>9</v>
      </c>
      <c r="I67" s="209"/>
      <c r="O67" s="204" t="s">
        <v>158</v>
      </c>
      <c r="P67" s="204" t="s">
        <v>159</v>
      </c>
      <c r="Q67" s="204" t="s">
        <v>159</v>
      </c>
      <c r="R67" s="204" t="s">
        <v>159</v>
      </c>
      <c r="S67" s="204" t="s">
        <v>159</v>
      </c>
      <c r="T67" s="204" t="s">
        <v>159</v>
      </c>
      <c r="U67" s="204" t="s">
        <v>159</v>
      </c>
      <c r="V67" s="204" t="s">
        <v>158</v>
      </c>
      <c r="W67" s="204" t="s">
        <v>159</v>
      </c>
      <c r="X67" s="204" t="s">
        <v>158</v>
      </c>
      <c r="Y67" s="204" t="s">
        <v>159</v>
      </c>
      <c r="Z67" s="204" t="s">
        <v>159</v>
      </c>
      <c r="AA67" s="204" t="s">
        <v>159</v>
      </c>
      <c r="AB67" s="204" t="s">
        <v>159</v>
      </c>
      <c r="AC67" s="204" t="s">
        <v>159</v>
      </c>
      <c r="AD67" s="210"/>
      <c r="AE67" s="205" t="s">
        <v>160</v>
      </c>
      <c r="AF67" s="204" t="s">
        <v>158</v>
      </c>
      <c r="AG67" s="204" t="s">
        <v>158</v>
      </c>
      <c r="AH67" s="204" t="s">
        <v>158</v>
      </c>
      <c r="AI67" s="204" t="s">
        <v>158</v>
      </c>
      <c r="AJ67" s="204" t="s">
        <v>158</v>
      </c>
      <c r="AK67" s="204" t="s">
        <v>158</v>
      </c>
      <c r="AL67" s="204" t="s">
        <v>158</v>
      </c>
      <c r="AM67" s="211"/>
    </row>
    <row r="68" spans="1:39" s="217" customFormat="1" ht="13.2" x14ac:dyDescent="0.25">
      <c r="A68" s="212" t="s">
        <v>185</v>
      </c>
      <c r="B68" s="153">
        <v>967</v>
      </c>
      <c r="C68" s="213">
        <v>13</v>
      </c>
      <c r="D68" s="214" t="s">
        <v>16</v>
      </c>
      <c r="E68" s="214" t="s">
        <v>17</v>
      </c>
      <c r="F68" s="215">
        <v>41837</v>
      </c>
      <c r="G68" s="216" t="s">
        <v>18</v>
      </c>
      <c r="I68" s="218">
        <v>16</v>
      </c>
      <c r="L68" s="214" t="s">
        <v>16</v>
      </c>
      <c r="M68" s="215">
        <v>41837</v>
      </c>
      <c r="N68" s="215"/>
      <c r="O68" s="219">
        <v>5.0999999046325684</v>
      </c>
      <c r="P68" s="220" t="s">
        <v>144</v>
      </c>
      <c r="Q68" s="219">
        <v>21.319999694824219</v>
      </c>
      <c r="R68" s="219">
        <v>20.139999389648438</v>
      </c>
      <c r="S68" s="219">
        <v>0.47999998927116394</v>
      </c>
      <c r="T68" s="219">
        <v>5.1700000762939453</v>
      </c>
      <c r="U68" s="219">
        <v>100.55000305175781</v>
      </c>
      <c r="V68" s="221">
        <v>116</v>
      </c>
      <c r="W68" s="219">
        <v>1.5499999523162842</v>
      </c>
      <c r="X68" s="221">
        <v>11</v>
      </c>
      <c r="Y68" s="221">
        <v>299</v>
      </c>
      <c r="Z68" s="219">
        <v>3.4179999828338623</v>
      </c>
      <c r="AA68" s="222">
        <v>0.17566375434398651</v>
      </c>
      <c r="AB68" s="219">
        <v>56.287998199462891</v>
      </c>
      <c r="AC68" s="219">
        <v>56.627998352050781</v>
      </c>
      <c r="AD68" s="219">
        <v>7.7100000381469727</v>
      </c>
      <c r="AE68" s="223">
        <v>645</v>
      </c>
      <c r="AF68" s="220" t="s">
        <v>144</v>
      </c>
      <c r="AG68" s="224" t="s">
        <v>146</v>
      </c>
      <c r="AH68" s="224" t="s">
        <v>146</v>
      </c>
      <c r="AI68" s="221">
        <v>0.69999998807907104</v>
      </c>
      <c r="AJ68" s="221">
        <v>2.2999999523162842</v>
      </c>
      <c r="AK68" s="220" t="s">
        <v>148</v>
      </c>
      <c r="AL68" s="221">
        <v>1.1000000238418579</v>
      </c>
      <c r="AM68" s="218">
        <v>16</v>
      </c>
    </row>
    <row r="69" spans="1:39" s="217" customFormat="1" ht="13.2" x14ac:dyDescent="0.25">
      <c r="A69" s="212" t="s">
        <v>186</v>
      </c>
      <c r="B69" s="153">
        <v>968</v>
      </c>
      <c r="C69" s="213">
        <v>19</v>
      </c>
      <c r="D69" s="214" t="s">
        <v>24</v>
      </c>
      <c r="E69" s="214" t="s">
        <v>25</v>
      </c>
      <c r="F69" s="215">
        <v>41830</v>
      </c>
      <c r="G69" s="216" t="s">
        <v>26</v>
      </c>
      <c r="I69" s="218">
        <v>17</v>
      </c>
      <c r="L69" s="214" t="s">
        <v>24</v>
      </c>
      <c r="M69" s="215">
        <v>41830</v>
      </c>
      <c r="N69" s="215"/>
      <c r="O69" s="219">
        <v>8.5</v>
      </c>
      <c r="P69" s="220" t="s">
        <v>144</v>
      </c>
      <c r="Q69" s="219">
        <v>24.969999313354492</v>
      </c>
      <c r="R69" s="219">
        <v>16.739999771118164</v>
      </c>
      <c r="S69" s="219">
        <v>0.62999999523162842</v>
      </c>
      <c r="T69" s="219">
        <v>5.0300002098083496</v>
      </c>
      <c r="U69" s="219">
        <v>91.120002746582031</v>
      </c>
      <c r="V69" s="221">
        <v>73</v>
      </c>
      <c r="W69" s="219">
        <v>0.62999999523162842</v>
      </c>
      <c r="X69" s="221">
        <v>8</v>
      </c>
      <c r="Y69" s="221">
        <v>353.89999389648438</v>
      </c>
      <c r="Z69" s="219">
        <v>3.9820001125335693</v>
      </c>
      <c r="AA69" s="222">
        <v>0.17566375434398651</v>
      </c>
      <c r="AB69" s="219">
        <v>43.476001739501953</v>
      </c>
      <c r="AC69" s="219">
        <v>29.295999526977539</v>
      </c>
      <c r="AD69" s="219">
        <v>7.9099998474121094</v>
      </c>
      <c r="AE69" s="223">
        <v>591</v>
      </c>
      <c r="AF69" s="220" t="s">
        <v>144</v>
      </c>
      <c r="AG69" s="221">
        <v>0.5</v>
      </c>
      <c r="AH69" s="221">
        <v>0.69999998807907104</v>
      </c>
      <c r="AI69" s="221">
        <v>1.1000000238418579</v>
      </c>
      <c r="AJ69" s="221">
        <v>3.2000000476837158</v>
      </c>
      <c r="AK69" s="219">
        <v>7.0000000298023224E-2</v>
      </c>
      <c r="AL69" s="221">
        <v>1.7000000476837158</v>
      </c>
      <c r="AM69" s="218">
        <v>17</v>
      </c>
    </row>
    <row r="70" spans="1:39" s="217" customFormat="1" ht="13.2" x14ac:dyDescent="0.25">
      <c r="A70" s="212" t="s">
        <v>187</v>
      </c>
      <c r="B70" s="153">
        <v>971</v>
      </c>
      <c r="C70" s="213">
        <v>79</v>
      </c>
      <c r="D70" s="214" t="s">
        <v>36</v>
      </c>
      <c r="E70" s="214" t="s">
        <v>37</v>
      </c>
      <c r="F70" s="215">
        <v>41837</v>
      </c>
      <c r="G70" s="154" t="s">
        <v>38</v>
      </c>
      <c r="I70" s="218">
        <v>20</v>
      </c>
      <c r="L70" s="214" t="s">
        <v>36</v>
      </c>
      <c r="M70" s="215">
        <v>41837</v>
      </c>
      <c r="N70" s="215"/>
      <c r="O70" s="219">
        <v>2.0999999046325684</v>
      </c>
      <c r="P70" s="220" t="s">
        <v>144</v>
      </c>
      <c r="Q70" s="219">
        <v>6.9000000953674316</v>
      </c>
      <c r="R70" s="219">
        <v>2.7799999713897705</v>
      </c>
      <c r="S70" s="220" t="s">
        <v>145</v>
      </c>
      <c r="T70" s="219">
        <v>2.1600000858306885</v>
      </c>
      <c r="U70" s="219">
        <v>15.800000190734863</v>
      </c>
      <c r="V70" s="221">
        <v>20</v>
      </c>
      <c r="W70" s="219">
        <v>0.18999999761581421</v>
      </c>
      <c r="X70" s="221">
        <v>11</v>
      </c>
      <c r="Y70" s="221">
        <v>51.900001525878906</v>
      </c>
      <c r="Z70" s="219">
        <v>4.4489998817443848</v>
      </c>
      <c r="AA70" s="222">
        <v>9.3346767127513885E-2</v>
      </c>
      <c r="AB70" s="219">
        <v>14.02299976348877</v>
      </c>
      <c r="AC70" s="219">
        <v>6.0789999961853027</v>
      </c>
      <c r="AD70" s="219">
        <v>7.3299999237060547</v>
      </c>
      <c r="AE70" s="223">
        <v>133</v>
      </c>
      <c r="AF70" s="220" t="s">
        <v>144</v>
      </c>
      <c r="AG70" s="221">
        <v>0.60000002384185791</v>
      </c>
      <c r="AH70" s="221">
        <v>0.80000001192092896</v>
      </c>
      <c r="AI70" s="221">
        <v>0.40000000596046448</v>
      </c>
      <c r="AJ70" s="221">
        <v>0.89999997615814209</v>
      </c>
      <c r="AK70" s="220" t="s">
        <v>148</v>
      </c>
      <c r="AL70" s="221">
        <v>0.89999997615814209</v>
      </c>
      <c r="AM70" s="218">
        <v>20</v>
      </c>
    </row>
    <row r="71" spans="1:39" s="217" customFormat="1" ht="13.2" x14ac:dyDescent="0.25">
      <c r="A71" s="212" t="s">
        <v>188</v>
      </c>
      <c r="B71" s="153">
        <v>972</v>
      </c>
      <c r="C71" s="213">
        <v>77</v>
      </c>
      <c r="D71" s="214" t="s">
        <v>27</v>
      </c>
      <c r="E71" s="214" t="s">
        <v>28</v>
      </c>
      <c r="F71" s="215">
        <v>41837</v>
      </c>
      <c r="G71" s="154" t="s">
        <v>29</v>
      </c>
      <c r="I71" s="218">
        <v>21</v>
      </c>
      <c r="L71" s="214" t="s">
        <v>27</v>
      </c>
      <c r="M71" s="215">
        <v>41837</v>
      </c>
      <c r="N71" s="215"/>
      <c r="O71" s="220" t="s">
        <v>153</v>
      </c>
      <c r="P71" s="220" t="s">
        <v>144</v>
      </c>
      <c r="Q71" s="219">
        <v>5.440000057220459</v>
      </c>
      <c r="R71" s="219">
        <v>4.380000114440918</v>
      </c>
      <c r="S71" s="220" t="s">
        <v>145</v>
      </c>
      <c r="T71" s="219">
        <v>1.3400000333786011</v>
      </c>
      <c r="U71" s="219">
        <v>22.209999084472656</v>
      </c>
      <c r="V71" s="221">
        <v>24</v>
      </c>
      <c r="W71" s="219">
        <v>0.28999999165534973</v>
      </c>
      <c r="X71" s="221">
        <v>18</v>
      </c>
      <c r="Y71" s="221">
        <v>85.400001525878906</v>
      </c>
      <c r="Z71" s="219">
        <v>4.5269999504089355</v>
      </c>
      <c r="AA71" s="222">
        <v>5.6808203458786011E-2</v>
      </c>
      <c r="AB71" s="219">
        <v>8.2760000228881836</v>
      </c>
      <c r="AC71" s="219">
        <v>4.619999885559082</v>
      </c>
      <c r="AD71" s="219">
        <v>7.5300002098083496</v>
      </c>
      <c r="AE71" s="223">
        <v>162</v>
      </c>
      <c r="AF71" s="220" t="s">
        <v>144</v>
      </c>
      <c r="AG71" s="224" t="s">
        <v>146</v>
      </c>
      <c r="AH71" s="224" t="s">
        <v>146</v>
      </c>
      <c r="AI71" s="221">
        <v>0.89999997615814209</v>
      </c>
      <c r="AJ71" s="221">
        <v>1.1000000238418579</v>
      </c>
      <c r="AK71" s="220" t="s">
        <v>148</v>
      </c>
      <c r="AL71" s="221">
        <v>1.3999999761581421</v>
      </c>
      <c r="AM71" s="218">
        <v>21</v>
      </c>
    </row>
    <row r="72" spans="1:39" s="217" customFormat="1" ht="13.2" x14ac:dyDescent="0.25">
      <c r="A72" s="212" t="s">
        <v>189</v>
      </c>
      <c r="B72" s="153">
        <v>973</v>
      </c>
      <c r="C72" s="213">
        <v>78</v>
      </c>
      <c r="D72" s="214" t="s">
        <v>33</v>
      </c>
      <c r="E72" s="214" t="s">
        <v>34</v>
      </c>
      <c r="F72" s="215">
        <v>41837</v>
      </c>
      <c r="G72" s="154" t="s">
        <v>35</v>
      </c>
      <c r="I72" s="218">
        <v>22</v>
      </c>
      <c r="L72" s="214" t="s">
        <v>33</v>
      </c>
      <c r="M72" s="215">
        <v>41837</v>
      </c>
      <c r="N72" s="215"/>
      <c r="O72" s="219">
        <v>5</v>
      </c>
      <c r="P72" s="219">
        <v>2.0073644816875458E-2</v>
      </c>
      <c r="Q72" s="219">
        <v>16.649999618530273</v>
      </c>
      <c r="R72" s="219">
        <v>11.039999961853027</v>
      </c>
      <c r="S72" s="219">
        <v>0.86000001430511475</v>
      </c>
      <c r="T72" s="219">
        <v>3.6600000858306885</v>
      </c>
      <c r="U72" s="219">
        <v>57.209999084472656</v>
      </c>
      <c r="V72" s="221">
        <v>170</v>
      </c>
      <c r="W72" s="219">
        <v>1.3200000524520874</v>
      </c>
      <c r="X72" s="221">
        <v>28</v>
      </c>
      <c r="Y72" s="221">
        <v>201.39999389648438</v>
      </c>
      <c r="Z72" s="219">
        <v>7.1939997673034668</v>
      </c>
      <c r="AA72" s="222">
        <v>0.1021692231297493</v>
      </c>
      <c r="AB72" s="219">
        <v>28.879999160766602</v>
      </c>
      <c r="AC72" s="219">
        <v>18.801000595092773</v>
      </c>
      <c r="AD72" s="219">
        <v>7.2899999618530273</v>
      </c>
      <c r="AE72" s="223">
        <v>392</v>
      </c>
      <c r="AF72" s="220" t="s">
        <v>144</v>
      </c>
      <c r="AG72" s="221">
        <v>0.60000002384185791</v>
      </c>
      <c r="AH72" s="221">
        <v>0.5</v>
      </c>
      <c r="AI72" s="221">
        <v>3.2999999523162842</v>
      </c>
      <c r="AJ72" s="221">
        <v>2.2999999523162842</v>
      </c>
      <c r="AK72" s="220" t="s">
        <v>148</v>
      </c>
      <c r="AL72" s="221">
        <v>3.0999999046325684</v>
      </c>
      <c r="AM72" s="218">
        <v>22</v>
      </c>
    </row>
    <row r="73" spans="1:39" s="217" customFormat="1" ht="13.2" x14ac:dyDescent="0.25">
      <c r="A73" s="212" t="s">
        <v>190</v>
      </c>
      <c r="B73" s="153">
        <v>974</v>
      </c>
      <c r="C73" s="155"/>
      <c r="D73" s="155" t="s">
        <v>71</v>
      </c>
      <c r="E73" s="155" t="s">
        <v>72</v>
      </c>
      <c r="F73" s="215">
        <v>41830</v>
      </c>
      <c r="G73" s="216" t="s">
        <v>68</v>
      </c>
      <c r="I73" s="218">
        <v>23</v>
      </c>
      <c r="L73" s="155" t="s">
        <v>71</v>
      </c>
      <c r="M73" s="215">
        <v>41830</v>
      </c>
      <c r="N73" s="215"/>
      <c r="O73" s="219">
        <v>4.1999998092651367</v>
      </c>
      <c r="P73" s="220" t="s">
        <v>144</v>
      </c>
      <c r="Q73" s="219">
        <v>15.25</v>
      </c>
      <c r="R73" s="219">
        <v>5.7100000381469727</v>
      </c>
      <c r="S73" s="219">
        <v>0.49000000953674316</v>
      </c>
      <c r="T73" s="219">
        <v>5.5199999809265137</v>
      </c>
      <c r="U73" s="219">
        <v>42.119998931884766</v>
      </c>
      <c r="V73" s="221">
        <v>132</v>
      </c>
      <c r="W73" s="219">
        <v>1.0800000429153442</v>
      </c>
      <c r="X73" s="221">
        <v>16</v>
      </c>
      <c r="Y73" s="221">
        <v>152.60000610351563</v>
      </c>
      <c r="Z73" s="219">
        <v>0.12200000137090683</v>
      </c>
      <c r="AA73" s="222">
        <v>9.7658418118953705E-2</v>
      </c>
      <c r="AB73" s="219">
        <v>29.049999237060547</v>
      </c>
      <c r="AC73" s="219">
        <v>12.78600025177002</v>
      </c>
      <c r="AD73" s="219">
        <v>6.820000171661377</v>
      </c>
      <c r="AE73" s="223">
        <v>311</v>
      </c>
      <c r="AF73" s="220" t="s">
        <v>144</v>
      </c>
      <c r="AG73" s="224" t="s">
        <v>146</v>
      </c>
      <c r="AH73" s="221">
        <v>1.1000000238418579</v>
      </c>
      <c r="AI73" s="221">
        <v>0.40000000596046448</v>
      </c>
      <c r="AJ73" s="221">
        <v>2</v>
      </c>
      <c r="AK73" s="219">
        <v>7.0000000298023224E-2</v>
      </c>
      <c r="AL73" s="221">
        <v>1.5</v>
      </c>
      <c r="AM73" s="218">
        <v>23</v>
      </c>
    </row>
    <row r="74" spans="1:39" s="217" customFormat="1" ht="13.2" x14ac:dyDescent="0.25">
      <c r="A74" s="212" t="s">
        <v>191</v>
      </c>
      <c r="B74" s="153">
        <v>975</v>
      </c>
      <c r="C74" s="155"/>
      <c r="D74" s="155" t="s">
        <v>74</v>
      </c>
      <c r="E74" s="155" t="s">
        <v>75</v>
      </c>
      <c r="F74" s="215">
        <v>41830</v>
      </c>
      <c r="G74" s="216" t="s">
        <v>73</v>
      </c>
      <c r="I74" s="218">
        <v>24</v>
      </c>
      <c r="L74" s="155" t="s">
        <v>74</v>
      </c>
      <c r="M74" s="215">
        <v>41830</v>
      </c>
      <c r="N74" s="215"/>
      <c r="O74" s="219">
        <v>5.1999998092651367</v>
      </c>
      <c r="P74" s="220" t="s">
        <v>144</v>
      </c>
      <c r="Q74" s="219">
        <v>11.140000343322754</v>
      </c>
      <c r="R74" s="219">
        <v>7.2300000190734863</v>
      </c>
      <c r="S74" s="220" t="s">
        <v>145</v>
      </c>
      <c r="T74" s="219">
        <v>1.5199999809265137</v>
      </c>
      <c r="U74" s="219">
        <v>104.91999816894531</v>
      </c>
      <c r="V74" s="221">
        <v>22</v>
      </c>
      <c r="W74" s="220" t="s">
        <v>163</v>
      </c>
      <c r="X74" s="221">
        <v>10</v>
      </c>
      <c r="Y74" s="221">
        <v>299</v>
      </c>
      <c r="Z74" s="219">
        <v>13.118000030517578</v>
      </c>
      <c r="AA74" s="222">
        <v>0.12804991006851196</v>
      </c>
      <c r="AB74" s="219">
        <v>32.486000061035156</v>
      </c>
      <c r="AC74" s="219">
        <v>15.291999816894531</v>
      </c>
      <c r="AD74" s="219">
        <v>7.7600002288818359</v>
      </c>
      <c r="AE74" s="223">
        <v>547</v>
      </c>
      <c r="AF74" s="220" t="s">
        <v>144</v>
      </c>
      <c r="AG74" s="224" t="s">
        <v>146</v>
      </c>
      <c r="AH74" s="224" t="s">
        <v>146</v>
      </c>
      <c r="AI74" s="224" t="s">
        <v>147</v>
      </c>
      <c r="AJ74" s="221">
        <v>1</v>
      </c>
      <c r="AK74" s="220" t="s">
        <v>148</v>
      </c>
      <c r="AL74" s="221">
        <v>0.60000002384185791</v>
      </c>
      <c r="AM74" s="218">
        <v>24</v>
      </c>
    </row>
    <row r="75" spans="1:39" s="217" customFormat="1" ht="13.2" x14ac:dyDescent="0.25">
      <c r="A75" s="212" t="s">
        <v>192</v>
      </c>
      <c r="B75" s="153">
        <v>976</v>
      </c>
      <c r="C75" s="155"/>
      <c r="D75" s="155" t="s">
        <v>55</v>
      </c>
      <c r="E75" s="155" t="s">
        <v>56</v>
      </c>
      <c r="F75" s="215">
        <v>41830</v>
      </c>
      <c r="G75" s="216" t="s">
        <v>57</v>
      </c>
      <c r="I75" s="218">
        <v>25</v>
      </c>
      <c r="L75" s="155" t="s">
        <v>55</v>
      </c>
      <c r="M75" s="215">
        <v>41830</v>
      </c>
      <c r="N75" s="215"/>
      <c r="O75" s="219">
        <v>3.7999999523162842</v>
      </c>
      <c r="P75" s="220" t="s">
        <v>144</v>
      </c>
      <c r="Q75" s="219">
        <v>8.2899999618530273</v>
      </c>
      <c r="R75" s="219">
        <v>5.8600001335144043</v>
      </c>
      <c r="S75" s="220" t="s">
        <v>145</v>
      </c>
      <c r="T75" s="219">
        <v>1.5199999809265137</v>
      </c>
      <c r="U75" s="219">
        <v>121.97000122070313</v>
      </c>
      <c r="V75" s="221">
        <v>21</v>
      </c>
      <c r="W75" s="219">
        <v>0.18000000715255737</v>
      </c>
      <c r="X75" s="221">
        <v>11</v>
      </c>
      <c r="Y75" s="221">
        <v>350.89999389648438</v>
      </c>
      <c r="Z75" s="219">
        <v>28.142000198364258</v>
      </c>
      <c r="AA75" s="222">
        <v>7.7922418713569641E-2</v>
      </c>
      <c r="AB75" s="219">
        <v>34.990001678466797</v>
      </c>
      <c r="AC75" s="219">
        <v>12.267000198364258</v>
      </c>
      <c r="AD75" s="219">
        <v>7.4699997901916504</v>
      </c>
      <c r="AE75" s="223">
        <v>602</v>
      </c>
      <c r="AF75" s="220" t="s">
        <v>144</v>
      </c>
      <c r="AG75" s="224" t="s">
        <v>146</v>
      </c>
      <c r="AH75" s="221">
        <v>0.60000002384185791</v>
      </c>
      <c r="AI75" s="224" t="s">
        <v>147</v>
      </c>
      <c r="AJ75" s="221">
        <v>0.69999998807907104</v>
      </c>
      <c r="AK75" s="220" t="s">
        <v>148</v>
      </c>
      <c r="AL75" s="221">
        <v>1.1000000238418579</v>
      </c>
      <c r="AM75" s="218">
        <v>25</v>
      </c>
    </row>
    <row r="78" spans="1:39" x14ac:dyDescent="0.3">
      <c r="A78" s="178" t="s">
        <v>227</v>
      </c>
    </row>
    <row r="79" spans="1:39" s="200" customFormat="1" ht="15" x14ac:dyDescent="0.3">
      <c r="A79" s="148"/>
      <c r="B79" s="253"/>
      <c r="D79" s="202"/>
      <c r="F79" s="197"/>
      <c r="G79" s="197"/>
      <c r="O79" s="146" t="s">
        <v>108</v>
      </c>
      <c r="P79" s="146" t="s">
        <v>109</v>
      </c>
      <c r="Q79" s="146" t="s">
        <v>110</v>
      </c>
      <c r="R79" s="146" t="s">
        <v>111</v>
      </c>
      <c r="S79" s="146" t="s">
        <v>112</v>
      </c>
      <c r="T79" s="146" t="s">
        <v>113</v>
      </c>
      <c r="U79" s="146" t="s">
        <v>114</v>
      </c>
      <c r="V79" s="146" t="s">
        <v>115</v>
      </c>
      <c r="W79" s="146" t="s">
        <v>116</v>
      </c>
      <c r="X79" s="146" t="s">
        <v>117</v>
      </c>
      <c r="Y79" s="146" t="s">
        <v>118</v>
      </c>
      <c r="Z79" s="146" t="s">
        <v>119</v>
      </c>
      <c r="AA79" s="146" t="s">
        <v>120</v>
      </c>
      <c r="AB79" s="146" t="s">
        <v>121</v>
      </c>
      <c r="AC79" s="146" t="s">
        <v>122</v>
      </c>
      <c r="AD79" s="146" t="s">
        <v>123</v>
      </c>
      <c r="AE79" s="146" t="s">
        <v>124</v>
      </c>
      <c r="AF79" s="146" t="s">
        <v>125</v>
      </c>
      <c r="AG79" s="146" t="s">
        <v>126</v>
      </c>
      <c r="AH79" s="146" t="s">
        <v>127</v>
      </c>
      <c r="AI79" s="146" t="s">
        <v>128</v>
      </c>
      <c r="AJ79" s="146" t="s">
        <v>129</v>
      </c>
      <c r="AK79" s="146" t="s">
        <v>130</v>
      </c>
      <c r="AL79" s="146" t="s">
        <v>131</v>
      </c>
      <c r="AM79" s="254" t="s">
        <v>195</v>
      </c>
    </row>
    <row r="80" spans="1:39" s="200" customFormat="1" ht="15.6" x14ac:dyDescent="0.3">
      <c r="A80" s="149" t="s">
        <v>228</v>
      </c>
      <c r="B80" s="145"/>
      <c r="C80" s="255"/>
      <c r="D80" s="256"/>
      <c r="E80" s="197"/>
      <c r="O80" s="151" t="s">
        <v>136</v>
      </c>
      <c r="P80" s="151" t="s">
        <v>137</v>
      </c>
      <c r="Q80" s="151" t="s">
        <v>136</v>
      </c>
      <c r="R80" s="151" t="s">
        <v>136</v>
      </c>
      <c r="S80" s="151" t="s">
        <v>136</v>
      </c>
      <c r="T80" s="151" t="s">
        <v>136</v>
      </c>
      <c r="U80" s="151" t="s">
        <v>136</v>
      </c>
      <c r="V80" s="151" t="s">
        <v>136</v>
      </c>
      <c r="W80" s="151" t="s">
        <v>136</v>
      </c>
      <c r="X80" s="151" t="s">
        <v>136</v>
      </c>
      <c r="Y80" s="151" t="s">
        <v>138</v>
      </c>
      <c r="Z80" s="151" t="s">
        <v>139</v>
      </c>
      <c r="AA80" s="151" t="s">
        <v>140</v>
      </c>
      <c r="AB80" s="151" t="s">
        <v>139</v>
      </c>
      <c r="AC80" s="151" t="s">
        <v>139</v>
      </c>
      <c r="AD80" s="151" t="s">
        <v>140</v>
      </c>
      <c r="AE80" s="151" t="s">
        <v>141</v>
      </c>
      <c r="AF80" s="151" t="s">
        <v>142</v>
      </c>
      <c r="AG80" s="151" t="s">
        <v>142</v>
      </c>
      <c r="AH80" s="151" t="s">
        <v>142</v>
      </c>
      <c r="AI80" s="151" t="s">
        <v>142</v>
      </c>
      <c r="AJ80" s="151" t="s">
        <v>142</v>
      </c>
      <c r="AK80" s="151" t="s">
        <v>142</v>
      </c>
      <c r="AL80" s="151" t="s">
        <v>142</v>
      </c>
      <c r="AM80" s="257"/>
    </row>
    <row r="81" spans="1:39" s="200" customFormat="1" ht="17.25" customHeight="1" x14ac:dyDescent="0.3">
      <c r="A81" s="230" t="s">
        <v>156</v>
      </c>
      <c r="B81" s="258" t="s">
        <v>89</v>
      </c>
      <c r="C81" s="206" t="s">
        <v>1</v>
      </c>
      <c r="D81" s="206" t="s">
        <v>2</v>
      </c>
      <c r="E81" s="206" t="s">
        <v>3</v>
      </c>
      <c r="F81" s="259" t="s">
        <v>10</v>
      </c>
      <c r="G81" s="208" t="s">
        <v>9</v>
      </c>
      <c r="O81" s="151" t="s">
        <v>158</v>
      </c>
      <c r="P81" s="151" t="s">
        <v>159</v>
      </c>
      <c r="Q81" s="151" t="s">
        <v>159</v>
      </c>
      <c r="R81" s="151" t="s">
        <v>159</v>
      </c>
      <c r="S81" s="151" t="s">
        <v>159</v>
      </c>
      <c r="T81" s="151" t="s">
        <v>159</v>
      </c>
      <c r="U81" s="151" t="s">
        <v>159</v>
      </c>
      <c r="V81" s="151" t="s">
        <v>158</v>
      </c>
      <c r="W81" s="151" t="s">
        <v>159</v>
      </c>
      <c r="X81" s="151" t="s">
        <v>158</v>
      </c>
      <c r="Y81" s="151" t="s">
        <v>159</v>
      </c>
      <c r="Z81" s="151" t="s">
        <v>159</v>
      </c>
      <c r="AA81" s="151" t="s">
        <v>159</v>
      </c>
      <c r="AB81" s="151" t="s">
        <v>159</v>
      </c>
      <c r="AC81" s="151" t="s">
        <v>159</v>
      </c>
      <c r="AD81" s="174"/>
      <c r="AE81" s="151" t="s">
        <v>160</v>
      </c>
      <c r="AF81" s="151" t="s">
        <v>158</v>
      </c>
      <c r="AG81" s="151" t="s">
        <v>158</v>
      </c>
      <c r="AH81" s="151" t="s">
        <v>158</v>
      </c>
      <c r="AI81" s="151" t="s">
        <v>158</v>
      </c>
      <c r="AJ81" s="151" t="s">
        <v>158</v>
      </c>
      <c r="AK81" s="151" t="s">
        <v>158</v>
      </c>
      <c r="AL81" s="151" t="s">
        <v>158</v>
      </c>
      <c r="AM81" s="209"/>
    </row>
    <row r="82" spans="1:39" s="217" customFormat="1" ht="13.2" x14ac:dyDescent="0.3">
      <c r="A82" s="212" t="s">
        <v>229</v>
      </c>
      <c r="B82" s="187">
        <v>1083</v>
      </c>
      <c r="C82" s="187">
        <v>13</v>
      </c>
      <c r="D82" s="192" t="s">
        <v>16</v>
      </c>
      <c r="E82" s="192" t="s">
        <v>17</v>
      </c>
      <c r="F82" s="260">
        <v>41858</v>
      </c>
      <c r="G82" s="187" t="s">
        <v>18</v>
      </c>
      <c r="L82" s="192" t="s">
        <v>16</v>
      </c>
      <c r="M82" s="260">
        <v>41858</v>
      </c>
      <c r="N82" s="260"/>
      <c r="O82" s="158">
        <v>5</v>
      </c>
      <c r="P82" s="159" t="s">
        <v>144</v>
      </c>
      <c r="Q82" s="158">
        <v>18.299999237060547</v>
      </c>
      <c r="R82" s="158">
        <v>21.799999237060547</v>
      </c>
      <c r="S82" s="158">
        <v>0.37999999523162842</v>
      </c>
      <c r="T82" s="158">
        <v>5.130000114440918</v>
      </c>
      <c r="U82" s="158">
        <v>108.18000030517578</v>
      </c>
      <c r="V82" s="160">
        <v>67</v>
      </c>
      <c r="W82" s="158">
        <v>1.3400000333786011</v>
      </c>
      <c r="X82" s="163" t="s">
        <v>165</v>
      </c>
      <c r="Y82" s="160">
        <v>353.89999389648438</v>
      </c>
      <c r="Z82" s="158">
        <v>5.3429999351501465</v>
      </c>
      <c r="AA82" s="161">
        <v>0.17961807548999786</v>
      </c>
      <c r="AB82" s="158">
        <v>57.255001068115234</v>
      </c>
      <c r="AC82" s="158">
        <v>49.529998779296875</v>
      </c>
      <c r="AD82" s="158">
        <v>7.6999998092651367</v>
      </c>
      <c r="AE82" s="162">
        <v>653</v>
      </c>
      <c r="AF82" s="159" t="s">
        <v>144</v>
      </c>
      <c r="AG82" s="163" t="s">
        <v>146</v>
      </c>
      <c r="AH82" s="163" t="s">
        <v>146</v>
      </c>
      <c r="AI82" s="160">
        <v>14</v>
      </c>
      <c r="AJ82" s="160">
        <v>1.3999999761581421</v>
      </c>
      <c r="AK82" s="159" t="s">
        <v>148</v>
      </c>
      <c r="AL82" s="160">
        <v>0.89999997615814209</v>
      </c>
      <c r="AM82" s="164">
        <v>16</v>
      </c>
    </row>
    <row r="83" spans="1:39" s="217" customFormat="1" ht="13.2" x14ac:dyDescent="0.3">
      <c r="A83" s="212" t="s">
        <v>230</v>
      </c>
      <c r="B83" s="187">
        <v>1084</v>
      </c>
      <c r="C83" s="187">
        <v>19</v>
      </c>
      <c r="D83" s="192" t="s">
        <v>24</v>
      </c>
      <c r="E83" s="192" t="s">
        <v>25</v>
      </c>
      <c r="F83" s="260">
        <v>41858</v>
      </c>
      <c r="G83" s="187" t="s">
        <v>26</v>
      </c>
      <c r="L83" s="192" t="s">
        <v>24</v>
      </c>
      <c r="M83" s="260">
        <v>41858</v>
      </c>
      <c r="N83" s="260"/>
      <c r="O83" s="158">
        <v>5.6999998092651367</v>
      </c>
      <c r="P83" s="159" t="s">
        <v>144</v>
      </c>
      <c r="Q83" s="158">
        <v>17.399999618530273</v>
      </c>
      <c r="R83" s="158">
        <v>13.939999580383301</v>
      </c>
      <c r="S83" s="158">
        <v>0.54000002145767212</v>
      </c>
      <c r="T83" s="158">
        <v>5.7800002098083496</v>
      </c>
      <c r="U83" s="158">
        <v>73.519996643066406</v>
      </c>
      <c r="V83" s="160">
        <v>37</v>
      </c>
      <c r="W83" s="158">
        <v>0.56999999284744263</v>
      </c>
      <c r="X83" s="163" t="s">
        <v>165</v>
      </c>
      <c r="Y83" s="160">
        <v>207.5</v>
      </c>
      <c r="Z83" s="158">
        <v>40.666000366210938</v>
      </c>
      <c r="AA83" s="161">
        <v>0.15691699087619781</v>
      </c>
      <c r="AB83" s="158">
        <v>56.657001495361328</v>
      </c>
      <c r="AC83" s="158">
        <v>23.351999282836914</v>
      </c>
      <c r="AD83" s="158">
        <v>7.8000001907348633</v>
      </c>
      <c r="AE83" s="162">
        <v>494</v>
      </c>
      <c r="AF83" s="159" t="s">
        <v>144</v>
      </c>
      <c r="AG83" s="163" t="s">
        <v>146</v>
      </c>
      <c r="AH83" s="160">
        <v>1.7000000476837158</v>
      </c>
      <c r="AI83" s="160">
        <v>4.3000001907348633</v>
      </c>
      <c r="AJ83" s="160">
        <v>1.5</v>
      </c>
      <c r="AK83" s="159" t="s">
        <v>148</v>
      </c>
      <c r="AL83" s="160">
        <v>1.1000000238418579</v>
      </c>
      <c r="AM83" s="164">
        <v>17</v>
      </c>
    </row>
    <row r="84" spans="1:39" s="217" customFormat="1" ht="13.2" x14ac:dyDescent="0.3">
      <c r="A84" s="212" t="s">
        <v>231</v>
      </c>
      <c r="B84" s="187">
        <v>1087</v>
      </c>
      <c r="C84" s="187">
        <v>79</v>
      </c>
      <c r="D84" s="192" t="s">
        <v>36</v>
      </c>
      <c r="E84" s="192" t="s">
        <v>37</v>
      </c>
      <c r="F84" s="260">
        <v>41863</v>
      </c>
      <c r="G84" s="187" t="s">
        <v>38</v>
      </c>
      <c r="L84" s="192" t="s">
        <v>36</v>
      </c>
      <c r="M84" s="260">
        <v>41863</v>
      </c>
      <c r="N84" s="260"/>
      <c r="O84" s="159" t="s">
        <v>153</v>
      </c>
      <c r="P84" s="159" t="s">
        <v>144</v>
      </c>
      <c r="Q84" s="158">
        <v>6.3400001525878906</v>
      </c>
      <c r="R84" s="158">
        <v>2.5999999046325684</v>
      </c>
      <c r="S84" s="159" t="s">
        <v>145</v>
      </c>
      <c r="T84" s="158">
        <v>2.1800000667572021</v>
      </c>
      <c r="U84" s="158">
        <v>14.899999618530273</v>
      </c>
      <c r="V84" s="160">
        <v>7</v>
      </c>
      <c r="W84" s="158">
        <v>0.18000000715255737</v>
      </c>
      <c r="X84" s="163" t="s">
        <v>165</v>
      </c>
      <c r="Y84" s="160">
        <v>39.700000762939453</v>
      </c>
      <c r="Z84" s="158">
        <v>4.6649999618530273</v>
      </c>
      <c r="AA84" s="161">
        <v>0.11433689296245575</v>
      </c>
      <c r="AB84" s="158">
        <v>13.63700008392334</v>
      </c>
      <c r="AC84" s="158">
        <v>8.1129999160766602</v>
      </c>
      <c r="AD84" s="158">
        <v>7.429999828338623</v>
      </c>
      <c r="AE84" s="162">
        <v>148</v>
      </c>
      <c r="AF84" s="159" t="s">
        <v>144</v>
      </c>
      <c r="AG84" s="163" t="s">
        <v>146</v>
      </c>
      <c r="AH84" s="163" t="s">
        <v>146</v>
      </c>
      <c r="AI84" s="160">
        <v>1.3999999761581421</v>
      </c>
      <c r="AJ84" s="163" t="s">
        <v>146</v>
      </c>
      <c r="AK84" s="158">
        <v>3.9999999105930328E-2</v>
      </c>
      <c r="AL84" s="160">
        <v>0.80000001192092896</v>
      </c>
      <c r="AM84" s="164">
        <v>20</v>
      </c>
    </row>
    <row r="85" spans="1:39" s="217" customFormat="1" ht="13.2" x14ac:dyDescent="0.3">
      <c r="A85" s="212" t="s">
        <v>232</v>
      </c>
      <c r="B85" s="187">
        <v>1088</v>
      </c>
      <c r="C85" s="187">
        <v>77</v>
      </c>
      <c r="D85" s="192" t="s">
        <v>27</v>
      </c>
      <c r="E85" s="192" t="s">
        <v>28</v>
      </c>
      <c r="F85" s="260">
        <v>41863</v>
      </c>
      <c r="G85" s="187" t="s">
        <v>29</v>
      </c>
      <c r="L85" s="192" t="s">
        <v>27</v>
      </c>
      <c r="M85" s="260">
        <v>41863</v>
      </c>
      <c r="N85" s="260"/>
      <c r="O85" s="159" t="s">
        <v>153</v>
      </c>
      <c r="P85" s="159" t="s">
        <v>144</v>
      </c>
      <c r="Q85" s="158">
        <v>5.690000057220459</v>
      </c>
      <c r="R85" s="158">
        <v>5.3000001907348633</v>
      </c>
      <c r="S85" s="158">
        <v>0.37999999523162842</v>
      </c>
      <c r="T85" s="158">
        <v>1.7000000476837158</v>
      </c>
      <c r="U85" s="158">
        <v>25.690000534057617</v>
      </c>
      <c r="V85" s="160">
        <v>46</v>
      </c>
      <c r="W85" s="158">
        <v>0.57999998331069946</v>
      </c>
      <c r="X85" s="163" t="s">
        <v>165</v>
      </c>
      <c r="Y85" s="160">
        <v>91.5</v>
      </c>
      <c r="Z85" s="158">
        <v>5.5190000534057617</v>
      </c>
      <c r="AA85" s="161">
        <v>6.9306187331676483E-2</v>
      </c>
      <c r="AB85" s="158">
        <v>14.369999885559082</v>
      </c>
      <c r="AC85" s="158">
        <v>7.8299999237060547</v>
      </c>
      <c r="AD85" s="158">
        <v>7.5100002288818359</v>
      </c>
      <c r="AE85" s="162">
        <v>178</v>
      </c>
      <c r="AF85" s="159" t="s">
        <v>144</v>
      </c>
      <c r="AG85" s="163" t="s">
        <v>146</v>
      </c>
      <c r="AH85" s="160">
        <v>0.69999998807907104</v>
      </c>
      <c r="AI85" s="160">
        <v>1.1000000238418579</v>
      </c>
      <c r="AJ85" s="160">
        <v>0.5</v>
      </c>
      <c r="AK85" s="158">
        <v>3.9999999105930328E-2</v>
      </c>
      <c r="AL85" s="160">
        <v>1.2999999523162842</v>
      </c>
      <c r="AM85" s="164">
        <v>21</v>
      </c>
    </row>
    <row r="86" spans="1:39" s="217" customFormat="1" ht="13.2" x14ac:dyDescent="0.3">
      <c r="A86" s="212" t="s">
        <v>233</v>
      </c>
      <c r="B86" s="187">
        <v>1089</v>
      </c>
      <c r="C86" s="187">
        <v>78</v>
      </c>
      <c r="D86" s="192" t="s">
        <v>33</v>
      </c>
      <c r="E86" s="192" t="s">
        <v>34</v>
      </c>
      <c r="F86" s="260">
        <v>41863</v>
      </c>
      <c r="G86" s="187" t="s">
        <v>35</v>
      </c>
      <c r="L86" s="192" t="s">
        <v>33</v>
      </c>
      <c r="M86" s="260">
        <v>41863</v>
      </c>
      <c r="N86" s="260"/>
      <c r="O86" s="159" t="s">
        <v>153</v>
      </c>
      <c r="P86" s="159" t="s">
        <v>144</v>
      </c>
      <c r="Q86" s="158">
        <v>13.479999542236328</v>
      </c>
      <c r="R86" s="158">
        <v>8.4200000762939453</v>
      </c>
      <c r="S86" s="158">
        <v>0.30000001192092896</v>
      </c>
      <c r="T86" s="158">
        <v>3.75</v>
      </c>
      <c r="U86" s="158">
        <v>40.220001220703125</v>
      </c>
      <c r="V86" s="160">
        <v>46</v>
      </c>
      <c r="W86" s="158">
        <v>0.72000002861022949</v>
      </c>
      <c r="X86" s="163" t="s">
        <v>165</v>
      </c>
      <c r="Y86" s="160">
        <v>122.04000091552734</v>
      </c>
      <c r="Z86" s="158">
        <v>7.6690001487731934</v>
      </c>
      <c r="AA86" s="161">
        <v>9.9780172109603882E-2</v>
      </c>
      <c r="AB86" s="158">
        <v>34.263999938964844</v>
      </c>
      <c r="AC86" s="158">
        <v>22.844999313354492</v>
      </c>
      <c r="AD86" s="158">
        <v>7.559999942779541</v>
      </c>
      <c r="AE86" s="162">
        <v>308</v>
      </c>
      <c r="AF86" s="159" t="s">
        <v>144</v>
      </c>
      <c r="AG86" s="163" t="s">
        <v>146</v>
      </c>
      <c r="AH86" s="160">
        <v>0.69999998807907104</v>
      </c>
      <c r="AI86" s="160">
        <v>2.2000000476837158</v>
      </c>
      <c r="AJ86" s="160">
        <v>1.1000000238418579</v>
      </c>
      <c r="AK86" s="159" t="s">
        <v>148</v>
      </c>
      <c r="AL86" s="160">
        <v>0.89999997615814209</v>
      </c>
      <c r="AM86" s="164">
        <v>22</v>
      </c>
    </row>
    <row r="87" spans="1:39" s="217" customFormat="1" ht="13.2" x14ac:dyDescent="0.3">
      <c r="A87" s="212" t="s">
        <v>234</v>
      </c>
      <c r="B87" s="187">
        <v>1090</v>
      </c>
      <c r="C87" s="261"/>
      <c r="D87" s="192" t="s">
        <v>71</v>
      </c>
      <c r="E87" s="192" t="s">
        <v>72</v>
      </c>
      <c r="F87" s="237">
        <v>41858</v>
      </c>
      <c r="G87" s="187" t="s">
        <v>68</v>
      </c>
      <c r="L87" s="192" t="s">
        <v>71</v>
      </c>
      <c r="M87" s="237">
        <v>41858</v>
      </c>
      <c r="N87" s="237"/>
      <c r="O87" s="158">
        <v>2.5999999046325684</v>
      </c>
      <c r="P87" s="158">
        <v>2.3003758862614632E-2</v>
      </c>
      <c r="Q87" s="158">
        <v>11.220000267028809</v>
      </c>
      <c r="R87" s="158">
        <v>5.9699997901916504</v>
      </c>
      <c r="S87" s="158">
        <v>0.47999998927116394</v>
      </c>
      <c r="T87" s="158">
        <v>5.0199999809265137</v>
      </c>
      <c r="U87" s="158">
        <v>43.639999389648438</v>
      </c>
      <c r="V87" s="160">
        <v>129</v>
      </c>
      <c r="W87" s="158">
        <v>0.85000002384185791</v>
      </c>
      <c r="X87" s="160">
        <v>11</v>
      </c>
      <c r="Y87" s="160">
        <v>140.30000305175781</v>
      </c>
      <c r="Z87" s="158">
        <v>9.3710002899169922</v>
      </c>
      <c r="AA87" s="161">
        <v>0.10926631838083267</v>
      </c>
      <c r="AB87" s="158">
        <v>30.139999389648438</v>
      </c>
      <c r="AC87" s="158">
        <v>13.89900016784668</v>
      </c>
      <c r="AD87" s="158">
        <v>7.559999942779541</v>
      </c>
      <c r="AE87" s="162">
        <v>296</v>
      </c>
      <c r="AF87" s="159" t="s">
        <v>144</v>
      </c>
      <c r="AG87" s="163" t="s">
        <v>146</v>
      </c>
      <c r="AH87" s="160">
        <v>0.80000001192092896</v>
      </c>
      <c r="AI87" s="160">
        <v>3.5999999046325684</v>
      </c>
      <c r="AJ87" s="160">
        <v>1.2000000476837158</v>
      </c>
      <c r="AK87" s="158">
        <v>3.9999999105930328E-2</v>
      </c>
      <c r="AL87" s="160">
        <v>1.1000000238418579</v>
      </c>
      <c r="AM87" s="164">
        <v>23</v>
      </c>
    </row>
    <row r="88" spans="1:39" s="217" customFormat="1" ht="13.2" x14ac:dyDescent="0.3">
      <c r="A88" s="212" t="s">
        <v>235</v>
      </c>
      <c r="B88" s="187">
        <v>1091</v>
      </c>
      <c r="C88" s="261"/>
      <c r="D88" s="192" t="s">
        <v>74</v>
      </c>
      <c r="E88" s="192" t="s">
        <v>75</v>
      </c>
      <c r="F88" s="237">
        <v>41858</v>
      </c>
      <c r="G88" s="187" t="s">
        <v>73</v>
      </c>
      <c r="L88" s="192" t="s">
        <v>74</v>
      </c>
      <c r="M88" s="237">
        <v>41858</v>
      </c>
      <c r="N88" s="237"/>
      <c r="O88" s="158">
        <v>5.6999998092651367</v>
      </c>
      <c r="P88" s="158">
        <v>3.8178414106369019E-2</v>
      </c>
      <c r="Q88" s="158">
        <v>11.189999580383301</v>
      </c>
      <c r="R88" s="158">
        <v>8.4099998474121094</v>
      </c>
      <c r="S88" s="159" t="s">
        <v>145</v>
      </c>
      <c r="T88" s="158">
        <v>1.7799999713897705</v>
      </c>
      <c r="U88" s="158">
        <v>116.75</v>
      </c>
      <c r="V88" s="160">
        <v>13</v>
      </c>
      <c r="W88" s="158">
        <v>5.000000074505806E-2</v>
      </c>
      <c r="X88" s="163" t="s">
        <v>165</v>
      </c>
      <c r="Y88" s="160">
        <v>299</v>
      </c>
      <c r="Z88" s="158">
        <v>14.557999610900879</v>
      </c>
      <c r="AA88" s="161">
        <v>0.1251826137304306</v>
      </c>
      <c r="AB88" s="158">
        <v>42.6510009765625</v>
      </c>
      <c r="AC88" s="158">
        <v>25.11199951171875</v>
      </c>
      <c r="AD88" s="158">
        <v>7.7899999618530273</v>
      </c>
      <c r="AE88" s="162">
        <v>565</v>
      </c>
      <c r="AF88" s="159" t="s">
        <v>144</v>
      </c>
      <c r="AG88" s="163" t="s">
        <v>146</v>
      </c>
      <c r="AH88" s="163" t="s">
        <v>146</v>
      </c>
      <c r="AI88" s="160">
        <v>5.6999998092651367</v>
      </c>
      <c r="AJ88" s="163" t="s">
        <v>146</v>
      </c>
      <c r="AK88" s="159" t="s">
        <v>148</v>
      </c>
      <c r="AL88" s="160">
        <v>0.69999998807907104</v>
      </c>
      <c r="AM88" s="164">
        <v>24</v>
      </c>
    </row>
    <row r="89" spans="1:39" s="217" customFormat="1" ht="13.2" x14ac:dyDescent="0.3">
      <c r="A89" s="212" t="s">
        <v>236</v>
      </c>
      <c r="B89" s="187">
        <v>1092</v>
      </c>
      <c r="C89" s="261"/>
      <c r="D89" s="192" t="s">
        <v>55</v>
      </c>
      <c r="E89" s="192" t="s">
        <v>56</v>
      </c>
      <c r="F89" s="237">
        <v>41865</v>
      </c>
      <c r="G89" s="187" t="s">
        <v>57</v>
      </c>
      <c r="L89" s="192" t="s">
        <v>55</v>
      </c>
      <c r="M89" s="237">
        <v>41865</v>
      </c>
      <c r="N89" s="237"/>
      <c r="O89" s="158">
        <v>2.7000000476837158</v>
      </c>
      <c r="P89" s="159" t="s">
        <v>144</v>
      </c>
      <c r="Q89" s="158">
        <v>8.380000114440918</v>
      </c>
      <c r="R89" s="158">
        <v>6.5100002288818359</v>
      </c>
      <c r="S89" s="159" t="s">
        <v>145</v>
      </c>
      <c r="T89" s="158">
        <v>1.7999999523162842</v>
      </c>
      <c r="U89" s="158">
        <v>137.8800048828125</v>
      </c>
      <c r="V89" s="163" t="s">
        <v>165</v>
      </c>
      <c r="W89" s="158">
        <v>5.000000074505806E-2</v>
      </c>
      <c r="X89" s="160">
        <v>11</v>
      </c>
      <c r="Y89" s="160">
        <v>347.79998779296875</v>
      </c>
      <c r="Z89" s="158">
        <v>32.625</v>
      </c>
      <c r="AA89" s="161">
        <v>7.5929410755634308E-2</v>
      </c>
      <c r="AB89" s="158">
        <v>41.643001556396484</v>
      </c>
      <c r="AC89" s="158">
        <v>20.403999328613281</v>
      </c>
      <c r="AD89" s="158">
        <v>7.559999942779541</v>
      </c>
      <c r="AE89" s="162">
        <v>621</v>
      </c>
      <c r="AF89" s="159" t="s">
        <v>144</v>
      </c>
      <c r="AG89" s="163" t="s">
        <v>146</v>
      </c>
      <c r="AH89" s="163" t="s">
        <v>146</v>
      </c>
      <c r="AI89" s="160">
        <v>0.20000000298023224</v>
      </c>
      <c r="AJ89" s="163" t="s">
        <v>146</v>
      </c>
      <c r="AK89" s="159" t="s">
        <v>148</v>
      </c>
      <c r="AL89" s="160">
        <v>0.60000002384185791</v>
      </c>
      <c r="AM89" s="164">
        <v>25</v>
      </c>
    </row>
    <row r="90" spans="1:39" s="217" customFormat="1" ht="13.2" x14ac:dyDescent="0.3">
      <c r="A90" s="212" t="s">
        <v>237</v>
      </c>
      <c r="B90" s="187">
        <v>1093</v>
      </c>
      <c r="C90" s="192"/>
      <c r="D90" s="192" t="s">
        <v>60</v>
      </c>
      <c r="E90" s="192" t="s">
        <v>54</v>
      </c>
      <c r="F90" s="237">
        <v>41865</v>
      </c>
      <c r="G90" s="189" t="s">
        <v>62</v>
      </c>
      <c r="L90" s="192" t="s">
        <v>60</v>
      </c>
      <c r="M90" s="237">
        <v>41865</v>
      </c>
      <c r="N90" s="237"/>
      <c r="O90" s="158">
        <v>2.4000000953674316</v>
      </c>
      <c r="P90" s="159" t="s">
        <v>144</v>
      </c>
      <c r="Q90" s="158">
        <v>21.010000228881836</v>
      </c>
      <c r="R90" s="158">
        <v>10.710000038146973</v>
      </c>
      <c r="S90" s="158">
        <v>0.46000000834465027</v>
      </c>
      <c r="T90" s="158">
        <v>4.679999828338623</v>
      </c>
      <c r="U90" s="158">
        <v>60.200000762939453</v>
      </c>
      <c r="V90" s="160">
        <v>92</v>
      </c>
      <c r="W90" s="158">
        <v>0.62000000476837158</v>
      </c>
      <c r="X90" s="160">
        <v>13</v>
      </c>
      <c r="Y90" s="160">
        <v>201.39999389648438</v>
      </c>
      <c r="Z90" s="158">
        <v>8.0260000228881836</v>
      </c>
      <c r="AA90" s="161">
        <v>9.9780172109603882E-2</v>
      </c>
      <c r="AB90" s="158">
        <v>39.148998260498047</v>
      </c>
      <c r="AC90" s="158">
        <v>23.381999969482422</v>
      </c>
      <c r="AD90" s="158">
        <v>7.5199999809265137</v>
      </c>
      <c r="AE90" s="162">
        <v>434</v>
      </c>
      <c r="AF90" s="159" t="s">
        <v>144</v>
      </c>
      <c r="AG90" s="163" t="s">
        <v>146</v>
      </c>
      <c r="AH90" s="160">
        <v>1</v>
      </c>
      <c r="AI90" s="160">
        <v>2</v>
      </c>
      <c r="AJ90" s="160">
        <v>1.6000000238418579</v>
      </c>
      <c r="AK90" s="158">
        <v>3.9999999105930328E-2</v>
      </c>
      <c r="AL90" s="160">
        <v>1.6000000238418579</v>
      </c>
      <c r="AM90" s="164">
        <v>26</v>
      </c>
    </row>
    <row r="93" spans="1:39" x14ac:dyDescent="0.3">
      <c r="A93" s="178" t="s">
        <v>238</v>
      </c>
    </row>
    <row r="109" spans="1:39" x14ac:dyDescent="0.3">
      <c r="A109" s="178" t="s">
        <v>239</v>
      </c>
    </row>
    <row r="110" spans="1:39" s="264" customFormat="1" ht="13.2" x14ac:dyDescent="0.25">
      <c r="A110" s="262"/>
      <c r="B110" s="263"/>
      <c r="O110" s="146" t="s">
        <v>108</v>
      </c>
      <c r="P110" s="146" t="s">
        <v>109</v>
      </c>
      <c r="Q110" s="146" t="s">
        <v>110</v>
      </c>
      <c r="R110" s="146" t="s">
        <v>111</v>
      </c>
      <c r="S110" s="146" t="s">
        <v>112</v>
      </c>
      <c r="T110" s="146" t="s">
        <v>113</v>
      </c>
      <c r="U110" s="146" t="s">
        <v>114</v>
      </c>
      <c r="V110" s="146" t="s">
        <v>115</v>
      </c>
      <c r="W110" s="146" t="s">
        <v>116</v>
      </c>
      <c r="X110" s="146" t="s">
        <v>117</v>
      </c>
      <c r="Y110" s="146" t="s">
        <v>118</v>
      </c>
      <c r="Z110" s="147" t="s">
        <v>119</v>
      </c>
      <c r="AA110" s="146" t="s">
        <v>120</v>
      </c>
      <c r="AB110" s="146" t="s">
        <v>121</v>
      </c>
      <c r="AC110" s="146" t="s">
        <v>122</v>
      </c>
      <c r="AD110" s="146" t="s">
        <v>123</v>
      </c>
      <c r="AE110" s="146" t="s">
        <v>124</v>
      </c>
      <c r="AF110" s="146" t="s">
        <v>125</v>
      </c>
      <c r="AG110" s="146" t="s">
        <v>126</v>
      </c>
      <c r="AH110" s="146" t="s">
        <v>127</v>
      </c>
      <c r="AI110" s="146" t="s">
        <v>128</v>
      </c>
      <c r="AJ110" s="146" t="s">
        <v>129</v>
      </c>
      <c r="AK110" s="146" t="s">
        <v>130</v>
      </c>
      <c r="AL110" s="146" t="s">
        <v>131</v>
      </c>
      <c r="AM110" s="230" t="s">
        <v>156</v>
      </c>
    </row>
    <row r="111" spans="1:39" s="264" customFormat="1" ht="12.75" customHeight="1" x14ac:dyDescent="0.25">
      <c r="A111" s="197"/>
      <c r="B111" s="265" t="s">
        <v>241</v>
      </c>
      <c r="C111" s="266"/>
      <c r="D111" s="267"/>
      <c r="E111" s="266"/>
      <c r="F111" s="268"/>
      <c r="G111" s="266"/>
      <c r="O111" s="204" t="s">
        <v>136</v>
      </c>
      <c r="P111" s="204" t="s">
        <v>137</v>
      </c>
      <c r="Q111" s="204" t="s">
        <v>136</v>
      </c>
      <c r="R111" s="204" t="s">
        <v>136</v>
      </c>
      <c r="S111" s="204" t="s">
        <v>136</v>
      </c>
      <c r="T111" s="204" t="s">
        <v>136</v>
      </c>
      <c r="U111" s="204" t="s">
        <v>136</v>
      </c>
      <c r="V111" s="204" t="s">
        <v>136</v>
      </c>
      <c r="W111" s="204" t="s">
        <v>136</v>
      </c>
      <c r="X111" s="204" t="s">
        <v>136</v>
      </c>
      <c r="Y111" s="204" t="s">
        <v>138</v>
      </c>
      <c r="Z111" s="204" t="s">
        <v>139</v>
      </c>
      <c r="AA111" s="204" t="s">
        <v>140</v>
      </c>
      <c r="AB111" s="204" t="s">
        <v>139</v>
      </c>
      <c r="AC111" s="204" t="s">
        <v>139</v>
      </c>
      <c r="AD111" s="204" t="s">
        <v>140</v>
      </c>
      <c r="AE111" s="204" t="s">
        <v>141</v>
      </c>
      <c r="AF111" s="151" t="s">
        <v>142</v>
      </c>
      <c r="AG111" s="151" t="s">
        <v>142</v>
      </c>
      <c r="AH111" s="151" t="s">
        <v>142</v>
      </c>
      <c r="AI111" s="151" t="s">
        <v>142</v>
      </c>
      <c r="AJ111" s="151" t="s">
        <v>142</v>
      </c>
      <c r="AK111" s="151" t="s">
        <v>142</v>
      </c>
      <c r="AL111" s="151" t="s">
        <v>142</v>
      </c>
      <c r="AM111" s="269"/>
    </row>
    <row r="112" spans="1:39" s="264" customFormat="1" ht="12.75" customHeight="1" x14ac:dyDescent="0.25">
      <c r="A112" s="230" t="s">
        <v>156</v>
      </c>
      <c r="B112" s="146" t="s">
        <v>89</v>
      </c>
      <c r="C112" s="183" t="s">
        <v>1</v>
      </c>
      <c r="D112" s="183" t="s">
        <v>2</v>
      </c>
      <c r="E112" s="183" t="s">
        <v>3</v>
      </c>
      <c r="F112" s="134" t="s">
        <v>10</v>
      </c>
      <c r="G112" s="208" t="s">
        <v>242</v>
      </c>
      <c r="O112" s="204" t="s">
        <v>158</v>
      </c>
      <c r="P112" s="204" t="s">
        <v>159</v>
      </c>
      <c r="Q112" s="204" t="s">
        <v>159</v>
      </c>
      <c r="R112" s="204" t="s">
        <v>159</v>
      </c>
      <c r="S112" s="204" t="s">
        <v>159</v>
      </c>
      <c r="T112" s="204" t="s">
        <v>159</v>
      </c>
      <c r="U112" s="204" t="s">
        <v>159</v>
      </c>
      <c r="V112" s="204" t="s">
        <v>158</v>
      </c>
      <c r="W112" s="204" t="s">
        <v>159</v>
      </c>
      <c r="X112" s="204" t="s">
        <v>158</v>
      </c>
      <c r="Y112" s="204" t="s">
        <v>159</v>
      </c>
      <c r="Z112" s="204" t="s">
        <v>159</v>
      </c>
      <c r="AA112" s="204" t="s">
        <v>159</v>
      </c>
      <c r="AB112" s="204" t="s">
        <v>159</v>
      </c>
      <c r="AC112" s="204" t="s">
        <v>159</v>
      </c>
      <c r="AD112" s="210"/>
      <c r="AE112" s="204" t="s">
        <v>160</v>
      </c>
      <c r="AF112" s="151" t="s">
        <v>158</v>
      </c>
      <c r="AG112" s="151" t="s">
        <v>158</v>
      </c>
      <c r="AH112" s="151" t="s">
        <v>158</v>
      </c>
      <c r="AI112" s="151" t="s">
        <v>158</v>
      </c>
      <c r="AJ112" s="151" t="s">
        <v>158</v>
      </c>
      <c r="AK112" s="151" t="s">
        <v>158</v>
      </c>
      <c r="AL112" s="151" t="s">
        <v>158</v>
      </c>
      <c r="AM112" s="270"/>
    </row>
    <row r="113" spans="1:41" s="272" customFormat="1" ht="12.75" customHeight="1" x14ac:dyDescent="0.25">
      <c r="A113" s="212" t="s">
        <v>243</v>
      </c>
      <c r="B113" s="187">
        <v>1317</v>
      </c>
      <c r="C113" s="187">
        <v>13</v>
      </c>
      <c r="D113" s="192" t="s">
        <v>16</v>
      </c>
      <c r="E113" s="192" t="s">
        <v>17</v>
      </c>
      <c r="F113" s="260">
        <v>41927</v>
      </c>
      <c r="G113" s="187" t="s">
        <v>18</v>
      </c>
      <c r="L113" s="192" t="s">
        <v>16</v>
      </c>
      <c r="M113" s="260">
        <v>41927</v>
      </c>
      <c r="N113" s="260"/>
      <c r="O113" s="219">
        <v>3.5999999046325684</v>
      </c>
      <c r="P113" s="220" t="s">
        <v>144</v>
      </c>
      <c r="Q113" s="219">
        <v>20.379999160766602</v>
      </c>
      <c r="R113" s="219">
        <v>19.579999923706055</v>
      </c>
      <c r="S113" s="220" t="s">
        <v>145</v>
      </c>
      <c r="T113" s="219">
        <v>4.679999828338623</v>
      </c>
      <c r="U113" s="219">
        <v>100.88999938964844</v>
      </c>
      <c r="V113" s="221">
        <v>112</v>
      </c>
      <c r="W113" s="219">
        <v>0.23999999463558197</v>
      </c>
      <c r="X113" s="221">
        <v>15</v>
      </c>
      <c r="Y113" s="221">
        <v>262.39999389648438</v>
      </c>
      <c r="Z113" s="219">
        <v>3.9519999027252197</v>
      </c>
      <c r="AA113" s="222">
        <v>0.16621677577495575</v>
      </c>
      <c r="AB113" s="219">
        <v>73.698997497558594</v>
      </c>
      <c r="AC113" s="219">
        <v>55.314998626708984</v>
      </c>
      <c r="AD113" s="219">
        <v>7.8000001907348633</v>
      </c>
      <c r="AE113" s="271">
        <v>709</v>
      </c>
      <c r="AF113" s="159" t="s">
        <v>144</v>
      </c>
      <c r="AG113" s="163" t="s">
        <v>146</v>
      </c>
      <c r="AH113" s="163" t="s">
        <v>146</v>
      </c>
      <c r="AI113" s="160">
        <v>2.7000000476837158</v>
      </c>
      <c r="AJ113" s="160">
        <v>0.89999997615814209</v>
      </c>
      <c r="AK113" s="158">
        <v>3.9999999105930328E-2</v>
      </c>
      <c r="AL113" s="160">
        <v>0.60000002384185791</v>
      </c>
      <c r="AM113" s="212" t="s">
        <v>243</v>
      </c>
    </row>
    <row r="114" spans="1:41" s="272" customFormat="1" ht="12.75" customHeight="1" x14ac:dyDescent="0.25">
      <c r="A114" s="212" t="s">
        <v>244</v>
      </c>
      <c r="B114" s="187">
        <v>1318</v>
      </c>
      <c r="C114" s="187">
        <v>19</v>
      </c>
      <c r="D114" s="192" t="s">
        <v>24</v>
      </c>
      <c r="E114" s="192" t="s">
        <v>25</v>
      </c>
      <c r="F114" s="260">
        <v>41921</v>
      </c>
      <c r="G114" s="187" t="s">
        <v>26</v>
      </c>
      <c r="L114" s="192" t="s">
        <v>24</v>
      </c>
      <c r="M114" s="260">
        <v>41921</v>
      </c>
      <c r="N114" s="260"/>
      <c r="O114" s="219">
        <v>4.9000000953674316</v>
      </c>
      <c r="P114" s="220" t="s">
        <v>144</v>
      </c>
      <c r="Q114" s="219">
        <v>17.930000305175781</v>
      </c>
      <c r="R114" s="219">
        <v>12.539999961853027</v>
      </c>
      <c r="S114" s="220" t="s">
        <v>145</v>
      </c>
      <c r="T114" s="219">
        <v>4.5999999046325684</v>
      </c>
      <c r="U114" s="219">
        <v>67.879997253417969</v>
      </c>
      <c r="V114" s="224" t="s">
        <v>165</v>
      </c>
      <c r="W114" s="220" t="s">
        <v>163</v>
      </c>
      <c r="X114" s="224" t="s">
        <v>165</v>
      </c>
      <c r="Y114" s="221">
        <v>152.60000610351563</v>
      </c>
      <c r="Z114" s="219">
        <v>51.040000915527344</v>
      </c>
      <c r="AA114" s="222">
        <v>0.14328783750534058</v>
      </c>
      <c r="AB114" s="219">
        <v>59.798999786376953</v>
      </c>
      <c r="AC114" s="219">
        <v>23.565999984741211</v>
      </c>
      <c r="AD114" s="219">
        <v>8.0299997329711914</v>
      </c>
      <c r="AE114" s="271">
        <v>521</v>
      </c>
      <c r="AF114" s="159" t="s">
        <v>144</v>
      </c>
      <c r="AG114" s="163" t="s">
        <v>146</v>
      </c>
      <c r="AH114" s="163" t="s">
        <v>146</v>
      </c>
      <c r="AI114" s="160">
        <v>1</v>
      </c>
      <c r="AJ114" s="160">
        <v>1</v>
      </c>
      <c r="AK114" s="158">
        <v>7.0000000298023224E-2</v>
      </c>
      <c r="AL114" s="160">
        <v>0.5</v>
      </c>
      <c r="AM114" s="212" t="s">
        <v>244</v>
      </c>
    </row>
    <row r="115" spans="1:41" s="272" customFormat="1" ht="12.75" customHeight="1" x14ac:dyDescent="0.25">
      <c r="A115" s="212" t="s">
        <v>245</v>
      </c>
      <c r="B115" s="187">
        <v>1321</v>
      </c>
      <c r="C115" s="187">
        <v>79</v>
      </c>
      <c r="D115" s="192" t="s">
        <v>36</v>
      </c>
      <c r="E115" s="192" t="s">
        <v>37</v>
      </c>
      <c r="F115" s="260">
        <v>41928</v>
      </c>
      <c r="G115" s="187" t="s">
        <v>38</v>
      </c>
      <c r="L115" s="192" t="s">
        <v>36</v>
      </c>
      <c r="M115" s="260">
        <v>41928</v>
      </c>
      <c r="N115" s="260"/>
      <c r="O115" s="220" t="s">
        <v>153</v>
      </c>
      <c r="P115" s="220" t="s">
        <v>144</v>
      </c>
      <c r="Q115" s="219">
        <v>5.75</v>
      </c>
      <c r="R115" s="219">
        <v>2.5199999809265137</v>
      </c>
      <c r="S115" s="220" t="s">
        <v>145</v>
      </c>
      <c r="T115" s="219">
        <v>1.8500000238418579</v>
      </c>
      <c r="U115" s="219">
        <v>14.289999961853027</v>
      </c>
      <c r="V115" s="224" t="s">
        <v>165</v>
      </c>
      <c r="W115" s="220" t="s">
        <v>163</v>
      </c>
      <c r="X115" s="224" t="s">
        <v>165</v>
      </c>
      <c r="Y115" s="221">
        <v>33.599998474121094</v>
      </c>
      <c r="Z115" s="219">
        <v>4.9149999618530273</v>
      </c>
      <c r="AA115" s="222">
        <v>8.1357188522815704E-2</v>
      </c>
      <c r="AB115" s="219">
        <v>16.006999969482422</v>
      </c>
      <c r="AC115" s="219">
        <v>8.6319999694824219</v>
      </c>
      <c r="AD115" s="219">
        <v>7.559999942779541</v>
      </c>
      <c r="AE115" s="271">
        <v>134</v>
      </c>
      <c r="AF115" s="159" t="s">
        <v>144</v>
      </c>
      <c r="AG115" s="163" t="s">
        <v>146</v>
      </c>
      <c r="AH115" s="163" t="s">
        <v>146</v>
      </c>
      <c r="AI115" s="160">
        <v>1.2999999523162842</v>
      </c>
      <c r="AJ115" s="163" t="s">
        <v>146</v>
      </c>
      <c r="AK115" s="158">
        <v>7.9999998211860657E-2</v>
      </c>
      <c r="AL115" s="160">
        <v>0.80000001192092896</v>
      </c>
      <c r="AM115" s="212" t="s">
        <v>245</v>
      </c>
    </row>
    <row r="116" spans="1:41" s="272" customFormat="1" ht="12.75" customHeight="1" x14ac:dyDescent="0.25">
      <c r="A116" s="212" t="s">
        <v>246</v>
      </c>
      <c r="B116" s="187">
        <v>1322</v>
      </c>
      <c r="C116" s="187">
        <v>77</v>
      </c>
      <c r="D116" s="192" t="s">
        <v>27</v>
      </c>
      <c r="E116" s="192" t="s">
        <v>28</v>
      </c>
      <c r="F116" s="260">
        <v>41928</v>
      </c>
      <c r="G116" s="187" t="s">
        <v>29</v>
      </c>
      <c r="L116" s="192" t="s">
        <v>27</v>
      </c>
      <c r="M116" s="260">
        <v>41928</v>
      </c>
      <c r="N116" s="260"/>
      <c r="O116" s="220" t="s">
        <v>153</v>
      </c>
      <c r="P116" s="220" t="s">
        <v>144</v>
      </c>
      <c r="Q116" s="219">
        <v>5.820000171661377</v>
      </c>
      <c r="R116" s="219">
        <v>4.7199997901916504</v>
      </c>
      <c r="S116" s="220" t="s">
        <v>145</v>
      </c>
      <c r="T116" s="219">
        <v>1.6599999666213989</v>
      </c>
      <c r="U116" s="219">
        <v>24.290000915527344</v>
      </c>
      <c r="V116" s="224" t="s">
        <v>165</v>
      </c>
      <c r="W116" s="220" t="s">
        <v>163</v>
      </c>
      <c r="X116" s="224" t="s">
        <v>165</v>
      </c>
      <c r="Y116" s="221">
        <v>79.300003051757813</v>
      </c>
      <c r="Z116" s="219">
        <v>6.6880002021789551</v>
      </c>
      <c r="AA116" s="222">
        <v>6.2257226556539536E-2</v>
      </c>
      <c r="AB116" s="219">
        <v>15.503999710083008</v>
      </c>
      <c r="AC116" s="219">
        <v>8.1079998016357422</v>
      </c>
      <c r="AD116" s="219">
        <v>7.6999998092651367</v>
      </c>
      <c r="AE116" s="271">
        <v>197</v>
      </c>
      <c r="AF116" s="159" t="s">
        <v>144</v>
      </c>
      <c r="AG116" s="163" t="s">
        <v>146</v>
      </c>
      <c r="AH116" s="163" t="s">
        <v>146</v>
      </c>
      <c r="AI116" s="160">
        <v>1.1000000238418579</v>
      </c>
      <c r="AJ116" s="163" t="s">
        <v>146</v>
      </c>
      <c r="AK116" s="158">
        <v>3.9999999105930328E-2</v>
      </c>
      <c r="AL116" s="163" t="s">
        <v>149</v>
      </c>
      <c r="AM116" s="212" t="s">
        <v>246</v>
      </c>
    </row>
    <row r="117" spans="1:41" s="272" customFormat="1" ht="12.75" customHeight="1" x14ac:dyDescent="0.25">
      <c r="A117" s="212" t="s">
        <v>247</v>
      </c>
      <c r="B117" s="187">
        <v>1323</v>
      </c>
      <c r="C117" s="187">
        <v>78</v>
      </c>
      <c r="D117" s="192" t="s">
        <v>33</v>
      </c>
      <c r="E117" s="192" t="s">
        <v>34</v>
      </c>
      <c r="F117" s="260">
        <v>41928</v>
      </c>
      <c r="G117" s="187" t="s">
        <v>35</v>
      </c>
      <c r="L117" s="192" t="s">
        <v>33</v>
      </c>
      <c r="M117" s="260">
        <v>41928</v>
      </c>
      <c r="N117" s="260"/>
      <c r="O117" s="220" t="s">
        <v>153</v>
      </c>
      <c r="P117" s="220" t="s">
        <v>144</v>
      </c>
      <c r="Q117" s="219">
        <v>13.449999809265137</v>
      </c>
      <c r="R117" s="219">
        <v>8.5500001907348633</v>
      </c>
      <c r="S117" s="220" t="s">
        <v>145</v>
      </c>
      <c r="T117" s="219">
        <v>3.4900000095367432</v>
      </c>
      <c r="U117" s="219">
        <v>42.919998168945313</v>
      </c>
      <c r="V117" s="224" t="s">
        <v>165</v>
      </c>
      <c r="W117" s="220" t="s">
        <v>163</v>
      </c>
      <c r="X117" s="224" t="s">
        <v>165</v>
      </c>
      <c r="Y117" s="221">
        <v>103.69999694824219</v>
      </c>
      <c r="Z117" s="219">
        <v>15.671999931335449</v>
      </c>
      <c r="AA117" s="222">
        <v>8.5767596960067749E-2</v>
      </c>
      <c r="AB117" s="219">
        <v>36.444999694824219</v>
      </c>
      <c r="AC117" s="219">
        <v>23.534999847412109</v>
      </c>
      <c r="AD117" s="219">
        <v>7.8899998664855957</v>
      </c>
      <c r="AE117" s="271">
        <v>344</v>
      </c>
      <c r="AF117" s="159" t="s">
        <v>144</v>
      </c>
      <c r="AG117" s="163" t="s">
        <v>146</v>
      </c>
      <c r="AH117" s="163" t="s">
        <v>146</v>
      </c>
      <c r="AI117" s="160">
        <v>1.1000000238418579</v>
      </c>
      <c r="AJ117" s="160">
        <v>0.69999998807907104</v>
      </c>
      <c r="AK117" s="158">
        <v>3.9999999105930328E-2</v>
      </c>
      <c r="AL117" s="160">
        <v>0.5</v>
      </c>
      <c r="AM117" s="212" t="s">
        <v>247</v>
      </c>
    </row>
    <row r="118" spans="1:41" s="272" customFormat="1" ht="12.75" customHeight="1" x14ac:dyDescent="0.25">
      <c r="A118" s="212" t="s">
        <v>248</v>
      </c>
      <c r="B118" s="187">
        <v>1324</v>
      </c>
      <c r="C118" s="192"/>
      <c r="D118" s="192" t="s">
        <v>71</v>
      </c>
      <c r="E118" s="192" t="s">
        <v>72</v>
      </c>
      <c r="F118" s="260">
        <v>41921</v>
      </c>
      <c r="G118" s="187" t="s">
        <v>68</v>
      </c>
      <c r="L118" s="192" t="s">
        <v>71</v>
      </c>
      <c r="M118" s="260">
        <v>41921</v>
      </c>
      <c r="N118" s="260"/>
      <c r="O118" s="219">
        <v>2.5999999046325684</v>
      </c>
      <c r="P118" s="220" t="s">
        <v>144</v>
      </c>
      <c r="Q118" s="219">
        <v>12.920000076293945</v>
      </c>
      <c r="R118" s="219">
        <v>5.690000057220459</v>
      </c>
      <c r="S118" s="220" t="s">
        <v>145</v>
      </c>
      <c r="T118" s="219">
        <v>4.2899999618530273</v>
      </c>
      <c r="U118" s="219">
        <v>45.509998321533203</v>
      </c>
      <c r="V118" s="224" t="s">
        <v>165</v>
      </c>
      <c r="W118" s="220" t="s">
        <v>163</v>
      </c>
      <c r="X118" s="221">
        <v>12</v>
      </c>
      <c r="Y118" s="221">
        <v>128.10000610351563</v>
      </c>
      <c r="Z118" s="219">
        <v>10.199999809265137</v>
      </c>
      <c r="AA118" s="222">
        <v>9.5245398581027985E-2</v>
      </c>
      <c r="AB118" s="219">
        <v>35.553001403808594</v>
      </c>
      <c r="AC118" s="219">
        <v>18.503999710083008</v>
      </c>
      <c r="AD118" s="219">
        <v>7.820000171661377</v>
      </c>
      <c r="AE118" s="271">
        <v>332</v>
      </c>
      <c r="AF118" s="159" t="s">
        <v>144</v>
      </c>
      <c r="AG118" s="163" t="s">
        <v>146</v>
      </c>
      <c r="AH118" s="163" t="s">
        <v>146</v>
      </c>
      <c r="AI118" s="160">
        <v>0.5</v>
      </c>
      <c r="AJ118" s="163" t="s">
        <v>146</v>
      </c>
      <c r="AK118" s="158">
        <v>3.9999999105930328E-2</v>
      </c>
      <c r="AL118" s="160">
        <v>0.60000002384185791</v>
      </c>
      <c r="AM118" s="212" t="s">
        <v>248</v>
      </c>
    </row>
    <row r="119" spans="1:41" s="272" customFormat="1" ht="12.75" customHeight="1" x14ac:dyDescent="0.25">
      <c r="A119" s="212" t="s">
        <v>249</v>
      </c>
      <c r="B119" s="187">
        <v>1325</v>
      </c>
      <c r="C119" s="192"/>
      <c r="D119" s="192" t="s">
        <v>74</v>
      </c>
      <c r="E119" s="192" t="s">
        <v>75</v>
      </c>
      <c r="F119" s="260">
        <v>41921</v>
      </c>
      <c r="G119" s="187" t="s">
        <v>73</v>
      </c>
      <c r="L119" s="192" t="s">
        <v>74</v>
      </c>
      <c r="M119" s="260">
        <v>41921</v>
      </c>
      <c r="N119" s="260"/>
      <c r="O119" s="219">
        <v>5</v>
      </c>
      <c r="P119" s="220" t="s">
        <v>144</v>
      </c>
      <c r="Q119" s="219">
        <v>11.579999923706055</v>
      </c>
      <c r="R119" s="219">
        <v>7.2699999809265137</v>
      </c>
      <c r="S119" s="220" t="s">
        <v>145</v>
      </c>
      <c r="T119" s="219">
        <v>1.5299999713897705</v>
      </c>
      <c r="U119" s="219">
        <v>109.84999847412109</v>
      </c>
      <c r="V119" s="221">
        <v>9</v>
      </c>
      <c r="W119" s="219">
        <v>5.000000074505806E-2</v>
      </c>
      <c r="X119" s="224" t="s">
        <v>165</v>
      </c>
      <c r="Y119" s="221">
        <v>280.70001220703125</v>
      </c>
      <c r="Z119" s="219">
        <v>13.286999702453613</v>
      </c>
      <c r="AA119" s="222">
        <v>0.11708372831344604</v>
      </c>
      <c r="AB119" s="219">
        <v>48.0260009765625</v>
      </c>
      <c r="AC119" s="219">
        <v>26.440000534057617</v>
      </c>
      <c r="AD119" s="219">
        <v>7.679999828338623</v>
      </c>
      <c r="AE119" s="271">
        <v>595</v>
      </c>
      <c r="AF119" s="159" t="s">
        <v>144</v>
      </c>
      <c r="AG119" s="163" t="s">
        <v>146</v>
      </c>
      <c r="AH119" s="163" t="s">
        <v>146</v>
      </c>
      <c r="AI119" s="160">
        <v>0.30000001192092896</v>
      </c>
      <c r="AJ119" s="160">
        <v>0.69999998807907104</v>
      </c>
      <c r="AK119" s="158">
        <v>5.000000074505806E-2</v>
      </c>
      <c r="AL119" s="160">
        <v>0.89999997615814209</v>
      </c>
      <c r="AM119" s="212" t="s">
        <v>249</v>
      </c>
    </row>
    <row r="120" spans="1:41" s="272" customFormat="1" ht="12.75" customHeight="1" x14ac:dyDescent="0.25">
      <c r="A120" s="212" t="s">
        <v>250</v>
      </c>
      <c r="B120" s="187">
        <v>1326</v>
      </c>
      <c r="C120" s="192"/>
      <c r="D120" s="192" t="s">
        <v>52</v>
      </c>
      <c r="E120" s="192" t="s">
        <v>54</v>
      </c>
      <c r="F120" s="260">
        <v>41926</v>
      </c>
      <c r="G120" s="187" t="s">
        <v>217</v>
      </c>
      <c r="L120" s="192" t="s">
        <v>52</v>
      </c>
      <c r="M120" s="260">
        <v>41926</v>
      </c>
      <c r="N120" s="260"/>
      <c r="O120" s="219">
        <v>5</v>
      </c>
      <c r="P120" s="220" t="s">
        <v>144</v>
      </c>
      <c r="Q120" s="219">
        <v>33.840000152587891</v>
      </c>
      <c r="R120" s="219">
        <v>16.360000610351563</v>
      </c>
      <c r="S120" s="220" t="s">
        <v>145</v>
      </c>
      <c r="T120" s="219">
        <v>4.1700000762939453</v>
      </c>
      <c r="U120" s="219">
        <v>89.510002136230469</v>
      </c>
      <c r="V120" s="224" t="s">
        <v>165</v>
      </c>
      <c r="W120" s="219">
        <v>7.0000000298023224E-2</v>
      </c>
      <c r="X120" s="221">
        <v>12</v>
      </c>
      <c r="Y120" s="221">
        <v>244.10000610351563</v>
      </c>
      <c r="Z120" s="219">
        <v>12.192999839782715</v>
      </c>
      <c r="AA120" s="222">
        <v>0.13629108667373657</v>
      </c>
      <c r="AB120" s="219">
        <v>73.248001098632813</v>
      </c>
      <c r="AC120" s="219">
        <v>53.604000091552734</v>
      </c>
      <c r="AD120" s="219">
        <v>8.1700000762939453</v>
      </c>
      <c r="AE120" s="271">
        <v>666</v>
      </c>
      <c r="AF120" s="159" t="s">
        <v>144</v>
      </c>
      <c r="AG120" s="163" t="s">
        <v>146</v>
      </c>
      <c r="AH120" s="163" t="s">
        <v>146</v>
      </c>
      <c r="AI120" s="160">
        <v>0.69999998807907104</v>
      </c>
      <c r="AJ120" s="160">
        <v>1.2999999523162842</v>
      </c>
      <c r="AK120" s="158">
        <v>5.9999998658895493E-2</v>
      </c>
      <c r="AL120" s="160">
        <v>1.8999999761581421</v>
      </c>
      <c r="AM120" s="212" t="s">
        <v>250</v>
      </c>
    </row>
    <row r="121" spans="1:41" s="272" customFormat="1" ht="12.75" customHeight="1" x14ac:dyDescent="0.25">
      <c r="A121" s="212" t="s">
        <v>251</v>
      </c>
      <c r="B121" s="187">
        <v>1327</v>
      </c>
      <c r="C121" s="192"/>
      <c r="D121" s="192" t="s">
        <v>55</v>
      </c>
      <c r="E121" s="192" t="s">
        <v>56</v>
      </c>
      <c r="F121" s="260">
        <v>41926</v>
      </c>
      <c r="G121" s="187" t="s">
        <v>57</v>
      </c>
      <c r="L121" s="192" t="s">
        <v>55</v>
      </c>
      <c r="M121" s="260">
        <v>41926</v>
      </c>
      <c r="N121" s="260"/>
      <c r="O121" s="219">
        <v>4</v>
      </c>
      <c r="P121" s="220" t="s">
        <v>144</v>
      </c>
      <c r="Q121" s="219">
        <v>9.4200000762939453</v>
      </c>
      <c r="R121" s="219">
        <v>5.6500000953674316</v>
      </c>
      <c r="S121" s="220" t="s">
        <v>145</v>
      </c>
      <c r="T121" s="219">
        <v>1.8799999952316284</v>
      </c>
      <c r="U121" s="219">
        <v>113.26000213623047</v>
      </c>
      <c r="V121" s="224" t="s">
        <v>165</v>
      </c>
      <c r="W121" s="220" t="s">
        <v>163</v>
      </c>
      <c r="X121" s="224" t="s">
        <v>165</v>
      </c>
      <c r="Y121" s="221">
        <v>262.39999389648438</v>
      </c>
      <c r="Z121" s="219">
        <v>31.472000122070313</v>
      </c>
      <c r="AA121" s="222">
        <v>8.1357188522815704E-2</v>
      </c>
      <c r="AB121" s="219">
        <v>43.41400146484375</v>
      </c>
      <c r="AC121" s="219">
        <v>27.160999298095703</v>
      </c>
      <c r="AD121" s="219">
        <v>7.7699999809265137</v>
      </c>
      <c r="AE121" s="271">
        <v>612</v>
      </c>
      <c r="AF121" s="159" t="s">
        <v>144</v>
      </c>
      <c r="AG121" s="163" t="s">
        <v>146</v>
      </c>
      <c r="AH121" s="163" t="s">
        <v>146</v>
      </c>
      <c r="AI121" s="160">
        <v>1</v>
      </c>
      <c r="AJ121" s="160">
        <v>0.80000001192092896</v>
      </c>
      <c r="AK121" s="158">
        <v>5.9999998658895493E-2</v>
      </c>
      <c r="AL121" s="160">
        <v>1</v>
      </c>
      <c r="AM121" s="212" t="s">
        <v>251</v>
      </c>
    </row>
    <row r="122" spans="1:41" s="272" customFormat="1" ht="12.75" customHeight="1" x14ac:dyDescent="0.25">
      <c r="A122" s="212" t="s">
        <v>252</v>
      </c>
      <c r="B122" s="187">
        <v>1328</v>
      </c>
      <c r="C122" s="192"/>
      <c r="D122" s="192" t="s">
        <v>60</v>
      </c>
      <c r="E122" s="192" t="s">
        <v>54</v>
      </c>
      <c r="F122" s="260">
        <v>41926</v>
      </c>
      <c r="G122" s="187" t="s">
        <v>62</v>
      </c>
      <c r="L122" s="192" t="s">
        <v>60</v>
      </c>
      <c r="M122" s="260">
        <v>41926</v>
      </c>
      <c r="N122" s="260"/>
      <c r="O122" s="219">
        <v>2.0999999046325684</v>
      </c>
      <c r="P122" s="219">
        <v>2.2602923214435577E-2</v>
      </c>
      <c r="Q122" s="219">
        <v>19.319999694824219</v>
      </c>
      <c r="R122" s="219">
        <v>8.8199996948242188</v>
      </c>
      <c r="S122" s="220" t="s">
        <v>145</v>
      </c>
      <c r="T122" s="219">
        <v>3.5</v>
      </c>
      <c r="U122" s="219">
        <v>48.630001068115234</v>
      </c>
      <c r="V122" s="224" t="s">
        <v>165</v>
      </c>
      <c r="W122" s="220" t="s">
        <v>163</v>
      </c>
      <c r="X122" s="224" t="s">
        <v>165</v>
      </c>
      <c r="Y122" s="221">
        <v>122</v>
      </c>
      <c r="Z122" s="219">
        <v>17.634000778198242</v>
      </c>
      <c r="AA122" s="222">
        <v>0.1056591272354126</v>
      </c>
      <c r="AB122" s="219">
        <v>43.937999725341797</v>
      </c>
      <c r="AC122" s="219">
        <v>29.833999633789063</v>
      </c>
      <c r="AD122" s="219">
        <v>7.929999828338623</v>
      </c>
      <c r="AE122" s="271">
        <v>419</v>
      </c>
      <c r="AF122" s="159" t="s">
        <v>144</v>
      </c>
      <c r="AG122" s="163" t="s">
        <v>146</v>
      </c>
      <c r="AH122" s="163" t="s">
        <v>146</v>
      </c>
      <c r="AI122" s="160">
        <v>0.80000001192092896</v>
      </c>
      <c r="AJ122" s="160">
        <v>0.80000001192092896</v>
      </c>
      <c r="AK122" s="159" t="s">
        <v>148</v>
      </c>
      <c r="AL122" s="160">
        <v>1.1000000238418579</v>
      </c>
      <c r="AM122" s="212" t="s">
        <v>252</v>
      </c>
    </row>
    <row r="123" spans="1:41" s="272" customFormat="1" ht="12.75" customHeight="1" x14ac:dyDescent="0.25">
      <c r="A123" s="212" t="s">
        <v>253</v>
      </c>
      <c r="B123" s="187">
        <v>1329</v>
      </c>
      <c r="C123" s="192"/>
      <c r="D123" s="192" t="s">
        <v>97</v>
      </c>
      <c r="E123" s="192" t="s">
        <v>56</v>
      </c>
      <c r="F123" s="260">
        <v>41926</v>
      </c>
      <c r="G123" s="187" t="s">
        <v>98</v>
      </c>
      <c r="L123" s="192" t="s">
        <v>97</v>
      </c>
      <c r="M123" s="260">
        <v>41926</v>
      </c>
      <c r="N123" s="260"/>
      <c r="O123" s="220" t="s">
        <v>153</v>
      </c>
      <c r="P123" s="219">
        <v>2.632363885641098E-2</v>
      </c>
      <c r="Q123" s="219">
        <v>11.760000228881836</v>
      </c>
      <c r="R123" s="219">
        <v>6.5300002098083496</v>
      </c>
      <c r="S123" s="220" t="s">
        <v>145</v>
      </c>
      <c r="T123" s="219">
        <v>4.869999885559082</v>
      </c>
      <c r="U123" s="219">
        <v>67.790000915527344</v>
      </c>
      <c r="V123" s="224" t="s">
        <v>165</v>
      </c>
      <c r="W123" s="220" t="s">
        <v>163</v>
      </c>
      <c r="X123" s="224" t="s">
        <v>165</v>
      </c>
      <c r="Y123" s="221">
        <v>152.60000610351563</v>
      </c>
      <c r="Z123" s="219">
        <v>32.342998504638672</v>
      </c>
      <c r="AA123" s="222">
        <v>7.7154353260993958E-2</v>
      </c>
      <c r="AB123" s="219">
        <v>37.105998992919922</v>
      </c>
      <c r="AC123" s="219">
        <v>26.62700080871582</v>
      </c>
      <c r="AD123" s="219">
        <v>7.7699999809265137</v>
      </c>
      <c r="AE123" s="271">
        <v>472</v>
      </c>
      <c r="AF123" s="159" t="s">
        <v>144</v>
      </c>
      <c r="AG123" s="163" t="s">
        <v>146</v>
      </c>
      <c r="AH123" s="160">
        <v>0.89999997615814209</v>
      </c>
      <c r="AI123" s="160">
        <v>2.2999999523162842</v>
      </c>
      <c r="AJ123" s="160">
        <v>1.2999999523162842</v>
      </c>
      <c r="AK123" s="158">
        <v>5.9999998658895493E-2</v>
      </c>
      <c r="AL123" s="160">
        <v>2.2000000476837158</v>
      </c>
      <c r="AM123" s="212" t="s">
        <v>253</v>
      </c>
    </row>
    <row r="125" spans="1:41" x14ac:dyDescent="0.3">
      <c r="A125" s="178" t="s">
        <v>240</v>
      </c>
    </row>
    <row r="126" spans="1:41" s="200" customFormat="1" ht="14.25" customHeight="1" x14ac:dyDescent="0.3">
      <c r="A126" s="197"/>
      <c r="B126" s="145"/>
      <c r="C126" s="197"/>
      <c r="D126" s="197"/>
      <c r="E126" s="273"/>
      <c r="O126" s="146" t="s">
        <v>108</v>
      </c>
      <c r="P126" s="146" t="s">
        <v>109</v>
      </c>
      <c r="Q126" s="146" t="s">
        <v>110</v>
      </c>
      <c r="R126" s="146" t="s">
        <v>111</v>
      </c>
      <c r="S126" s="146" t="s">
        <v>112</v>
      </c>
      <c r="T126" s="146" t="s">
        <v>113</v>
      </c>
      <c r="U126" s="146" t="s">
        <v>114</v>
      </c>
      <c r="V126" s="146" t="s">
        <v>115</v>
      </c>
      <c r="W126" s="146" t="s">
        <v>116</v>
      </c>
      <c r="X126" s="146" t="s">
        <v>117</v>
      </c>
      <c r="Y126" s="146" t="s">
        <v>118</v>
      </c>
      <c r="Z126" s="146" t="s">
        <v>119</v>
      </c>
      <c r="AA126" s="146" t="s">
        <v>120</v>
      </c>
      <c r="AB126" s="146" t="s">
        <v>121</v>
      </c>
      <c r="AC126" s="146" t="s">
        <v>122</v>
      </c>
      <c r="AD126" s="146" t="s">
        <v>123</v>
      </c>
      <c r="AE126" s="146" t="s">
        <v>124</v>
      </c>
      <c r="AF126" s="146" t="s">
        <v>125</v>
      </c>
      <c r="AG126" s="146" t="s">
        <v>126</v>
      </c>
      <c r="AH126" s="146" t="s">
        <v>127</v>
      </c>
      <c r="AI126" s="146" t="s">
        <v>128</v>
      </c>
      <c r="AJ126" s="146" t="s">
        <v>129</v>
      </c>
      <c r="AK126" s="146" t="s">
        <v>130</v>
      </c>
      <c r="AL126" s="146" t="s">
        <v>131</v>
      </c>
      <c r="AM126" s="197"/>
      <c r="AN126" s="197"/>
      <c r="AO126" s="197"/>
    </row>
    <row r="127" spans="1:41" s="200" customFormat="1" ht="14.25" customHeight="1" x14ac:dyDescent="0.3">
      <c r="A127" s="265" t="s">
        <v>241</v>
      </c>
      <c r="B127" s="145"/>
      <c r="C127" s="266"/>
      <c r="D127" s="267"/>
      <c r="E127" s="266"/>
      <c r="F127" s="268"/>
      <c r="O127" s="151" t="s">
        <v>136</v>
      </c>
      <c r="P127" s="151" t="s">
        <v>137</v>
      </c>
      <c r="Q127" s="151" t="s">
        <v>136</v>
      </c>
      <c r="R127" s="151" t="s">
        <v>136</v>
      </c>
      <c r="S127" s="151" t="s">
        <v>136</v>
      </c>
      <c r="T127" s="151" t="s">
        <v>136</v>
      </c>
      <c r="U127" s="151" t="s">
        <v>136</v>
      </c>
      <c r="V127" s="151" t="s">
        <v>136</v>
      </c>
      <c r="W127" s="151" t="s">
        <v>136</v>
      </c>
      <c r="X127" s="151" t="s">
        <v>136</v>
      </c>
      <c r="Y127" s="151" t="s">
        <v>138</v>
      </c>
      <c r="Z127" s="151" t="s">
        <v>139</v>
      </c>
      <c r="AA127" s="151" t="s">
        <v>140</v>
      </c>
      <c r="AB127" s="151" t="s">
        <v>139</v>
      </c>
      <c r="AC127" s="151" t="s">
        <v>139</v>
      </c>
      <c r="AD127" s="151" t="s">
        <v>140</v>
      </c>
      <c r="AE127" s="151" t="s">
        <v>141</v>
      </c>
      <c r="AF127" s="151" t="s">
        <v>142</v>
      </c>
      <c r="AG127" s="151" t="s">
        <v>142</v>
      </c>
      <c r="AH127" s="151" t="s">
        <v>142</v>
      </c>
      <c r="AI127" s="151" t="s">
        <v>142</v>
      </c>
      <c r="AJ127" s="151" t="s">
        <v>142</v>
      </c>
      <c r="AK127" s="151" t="s">
        <v>142</v>
      </c>
      <c r="AL127" s="151" t="s">
        <v>142</v>
      </c>
      <c r="AM127" s="197"/>
      <c r="AN127" s="197"/>
      <c r="AO127" s="197"/>
    </row>
    <row r="128" spans="1:41" s="200" customFormat="1" ht="24" customHeight="1" x14ac:dyDescent="0.3">
      <c r="A128" s="168" t="s">
        <v>156</v>
      </c>
      <c r="B128" s="146" t="s">
        <v>89</v>
      </c>
      <c r="C128" s="183" t="s">
        <v>1</v>
      </c>
      <c r="D128" s="183" t="s">
        <v>2</v>
      </c>
      <c r="E128" s="274" t="s">
        <v>3</v>
      </c>
      <c r="F128" s="275" t="s">
        <v>10</v>
      </c>
      <c r="G128" s="208" t="s">
        <v>9</v>
      </c>
      <c r="O128" s="151" t="s">
        <v>158</v>
      </c>
      <c r="P128" s="151" t="s">
        <v>159</v>
      </c>
      <c r="Q128" s="151" t="s">
        <v>159</v>
      </c>
      <c r="R128" s="151" t="s">
        <v>159</v>
      </c>
      <c r="S128" s="151" t="s">
        <v>159</v>
      </c>
      <c r="T128" s="151" t="s">
        <v>159</v>
      </c>
      <c r="U128" s="151" t="s">
        <v>159</v>
      </c>
      <c r="V128" s="151" t="s">
        <v>158</v>
      </c>
      <c r="W128" s="151" t="s">
        <v>159</v>
      </c>
      <c r="X128" s="151" t="s">
        <v>158</v>
      </c>
      <c r="Y128" s="151" t="s">
        <v>159</v>
      </c>
      <c r="Z128" s="151" t="s">
        <v>159</v>
      </c>
      <c r="AA128" s="151" t="s">
        <v>159</v>
      </c>
      <c r="AB128" s="151" t="s">
        <v>159</v>
      </c>
      <c r="AC128" s="151" t="s">
        <v>159</v>
      </c>
      <c r="AD128" s="174"/>
      <c r="AE128" s="151" t="s">
        <v>160</v>
      </c>
      <c r="AF128" s="151" t="s">
        <v>158</v>
      </c>
      <c r="AG128" s="151" t="s">
        <v>158</v>
      </c>
      <c r="AH128" s="151" t="s">
        <v>158</v>
      </c>
      <c r="AI128" s="151" t="s">
        <v>158</v>
      </c>
      <c r="AJ128" s="151" t="s">
        <v>158</v>
      </c>
      <c r="AK128" s="151" t="s">
        <v>158</v>
      </c>
      <c r="AL128" s="151" t="s">
        <v>158</v>
      </c>
      <c r="AM128" s="197"/>
      <c r="AN128" s="197"/>
      <c r="AO128" s="197"/>
    </row>
    <row r="129" spans="1:41" s="217" customFormat="1" ht="14.25" customHeight="1" x14ac:dyDescent="0.3">
      <c r="A129" s="154" t="s">
        <v>254</v>
      </c>
      <c r="B129" s="187">
        <v>1450</v>
      </c>
      <c r="C129" s="187">
        <v>13</v>
      </c>
      <c r="D129" s="192" t="s">
        <v>16</v>
      </c>
      <c r="E129" s="190" t="s">
        <v>17</v>
      </c>
      <c r="F129" s="260">
        <v>41949</v>
      </c>
      <c r="G129" s="276" t="s">
        <v>18</v>
      </c>
      <c r="L129" s="192" t="s">
        <v>16</v>
      </c>
      <c r="M129" s="260">
        <v>41949</v>
      </c>
      <c r="N129" s="260"/>
      <c r="O129" s="158">
        <v>4.9000000953674316</v>
      </c>
      <c r="P129" s="158">
        <v>2.0104276016354561E-2</v>
      </c>
      <c r="Q129" s="158">
        <v>22.209999084472656</v>
      </c>
      <c r="R129" s="158">
        <v>19.510000228881836</v>
      </c>
      <c r="S129" s="159" t="s">
        <v>145</v>
      </c>
      <c r="T129" s="158">
        <v>4.369999885559082</v>
      </c>
      <c r="U129" s="158">
        <v>96.610000610351563</v>
      </c>
      <c r="V129" s="160">
        <v>10</v>
      </c>
      <c r="W129" s="159" t="s">
        <v>163</v>
      </c>
      <c r="X129" s="160">
        <v>8</v>
      </c>
      <c r="Y129" s="160">
        <v>286.79998779296875</v>
      </c>
      <c r="Z129" s="158">
        <v>4.8169999122619629</v>
      </c>
      <c r="AA129" s="161">
        <v>0.16544640064239502</v>
      </c>
      <c r="AB129" s="158">
        <v>58.806999206542969</v>
      </c>
      <c r="AC129" s="158">
        <v>55.923000335693359</v>
      </c>
      <c r="AD129" s="158">
        <v>7.6700000762939453</v>
      </c>
      <c r="AE129" s="162">
        <v>698</v>
      </c>
      <c r="AF129" s="159" t="s">
        <v>144</v>
      </c>
      <c r="AG129" s="163" t="s">
        <v>146</v>
      </c>
      <c r="AH129" s="163" t="s">
        <v>146</v>
      </c>
      <c r="AI129" s="163" t="s">
        <v>147</v>
      </c>
      <c r="AJ129" s="163" t="s">
        <v>146</v>
      </c>
      <c r="AK129" s="158">
        <v>5.9999998658895493E-2</v>
      </c>
      <c r="AL129" s="160">
        <v>0.5</v>
      </c>
      <c r="AM129" s="165"/>
      <c r="AN129" s="165"/>
      <c r="AO129" s="165"/>
    </row>
    <row r="130" spans="1:41" s="217" customFormat="1" ht="14.25" customHeight="1" x14ac:dyDescent="0.3">
      <c r="A130" s="154" t="s">
        <v>255</v>
      </c>
      <c r="B130" s="187">
        <v>1451</v>
      </c>
      <c r="C130" s="187">
        <v>19</v>
      </c>
      <c r="D130" s="192" t="s">
        <v>24</v>
      </c>
      <c r="E130" s="190" t="s">
        <v>25</v>
      </c>
      <c r="F130" s="260">
        <v>41949</v>
      </c>
      <c r="G130" s="276" t="s">
        <v>26</v>
      </c>
      <c r="L130" s="192" t="s">
        <v>24</v>
      </c>
      <c r="M130" s="260">
        <v>41949</v>
      </c>
      <c r="N130" s="260"/>
      <c r="O130" s="158">
        <v>7.5999999046325684</v>
      </c>
      <c r="P130" s="159" t="s">
        <v>144</v>
      </c>
      <c r="Q130" s="158">
        <v>21.950000762939453</v>
      </c>
      <c r="R130" s="158">
        <v>15.029999732971191</v>
      </c>
      <c r="S130" s="159" t="s">
        <v>145</v>
      </c>
      <c r="T130" s="158">
        <v>4.5799999237060547</v>
      </c>
      <c r="U130" s="158">
        <v>81.910003662109375</v>
      </c>
      <c r="V130" s="163" t="s">
        <v>165</v>
      </c>
      <c r="W130" s="159" t="s">
        <v>163</v>
      </c>
      <c r="X130" s="160">
        <v>13</v>
      </c>
      <c r="Y130" s="160">
        <v>234.89999389648438</v>
      </c>
      <c r="Z130" s="158">
        <v>24.294000625610352</v>
      </c>
      <c r="AA130" s="161">
        <v>0.14433929324150085</v>
      </c>
      <c r="AB130" s="158">
        <v>48.86199951171875</v>
      </c>
      <c r="AC130" s="158">
        <v>30.639999389648438</v>
      </c>
      <c r="AD130" s="158">
        <v>7.869999885559082</v>
      </c>
      <c r="AE130" s="162">
        <v>578</v>
      </c>
      <c r="AF130" s="159" t="s">
        <v>144</v>
      </c>
      <c r="AG130" s="163" t="s">
        <v>146</v>
      </c>
      <c r="AH130" s="160">
        <v>1</v>
      </c>
      <c r="AI130" s="160">
        <v>2.7000000476837158</v>
      </c>
      <c r="AJ130" s="160">
        <v>0.89999997615814209</v>
      </c>
      <c r="AK130" s="158">
        <v>3.9999999105930328E-2</v>
      </c>
      <c r="AL130" s="160">
        <v>1</v>
      </c>
      <c r="AM130" s="165"/>
      <c r="AN130" s="165"/>
      <c r="AO130" s="165"/>
    </row>
    <row r="131" spans="1:41" s="217" customFormat="1" ht="14.25" customHeight="1" x14ac:dyDescent="0.3">
      <c r="A131" s="154" t="s">
        <v>256</v>
      </c>
      <c r="B131" s="187">
        <v>1454</v>
      </c>
      <c r="C131" s="187">
        <v>79</v>
      </c>
      <c r="D131" s="192" t="s">
        <v>36</v>
      </c>
      <c r="E131" s="190" t="s">
        <v>37</v>
      </c>
      <c r="F131" s="260">
        <v>41948</v>
      </c>
      <c r="G131" s="276" t="s">
        <v>38</v>
      </c>
      <c r="L131" s="192" t="s">
        <v>36</v>
      </c>
      <c r="M131" s="260">
        <v>41948</v>
      </c>
      <c r="N131" s="260"/>
      <c r="O131" s="159" t="s">
        <v>153</v>
      </c>
      <c r="P131" s="159" t="s">
        <v>144</v>
      </c>
      <c r="Q131" s="158">
        <v>5.059999942779541</v>
      </c>
      <c r="R131" s="158">
        <v>2.2000000476837158</v>
      </c>
      <c r="S131" s="159" t="s">
        <v>145</v>
      </c>
      <c r="T131" s="158">
        <v>1.8700000047683716</v>
      </c>
      <c r="U131" s="158">
        <v>12.539999961853027</v>
      </c>
      <c r="V131" s="163" t="s">
        <v>165</v>
      </c>
      <c r="W131" s="159" t="s">
        <v>163</v>
      </c>
      <c r="X131" s="160">
        <v>13</v>
      </c>
      <c r="Y131" s="160">
        <v>33.599998474121094</v>
      </c>
      <c r="Z131" s="158">
        <v>4.6620001792907715</v>
      </c>
      <c r="AA131" s="161">
        <v>6.6208191215991974E-2</v>
      </c>
      <c r="AB131" s="158">
        <v>12.574000358581543</v>
      </c>
      <c r="AC131" s="158">
        <v>6.1370000839233398</v>
      </c>
      <c r="AD131" s="158">
        <v>7.3600001335144043</v>
      </c>
      <c r="AE131" s="162">
        <v>116.69999694824219</v>
      </c>
      <c r="AF131" s="159" t="s">
        <v>144</v>
      </c>
      <c r="AG131" s="163" t="s">
        <v>146</v>
      </c>
      <c r="AH131" s="163" t="s">
        <v>146</v>
      </c>
      <c r="AI131" s="160">
        <v>2.5999999046325684</v>
      </c>
      <c r="AJ131" s="163" t="s">
        <v>146</v>
      </c>
      <c r="AK131" s="158">
        <v>5.000000074505806E-2</v>
      </c>
      <c r="AL131" s="160">
        <v>0.89999997615814209</v>
      </c>
      <c r="AM131" s="165"/>
      <c r="AN131" s="165"/>
      <c r="AO131" s="165"/>
    </row>
    <row r="132" spans="1:41" s="217" customFormat="1" ht="14.25" customHeight="1" x14ac:dyDescent="0.3">
      <c r="A132" s="154" t="s">
        <v>257</v>
      </c>
      <c r="B132" s="187">
        <v>1455</v>
      </c>
      <c r="C132" s="187">
        <v>77</v>
      </c>
      <c r="D132" s="192" t="s">
        <v>27</v>
      </c>
      <c r="E132" s="190" t="s">
        <v>28</v>
      </c>
      <c r="F132" s="260">
        <v>41948</v>
      </c>
      <c r="G132" s="276" t="s">
        <v>29</v>
      </c>
      <c r="L132" s="192" t="s">
        <v>27</v>
      </c>
      <c r="M132" s="260">
        <v>41948</v>
      </c>
      <c r="N132" s="260"/>
      <c r="O132" s="159" t="s">
        <v>153</v>
      </c>
      <c r="P132" s="159" t="s">
        <v>144</v>
      </c>
      <c r="Q132" s="158">
        <v>5.9200000762939453</v>
      </c>
      <c r="R132" s="158">
        <v>5.0999999046325684</v>
      </c>
      <c r="S132" s="159" t="s">
        <v>145</v>
      </c>
      <c r="T132" s="158">
        <v>1.5900000333786011</v>
      </c>
      <c r="U132" s="158">
        <v>26.340000152587891</v>
      </c>
      <c r="V132" s="163" t="s">
        <v>165</v>
      </c>
      <c r="W132" s="159" t="s">
        <v>163</v>
      </c>
      <c r="X132" s="160">
        <v>16</v>
      </c>
      <c r="Y132" s="160">
        <v>88.5</v>
      </c>
      <c r="Z132" s="158">
        <v>6.5970001220703125</v>
      </c>
      <c r="AA132" s="161">
        <v>6.3224658370018005E-2</v>
      </c>
      <c r="AB132" s="158">
        <v>14.178999900817871</v>
      </c>
      <c r="AC132" s="158">
        <v>6.4539999961853027</v>
      </c>
      <c r="AD132" s="158">
        <v>7.630000114440918</v>
      </c>
      <c r="AE132" s="162">
        <v>191</v>
      </c>
      <c r="AF132" s="159" t="s">
        <v>144</v>
      </c>
      <c r="AG132" s="163" t="s">
        <v>146</v>
      </c>
      <c r="AH132" s="163" t="s">
        <v>146</v>
      </c>
      <c r="AI132" s="160">
        <v>1.3999999761581421</v>
      </c>
      <c r="AJ132" s="163" t="s">
        <v>146</v>
      </c>
      <c r="AK132" s="159" t="s">
        <v>148</v>
      </c>
      <c r="AL132" s="160">
        <v>0.69999998807907104</v>
      </c>
      <c r="AM132" s="165"/>
      <c r="AN132" s="165"/>
      <c r="AO132" s="165"/>
    </row>
    <row r="133" spans="1:41" s="217" customFormat="1" ht="14.25" customHeight="1" x14ac:dyDescent="0.3">
      <c r="A133" s="154" t="s">
        <v>258</v>
      </c>
      <c r="B133" s="187">
        <v>1456</v>
      </c>
      <c r="C133" s="187">
        <v>78</v>
      </c>
      <c r="D133" s="192" t="s">
        <v>33</v>
      </c>
      <c r="E133" s="190" t="s">
        <v>34</v>
      </c>
      <c r="F133" s="260">
        <v>41948</v>
      </c>
      <c r="G133" s="276" t="s">
        <v>35</v>
      </c>
      <c r="L133" s="192" t="s">
        <v>33</v>
      </c>
      <c r="M133" s="260">
        <v>41948</v>
      </c>
      <c r="N133" s="260"/>
      <c r="O133" s="158">
        <v>3.7999999523162842</v>
      </c>
      <c r="P133" s="159" t="s">
        <v>144</v>
      </c>
      <c r="Q133" s="158">
        <v>14.270000457763672</v>
      </c>
      <c r="R133" s="158">
        <v>9.5</v>
      </c>
      <c r="S133" s="159" t="s">
        <v>145</v>
      </c>
      <c r="T133" s="158">
        <v>3.2400000095367432</v>
      </c>
      <c r="U133" s="158">
        <v>47.169998168945313</v>
      </c>
      <c r="V133" s="160">
        <v>6</v>
      </c>
      <c r="W133" s="159" t="s">
        <v>163</v>
      </c>
      <c r="X133" s="160">
        <v>7</v>
      </c>
      <c r="Y133" s="160">
        <v>152.60000610351563</v>
      </c>
      <c r="Z133" s="158">
        <v>15.239999771118164</v>
      </c>
      <c r="AA133" s="161">
        <v>9.136141836643219E-2</v>
      </c>
      <c r="AB133" s="158">
        <v>31.714000701904297</v>
      </c>
      <c r="AC133" s="158">
        <v>19.483999252319336</v>
      </c>
      <c r="AD133" s="158">
        <v>7.559999942779541</v>
      </c>
      <c r="AE133" s="162">
        <v>365</v>
      </c>
      <c r="AF133" s="159" t="s">
        <v>144</v>
      </c>
      <c r="AG133" s="163" t="s">
        <v>146</v>
      </c>
      <c r="AH133" s="163" t="s">
        <v>146</v>
      </c>
      <c r="AI133" s="160">
        <v>1.3999999761581421</v>
      </c>
      <c r="AJ133" s="163" t="s">
        <v>146</v>
      </c>
      <c r="AK133" s="159" t="s">
        <v>148</v>
      </c>
      <c r="AL133" s="160">
        <v>0.5</v>
      </c>
      <c r="AM133" s="165"/>
      <c r="AN133" s="165"/>
      <c r="AO133" s="165"/>
    </row>
    <row r="134" spans="1:41" s="217" customFormat="1" ht="14.25" customHeight="1" x14ac:dyDescent="0.3">
      <c r="A134" s="154" t="s">
        <v>259</v>
      </c>
      <c r="B134" s="187">
        <v>1457</v>
      </c>
      <c r="C134" s="187" t="s">
        <v>68</v>
      </c>
      <c r="D134" s="192" t="s">
        <v>71</v>
      </c>
      <c r="E134" s="192" t="s">
        <v>72</v>
      </c>
      <c r="F134" s="238">
        <v>41949</v>
      </c>
      <c r="G134" s="188"/>
      <c r="L134" s="192" t="s">
        <v>71</v>
      </c>
      <c r="M134" s="238">
        <v>41949</v>
      </c>
      <c r="N134" s="238"/>
      <c r="O134" s="158">
        <v>5</v>
      </c>
      <c r="P134" s="159" t="s">
        <v>144</v>
      </c>
      <c r="Q134" s="158">
        <v>13.220000267028809</v>
      </c>
      <c r="R134" s="158">
        <v>5.6599998474121094</v>
      </c>
      <c r="S134" s="159" t="s">
        <v>145</v>
      </c>
      <c r="T134" s="158">
        <v>3.9700000286102295</v>
      </c>
      <c r="U134" s="158">
        <v>43.889999389648438</v>
      </c>
      <c r="V134" s="160">
        <v>8</v>
      </c>
      <c r="W134" s="159" t="s">
        <v>163</v>
      </c>
      <c r="X134" s="160">
        <v>11</v>
      </c>
      <c r="Y134" s="160">
        <v>134.19999694824219</v>
      </c>
      <c r="Z134" s="158">
        <v>8.3100004196166992</v>
      </c>
      <c r="AA134" s="161">
        <v>9.5651388168334961E-2</v>
      </c>
      <c r="AB134" s="158">
        <v>29.438999176025391</v>
      </c>
      <c r="AC134" s="158">
        <v>14.454999923706055</v>
      </c>
      <c r="AD134" s="158">
        <v>7.5</v>
      </c>
      <c r="AE134" s="162">
        <v>314</v>
      </c>
      <c r="AF134" s="159" t="s">
        <v>144</v>
      </c>
      <c r="AG134" s="163" t="s">
        <v>146</v>
      </c>
      <c r="AH134" s="163" t="s">
        <v>146</v>
      </c>
      <c r="AI134" s="160">
        <v>5</v>
      </c>
      <c r="AJ134" s="163" t="s">
        <v>146</v>
      </c>
      <c r="AK134" s="159" t="s">
        <v>148</v>
      </c>
      <c r="AL134" s="160">
        <v>0.5</v>
      </c>
      <c r="AM134" s="165"/>
      <c r="AN134" s="165"/>
      <c r="AO134" s="165"/>
    </row>
    <row r="135" spans="1:41" s="217" customFormat="1" ht="14.25" customHeight="1" x14ac:dyDescent="0.3">
      <c r="A135" s="154" t="s">
        <v>260</v>
      </c>
      <c r="B135" s="187">
        <v>1458</v>
      </c>
      <c r="C135" s="187" t="s">
        <v>73</v>
      </c>
      <c r="D135" s="192" t="s">
        <v>74</v>
      </c>
      <c r="E135" s="192" t="s">
        <v>75</v>
      </c>
      <c r="F135" s="238">
        <v>41949</v>
      </c>
      <c r="G135" s="188"/>
      <c r="L135" s="192" t="s">
        <v>74</v>
      </c>
      <c r="M135" s="238">
        <v>41949</v>
      </c>
      <c r="N135" s="238"/>
      <c r="O135" s="158">
        <v>5.9000000953674316</v>
      </c>
      <c r="P135" s="158">
        <v>4.3857399374246597E-2</v>
      </c>
      <c r="Q135" s="158">
        <v>11.409999847412109</v>
      </c>
      <c r="R135" s="158">
        <v>7.940000057220459</v>
      </c>
      <c r="S135" s="159" t="s">
        <v>145</v>
      </c>
      <c r="T135" s="158">
        <v>1.6000000238418579</v>
      </c>
      <c r="U135" s="158">
        <v>105.11000061035156</v>
      </c>
      <c r="V135" s="160">
        <v>7</v>
      </c>
      <c r="W135" s="158">
        <v>0.11999999731779099</v>
      </c>
      <c r="X135" s="160">
        <v>14</v>
      </c>
      <c r="Y135" s="160">
        <v>286.79998779296875</v>
      </c>
      <c r="Z135" s="158">
        <v>11.906999588012695</v>
      </c>
      <c r="AA135" s="161">
        <v>0.12588085234165192</v>
      </c>
      <c r="AB135" s="158">
        <v>37.463001251220703</v>
      </c>
      <c r="AC135" s="158">
        <v>21.027999877929688</v>
      </c>
      <c r="AD135" s="158">
        <v>7.4499998092651367</v>
      </c>
      <c r="AE135" s="162">
        <v>585</v>
      </c>
      <c r="AF135" s="159" t="s">
        <v>144</v>
      </c>
      <c r="AG135" s="163" t="s">
        <v>146</v>
      </c>
      <c r="AH135" s="163" t="s">
        <v>146</v>
      </c>
      <c r="AI135" s="160">
        <v>3.0999999046325684</v>
      </c>
      <c r="AJ135" s="163" t="s">
        <v>146</v>
      </c>
      <c r="AK135" s="159" t="s">
        <v>148</v>
      </c>
      <c r="AL135" s="163" t="s">
        <v>149</v>
      </c>
      <c r="AM135" s="165"/>
      <c r="AN135" s="165"/>
      <c r="AO135" s="165"/>
    </row>
    <row r="136" spans="1:41" s="217" customFormat="1" ht="14.25" customHeight="1" x14ac:dyDescent="0.3">
      <c r="A136" s="154" t="s">
        <v>261</v>
      </c>
      <c r="B136" s="187">
        <v>1459</v>
      </c>
      <c r="C136" s="187" t="s">
        <v>217</v>
      </c>
      <c r="D136" s="192" t="s">
        <v>52</v>
      </c>
      <c r="E136" s="190" t="s">
        <v>54</v>
      </c>
      <c r="F136" s="238">
        <v>41948</v>
      </c>
      <c r="G136" s="188"/>
      <c r="L136" s="192" t="s">
        <v>52</v>
      </c>
      <c r="M136" s="238">
        <v>41948</v>
      </c>
      <c r="N136" s="238"/>
      <c r="O136" s="158">
        <v>7.3000001907348633</v>
      </c>
      <c r="P136" s="159" t="s">
        <v>144</v>
      </c>
      <c r="Q136" s="158">
        <v>35.930000305175781</v>
      </c>
      <c r="R136" s="158">
        <v>17.879999160766602</v>
      </c>
      <c r="S136" s="159" t="s">
        <v>145</v>
      </c>
      <c r="T136" s="158">
        <v>4.1599998474121094</v>
      </c>
      <c r="U136" s="158">
        <v>98.94000244140625</v>
      </c>
      <c r="V136" s="163" t="s">
        <v>165</v>
      </c>
      <c r="W136" s="159" t="s">
        <v>163</v>
      </c>
      <c r="X136" s="160">
        <v>11</v>
      </c>
      <c r="Y136" s="160">
        <v>274.60000610351563</v>
      </c>
      <c r="Z136" s="158">
        <v>9.7150001525878906</v>
      </c>
      <c r="AA136" s="161">
        <v>0.13790896534919739</v>
      </c>
      <c r="AB136" s="158">
        <v>63.601001739501953</v>
      </c>
      <c r="AC136" s="158">
        <v>63.255001068115234</v>
      </c>
      <c r="AD136" s="158">
        <v>7.8600001335144043</v>
      </c>
      <c r="AE136" s="162">
        <v>719</v>
      </c>
      <c r="AF136" s="159" t="s">
        <v>144</v>
      </c>
      <c r="AG136" s="163" t="s">
        <v>146</v>
      </c>
      <c r="AH136" s="163" t="s">
        <v>146</v>
      </c>
      <c r="AI136" s="160">
        <v>1.7999999523162842</v>
      </c>
      <c r="AJ136" s="160">
        <v>1.2999999523162842</v>
      </c>
      <c r="AK136" s="158">
        <v>5.9999998658895493E-2</v>
      </c>
      <c r="AL136" s="160">
        <v>0.5</v>
      </c>
      <c r="AM136" s="165"/>
      <c r="AN136" s="165"/>
      <c r="AO136" s="165"/>
    </row>
    <row r="137" spans="1:41" s="217" customFormat="1" ht="14.25" customHeight="1" x14ac:dyDescent="0.3">
      <c r="A137" s="154" t="s">
        <v>262</v>
      </c>
      <c r="B137" s="187">
        <v>1460</v>
      </c>
      <c r="C137" s="187" t="s">
        <v>57</v>
      </c>
      <c r="D137" s="192" t="s">
        <v>55</v>
      </c>
      <c r="E137" s="192" t="s">
        <v>56</v>
      </c>
      <c r="F137" s="238">
        <v>41948</v>
      </c>
      <c r="G137" s="188"/>
      <c r="L137" s="192" t="s">
        <v>55</v>
      </c>
      <c r="M137" s="238">
        <v>41948</v>
      </c>
      <c r="N137" s="238"/>
      <c r="O137" s="158">
        <v>4.6999998092651367</v>
      </c>
      <c r="P137" s="158">
        <v>3.5939667373895645E-2</v>
      </c>
      <c r="Q137" s="158">
        <v>8.6800003051757813</v>
      </c>
      <c r="R137" s="158">
        <v>6.0100002288818359</v>
      </c>
      <c r="S137" s="159" t="s">
        <v>145</v>
      </c>
      <c r="T137" s="158">
        <v>1.5399999618530273</v>
      </c>
      <c r="U137" s="158">
        <v>119.16999816894531</v>
      </c>
      <c r="V137" s="163" t="s">
        <v>165</v>
      </c>
      <c r="W137" s="159" t="s">
        <v>163</v>
      </c>
      <c r="X137" s="160">
        <v>17</v>
      </c>
      <c r="Y137" s="160">
        <v>299</v>
      </c>
      <c r="Z137" s="158">
        <v>28.306999206542969</v>
      </c>
      <c r="AA137" s="161">
        <v>0.10013949871063232</v>
      </c>
      <c r="AB137" s="158">
        <v>38.859001159667969</v>
      </c>
      <c r="AC137" s="158">
        <v>18.478000640869141</v>
      </c>
      <c r="AD137" s="158">
        <v>7.4899997711181641</v>
      </c>
      <c r="AE137" s="162">
        <v>618</v>
      </c>
      <c r="AF137" s="159" t="s">
        <v>144</v>
      </c>
      <c r="AG137" s="163" t="s">
        <v>146</v>
      </c>
      <c r="AH137" s="163" t="s">
        <v>146</v>
      </c>
      <c r="AI137" s="160">
        <v>0.20000000298023224</v>
      </c>
      <c r="AJ137" s="160">
        <v>0.60000002384185791</v>
      </c>
      <c r="AK137" s="158">
        <v>5.000000074505806E-2</v>
      </c>
      <c r="AL137" s="163" t="s">
        <v>149</v>
      </c>
      <c r="AM137" s="165"/>
      <c r="AN137" s="165"/>
      <c r="AO137" s="165"/>
    </row>
    <row r="138" spans="1:41" s="217" customFormat="1" ht="14.25" customHeight="1" x14ac:dyDescent="0.3">
      <c r="A138" s="154" t="s">
        <v>263</v>
      </c>
      <c r="B138" s="187">
        <v>1461</v>
      </c>
      <c r="C138" s="187" t="s">
        <v>62</v>
      </c>
      <c r="D138" s="192" t="s">
        <v>60</v>
      </c>
      <c r="E138" s="190" t="s">
        <v>54</v>
      </c>
      <c r="F138" s="238">
        <v>41948</v>
      </c>
      <c r="G138" s="188"/>
      <c r="L138" s="192" t="s">
        <v>60</v>
      </c>
      <c r="M138" s="238">
        <v>41948</v>
      </c>
      <c r="N138" s="238"/>
      <c r="O138" s="158">
        <v>2.4000000953674316</v>
      </c>
      <c r="P138" s="159" t="s">
        <v>144</v>
      </c>
      <c r="Q138" s="158">
        <v>21.729999542236328</v>
      </c>
      <c r="R138" s="158">
        <v>10.25</v>
      </c>
      <c r="S138" s="159" t="s">
        <v>145</v>
      </c>
      <c r="T138" s="158">
        <v>2.8399999141693115</v>
      </c>
      <c r="U138" s="158">
        <v>53.889999389648438</v>
      </c>
      <c r="V138" s="163" t="s">
        <v>165</v>
      </c>
      <c r="W138" s="159" t="s">
        <v>163</v>
      </c>
      <c r="X138" s="160">
        <v>15</v>
      </c>
      <c r="Y138" s="160">
        <v>183.05999755859375</v>
      </c>
      <c r="Z138" s="158">
        <v>8.3100004196166992</v>
      </c>
      <c r="AA138" s="161">
        <v>0.1097467765212059</v>
      </c>
      <c r="AB138" s="158">
        <v>36.608001708984375</v>
      </c>
      <c r="AC138" s="158">
        <v>29.413000106811523</v>
      </c>
      <c r="AD138" s="158">
        <v>7.809999942779541</v>
      </c>
      <c r="AE138" s="162">
        <v>426</v>
      </c>
      <c r="AF138" s="159" t="s">
        <v>144</v>
      </c>
      <c r="AG138" s="163" t="s">
        <v>146</v>
      </c>
      <c r="AH138" s="163" t="s">
        <v>146</v>
      </c>
      <c r="AI138" s="160">
        <v>3</v>
      </c>
      <c r="AJ138" s="160">
        <v>0.5</v>
      </c>
      <c r="AK138" s="158">
        <v>5.9999998658895493E-2</v>
      </c>
      <c r="AL138" s="160">
        <v>0.40000000596046448</v>
      </c>
      <c r="AM138" s="165"/>
      <c r="AN138" s="165"/>
      <c r="AO138" s="165"/>
    </row>
    <row r="139" spans="1:41" s="217" customFormat="1" ht="14.25" customHeight="1" x14ac:dyDescent="0.3">
      <c r="A139" s="154" t="s">
        <v>264</v>
      </c>
      <c r="B139" s="187">
        <v>1462</v>
      </c>
      <c r="C139" s="187" t="s">
        <v>101</v>
      </c>
      <c r="D139" s="192" t="s">
        <v>100</v>
      </c>
      <c r="E139" s="190" t="s">
        <v>54</v>
      </c>
      <c r="F139" s="238">
        <v>41948</v>
      </c>
      <c r="G139" s="188"/>
      <c r="L139" s="192" t="s">
        <v>100</v>
      </c>
      <c r="M139" s="238">
        <v>41948</v>
      </c>
      <c r="N139" s="238"/>
      <c r="O139" s="158">
        <v>2.9000000953674316</v>
      </c>
      <c r="P139" s="159" t="s">
        <v>144</v>
      </c>
      <c r="Q139" s="158">
        <v>24.780000686645508</v>
      </c>
      <c r="R139" s="158">
        <v>9.9499998092651367</v>
      </c>
      <c r="S139" s="159" t="s">
        <v>145</v>
      </c>
      <c r="T139" s="158">
        <v>9.6099996566772461</v>
      </c>
      <c r="U139" s="158">
        <v>70.819999694824219</v>
      </c>
      <c r="V139" s="160">
        <v>11</v>
      </c>
      <c r="W139" s="159" t="s">
        <v>163</v>
      </c>
      <c r="X139" s="160">
        <v>12</v>
      </c>
      <c r="Y139" s="160">
        <v>183.05999755859375</v>
      </c>
      <c r="Z139" s="158">
        <v>53.714000701904297</v>
      </c>
      <c r="AA139" s="161">
        <v>8.726125955581665E-2</v>
      </c>
      <c r="AB139" s="158">
        <v>38.958999633789063</v>
      </c>
      <c r="AC139" s="158">
        <v>29.628999710083008</v>
      </c>
      <c r="AD139" s="158">
        <v>7.3499999046325684</v>
      </c>
      <c r="AE139" s="162">
        <v>456</v>
      </c>
      <c r="AF139" s="159" t="s">
        <v>144</v>
      </c>
      <c r="AG139" s="163" t="s">
        <v>146</v>
      </c>
      <c r="AH139" s="160">
        <v>1.2999999523162842</v>
      </c>
      <c r="AI139" s="160">
        <v>1.3999999761581421</v>
      </c>
      <c r="AJ139" s="163" t="s">
        <v>146</v>
      </c>
      <c r="AK139" s="159" t="s">
        <v>148</v>
      </c>
      <c r="AL139" s="160">
        <v>0.80000001192092896</v>
      </c>
      <c r="AM139" s="165"/>
      <c r="AN139" s="165"/>
      <c r="AO139" s="165"/>
    </row>
    <row r="140" spans="1:41" s="217" customFormat="1" ht="14.25" customHeight="1" x14ac:dyDescent="0.3">
      <c r="A140" s="154" t="s">
        <v>265</v>
      </c>
      <c r="B140" s="187">
        <v>1463</v>
      </c>
      <c r="C140" s="187" t="s">
        <v>98</v>
      </c>
      <c r="D140" s="192" t="s">
        <v>97</v>
      </c>
      <c r="E140" s="190" t="s">
        <v>56</v>
      </c>
      <c r="F140" s="238">
        <v>41948</v>
      </c>
      <c r="G140" s="188"/>
      <c r="L140" s="192" t="s">
        <v>97</v>
      </c>
      <c r="M140" s="238">
        <v>41948</v>
      </c>
      <c r="N140" s="238"/>
      <c r="O140" s="158">
        <v>2.2000000476837158</v>
      </c>
      <c r="P140" s="159" t="s">
        <v>144</v>
      </c>
      <c r="Q140" s="158">
        <v>13.600000381469727</v>
      </c>
      <c r="R140" s="158">
        <v>6.0900001525878906</v>
      </c>
      <c r="S140" s="159" t="s">
        <v>145</v>
      </c>
      <c r="T140" s="158">
        <v>5.2100000381469727</v>
      </c>
      <c r="U140" s="158">
        <v>87.139999389648438</v>
      </c>
      <c r="V140" s="163" t="s">
        <v>165</v>
      </c>
      <c r="W140" s="159" t="s">
        <v>163</v>
      </c>
      <c r="X140" s="160">
        <v>13</v>
      </c>
      <c r="Y140" s="160">
        <v>201.39999389648438</v>
      </c>
      <c r="Z140" s="158">
        <v>41.903999328613281</v>
      </c>
      <c r="AA140" s="161">
        <v>0.1097467765212059</v>
      </c>
      <c r="AB140" s="158">
        <v>35.474998474121094</v>
      </c>
      <c r="AC140" s="158">
        <v>24.416000366210938</v>
      </c>
      <c r="AD140" s="158">
        <v>7.690000057220459</v>
      </c>
      <c r="AE140" s="162">
        <v>523</v>
      </c>
      <c r="AF140" s="159" t="s">
        <v>144</v>
      </c>
      <c r="AG140" s="163" t="s">
        <v>146</v>
      </c>
      <c r="AH140" s="160">
        <v>1.2999999523162842</v>
      </c>
      <c r="AI140" s="160">
        <v>2.7000000476837158</v>
      </c>
      <c r="AJ140" s="160">
        <v>0.89999997615814209</v>
      </c>
      <c r="AK140" s="158">
        <v>3.9999999105930328E-2</v>
      </c>
      <c r="AL140" s="160">
        <v>0.5</v>
      </c>
      <c r="AM140" s="165"/>
      <c r="AN140" s="165"/>
      <c r="AO140" s="165"/>
    </row>
    <row r="143" spans="1:41" x14ac:dyDescent="0.3">
      <c r="A143" s="178" t="s">
        <v>193</v>
      </c>
    </row>
    <row r="144" spans="1:41" s="200" customFormat="1" ht="15" x14ac:dyDescent="0.25">
      <c r="A144" s="225"/>
      <c r="B144" s="225"/>
      <c r="C144" s="225"/>
      <c r="D144" s="225"/>
      <c r="E144" s="225"/>
      <c r="F144" s="225"/>
      <c r="J144" s="226"/>
      <c r="O144" s="146" t="s">
        <v>108</v>
      </c>
      <c r="P144" s="146" t="s">
        <v>109</v>
      </c>
      <c r="Q144" s="146" t="s">
        <v>110</v>
      </c>
      <c r="R144" s="146" t="s">
        <v>111</v>
      </c>
      <c r="S144" s="146" t="s">
        <v>112</v>
      </c>
      <c r="T144" s="146" t="s">
        <v>113</v>
      </c>
      <c r="U144" s="146" t="s">
        <v>114</v>
      </c>
      <c r="V144" s="146" t="s">
        <v>115</v>
      </c>
      <c r="W144" s="146" t="s">
        <v>116</v>
      </c>
      <c r="X144" s="146" t="s">
        <v>117</v>
      </c>
      <c r="Y144" s="146" t="s">
        <v>118</v>
      </c>
      <c r="Z144" s="146" t="s">
        <v>119</v>
      </c>
      <c r="AA144" s="146" t="s">
        <v>120</v>
      </c>
      <c r="AB144" s="146" t="s">
        <v>121</v>
      </c>
      <c r="AC144" s="146" t="s">
        <v>122</v>
      </c>
      <c r="AD144" s="146" t="s">
        <v>123</v>
      </c>
      <c r="AE144" s="227" t="s">
        <v>124</v>
      </c>
      <c r="AF144" s="146" t="s">
        <v>125</v>
      </c>
      <c r="AG144" s="146" t="s">
        <v>126</v>
      </c>
      <c r="AH144" s="146" t="s">
        <v>127</v>
      </c>
      <c r="AI144" s="146" t="s">
        <v>128</v>
      </c>
      <c r="AJ144" s="146" t="s">
        <v>129</v>
      </c>
      <c r="AK144" s="146" t="s">
        <v>130</v>
      </c>
      <c r="AL144" s="146" t="s">
        <v>131</v>
      </c>
      <c r="AM144" s="226"/>
    </row>
    <row r="145" spans="1:39" s="200" customFormat="1" ht="17.25" customHeight="1" x14ac:dyDescent="0.25">
      <c r="A145" s="228" t="s">
        <v>194</v>
      </c>
      <c r="B145" s="145"/>
      <c r="C145" s="145"/>
      <c r="D145" s="148"/>
      <c r="E145" s="145"/>
      <c r="J145" s="203"/>
      <c r="O145" s="204" t="s">
        <v>136</v>
      </c>
      <c r="P145" s="204" t="s">
        <v>137</v>
      </c>
      <c r="Q145" s="204" t="s">
        <v>136</v>
      </c>
      <c r="R145" s="204" t="s">
        <v>136</v>
      </c>
      <c r="S145" s="204" t="s">
        <v>136</v>
      </c>
      <c r="T145" s="204" t="s">
        <v>136</v>
      </c>
      <c r="U145" s="204" t="s">
        <v>136</v>
      </c>
      <c r="V145" s="204" t="s">
        <v>136</v>
      </c>
      <c r="W145" s="204" t="s">
        <v>136</v>
      </c>
      <c r="X145" s="204" t="s">
        <v>136</v>
      </c>
      <c r="Y145" s="204" t="s">
        <v>138</v>
      </c>
      <c r="Z145" s="204" t="s">
        <v>139</v>
      </c>
      <c r="AA145" s="204" t="s">
        <v>140</v>
      </c>
      <c r="AB145" s="204" t="s">
        <v>139</v>
      </c>
      <c r="AC145" s="204" t="s">
        <v>139</v>
      </c>
      <c r="AD145" s="204" t="s">
        <v>140</v>
      </c>
      <c r="AE145" s="229" t="s">
        <v>141</v>
      </c>
      <c r="AF145" s="204" t="s">
        <v>142</v>
      </c>
      <c r="AG145" s="204" t="s">
        <v>142</v>
      </c>
      <c r="AH145" s="204" t="s">
        <v>142</v>
      </c>
      <c r="AI145" s="204" t="s">
        <v>142</v>
      </c>
      <c r="AJ145" s="204" t="s">
        <v>142</v>
      </c>
      <c r="AK145" s="204" t="s">
        <v>142</v>
      </c>
      <c r="AL145" s="204" t="s">
        <v>142</v>
      </c>
      <c r="AM145" s="203"/>
    </row>
    <row r="146" spans="1:39" s="200" customFormat="1" ht="13.2" x14ac:dyDescent="0.25">
      <c r="A146" s="230" t="s">
        <v>156</v>
      </c>
      <c r="B146" s="231" t="s">
        <v>89</v>
      </c>
      <c r="C146" s="232" t="s">
        <v>1</v>
      </c>
      <c r="D146" s="183" t="s">
        <v>2</v>
      </c>
      <c r="E146" s="183" t="s">
        <v>3</v>
      </c>
      <c r="F146" s="233" t="s">
        <v>10</v>
      </c>
      <c r="J146" s="211" t="s">
        <v>195</v>
      </c>
      <c r="O146" s="204" t="s">
        <v>158</v>
      </c>
      <c r="P146" s="204" t="s">
        <v>159</v>
      </c>
      <c r="Q146" s="204" t="s">
        <v>159</v>
      </c>
      <c r="R146" s="204" t="s">
        <v>159</v>
      </c>
      <c r="S146" s="204" t="s">
        <v>159</v>
      </c>
      <c r="T146" s="204" t="s">
        <v>159</v>
      </c>
      <c r="U146" s="204" t="s">
        <v>159</v>
      </c>
      <c r="V146" s="204" t="s">
        <v>158</v>
      </c>
      <c r="W146" s="204" t="s">
        <v>159</v>
      </c>
      <c r="X146" s="204" t="s">
        <v>158</v>
      </c>
      <c r="Y146" s="204" t="s">
        <v>159</v>
      </c>
      <c r="Z146" s="204" t="s">
        <v>159</v>
      </c>
      <c r="AA146" s="204" t="s">
        <v>159</v>
      </c>
      <c r="AB146" s="204" t="s">
        <v>159</v>
      </c>
      <c r="AC146" s="204" t="s">
        <v>159</v>
      </c>
      <c r="AD146" s="210"/>
      <c r="AE146" s="229" t="s">
        <v>160</v>
      </c>
      <c r="AF146" s="204" t="s">
        <v>158</v>
      </c>
      <c r="AG146" s="204" t="s">
        <v>158</v>
      </c>
      <c r="AH146" s="204" t="s">
        <v>158</v>
      </c>
      <c r="AI146" s="204" t="s">
        <v>158</v>
      </c>
      <c r="AJ146" s="204" t="s">
        <v>158</v>
      </c>
      <c r="AK146" s="204" t="s">
        <v>158</v>
      </c>
      <c r="AL146" s="204" t="s">
        <v>158</v>
      </c>
      <c r="AM146" s="211" t="s">
        <v>195</v>
      </c>
    </row>
    <row r="147" spans="1:39" s="217" customFormat="1" ht="13.2" x14ac:dyDescent="0.25">
      <c r="A147" s="216" t="s">
        <v>196</v>
      </c>
      <c r="B147" s="234">
        <v>1595</v>
      </c>
      <c r="C147" s="189">
        <v>13</v>
      </c>
      <c r="D147" s="190" t="s">
        <v>16</v>
      </c>
      <c r="E147" s="190" t="s">
        <v>17</v>
      </c>
      <c r="F147" s="235">
        <v>41985</v>
      </c>
      <c r="J147" s="218">
        <v>17</v>
      </c>
      <c r="L147" s="190" t="s">
        <v>16</v>
      </c>
      <c r="M147" s="235">
        <v>41985</v>
      </c>
      <c r="N147" s="235"/>
      <c r="O147" s="219">
        <v>3.5</v>
      </c>
      <c r="P147" s="219">
        <v>3.483012318611145E-2</v>
      </c>
      <c r="Q147" s="219">
        <v>22.280000686645508</v>
      </c>
      <c r="R147" s="219">
        <v>20.159999847412109</v>
      </c>
      <c r="S147" s="220" t="s">
        <v>145</v>
      </c>
      <c r="T147" s="219">
        <v>4.190000057220459</v>
      </c>
      <c r="U147" s="219">
        <v>107.48999786376953</v>
      </c>
      <c r="V147" s="221">
        <v>12</v>
      </c>
      <c r="W147" s="219">
        <v>5.9999998658895493E-2</v>
      </c>
      <c r="X147" s="221">
        <v>12</v>
      </c>
      <c r="Y147" s="221">
        <v>299</v>
      </c>
      <c r="Z147" s="219">
        <v>7.6409997940063477</v>
      </c>
      <c r="AA147" s="222">
        <v>0.19836309552192688</v>
      </c>
      <c r="AB147" s="219">
        <v>73.262001037597656</v>
      </c>
      <c r="AC147" s="219">
        <v>55.623001098632813</v>
      </c>
      <c r="AD147" s="219">
        <v>7.6999998092651367</v>
      </c>
      <c r="AE147" s="236">
        <v>716</v>
      </c>
      <c r="AF147" s="220" t="s">
        <v>144</v>
      </c>
      <c r="AG147" s="224" t="s">
        <v>146</v>
      </c>
      <c r="AH147" s="224" t="s">
        <v>146</v>
      </c>
      <c r="AI147" s="221">
        <v>0.20000000298023224</v>
      </c>
      <c r="AJ147" s="221">
        <v>1</v>
      </c>
      <c r="AK147" s="220" t="s">
        <v>148</v>
      </c>
      <c r="AL147" s="224" t="s">
        <v>149</v>
      </c>
      <c r="AM147" s="218">
        <v>17</v>
      </c>
    </row>
    <row r="148" spans="1:39" s="217" customFormat="1" ht="13.2" x14ac:dyDescent="0.25">
      <c r="A148" s="216" t="s">
        <v>197</v>
      </c>
      <c r="B148" s="234">
        <v>1596</v>
      </c>
      <c r="C148" s="189">
        <v>19</v>
      </c>
      <c r="D148" s="190" t="s">
        <v>24</v>
      </c>
      <c r="E148" s="190" t="s">
        <v>25</v>
      </c>
      <c r="F148" s="235">
        <v>41985</v>
      </c>
      <c r="J148" s="218">
        <v>18</v>
      </c>
      <c r="L148" s="190" t="s">
        <v>24</v>
      </c>
      <c r="M148" s="235">
        <v>41985</v>
      </c>
      <c r="N148" s="235"/>
      <c r="O148" s="219">
        <v>3.7999999523162842</v>
      </c>
      <c r="P148" s="219">
        <v>3.098192997276783E-2</v>
      </c>
      <c r="Q148" s="219">
        <v>17.450000762939453</v>
      </c>
      <c r="R148" s="219">
        <v>12.390000343322754</v>
      </c>
      <c r="S148" s="220" t="s">
        <v>145</v>
      </c>
      <c r="T148" s="219">
        <v>3.6800000667572021</v>
      </c>
      <c r="U148" s="219">
        <v>67.879997253417969</v>
      </c>
      <c r="V148" s="221">
        <v>7</v>
      </c>
      <c r="W148" s="220" t="s">
        <v>163</v>
      </c>
      <c r="X148" s="221">
        <v>23</v>
      </c>
      <c r="Y148" s="221">
        <v>152.60000610351563</v>
      </c>
      <c r="Z148" s="219">
        <v>61.759998321533203</v>
      </c>
      <c r="AA148" s="222">
        <v>0.14836329221725464</v>
      </c>
      <c r="AB148" s="219">
        <v>49.508998870849609</v>
      </c>
      <c r="AC148" s="219">
        <v>26.89900016784668</v>
      </c>
      <c r="AD148" s="219">
        <v>7.8499999046325684</v>
      </c>
      <c r="AE148" s="236">
        <v>478</v>
      </c>
      <c r="AF148" s="220" t="s">
        <v>144</v>
      </c>
      <c r="AG148" s="224" t="s">
        <v>146</v>
      </c>
      <c r="AH148" s="221">
        <v>0.5</v>
      </c>
      <c r="AI148" s="221">
        <v>0.80000001192092896</v>
      </c>
      <c r="AJ148" s="221">
        <v>0.80000001192092896</v>
      </c>
      <c r="AK148" s="220" t="s">
        <v>148</v>
      </c>
      <c r="AL148" s="224" t="s">
        <v>149</v>
      </c>
      <c r="AM148" s="218">
        <v>18</v>
      </c>
    </row>
    <row r="149" spans="1:39" s="217" customFormat="1" ht="13.2" x14ac:dyDescent="0.25">
      <c r="A149" s="216" t="s">
        <v>198</v>
      </c>
      <c r="B149" s="234">
        <v>1599</v>
      </c>
      <c r="C149" s="189">
        <v>79</v>
      </c>
      <c r="D149" s="190" t="s">
        <v>36</v>
      </c>
      <c r="E149" s="190" t="s">
        <v>37</v>
      </c>
      <c r="F149" s="235">
        <v>41990</v>
      </c>
      <c r="J149" s="218">
        <v>21</v>
      </c>
      <c r="L149" s="190" t="s">
        <v>36</v>
      </c>
      <c r="M149" s="235">
        <v>41990</v>
      </c>
      <c r="N149" s="235"/>
      <c r="O149" s="220" t="s">
        <v>153</v>
      </c>
      <c r="P149" s="219">
        <v>2.328559011220932E-2</v>
      </c>
      <c r="Q149" s="219">
        <v>6</v>
      </c>
      <c r="R149" s="219">
        <v>2.6700000762939453</v>
      </c>
      <c r="S149" s="220" t="s">
        <v>145</v>
      </c>
      <c r="T149" s="219">
        <v>1.9500000476837158</v>
      </c>
      <c r="U149" s="219">
        <v>15.130000114440918</v>
      </c>
      <c r="V149" s="224" t="s">
        <v>165</v>
      </c>
      <c r="W149" s="219">
        <v>5.000000074505806E-2</v>
      </c>
      <c r="X149" s="221">
        <v>13</v>
      </c>
      <c r="Y149" s="221">
        <v>12.199999809265137</v>
      </c>
      <c r="Z149" s="219">
        <v>14.939000129699707</v>
      </c>
      <c r="AA149" s="222">
        <v>0.1000121533870697</v>
      </c>
      <c r="AB149" s="219">
        <v>23.065000534057617</v>
      </c>
      <c r="AC149" s="219">
        <v>12.244999885559082</v>
      </c>
      <c r="AD149" s="219">
        <v>7.3299999237060547</v>
      </c>
      <c r="AE149" s="236">
        <v>129.30000305175781</v>
      </c>
      <c r="AF149" s="220" t="s">
        <v>144</v>
      </c>
      <c r="AG149" s="224" t="s">
        <v>146</v>
      </c>
      <c r="AH149" s="224" t="s">
        <v>146</v>
      </c>
      <c r="AI149" s="221">
        <v>1.1000000238418579</v>
      </c>
      <c r="AJ149" s="224" t="s">
        <v>146</v>
      </c>
      <c r="AK149" s="219">
        <v>5.000000074505806E-2</v>
      </c>
      <c r="AL149" s="224" t="s">
        <v>149</v>
      </c>
      <c r="AM149" s="218">
        <v>21</v>
      </c>
    </row>
    <row r="150" spans="1:39" s="217" customFormat="1" ht="13.2" x14ac:dyDescent="0.25">
      <c r="A150" s="216" t="s">
        <v>199</v>
      </c>
      <c r="B150" s="234">
        <v>1600</v>
      </c>
      <c r="C150" s="189">
        <v>77</v>
      </c>
      <c r="D150" s="190" t="s">
        <v>27</v>
      </c>
      <c r="E150" s="190" t="s">
        <v>28</v>
      </c>
      <c r="F150" s="235">
        <v>41990</v>
      </c>
      <c r="J150" s="218">
        <v>22</v>
      </c>
      <c r="L150" s="190" t="s">
        <v>27</v>
      </c>
      <c r="M150" s="235">
        <v>41990</v>
      </c>
      <c r="N150" s="235"/>
      <c r="O150" s="220" t="s">
        <v>153</v>
      </c>
      <c r="P150" s="219">
        <v>2.7133753523230553E-2</v>
      </c>
      <c r="Q150" s="219">
        <v>5.3600001335144043</v>
      </c>
      <c r="R150" s="219">
        <v>4.619999885559082</v>
      </c>
      <c r="S150" s="220" t="s">
        <v>145</v>
      </c>
      <c r="T150" s="219">
        <v>1.3700000047683716</v>
      </c>
      <c r="U150" s="219">
        <v>23.180000305175781</v>
      </c>
      <c r="V150" s="224" t="s">
        <v>165</v>
      </c>
      <c r="W150" s="220" t="s">
        <v>163</v>
      </c>
      <c r="X150" s="221">
        <v>20</v>
      </c>
      <c r="Y150" s="221">
        <v>73.199996948242188</v>
      </c>
      <c r="Z150" s="219">
        <v>5.4650001525878906</v>
      </c>
      <c r="AA150" s="222">
        <v>7.0432007312774658E-2</v>
      </c>
      <c r="AB150" s="219">
        <v>14.682000160217285</v>
      </c>
      <c r="AC150" s="219">
        <v>7.7039999961853027</v>
      </c>
      <c r="AD150" s="219">
        <v>7.559999942779541</v>
      </c>
      <c r="AE150" s="236">
        <v>174</v>
      </c>
      <c r="AF150" s="220" t="s">
        <v>144</v>
      </c>
      <c r="AG150" s="224" t="s">
        <v>146</v>
      </c>
      <c r="AH150" s="224" t="s">
        <v>146</v>
      </c>
      <c r="AI150" s="221">
        <v>0.69999998807907104</v>
      </c>
      <c r="AJ150" s="224" t="s">
        <v>146</v>
      </c>
      <c r="AK150" s="220" t="s">
        <v>148</v>
      </c>
      <c r="AL150" s="224" t="s">
        <v>149</v>
      </c>
      <c r="AM150" s="218">
        <v>22</v>
      </c>
    </row>
    <row r="151" spans="1:39" s="217" customFormat="1" ht="13.2" x14ac:dyDescent="0.25">
      <c r="A151" s="216" t="s">
        <v>200</v>
      </c>
      <c r="B151" s="234">
        <v>1601</v>
      </c>
      <c r="C151" s="189">
        <v>78</v>
      </c>
      <c r="D151" s="190" t="s">
        <v>33</v>
      </c>
      <c r="E151" s="190" t="s">
        <v>34</v>
      </c>
      <c r="F151" s="235">
        <v>41990</v>
      </c>
      <c r="J151" s="218">
        <v>23</v>
      </c>
      <c r="L151" s="190" t="s">
        <v>33</v>
      </c>
      <c r="M151" s="235">
        <v>41990</v>
      </c>
      <c r="N151" s="235"/>
      <c r="O151" s="220" t="s">
        <v>153</v>
      </c>
      <c r="P151" s="219">
        <v>3.098192997276783E-2</v>
      </c>
      <c r="Q151" s="219">
        <v>13.210000038146973</v>
      </c>
      <c r="R151" s="219">
        <v>7.6999998092651367</v>
      </c>
      <c r="S151" s="220" t="s">
        <v>145</v>
      </c>
      <c r="T151" s="219">
        <v>3.119999885559082</v>
      </c>
      <c r="U151" s="219">
        <v>40.950000762939453</v>
      </c>
      <c r="V151" s="224" t="s">
        <v>165</v>
      </c>
      <c r="W151" s="220" t="s">
        <v>163</v>
      </c>
      <c r="X151" s="221">
        <v>12</v>
      </c>
      <c r="Y151" s="221">
        <v>164.80000305175781</v>
      </c>
      <c r="Z151" s="219">
        <v>7.9489998817443848</v>
      </c>
      <c r="AA151" s="222">
        <v>9.5153838396072388E-2</v>
      </c>
      <c r="AB151" s="219">
        <v>13.465000152587891</v>
      </c>
      <c r="AC151" s="219">
        <v>7.7090001106262207</v>
      </c>
      <c r="AD151" s="219">
        <v>7.7399997711181641</v>
      </c>
      <c r="AE151" s="236">
        <v>325</v>
      </c>
      <c r="AF151" s="220" t="s">
        <v>144</v>
      </c>
      <c r="AG151" s="224" t="s">
        <v>146</v>
      </c>
      <c r="AH151" s="221">
        <v>0.5</v>
      </c>
      <c r="AI151" s="221">
        <v>0.89999997615814209</v>
      </c>
      <c r="AJ151" s="221">
        <v>0.69999998807907104</v>
      </c>
      <c r="AK151" s="219">
        <v>3.9999999105930328E-2</v>
      </c>
      <c r="AL151" s="224" t="s">
        <v>149</v>
      </c>
      <c r="AM151" s="218">
        <v>23</v>
      </c>
    </row>
    <row r="152" spans="1:39" s="217" customFormat="1" ht="13.2" x14ac:dyDescent="0.25">
      <c r="A152" s="216" t="s">
        <v>201</v>
      </c>
      <c r="B152" s="234">
        <v>1602</v>
      </c>
      <c r="C152" s="237">
        <v>41985</v>
      </c>
      <c r="D152" s="192" t="s">
        <v>71</v>
      </c>
      <c r="E152" s="192" t="s">
        <v>72</v>
      </c>
      <c r="F152" s="238">
        <v>41985</v>
      </c>
      <c r="J152" s="218">
        <v>24</v>
      </c>
      <c r="L152" s="192" t="s">
        <v>71</v>
      </c>
      <c r="M152" s="238">
        <v>41985</v>
      </c>
      <c r="N152" s="238"/>
      <c r="O152" s="219">
        <v>2.2000000476837158</v>
      </c>
      <c r="P152" s="219">
        <v>2.7133753523230553E-2</v>
      </c>
      <c r="Q152" s="219">
        <v>12.689999580383301</v>
      </c>
      <c r="R152" s="219">
        <v>6.4099998474121094</v>
      </c>
      <c r="S152" s="220" t="s">
        <v>145</v>
      </c>
      <c r="T152" s="219">
        <v>3.4800000190734863</v>
      </c>
      <c r="U152" s="219">
        <v>49.560001373291016</v>
      </c>
      <c r="V152" s="221">
        <v>5</v>
      </c>
      <c r="W152" s="220" t="s">
        <v>163</v>
      </c>
      <c r="X152" s="221">
        <v>13</v>
      </c>
      <c r="Y152" s="221">
        <v>134.19999694824219</v>
      </c>
      <c r="Z152" s="219">
        <v>21.625</v>
      </c>
      <c r="AA152" s="222">
        <v>0.11045019328594208</v>
      </c>
      <c r="AB152" s="219">
        <v>30.160999298095703</v>
      </c>
      <c r="AC152" s="219">
        <v>21.235000610351563</v>
      </c>
      <c r="AD152" s="219">
        <v>7.7600002288818359</v>
      </c>
      <c r="AE152" s="236">
        <v>342</v>
      </c>
      <c r="AF152" s="220" t="s">
        <v>144</v>
      </c>
      <c r="AG152" s="224" t="s">
        <v>146</v>
      </c>
      <c r="AH152" s="224" t="s">
        <v>146</v>
      </c>
      <c r="AI152" s="221">
        <v>1</v>
      </c>
      <c r="AJ152" s="221">
        <v>1</v>
      </c>
      <c r="AK152" s="219">
        <v>3.9999999105930328E-2</v>
      </c>
      <c r="AL152" s="224" t="s">
        <v>149</v>
      </c>
      <c r="AM152" s="218">
        <v>24</v>
      </c>
    </row>
    <row r="153" spans="1:39" s="217" customFormat="1" ht="13.2" x14ac:dyDescent="0.25">
      <c r="A153" s="216" t="s">
        <v>202</v>
      </c>
      <c r="B153" s="234">
        <v>1603</v>
      </c>
      <c r="C153" s="237">
        <v>41985</v>
      </c>
      <c r="D153" s="192" t="s">
        <v>74</v>
      </c>
      <c r="E153" s="192" t="s">
        <v>75</v>
      </c>
      <c r="F153" s="238">
        <v>41985</v>
      </c>
      <c r="J153" s="218">
        <v>25</v>
      </c>
      <c r="L153" s="192" t="s">
        <v>74</v>
      </c>
      <c r="M153" s="238">
        <v>41985</v>
      </c>
      <c r="N153" s="238"/>
      <c r="O153" s="219">
        <v>5.5</v>
      </c>
      <c r="P153" s="219">
        <v>2.7133753523230553E-2</v>
      </c>
      <c r="Q153" s="219">
        <v>11.119999885559082</v>
      </c>
      <c r="R153" s="219">
        <v>7.7100000381469727</v>
      </c>
      <c r="S153" s="220" t="s">
        <v>145</v>
      </c>
      <c r="T153" s="219">
        <v>1.5399999618530273</v>
      </c>
      <c r="U153" s="219">
        <v>112.93000030517578</v>
      </c>
      <c r="V153" s="224" t="s">
        <v>165</v>
      </c>
      <c r="W153" s="220" t="s">
        <v>163</v>
      </c>
      <c r="X153" s="221">
        <v>12</v>
      </c>
      <c r="Y153" s="221">
        <v>347.79998779296875</v>
      </c>
      <c r="Z153" s="219">
        <v>13.015000343322754</v>
      </c>
      <c r="AA153" s="222">
        <v>0.1412847489118576</v>
      </c>
      <c r="AB153" s="219">
        <v>33.998001098632813</v>
      </c>
      <c r="AC153" s="219">
        <v>17.238000869750977</v>
      </c>
      <c r="AD153" s="219">
        <v>7.7399997711181641</v>
      </c>
      <c r="AE153" s="236">
        <v>586</v>
      </c>
      <c r="AF153" s="220" t="s">
        <v>144</v>
      </c>
      <c r="AG153" s="224" t="s">
        <v>146</v>
      </c>
      <c r="AH153" s="224" t="s">
        <v>146</v>
      </c>
      <c r="AI153" s="221">
        <v>0.20000000298023224</v>
      </c>
      <c r="AJ153" s="221">
        <v>0.5</v>
      </c>
      <c r="AK153" s="219">
        <v>5.9999998658895493E-2</v>
      </c>
      <c r="AL153" s="224" t="s">
        <v>149</v>
      </c>
      <c r="AM153" s="218">
        <v>25</v>
      </c>
    </row>
    <row r="154" spans="1:39" s="217" customFormat="1" ht="13.2" x14ac:dyDescent="0.25">
      <c r="A154" s="216" t="s">
        <v>203</v>
      </c>
      <c r="B154" s="234">
        <v>1604</v>
      </c>
      <c r="C154" s="237">
        <v>41989</v>
      </c>
      <c r="D154" s="190" t="s">
        <v>52</v>
      </c>
      <c r="E154" s="190" t="s">
        <v>54</v>
      </c>
      <c r="F154" s="238">
        <v>41989</v>
      </c>
      <c r="J154" s="218">
        <v>26</v>
      </c>
      <c r="L154" s="190" t="s">
        <v>52</v>
      </c>
      <c r="M154" s="238">
        <v>41989</v>
      </c>
      <c r="N154" s="238"/>
      <c r="O154" s="219">
        <v>5.3000001907348633</v>
      </c>
      <c r="P154" s="219">
        <v>2.7133753523230553E-2</v>
      </c>
      <c r="Q154" s="219">
        <v>32.950000762939453</v>
      </c>
      <c r="R154" s="219">
        <v>15.260000228881836</v>
      </c>
      <c r="S154" s="220" t="s">
        <v>145</v>
      </c>
      <c r="T154" s="219">
        <v>3.380000114440918</v>
      </c>
      <c r="U154" s="219">
        <v>89.400001525878906</v>
      </c>
      <c r="V154" s="221">
        <v>7</v>
      </c>
      <c r="W154" s="220" t="s">
        <v>163</v>
      </c>
      <c r="X154" s="221">
        <v>13</v>
      </c>
      <c r="Y154" s="221">
        <v>262.39999389648438</v>
      </c>
      <c r="Z154" s="219">
        <v>25.628999710083008</v>
      </c>
      <c r="AA154" s="222">
        <v>0.1345275342464447</v>
      </c>
      <c r="AB154" s="219">
        <v>63.432998657226563</v>
      </c>
      <c r="AC154" s="219">
        <v>43.416000366210938</v>
      </c>
      <c r="AD154" s="219">
        <v>7.9600000381469727</v>
      </c>
      <c r="AE154" s="236">
        <v>595</v>
      </c>
      <c r="AF154" s="220" t="s">
        <v>144</v>
      </c>
      <c r="AG154" s="224" t="s">
        <v>146</v>
      </c>
      <c r="AH154" s="221">
        <v>0.60000002384185791</v>
      </c>
      <c r="AI154" s="221">
        <v>2.4000000953674316</v>
      </c>
      <c r="AJ154" s="221">
        <v>1.2000000476837158</v>
      </c>
      <c r="AK154" s="220" t="s">
        <v>148</v>
      </c>
      <c r="AL154" s="224" t="s">
        <v>149</v>
      </c>
      <c r="AM154" s="218">
        <v>26</v>
      </c>
    </row>
    <row r="155" spans="1:39" s="217" customFormat="1" ht="13.2" x14ac:dyDescent="0.25">
      <c r="A155" s="216" t="s">
        <v>204</v>
      </c>
      <c r="B155" s="234">
        <v>1605</v>
      </c>
      <c r="C155" s="237">
        <v>41989</v>
      </c>
      <c r="D155" s="192" t="s">
        <v>55</v>
      </c>
      <c r="E155" s="192" t="s">
        <v>56</v>
      </c>
      <c r="F155" s="238">
        <v>41989</v>
      </c>
      <c r="J155" s="218">
        <v>27</v>
      </c>
      <c r="L155" s="192" t="s">
        <v>55</v>
      </c>
      <c r="M155" s="238">
        <v>41989</v>
      </c>
      <c r="N155" s="238"/>
      <c r="O155" s="219">
        <v>3.0999999046325684</v>
      </c>
      <c r="P155" s="219">
        <v>3.098192997276783E-2</v>
      </c>
      <c r="Q155" s="219">
        <v>10.729999542236328</v>
      </c>
      <c r="R155" s="219">
        <v>6</v>
      </c>
      <c r="S155" s="220" t="s">
        <v>145</v>
      </c>
      <c r="T155" s="219">
        <v>1.6499999761581421</v>
      </c>
      <c r="U155" s="219">
        <v>115.87999725341797</v>
      </c>
      <c r="V155" s="221">
        <v>5</v>
      </c>
      <c r="W155" s="220" t="s">
        <v>163</v>
      </c>
      <c r="X155" s="221">
        <v>11</v>
      </c>
      <c r="Y155" s="221">
        <v>299</v>
      </c>
      <c r="Z155" s="219">
        <v>28.478000640869141</v>
      </c>
      <c r="AA155" s="222">
        <v>8.1900045275688171E-2</v>
      </c>
      <c r="AB155" s="219">
        <v>37.025001525878906</v>
      </c>
      <c r="AC155" s="219">
        <v>23.455999374389648</v>
      </c>
      <c r="AD155" s="219">
        <v>7.7199997901916504</v>
      </c>
      <c r="AE155" s="236">
        <v>605</v>
      </c>
      <c r="AF155" s="220" t="s">
        <v>144</v>
      </c>
      <c r="AG155" s="224" t="s">
        <v>146</v>
      </c>
      <c r="AH155" s="221">
        <v>12</v>
      </c>
      <c r="AI155" s="224" t="s">
        <v>147</v>
      </c>
      <c r="AJ155" s="221">
        <v>0.69999998807907104</v>
      </c>
      <c r="AK155" s="220" t="s">
        <v>148</v>
      </c>
      <c r="AL155" s="224" t="s">
        <v>149</v>
      </c>
      <c r="AM155" s="218">
        <v>27</v>
      </c>
    </row>
    <row r="156" spans="1:39" s="217" customFormat="1" ht="13.2" x14ac:dyDescent="0.25">
      <c r="A156" s="216" t="s">
        <v>205</v>
      </c>
      <c r="B156" s="234">
        <v>1606</v>
      </c>
      <c r="C156" s="237">
        <v>41989</v>
      </c>
      <c r="D156" s="190" t="s">
        <v>60</v>
      </c>
      <c r="E156" s="190" t="s">
        <v>54</v>
      </c>
      <c r="F156" s="238">
        <v>41989</v>
      </c>
      <c r="J156" s="218">
        <v>28</v>
      </c>
      <c r="L156" s="190" t="s">
        <v>60</v>
      </c>
      <c r="M156" s="238">
        <v>41989</v>
      </c>
      <c r="N156" s="238"/>
      <c r="O156" s="219">
        <v>2.2999999523162842</v>
      </c>
      <c r="P156" s="219">
        <v>2.7133753523230553E-2</v>
      </c>
      <c r="Q156" s="219">
        <v>17.909999847412109</v>
      </c>
      <c r="R156" s="219">
        <v>8.6599998474121094</v>
      </c>
      <c r="S156" s="220" t="s">
        <v>145</v>
      </c>
      <c r="T156" s="219">
        <v>2.6500000953674316</v>
      </c>
      <c r="U156" s="219">
        <v>45.650001525878906</v>
      </c>
      <c r="V156" s="224" t="s">
        <v>165</v>
      </c>
      <c r="W156" s="220" t="s">
        <v>163</v>
      </c>
      <c r="X156" s="221">
        <v>47</v>
      </c>
      <c r="Y156" s="221">
        <v>109.80000305175781</v>
      </c>
      <c r="Z156" s="219">
        <v>30.73699951171875</v>
      </c>
      <c r="AA156" s="222">
        <v>9.5153838396072388E-2</v>
      </c>
      <c r="AB156" s="219">
        <v>41.435001373291016</v>
      </c>
      <c r="AC156" s="219">
        <v>24.315999984741211</v>
      </c>
      <c r="AD156" s="219">
        <v>7.6999998092651367</v>
      </c>
      <c r="AE156" s="236">
        <v>361</v>
      </c>
      <c r="AF156" s="220" t="s">
        <v>144</v>
      </c>
      <c r="AG156" s="224" t="s">
        <v>146</v>
      </c>
      <c r="AH156" s="221">
        <v>1.2999999523162842</v>
      </c>
      <c r="AI156" s="221">
        <v>1.2000000476837158</v>
      </c>
      <c r="AJ156" s="221">
        <v>0.60000002384185791</v>
      </c>
      <c r="AK156" s="220" t="s">
        <v>148</v>
      </c>
      <c r="AL156" s="224" t="s">
        <v>149</v>
      </c>
      <c r="AM156" s="218">
        <v>28</v>
      </c>
    </row>
    <row r="157" spans="1:39" s="217" customFormat="1" ht="15.75" customHeight="1" x14ac:dyDescent="0.25">
      <c r="A157" s="216" t="s">
        <v>206</v>
      </c>
      <c r="B157" s="234">
        <v>1607</v>
      </c>
      <c r="C157" s="237">
        <v>41989</v>
      </c>
      <c r="D157" s="190" t="s">
        <v>65</v>
      </c>
      <c r="E157" s="190" t="s">
        <v>54</v>
      </c>
      <c r="F157" s="238">
        <v>41989</v>
      </c>
      <c r="J157" s="218">
        <v>29</v>
      </c>
      <c r="L157" s="190" t="s">
        <v>65</v>
      </c>
      <c r="M157" s="238">
        <v>41989</v>
      </c>
      <c r="N157" s="238"/>
      <c r="O157" s="220" t="s">
        <v>153</v>
      </c>
      <c r="P157" s="219">
        <v>2.7133753523230553E-2</v>
      </c>
      <c r="Q157" s="219">
        <v>11.789999961853027</v>
      </c>
      <c r="R157" s="219">
        <v>7.1100001335144043</v>
      </c>
      <c r="S157" s="220" t="s">
        <v>145</v>
      </c>
      <c r="T157" s="219">
        <v>2.1800000667572021</v>
      </c>
      <c r="U157" s="219">
        <v>63.880001068115234</v>
      </c>
      <c r="V157" s="224" t="s">
        <v>165</v>
      </c>
      <c r="W157" s="220" t="s">
        <v>163</v>
      </c>
      <c r="X157" s="221">
        <v>11</v>
      </c>
      <c r="Y157" s="221">
        <v>122</v>
      </c>
      <c r="Z157" s="219">
        <v>49.987998962402344</v>
      </c>
      <c r="AA157" s="222">
        <v>9.052228182554245E-2</v>
      </c>
      <c r="AB157" s="219">
        <v>35.4739990234375</v>
      </c>
      <c r="AC157" s="219">
        <v>24.47599983215332</v>
      </c>
      <c r="AD157" s="219">
        <v>7.820000171661377</v>
      </c>
      <c r="AE157" s="236">
        <v>421</v>
      </c>
      <c r="AF157" s="220" t="s">
        <v>144</v>
      </c>
      <c r="AG157" s="224" t="s">
        <v>146</v>
      </c>
      <c r="AH157" s="221">
        <v>0.69999998807907104</v>
      </c>
      <c r="AI157" s="221">
        <v>0.80000001192092896</v>
      </c>
      <c r="AJ157" s="224" t="s">
        <v>146</v>
      </c>
      <c r="AK157" s="219">
        <v>5.000000074505806E-2</v>
      </c>
      <c r="AL157" s="224" t="s">
        <v>149</v>
      </c>
      <c r="AM157" s="218">
        <v>29</v>
      </c>
    </row>
    <row r="158" spans="1:39" s="217" customFormat="1" ht="13.2" x14ac:dyDescent="0.25">
      <c r="A158" s="216" t="s">
        <v>207</v>
      </c>
      <c r="B158" s="234">
        <v>1608</v>
      </c>
      <c r="C158" s="237">
        <v>41989</v>
      </c>
      <c r="D158" s="190" t="s">
        <v>100</v>
      </c>
      <c r="E158" s="190" t="s">
        <v>54</v>
      </c>
      <c r="F158" s="238">
        <v>41989</v>
      </c>
      <c r="J158" s="218">
        <v>30</v>
      </c>
      <c r="L158" s="190" t="s">
        <v>100</v>
      </c>
      <c r="M158" s="238">
        <v>41989</v>
      </c>
      <c r="N158" s="238"/>
      <c r="O158" s="220" t="s">
        <v>153</v>
      </c>
      <c r="P158" s="219">
        <v>3.483012318611145E-2</v>
      </c>
      <c r="Q158" s="219">
        <v>13.439999580383301</v>
      </c>
      <c r="R158" s="219">
        <v>8.0900001525878906</v>
      </c>
      <c r="S158" s="220" t="s">
        <v>145</v>
      </c>
      <c r="T158" s="219">
        <v>4.1399998664855957</v>
      </c>
      <c r="U158" s="219">
        <v>52.490001678466797</v>
      </c>
      <c r="V158" s="221">
        <v>20</v>
      </c>
      <c r="W158" s="220" t="s">
        <v>163</v>
      </c>
      <c r="X158" s="221">
        <v>13</v>
      </c>
      <c r="Y158" s="221">
        <v>103.69999694824219</v>
      </c>
      <c r="Z158" s="219">
        <v>66.204002380371094</v>
      </c>
      <c r="AA158" s="222">
        <v>7.7890686690807343E-2</v>
      </c>
      <c r="AB158" s="219">
        <v>33.520000457763672</v>
      </c>
      <c r="AC158" s="219">
        <v>24.486000061035156</v>
      </c>
      <c r="AD158" s="219">
        <v>7.320000171661377</v>
      </c>
      <c r="AE158" s="236">
        <v>388</v>
      </c>
      <c r="AF158" s="220" t="s">
        <v>144</v>
      </c>
      <c r="AG158" s="224" t="s">
        <v>146</v>
      </c>
      <c r="AH158" s="221">
        <v>3.2000000476837158</v>
      </c>
      <c r="AI158" s="221">
        <v>1.1000000238418579</v>
      </c>
      <c r="AJ158" s="221">
        <v>0.80000001192092896</v>
      </c>
      <c r="AK158" s="219">
        <v>5.000000074505806E-2</v>
      </c>
      <c r="AL158" s="224" t="s">
        <v>149</v>
      </c>
      <c r="AM158" s="218">
        <v>30</v>
      </c>
    </row>
    <row r="159" spans="1:39" s="217" customFormat="1" ht="13.2" x14ac:dyDescent="0.25">
      <c r="A159" s="216" t="s">
        <v>208</v>
      </c>
      <c r="B159" s="234">
        <v>1609</v>
      </c>
      <c r="C159" s="237">
        <v>41989</v>
      </c>
      <c r="D159" s="190" t="s">
        <v>97</v>
      </c>
      <c r="E159" s="190" t="s">
        <v>56</v>
      </c>
      <c r="F159" s="238">
        <v>41989</v>
      </c>
      <c r="J159" s="218">
        <v>31</v>
      </c>
      <c r="L159" s="190" t="s">
        <v>97</v>
      </c>
      <c r="M159" s="238">
        <v>41989</v>
      </c>
      <c r="N159" s="238"/>
      <c r="O159" s="219">
        <v>2.4000000953674316</v>
      </c>
      <c r="P159" s="219">
        <v>2.7133753523230553E-2</v>
      </c>
      <c r="Q159" s="219">
        <v>13.25</v>
      </c>
      <c r="R159" s="219">
        <v>7.5399999618530273</v>
      </c>
      <c r="S159" s="220" t="s">
        <v>145</v>
      </c>
      <c r="T159" s="219">
        <v>4.070000171661377</v>
      </c>
      <c r="U159" s="219">
        <v>61.319999694824219</v>
      </c>
      <c r="V159" s="224" t="s">
        <v>165</v>
      </c>
      <c r="W159" s="220" t="s">
        <v>163</v>
      </c>
      <c r="X159" s="221">
        <v>10</v>
      </c>
      <c r="Y159" s="221">
        <v>122</v>
      </c>
      <c r="Z159" s="219">
        <v>67.884002685546875</v>
      </c>
      <c r="AA159" s="222">
        <v>7.4070855975151062E-2</v>
      </c>
      <c r="AB159" s="219">
        <v>34.691001892089844</v>
      </c>
      <c r="AC159" s="219">
        <v>23.884000778198242</v>
      </c>
      <c r="AD159" s="219">
        <v>7.570000171661377</v>
      </c>
      <c r="AE159" s="236">
        <v>433</v>
      </c>
      <c r="AF159" s="220" t="s">
        <v>144</v>
      </c>
      <c r="AG159" s="224" t="s">
        <v>146</v>
      </c>
      <c r="AH159" s="221">
        <v>2.0999999046325684</v>
      </c>
      <c r="AI159" s="221">
        <v>0.80000001192092896</v>
      </c>
      <c r="AJ159" s="221">
        <v>0.69999998807907104</v>
      </c>
      <c r="AK159" s="220" t="s">
        <v>148</v>
      </c>
      <c r="AL159" s="224" t="s">
        <v>149</v>
      </c>
      <c r="AM159" s="218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352"/>
  <sheetViews>
    <sheetView topLeftCell="A295" workbookViewId="0">
      <selection activeCell="J331" sqref="J331:K335"/>
    </sheetView>
  </sheetViews>
  <sheetFormatPr defaultRowHeight="14.4" x14ac:dyDescent="0.3"/>
  <cols>
    <col min="3" max="3" width="22.33203125" customWidth="1"/>
    <col min="4" max="4" width="16.44140625" customWidth="1"/>
  </cols>
  <sheetData>
    <row r="1" spans="1:36" s="200" customFormat="1" ht="15" x14ac:dyDescent="0.25">
      <c r="A1" s="239" t="s">
        <v>223</v>
      </c>
      <c r="B1" s="225"/>
      <c r="C1" s="225"/>
      <c r="D1" s="225"/>
      <c r="E1" s="225"/>
      <c r="F1" s="225"/>
      <c r="G1" s="226"/>
      <c r="L1" s="146" t="s">
        <v>108</v>
      </c>
      <c r="M1" s="146" t="s">
        <v>109</v>
      </c>
      <c r="N1" s="146" t="s">
        <v>110</v>
      </c>
      <c r="O1" s="146" t="s">
        <v>111</v>
      </c>
      <c r="P1" s="146" t="s">
        <v>112</v>
      </c>
      <c r="Q1" s="146" t="s">
        <v>113</v>
      </c>
      <c r="R1" s="146" t="s">
        <v>114</v>
      </c>
      <c r="S1" s="146" t="s">
        <v>115</v>
      </c>
      <c r="T1" s="146" t="s">
        <v>116</v>
      </c>
      <c r="U1" s="146" t="s">
        <v>117</v>
      </c>
      <c r="V1" s="146" t="s">
        <v>118</v>
      </c>
      <c r="W1" s="146" t="s">
        <v>119</v>
      </c>
      <c r="X1" s="146" t="s">
        <v>120</v>
      </c>
      <c r="Y1" s="146" t="s">
        <v>121</v>
      </c>
      <c r="Z1" s="146" t="s">
        <v>122</v>
      </c>
      <c r="AA1" s="146" t="s">
        <v>123</v>
      </c>
      <c r="AB1" s="227" t="s">
        <v>124</v>
      </c>
      <c r="AC1" s="146" t="s">
        <v>125</v>
      </c>
      <c r="AD1" s="146" t="s">
        <v>126</v>
      </c>
      <c r="AE1" s="146" t="s">
        <v>127</v>
      </c>
      <c r="AF1" s="146" t="s">
        <v>128</v>
      </c>
      <c r="AG1" s="146" t="s">
        <v>129</v>
      </c>
      <c r="AH1" s="146" t="s">
        <v>130</v>
      </c>
      <c r="AI1" s="146" t="s">
        <v>131</v>
      </c>
      <c r="AJ1" s="226"/>
    </row>
    <row r="2" spans="1:36" s="200" customFormat="1" ht="17.25" customHeight="1" x14ac:dyDescent="0.25">
      <c r="A2" s="228" t="s">
        <v>194</v>
      </c>
      <c r="B2" s="145"/>
      <c r="C2" s="145"/>
      <c r="D2" s="148"/>
      <c r="E2" s="145"/>
      <c r="G2" s="203"/>
      <c r="L2" s="204" t="s">
        <v>136</v>
      </c>
      <c r="M2" s="204" t="s">
        <v>137</v>
      </c>
      <c r="N2" s="204" t="s">
        <v>136</v>
      </c>
      <c r="O2" s="204" t="s">
        <v>136</v>
      </c>
      <c r="P2" s="204" t="s">
        <v>136</v>
      </c>
      <c r="Q2" s="204" t="s">
        <v>136</v>
      </c>
      <c r="R2" s="204" t="s">
        <v>136</v>
      </c>
      <c r="S2" s="204" t="s">
        <v>136</v>
      </c>
      <c r="T2" s="204" t="s">
        <v>136</v>
      </c>
      <c r="U2" s="204" t="s">
        <v>136</v>
      </c>
      <c r="V2" s="204" t="s">
        <v>138</v>
      </c>
      <c r="W2" s="204" t="s">
        <v>139</v>
      </c>
      <c r="X2" s="204" t="s">
        <v>140</v>
      </c>
      <c r="Y2" s="204" t="s">
        <v>139</v>
      </c>
      <c r="Z2" s="204" t="s">
        <v>139</v>
      </c>
      <c r="AA2" s="204" t="s">
        <v>140</v>
      </c>
      <c r="AB2" s="229" t="s">
        <v>141</v>
      </c>
      <c r="AC2" s="204" t="s">
        <v>142</v>
      </c>
      <c r="AD2" s="204" t="s">
        <v>142</v>
      </c>
      <c r="AE2" s="204" t="s">
        <v>142</v>
      </c>
      <c r="AF2" s="204" t="s">
        <v>142</v>
      </c>
      <c r="AG2" s="204" t="s">
        <v>142</v>
      </c>
      <c r="AH2" s="204" t="s">
        <v>142</v>
      </c>
      <c r="AI2" s="204" t="s">
        <v>142</v>
      </c>
      <c r="AJ2" s="203"/>
    </row>
    <row r="3" spans="1:36" s="200" customFormat="1" ht="13.2" x14ac:dyDescent="0.25">
      <c r="A3" s="230" t="s">
        <v>156</v>
      </c>
      <c r="B3" s="231" t="s">
        <v>89</v>
      </c>
      <c r="C3" s="232" t="s">
        <v>1</v>
      </c>
      <c r="D3" s="183" t="s">
        <v>2</v>
      </c>
      <c r="E3" s="183" t="s">
        <v>3</v>
      </c>
      <c r="F3" s="233" t="s">
        <v>10</v>
      </c>
      <c r="G3" s="211" t="s">
        <v>195</v>
      </c>
      <c r="L3" s="204" t="s">
        <v>158</v>
      </c>
      <c r="M3" s="204" t="s">
        <v>159</v>
      </c>
      <c r="N3" s="204" t="s">
        <v>159</v>
      </c>
      <c r="O3" s="204" t="s">
        <v>159</v>
      </c>
      <c r="P3" s="204" t="s">
        <v>159</v>
      </c>
      <c r="Q3" s="204" t="s">
        <v>159</v>
      </c>
      <c r="R3" s="204" t="s">
        <v>159</v>
      </c>
      <c r="S3" s="204" t="s">
        <v>158</v>
      </c>
      <c r="T3" s="204" t="s">
        <v>159</v>
      </c>
      <c r="U3" s="204" t="s">
        <v>158</v>
      </c>
      <c r="V3" s="204" t="s">
        <v>159</v>
      </c>
      <c r="W3" s="204" t="s">
        <v>159</v>
      </c>
      <c r="X3" s="204" t="s">
        <v>159</v>
      </c>
      <c r="Y3" s="204" t="s">
        <v>159</v>
      </c>
      <c r="Z3" s="204" t="s">
        <v>159</v>
      </c>
      <c r="AA3" s="210"/>
      <c r="AB3" s="229" t="s">
        <v>160</v>
      </c>
      <c r="AC3" s="204" t="s">
        <v>158</v>
      </c>
      <c r="AD3" s="204" t="s">
        <v>158</v>
      </c>
      <c r="AE3" s="204" t="s">
        <v>158</v>
      </c>
      <c r="AF3" s="204" t="s">
        <v>158</v>
      </c>
      <c r="AG3" s="204" t="s">
        <v>158</v>
      </c>
      <c r="AH3" s="204" t="s">
        <v>158</v>
      </c>
      <c r="AI3" s="204" t="s">
        <v>158</v>
      </c>
      <c r="AJ3" s="211" t="s">
        <v>195</v>
      </c>
    </row>
    <row r="4" spans="1:36" s="217" customFormat="1" ht="13.2" x14ac:dyDescent="0.25">
      <c r="A4" s="216" t="s">
        <v>209</v>
      </c>
      <c r="B4" s="188">
        <v>156</v>
      </c>
      <c r="C4" s="190" t="s">
        <v>16</v>
      </c>
      <c r="D4" s="190" t="s">
        <v>17</v>
      </c>
      <c r="E4" s="187" t="s">
        <v>18</v>
      </c>
      <c r="F4" s="215">
        <v>42013</v>
      </c>
      <c r="G4" s="218">
        <v>56</v>
      </c>
      <c r="J4" s="190" t="s">
        <v>16</v>
      </c>
      <c r="K4" s="215">
        <v>42013</v>
      </c>
      <c r="L4" s="219">
        <v>4.3000001907348633</v>
      </c>
      <c r="M4" s="220" t="s">
        <v>144</v>
      </c>
      <c r="N4" s="219">
        <v>21.100000381469727</v>
      </c>
      <c r="O4" s="219">
        <v>20.219999313354492</v>
      </c>
      <c r="P4" s="220" t="s">
        <v>145</v>
      </c>
      <c r="Q4" s="219">
        <v>4.1100001335144043</v>
      </c>
      <c r="R4" s="219">
        <v>103.76000213623047</v>
      </c>
      <c r="S4" s="221">
        <v>8</v>
      </c>
      <c r="T4" s="220" t="s">
        <v>163</v>
      </c>
      <c r="U4" s="221">
        <v>10</v>
      </c>
      <c r="V4" s="221">
        <v>299</v>
      </c>
      <c r="W4" s="219">
        <v>6.7119998931884766</v>
      </c>
      <c r="X4" s="222">
        <v>0.15577732026576996</v>
      </c>
      <c r="Y4" s="219">
        <v>72.663002014160156</v>
      </c>
      <c r="Z4" s="219">
        <v>50.436000823974609</v>
      </c>
      <c r="AA4" s="219">
        <v>7.6700000762939453</v>
      </c>
      <c r="AB4" s="236">
        <v>686</v>
      </c>
      <c r="AC4" s="220" t="s">
        <v>144</v>
      </c>
      <c r="AD4" s="224" t="s">
        <v>146</v>
      </c>
      <c r="AE4" s="224" t="s">
        <v>146</v>
      </c>
      <c r="AF4" s="224" t="s">
        <v>147</v>
      </c>
      <c r="AG4" s="221">
        <v>0.5</v>
      </c>
      <c r="AH4" s="220" t="s">
        <v>148</v>
      </c>
      <c r="AI4" s="224" t="s">
        <v>149</v>
      </c>
      <c r="AJ4" s="218">
        <v>56</v>
      </c>
    </row>
    <row r="5" spans="1:36" s="217" customFormat="1" ht="13.2" x14ac:dyDescent="0.25">
      <c r="A5" s="216" t="s">
        <v>210</v>
      </c>
      <c r="B5" s="188">
        <v>157</v>
      </c>
      <c r="C5" s="190" t="s">
        <v>24</v>
      </c>
      <c r="D5" s="190" t="s">
        <v>25</v>
      </c>
      <c r="E5" s="187" t="s">
        <v>26</v>
      </c>
      <c r="F5" s="215">
        <v>42013</v>
      </c>
      <c r="G5" s="218">
        <v>57</v>
      </c>
      <c r="J5" s="190" t="s">
        <v>24</v>
      </c>
      <c r="K5" s="215">
        <v>42013</v>
      </c>
      <c r="L5" s="219">
        <v>6</v>
      </c>
      <c r="M5" s="220" t="s">
        <v>144</v>
      </c>
      <c r="N5" s="219">
        <v>27.989999771118164</v>
      </c>
      <c r="O5" s="219">
        <v>13.760000228881836</v>
      </c>
      <c r="P5" s="220" t="s">
        <v>145</v>
      </c>
      <c r="Q5" s="219">
        <v>3.8900001049041748</v>
      </c>
      <c r="R5" s="219">
        <v>78.330001831054688</v>
      </c>
      <c r="S5" s="224" t="s">
        <v>165</v>
      </c>
      <c r="T5" s="220" t="s">
        <v>163</v>
      </c>
      <c r="U5" s="221">
        <v>14</v>
      </c>
      <c r="V5" s="221">
        <v>213.60000610351563</v>
      </c>
      <c r="W5" s="219">
        <v>39.564998626708984</v>
      </c>
      <c r="X5" s="222">
        <v>0.12807831168174744</v>
      </c>
      <c r="Y5" s="219">
        <v>52.506000518798828</v>
      </c>
      <c r="Z5" s="219">
        <v>36.117000579833984</v>
      </c>
      <c r="AA5" s="219">
        <v>7.820000171661377</v>
      </c>
      <c r="AB5" s="236">
        <v>560</v>
      </c>
      <c r="AC5" s="220" t="s">
        <v>144</v>
      </c>
      <c r="AD5" s="224" t="s">
        <v>146</v>
      </c>
      <c r="AE5" s="224" t="s">
        <v>146</v>
      </c>
      <c r="AF5" s="221">
        <v>0.69999998807907104</v>
      </c>
      <c r="AG5" s="221">
        <v>0.80000001192092896</v>
      </c>
      <c r="AH5" s="219">
        <v>5.000000074505806E-2</v>
      </c>
      <c r="AI5" s="224" t="s">
        <v>149</v>
      </c>
      <c r="AJ5" s="218">
        <v>57</v>
      </c>
    </row>
    <row r="6" spans="1:36" s="217" customFormat="1" ht="13.2" x14ac:dyDescent="0.25">
      <c r="A6" s="216" t="s">
        <v>211</v>
      </c>
      <c r="B6" s="188">
        <v>160</v>
      </c>
      <c r="C6" s="190" t="s">
        <v>36</v>
      </c>
      <c r="D6" s="190" t="s">
        <v>37</v>
      </c>
      <c r="E6" s="187" t="s">
        <v>38</v>
      </c>
      <c r="F6" s="215">
        <v>42012</v>
      </c>
      <c r="G6" s="218">
        <v>60</v>
      </c>
      <c r="J6" s="190" t="s">
        <v>36</v>
      </c>
      <c r="K6" s="215">
        <v>42012</v>
      </c>
      <c r="L6" s="220" t="s">
        <v>153</v>
      </c>
      <c r="M6" s="220" t="s">
        <v>144</v>
      </c>
      <c r="N6" s="219">
        <v>5.6599998474121094</v>
      </c>
      <c r="O6" s="219">
        <v>2.5299999713897705</v>
      </c>
      <c r="P6" s="220" t="s">
        <v>145</v>
      </c>
      <c r="Q6" s="219">
        <v>1.7200000286102295</v>
      </c>
      <c r="R6" s="219">
        <v>14.619999885559082</v>
      </c>
      <c r="S6" s="221">
        <v>6</v>
      </c>
      <c r="T6" s="220" t="s">
        <v>163</v>
      </c>
      <c r="U6" s="221">
        <v>17</v>
      </c>
      <c r="V6" s="221">
        <v>36.599998474121094</v>
      </c>
      <c r="W6" s="219">
        <v>7.5320000648498535</v>
      </c>
      <c r="X6" s="222">
        <v>6.6966116428375244E-2</v>
      </c>
      <c r="Y6" s="219">
        <v>14.840000152587891</v>
      </c>
      <c r="Z6" s="219">
        <v>6.3990001678466797</v>
      </c>
      <c r="AA6" s="219">
        <v>7.25</v>
      </c>
      <c r="AB6" s="236">
        <v>122.30000305175781</v>
      </c>
      <c r="AC6" s="220" t="s">
        <v>144</v>
      </c>
      <c r="AD6" s="224" t="s">
        <v>146</v>
      </c>
      <c r="AE6" s="224" t="s">
        <v>146</v>
      </c>
      <c r="AF6" s="221">
        <v>2.7999999523162842</v>
      </c>
      <c r="AG6" s="224" t="s">
        <v>146</v>
      </c>
      <c r="AH6" s="219">
        <v>0.25</v>
      </c>
      <c r="AI6" s="224" t="s">
        <v>149</v>
      </c>
      <c r="AJ6" s="218">
        <v>60</v>
      </c>
    </row>
    <row r="7" spans="1:36" s="217" customFormat="1" ht="13.2" x14ac:dyDescent="0.25">
      <c r="A7" s="216" t="s">
        <v>212</v>
      </c>
      <c r="B7" s="188">
        <v>161</v>
      </c>
      <c r="C7" s="190" t="s">
        <v>27</v>
      </c>
      <c r="D7" s="190" t="s">
        <v>28</v>
      </c>
      <c r="E7" s="187" t="s">
        <v>29</v>
      </c>
      <c r="F7" s="215">
        <v>42012</v>
      </c>
      <c r="G7" s="218">
        <v>61</v>
      </c>
      <c r="J7" s="190" t="s">
        <v>27</v>
      </c>
      <c r="K7" s="215">
        <v>42012</v>
      </c>
      <c r="L7" s="220" t="s">
        <v>153</v>
      </c>
      <c r="M7" s="220" t="s">
        <v>144</v>
      </c>
      <c r="N7" s="219">
        <v>5.9499998092651367</v>
      </c>
      <c r="O7" s="219">
        <v>4.5799999237060547</v>
      </c>
      <c r="P7" s="220" t="s">
        <v>145</v>
      </c>
      <c r="Q7" s="219">
        <v>1.440000057220459</v>
      </c>
      <c r="R7" s="219">
        <v>23.200000762939453</v>
      </c>
      <c r="S7" s="224" t="s">
        <v>165</v>
      </c>
      <c r="T7" s="220" t="s">
        <v>163</v>
      </c>
      <c r="U7" s="221">
        <v>10</v>
      </c>
      <c r="V7" s="221">
        <v>64.099998474121094</v>
      </c>
      <c r="W7" s="219">
        <v>10.64900016784668</v>
      </c>
      <c r="X7" s="222">
        <v>5.7530421763658524E-2</v>
      </c>
      <c r="Y7" s="219">
        <v>15.411999702453613</v>
      </c>
      <c r="Z7" s="219">
        <v>8.0799999237060547</v>
      </c>
      <c r="AA7" s="219">
        <v>7.2300000190734863</v>
      </c>
      <c r="AB7" s="236">
        <v>179</v>
      </c>
      <c r="AC7" s="220" t="s">
        <v>144</v>
      </c>
      <c r="AD7" s="224" t="s">
        <v>146</v>
      </c>
      <c r="AE7" s="224" t="s">
        <v>146</v>
      </c>
      <c r="AF7" s="221">
        <v>0.20000000298023224</v>
      </c>
      <c r="AG7" s="224" t="s">
        <v>146</v>
      </c>
      <c r="AH7" s="220" t="s">
        <v>148</v>
      </c>
      <c r="AI7" s="224" t="s">
        <v>149</v>
      </c>
      <c r="AJ7" s="218">
        <v>61</v>
      </c>
    </row>
    <row r="8" spans="1:36" s="217" customFormat="1" ht="13.2" x14ac:dyDescent="0.25">
      <c r="A8" s="216" t="s">
        <v>213</v>
      </c>
      <c r="B8" s="188">
        <v>162</v>
      </c>
      <c r="C8" s="190" t="s">
        <v>33</v>
      </c>
      <c r="D8" s="190" t="s">
        <v>34</v>
      </c>
      <c r="E8" s="187" t="s">
        <v>35</v>
      </c>
      <c r="F8" s="215">
        <v>42012</v>
      </c>
      <c r="G8" s="218">
        <v>62</v>
      </c>
      <c r="J8" s="190" t="s">
        <v>33</v>
      </c>
      <c r="K8" s="215">
        <v>42012</v>
      </c>
      <c r="L8" s="219">
        <v>2.5999999046325684</v>
      </c>
      <c r="M8" s="220" t="s">
        <v>144</v>
      </c>
      <c r="N8" s="219">
        <v>13.630000114440918</v>
      </c>
      <c r="O8" s="219">
        <v>8</v>
      </c>
      <c r="P8" s="220" t="s">
        <v>145</v>
      </c>
      <c r="Q8" s="219">
        <v>3.059999942779541</v>
      </c>
      <c r="R8" s="219">
        <v>43.310001373291016</v>
      </c>
      <c r="S8" s="224" t="s">
        <v>165</v>
      </c>
      <c r="T8" s="220" t="s">
        <v>163</v>
      </c>
      <c r="U8" s="221">
        <v>9</v>
      </c>
      <c r="V8" s="221">
        <v>109.80000305175781</v>
      </c>
      <c r="W8" s="219">
        <v>26.295999526977539</v>
      </c>
      <c r="X8" s="222">
        <v>6.6966116428375244E-2</v>
      </c>
      <c r="Y8" s="219">
        <v>33.382999420166016</v>
      </c>
      <c r="Z8" s="219">
        <v>21.500999450683594</v>
      </c>
      <c r="AA8" s="219">
        <v>7.6500000953674316</v>
      </c>
      <c r="AB8" s="236">
        <v>338</v>
      </c>
      <c r="AC8" s="220" t="s">
        <v>144</v>
      </c>
      <c r="AD8" s="224" t="s">
        <v>146</v>
      </c>
      <c r="AE8" s="224" t="s">
        <v>146</v>
      </c>
      <c r="AF8" s="221">
        <v>0.69999998807907104</v>
      </c>
      <c r="AG8" s="221">
        <v>0.5</v>
      </c>
      <c r="AH8" s="219">
        <v>5.9999998658895493E-2</v>
      </c>
      <c r="AI8" s="224" t="s">
        <v>149</v>
      </c>
      <c r="AJ8" s="218">
        <v>62</v>
      </c>
    </row>
    <row r="9" spans="1:36" s="217" customFormat="1" ht="13.2" x14ac:dyDescent="0.25">
      <c r="A9" s="216" t="s">
        <v>214</v>
      </c>
      <c r="B9" s="234">
        <v>163</v>
      </c>
      <c r="C9" s="192" t="s">
        <v>71</v>
      </c>
      <c r="D9" s="192" t="s">
        <v>72</v>
      </c>
      <c r="E9" s="187" t="s">
        <v>68</v>
      </c>
      <c r="F9" s="237">
        <v>42013</v>
      </c>
      <c r="G9" s="218">
        <v>63</v>
      </c>
      <c r="J9" s="192" t="s">
        <v>71</v>
      </c>
      <c r="K9" s="237">
        <v>42013</v>
      </c>
      <c r="L9" s="219">
        <v>3.7999999523162842</v>
      </c>
      <c r="M9" s="220" t="s">
        <v>144</v>
      </c>
      <c r="N9" s="219">
        <v>26.899999618530273</v>
      </c>
      <c r="O9" s="219">
        <v>5.8600001335144043</v>
      </c>
      <c r="P9" s="220" t="s">
        <v>145</v>
      </c>
      <c r="Q9" s="219">
        <v>3.3399999141693115</v>
      </c>
      <c r="R9" s="219">
        <v>43.950000762939453</v>
      </c>
      <c r="S9" s="224" t="s">
        <v>165</v>
      </c>
      <c r="T9" s="220" t="s">
        <v>163</v>
      </c>
      <c r="U9" s="221">
        <v>12</v>
      </c>
      <c r="V9" s="221">
        <v>122</v>
      </c>
      <c r="W9" s="219">
        <v>12.196999549865723</v>
      </c>
      <c r="X9" s="222">
        <v>7.7890686690807343E-2</v>
      </c>
      <c r="Y9" s="219">
        <v>31.64900016784668</v>
      </c>
      <c r="Z9" s="219">
        <v>35.686000823974609</v>
      </c>
      <c r="AA9" s="219">
        <v>7.5999999046325684</v>
      </c>
      <c r="AB9" s="236">
        <v>381</v>
      </c>
      <c r="AC9" s="220" t="s">
        <v>144</v>
      </c>
      <c r="AD9" s="224" t="s">
        <v>146</v>
      </c>
      <c r="AE9" s="221">
        <v>0.80000001192092896</v>
      </c>
      <c r="AF9" s="221">
        <v>0.20000000298023224</v>
      </c>
      <c r="AG9" s="221">
        <v>0.5</v>
      </c>
      <c r="AH9" s="219">
        <v>3.9999999105930328E-2</v>
      </c>
      <c r="AI9" s="224" t="s">
        <v>149</v>
      </c>
      <c r="AJ9" s="218">
        <v>63</v>
      </c>
    </row>
    <row r="10" spans="1:36" s="217" customFormat="1" ht="13.2" x14ac:dyDescent="0.25">
      <c r="A10" s="216" t="s">
        <v>215</v>
      </c>
      <c r="B10" s="234">
        <v>164</v>
      </c>
      <c r="C10" s="192" t="s">
        <v>74</v>
      </c>
      <c r="D10" s="192" t="s">
        <v>75</v>
      </c>
      <c r="E10" s="187" t="s">
        <v>73</v>
      </c>
      <c r="F10" s="237">
        <v>42013</v>
      </c>
      <c r="G10" s="218">
        <v>64</v>
      </c>
      <c r="J10" s="192" t="s">
        <v>74</v>
      </c>
      <c r="K10" s="237">
        <v>42013</v>
      </c>
      <c r="L10" s="219">
        <v>5.6999998092651367</v>
      </c>
      <c r="M10" s="220" t="s">
        <v>144</v>
      </c>
      <c r="N10" s="219">
        <v>11.359999656677246</v>
      </c>
      <c r="O10" s="219">
        <v>7.7600002288818359</v>
      </c>
      <c r="P10" s="220" t="s">
        <v>145</v>
      </c>
      <c r="Q10" s="219">
        <v>1.4600000381469727</v>
      </c>
      <c r="R10" s="219">
        <v>113.73000335693359</v>
      </c>
      <c r="S10" s="224" t="s">
        <v>165</v>
      </c>
      <c r="T10" s="220" t="s">
        <v>163</v>
      </c>
      <c r="U10" s="221">
        <v>9</v>
      </c>
      <c r="V10" s="221">
        <v>299</v>
      </c>
      <c r="W10" s="219">
        <v>12.519000053405762</v>
      </c>
      <c r="X10" s="222">
        <v>8.6107462644577026E-2</v>
      </c>
      <c r="Y10" s="219">
        <v>48.787998199462891</v>
      </c>
      <c r="Z10" s="219">
        <v>25.415000915527344</v>
      </c>
      <c r="AA10" s="219">
        <v>7.75</v>
      </c>
      <c r="AB10" s="236">
        <v>599</v>
      </c>
      <c r="AC10" s="220" t="s">
        <v>144</v>
      </c>
      <c r="AD10" s="224" t="s">
        <v>146</v>
      </c>
      <c r="AE10" s="224" t="s">
        <v>146</v>
      </c>
      <c r="AF10" s="221">
        <v>0.20000000298023224</v>
      </c>
      <c r="AG10" s="224" t="s">
        <v>146</v>
      </c>
      <c r="AH10" s="219">
        <v>7.0000000298023224E-2</v>
      </c>
      <c r="AI10" s="224" t="s">
        <v>149</v>
      </c>
      <c r="AJ10" s="218">
        <v>64</v>
      </c>
    </row>
    <row r="11" spans="1:36" s="217" customFormat="1" ht="13.2" x14ac:dyDescent="0.25">
      <c r="A11" s="216" t="s">
        <v>216</v>
      </c>
      <c r="B11" s="234">
        <v>165</v>
      </c>
      <c r="C11" s="190" t="s">
        <v>52</v>
      </c>
      <c r="D11" s="190" t="s">
        <v>54</v>
      </c>
      <c r="E11" s="189" t="s">
        <v>217</v>
      </c>
      <c r="F11" s="237">
        <v>42012</v>
      </c>
      <c r="G11" s="218">
        <v>65</v>
      </c>
      <c r="J11" s="190" t="s">
        <v>52</v>
      </c>
      <c r="K11" s="237">
        <v>42012</v>
      </c>
      <c r="L11" s="219">
        <v>5</v>
      </c>
      <c r="M11" s="220" t="s">
        <v>144</v>
      </c>
      <c r="N11" s="219">
        <v>33.810001373291016</v>
      </c>
      <c r="O11" s="219">
        <v>16.010000228881836</v>
      </c>
      <c r="P11" s="220" t="s">
        <v>145</v>
      </c>
      <c r="Q11" s="219">
        <v>2.869999885559082</v>
      </c>
      <c r="R11" s="219">
        <v>90.379997253417969</v>
      </c>
      <c r="S11" s="224" t="s">
        <v>165</v>
      </c>
      <c r="T11" s="220" t="s">
        <v>163</v>
      </c>
      <c r="U11" s="221">
        <v>9</v>
      </c>
      <c r="V11" s="221">
        <v>238</v>
      </c>
      <c r="W11" s="219">
        <v>24.601999282836914</v>
      </c>
      <c r="X11" s="222">
        <v>0.10510732978582382</v>
      </c>
      <c r="Y11" s="219">
        <v>73.36199951171875</v>
      </c>
      <c r="Z11" s="219">
        <v>53.248001098632813</v>
      </c>
      <c r="AA11" s="219">
        <v>8.0200004577636719</v>
      </c>
      <c r="AB11" s="236">
        <v>664</v>
      </c>
      <c r="AC11" s="220" t="s">
        <v>144</v>
      </c>
      <c r="AD11" s="224" t="s">
        <v>146</v>
      </c>
      <c r="AE11" s="224" t="s">
        <v>146</v>
      </c>
      <c r="AF11" s="221">
        <v>1.2999999523162842</v>
      </c>
      <c r="AG11" s="221">
        <v>1.2000000476837158</v>
      </c>
      <c r="AH11" s="219">
        <v>3.9999999105930328E-2</v>
      </c>
      <c r="AI11" s="224" t="s">
        <v>149</v>
      </c>
      <c r="AJ11" s="218">
        <v>65</v>
      </c>
    </row>
    <row r="12" spans="1:36" s="217" customFormat="1" ht="13.2" x14ac:dyDescent="0.25">
      <c r="A12" s="216" t="s">
        <v>218</v>
      </c>
      <c r="B12" s="234">
        <v>166</v>
      </c>
      <c r="C12" s="192" t="s">
        <v>55</v>
      </c>
      <c r="D12" s="192" t="s">
        <v>56</v>
      </c>
      <c r="E12" s="187" t="s">
        <v>57</v>
      </c>
      <c r="F12" s="237">
        <v>42012</v>
      </c>
      <c r="G12" s="218">
        <v>66</v>
      </c>
      <c r="J12" s="192" t="s">
        <v>55</v>
      </c>
      <c r="K12" s="237">
        <v>42012</v>
      </c>
      <c r="L12" s="219">
        <v>3.7999999523162842</v>
      </c>
      <c r="M12" s="219">
        <v>3.8731109350919724E-2</v>
      </c>
      <c r="N12" s="219">
        <v>10.119999885559082</v>
      </c>
      <c r="O12" s="219">
        <v>6.5</v>
      </c>
      <c r="P12" s="220" t="s">
        <v>145</v>
      </c>
      <c r="Q12" s="219">
        <v>1.9199999570846558</v>
      </c>
      <c r="R12" s="219">
        <v>130.42999267578125</v>
      </c>
      <c r="S12" s="224" t="s">
        <v>165</v>
      </c>
      <c r="T12" s="220" t="s">
        <v>163</v>
      </c>
      <c r="U12" s="221">
        <v>8</v>
      </c>
      <c r="V12" s="221">
        <v>347.79998779296875</v>
      </c>
      <c r="W12" s="219">
        <v>32.388999938964844</v>
      </c>
      <c r="X12" s="222">
        <v>7.4070855975151062E-2</v>
      </c>
      <c r="Y12" s="219">
        <v>43.497001647949219</v>
      </c>
      <c r="Z12" s="219">
        <v>20.253000259399414</v>
      </c>
      <c r="AA12" s="219">
        <v>7.7100000381469727</v>
      </c>
      <c r="AB12" s="236">
        <v>620</v>
      </c>
      <c r="AC12" s="220" t="s">
        <v>144</v>
      </c>
      <c r="AD12" s="224" t="s">
        <v>146</v>
      </c>
      <c r="AE12" s="224" t="s">
        <v>146</v>
      </c>
      <c r="AF12" s="221">
        <v>0.40000000596046448</v>
      </c>
      <c r="AG12" s="224" t="s">
        <v>146</v>
      </c>
      <c r="AH12" s="219">
        <v>3.9999999105930328E-2</v>
      </c>
      <c r="AI12" s="224" t="s">
        <v>149</v>
      </c>
      <c r="AJ12" s="218">
        <v>66</v>
      </c>
    </row>
    <row r="13" spans="1:36" s="217" customFormat="1" ht="13.2" x14ac:dyDescent="0.25">
      <c r="A13" s="216" t="s">
        <v>219</v>
      </c>
      <c r="B13" s="234">
        <v>167</v>
      </c>
      <c r="C13" s="190" t="s">
        <v>60</v>
      </c>
      <c r="D13" s="190" t="s">
        <v>54</v>
      </c>
      <c r="E13" s="189" t="s">
        <v>62</v>
      </c>
      <c r="F13" s="237">
        <v>42012</v>
      </c>
      <c r="G13" s="218">
        <v>67</v>
      </c>
      <c r="J13" s="190" t="s">
        <v>60</v>
      </c>
      <c r="K13" s="237">
        <v>42012</v>
      </c>
      <c r="L13" s="219">
        <v>2.5999999046325684</v>
      </c>
      <c r="M13" s="220" t="s">
        <v>144</v>
      </c>
      <c r="N13" s="219">
        <v>20.690000534057617</v>
      </c>
      <c r="O13" s="219">
        <v>9.6099996566772461</v>
      </c>
      <c r="P13" s="220" t="s">
        <v>145</v>
      </c>
      <c r="Q13" s="219">
        <v>2.4500000476837158</v>
      </c>
      <c r="R13" s="219">
        <v>48.279998779296875</v>
      </c>
      <c r="S13" s="224" t="s">
        <v>165</v>
      </c>
      <c r="T13" s="220" t="s">
        <v>163</v>
      </c>
      <c r="U13" s="221">
        <v>10</v>
      </c>
      <c r="V13" s="221">
        <v>122</v>
      </c>
      <c r="W13" s="219">
        <v>23.423000335693359</v>
      </c>
      <c r="X13" s="222">
        <v>7.7890686690807343E-2</v>
      </c>
      <c r="Y13" s="219">
        <v>46.280998229980469</v>
      </c>
      <c r="Z13" s="219">
        <v>30.908000946044922</v>
      </c>
      <c r="AA13" s="219">
        <v>7.8299999237060547</v>
      </c>
      <c r="AB13" s="236">
        <v>386</v>
      </c>
      <c r="AC13" s="220" t="s">
        <v>144</v>
      </c>
      <c r="AD13" s="224" t="s">
        <v>146</v>
      </c>
      <c r="AE13" s="224" t="s">
        <v>146</v>
      </c>
      <c r="AF13" s="221">
        <v>0.5</v>
      </c>
      <c r="AG13" s="221">
        <v>0.69999998807907104</v>
      </c>
      <c r="AH13" s="220" t="s">
        <v>148</v>
      </c>
      <c r="AI13" s="224" t="s">
        <v>149</v>
      </c>
      <c r="AJ13" s="218">
        <v>67</v>
      </c>
    </row>
    <row r="14" spans="1:36" s="217" customFormat="1" ht="13.2" x14ac:dyDescent="0.25">
      <c r="A14" s="216" t="s">
        <v>220</v>
      </c>
      <c r="B14" s="234">
        <v>168</v>
      </c>
      <c r="C14" s="190" t="s">
        <v>65</v>
      </c>
      <c r="D14" s="190" t="s">
        <v>54</v>
      </c>
      <c r="E14" s="189" t="s">
        <v>67</v>
      </c>
      <c r="F14" s="237">
        <v>42012</v>
      </c>
      <c r="G14" s="218">
        <v>68</v>
      </c>
      <c r="J14" s="190" t="s">
        <v>65</v>
      </c>
      <c r="K14" s="237">
        <v>42012</v>
      </c>
      <c r="L14" s="219">
        <v>3.4000000953674316</v>
      </c>
      <c r="M14" s="220" t="s">
        <v>144</v>
      </c>
      <c r="N14" s="219">
        <v>11.409999847412109</v>
      </c>
      <c r="O14" s="219">
        <v>7.7399997711181641</v>
      </c>
      <c r="P14" s="220" t="s">
        <v>145</v>
      </c>
      <c r="Q14" s="219">
        <v>1.8500000238418579</v>
      </c>
      <c r="R14" s="219">
        <v>78.989997863769531</v>
      </c>
      <c r="S14" s="224" t="s">
        <v>165</v>
      </c>
      <c r="T14" s="220" t="s">
        <v>163</v>
      </c>
      <c r="U14" s="221">
        <v>16</v>
      </c>
      <c r="V14" s="221">
        <v>183.05999755859375</v>
      </c>
      <c r="W14" s="219">
        <v>41.729999542236328</v>
      </c>
      <c r="X14" s="222">
        <v>7.0432007312774658E-2</v>
      </c>
      <c r="Y14" s="219">
        <v>46.076999664306641</v>
      </c>
      <c r="Z14" s="219">
        <v>23.090000152587891</v>
      </c>
      <c r="AA14" s="219">
        <v>8.0799999237060547</v>
      </c>
      <c r="AB14" s="236">
        <v>457</v>
      </c>
      <c r="AC14" s="220" t="s">
        <v>144</v>
      </c>
      <c r="AD14" s="224" t="s">
        <v>146</v>
      </c>
      <c r="AE14" s="224" t="s">
        <v>146</v>
      </c>
      <c r="AF14" s="224" t="s">
        <v>147</v>
      </c>
      <c r="AG14" s="224" t="s">
        <v>146</v>
      </c>
      <c r="AH14" s="219">
        <v>3.9999999105930328E-2</v>
      </c>
      <c r="AI14" s="224" t="s">
        <v>149</v>
      </c>
      <c r="AJ14" s="218">
        <v>68</v>
      </c>
    </row>
    <row r="15" spans="1:36" s="217" customFormat="1" ht="13.2" x14ac:dyDescent="0.25">
      <c r="A15" s="216" t="s">
        <v>221</v>
      </c>
      <c r="B15" s="234">
        <v>169</v>
      </c>
      <c r="C15" s="190" t="s">
        <v>100</v>
      </c>
      <c r="D15" s="190" t="s">
        <v>54</v>
      </c>
      <c r="E15" s="189" t="s">
        <v>101</v>
      </c>
      <c r="F15" s="237">
        <v>42012</v>
      </c>
      <c r="G15" s="218">
        <v>69</v>
      </c>
      <c r="J15" s="190" t="s">
        <v>100</v>
      </c>
      <c r="K15" s="237">
        <v>42012</v>
      </c>
      <c r="L15" s="219">
        <v>2.7000000476837158</v>
      </c>
      <c r="M15" s="220" t="s">
        <v>144</v>
      </c>
      <c r="N15" s="219">
        <v>18.290000915527344</v>
      </c>
      <c r="O15" s="219">
        <v>8.0699996948242188</v>
      </c>
      <c r="P15" s="220" t="s">
        <v>145</v>
      </c>
      <c r="Q15" s="219">
        <v>6.059999942779541</v>
      </c>
      <c r="R15" s="219">
        <v>55.919998168945313</v>
      </c>
      <c r="S15" s="221">
        <v>10</v>
      </c>
      <c r="T15" s="220" t="s">
        <v>163</v>
      </c>
      <c r="U15" s="221">
        <v>12</v>
      </c>
      <c r="V15" s="221">
        <v>122</v>
      </c>
      <c r="W15" s="219">
        <v>60.715999603271484</v>
      </c>
      <c r="X15" s="222">
        <v>7.0432007312774658E-2</v>
      </c>
      <c r="Y15" s="219">
        <v>39.827999114990234</v>
      </c>
      <c r="Z15" s="219">
        <v>27.804000854492188</v>
      </c>
      <c r="AA15" s="219">
        <v>7.2600002288818359</v>
      </c>
      <c r="AB15" s="236">
        <v>420</v>
      </c>
      <c r="AC15" s="220" t="s">
        <v>144</v>
      </c>
      <c r="AD15" s="224" t="s">
        <v>146</v>
      </c>
      <c r="AE15" s="221">
        <v>1.7000000476837158</v>
      </c>
      <c r="AF15" s="221">
        <v>0.69999998807907104</v>
      </c>
      <c r="AG15" s="221">
        <v>0.80000001192092896</v>
      </c>
      <c r="AH15" s="220" t="s">
        <v>148</v>
      </c>
      <c r="AI15" s="224" t="s">
        <v>149</v>
      </c>
      <c r="AJ15" s="218">
        <v>69</v>
      </c>
    </row>
    <row r="16" spans="1:36" s="217" customFormat="1" ht="13.2" x14ac:dyDescent="0.25">
      <c r="A16" s="216" t="s">
        <v>222</v>
      </c>
      <c r="B16" s="234">
        <v>170</v>
      </c>
      <c r="C16" s="190" t="s">
        <v>97</v>
      </c>
      <c r="D16" s="190" t="s">
        <v>56</v>
      </c>
      <c r="E16" s="189" t="s">
        <v>98</v>
      </c>
      <c r="F16" s="237">
        <v>42012</v>
      </c>
      <c r="G16" s="218">
        <v>70</v>
      </c>
      <c r="J16" s="190" t="s">
        <v>97</v>
      </c>
      <c r="K16" s="237">
        <v>42012</v>
      </c>
      <c r="L16" s="219">
        <v>2.7999999523162842</v>
      </c>
      <c r="M16" s="220" t="s">
        <v>144</v>
      </c>
      <c r="N16" s="219">
        <v>13.420000076293945</v>
      </c>
      <c r="O16" s="219">
        <v>6.0300002098083496</v>
      </c>
      <c r="P16" s="220" t="s">
        <v>145</v>
      </c>
      <c r="Q16" s="219">
        <v>4.4000000953674316</v>
      </c>
      <c r="R16" s="219">
        <v>85.139999389648438</v>
      </c>
      <c r="S16" s="224" t="s">
        <v>165</v>
      </c>
      <c r="T16" s="220" t="s">
        <v>163</v>
      </c>
      <c r="U16" s="221">
        <v>12</v>
      </c>
      <c r="V16" s="221">
        <v>183.05999755859375</v>
      </c>
      <c r="W16" s="219">
        <v>49.397998809814453</v>
      </c>
      <c r="X16" s="222">
        <v>6.6966116428375244E-2</v>
      </c>
      <c r="Y16" s="219">
        <v>41.397998809814453</v>
      </c>
      <c r="Z16" s="219">
        <v>27.697999954223633</v>
      </c>
      <c r="AA16" s="219">
        <v>7.880000114440918</v>
      </c>
      <c r="AB16" s="236">
        <v>506</v>
      </c>
      <c r="AC16" s="220" t="s">
        <v>144</v>
      </c>
      <c r="AD16" s="224" t="s">
        <v>146</v>
      </c>
      <c r="AE16" s="224" t="s">
        <v>146</v>
      </c>
      <c r="AF16" s="221">
        <v>0.69999998807907104</v>
      </c>
      <c r="AG16" s="221">
        <v>0.69999998807907104</v>
      </c>
      <c r="AH16" s="219">
        <v>3.9999999105930328E-2</v>
      </c>
      <c r="AI16" s="224" t="s">
        <v>149</v>
      </c>
      <c r="AJ16" s="218">
        <v>70</v>
      </c>
    </row>
    <row r="19" spans="1:36" x14ac:dyDescent="0.3">
      <c r="A19" s="239" t="s">
        <v>487</v>
      </c>
    </row>
    <row r="26" spans="1:36" s="283" customFormat="1" ht="15" customHeight="1" x14ac:dyDescent="0.2">
      <c r="L26" s="1" t="s">
        <v>108</v>
      </c>
      <c r="M26" s="1" t="s">
        <v>109</v>
      </c>
      <c r="N26" s="1" t="s">
        <v>110</v>
      </c>
      <c r="O26" s="1" t="s">
        <v>111</v>
      </c>
      <c r="P26" s="1" t="s">
        <v>112</v>
      </c>
      <c r="Q26" s="1" t="s">
        <v>113</v>
      </c>
      <c r="R26" s="1" t="s">
        <v>114</v>
      </c>
      <c r="S26" s="1" t="s">
        <v>115</v>
      </c>
      <c r="T26" s="1" t="s">
        <v>116</v>
      </c>
      <c r="U26" s="1" t="s">
        <v>117</v>
      </c>
      <c r="V26" s="1" t="s">
        <v>118</v>
      </c>
      <c r="W26" s="1" t="s">
        <v>119</v>
      </c>
      <c r="X26" s="1" t="s">
        <v>120</v>
      </c>
      <c r="Y26" s="1" t="s">
        <v>121</v>
      </c>
      <c r="Z26" s="1" t="s">
        <v>122</v>
      </c>
      <c r="AA26" s="1" t="s">
        <v>123</v>
      </c>
      <c r="AB26" s="1" t="s">
        <v>124</v>
      </c>
      <c r="AC26" s="1" t="s">
        <v>125</v>
      </c>
      <c r="AD26" s="1" t="s">
        <v>126</v>
      </c>
      <c r="AE26" s="1" t="s">
        <v>127</v>
      </c>
      <c r="AF26" s="1" t="s">
        <v>128</v>
      </c>
      <c r="AG26" s="1" t="s">
        <v>129</v>
      </c>
      <c r="AH26" s="1" t="s">
        <v>130</v>
      </c>
      <c r="AI26" s="1" t="s">
        <v>131</v>
      </c>
      <c r="AJ26" s="289" t="s">
        <v>195</v>
      </c>
    </row>
    <row r="27" spans="1:36" s="283" customFormat="1" ht="15" customHeight="1" x14ac:dyDescent="0.25">
      <c r="A27" s="392" t="s">
        <v>346</v>
      </c>
      <c r="E27" s="393"/>
      <c r="L27" s="284" t="s">
        <v>136</v>
      </c>
      <c r="M27" s="284" t="s">
        <v>137</v>
      </c>
      <c r="N27" s="284" t="s">
        <v>136</v>
      </c>
      <c r="O27" s="284" t="s">
        <v>136</v>
      </c>
      <c r="P27" s="284" t="s">
        <v>136</v>
      </c>
      <c r="Q27" s="284" t="s">
        <v>136</v>
      </c>
      <c r="R27" s="284" t="s">
        <v>136</v>
      </c>
      <c r="S27" s="284" t="s">
        <v>136</v>
      </c>
      <c r="T27" s="284" t="s">
        <v>136</v>
      </c>
      <c r="U27" s="284" t="s">
        <v>136</v>
      </c>
      <c r="V27" s="284" t="s">
        <v>138</v>
      </c>
      <c r="W27" s="284" t="s">
        <v>139</v>
      </c>
      <c r="X27" s="284" t="s">
        <v>140</v>
      </c>
      <c r="Y27" s="284" t="s">
        <v>139</v>
      </c>
      <c r="Z27" s="284" t="s">
        <v>139</v>
      </c>
      <c r="AA27" s="284" t="s">
        <v>140</v>
      </c>
      <c r="AB27" s="284" t="s">
        <v>141</v>
      </c>
      <c r="AC27" s="284" t="s">
        <v>142</v>
      </c>
      <c r="AD27" s="284" t="s">
        <v>142</v>
      </c>
      <c r="AE27" s="284" t="s">
        <v>142</v>
      </c>
      <c r="AF27" s="284" t="s">
        <v>142</v>
      </c>
      <c r="AG27" s="284" t="s">
        <v>142</v>
      </c>
      <c r="AH27" s="284" t="s">
        <v>142</v>
      </c>
      <c r="AI27" s="284" t="s">
        <v>142</v>
      </c>
      <c r="AJ27" s="394"/>
    </row>
    <row r="28" spans="1:36" s="283" customFormat="1" ht="15" customHeight="1" x14ac:dyDescent="0.25">
      <c r="A28" s="395" t="s">
        <v>156</v>
      </c>
      <c r="B28" s="142" t="s">
        <v>89</v>
      </c>
      <c r="C28" s="142" t="s">
        <v>1</v>
      </c>
      <c r="D28" s="142" t="s">
        <v>2</v>
      </c>
      <c r="E28" s="142" t="s">
        <v>3</v>
      </c>
      <c r="F28" s="396" t="s">
        <v>10</v>
      </c>
      <c r="L28" s="284" t="s">
        <v>158</v>
      </c>
      <c r="M28" s="284" t="s">
        <v>159</v>
      </c>
      <c r="N28" s="284" t="s">
        <v>159</v>
      </c>
      <c r="O28" s="284" t="s">
        <v>159</v>
      </c>
      <c r="P28" s="284" t="s">
        <v>159</v>
      </c>
      <c r="Q28" s="284" t="s">
        <v>159</v>
      </c>
      <c r="R28" s="284" t="s">
        <v>159</v>
      </c>
      <c r="S28" s="284" t="s">
        <v>158</v>
      </c>
      <c r="T28" s="284" t="s">
        <v>159</v>
      </c>
      <c r="U28" s="284" t="s">
        <v>158</v>
      </c>
      <c r="V28" s="284" t="s">
        <v>159</v>
      </c>
      <c r="W28" s="284" t="s">
        <v>159</v>
      </c>
      <c r="X28" s="284" t="s">
        <v>159</v>
      </c>
      <c r="Y28" s="284" t="s">
        <v>159</v>
      </c>
      <c r="Z28" s="284" t="s">
        <v>159</v>
      </c>
      <c r="AA28" s="288"/>
      <c r="AB28" s="284" t="s">
        <v>160</v>
      </c>
      <c r="AC28" s="284" t="s">
        <v>158</v>
      </c>
      <c r="AD28" s="284" t="s">
        <v>158</v>
      </c>
      <c r="AE28" s="284" t="s">
        <v>158</v>
      </c>
      <c r="AF28" s="284" t="s">
        <v>158</v>
      </c>
      <c r="AG28" s="284" t="s">
        <v>158</v>
      </c>
      <c r="AH28" s="284" t="s">
        <v>158</v>
      </c>
      <c r="AI28" s="284" t="s">
        <v>158</v>
      </c>
      <c r="AJ28" s="394"/>
    </row>
    <row r="29" spans="1:36" s="337" customFormat="1" ht="15" customHeight="1" x14ac:dyDescent="0.25">
      <c r="A29" s="328" t="s">
        <v>347</v>
      </c>
      <c r="B29" s="11">
        <v>263</v>
      </c>
      <c r="C29" s="339">
        <v>13</v>
      </c>
      <c r="D29" s="324" t="s">
        <v>16</v>
      </c>
      <c r="E29" s="324" t="s">
        <v>17</v>
      </c>
      <c r="F29" s="397">
        <v>42041</v>
      </c>
      <c r="J29" s="324" t="s">
        <v>16</v>
      </c>
      <c r="K29" s="397">
        <v>42041</v>
      </c>
      <c r="L29" s="293">
        <v>4.0999999046325684</v>
      </c>
      <c r="M29" s="293">
        <v>6.8489693105220795E-2</v>
      </c>
      <c r="N29" s="293">
        <v>19.840000152587891</v>
      </c>
      <c r="O29" s="293">
        <v>18.170000076293945</v>
      </c>
      <c r="P29" s="292" t="s">
        <v>145</v>
      </c>
      <c r="Q29" s="293">
        <v>3.4800000190734863</v>
      </c>
      <c r="R29" s="293">
        <v>90.699996948242188</v>
      </c>
      <c r="S29" s="295">
        <v>232</v>
      </c>
      <c r="T29" s="293">
        <v>1.1799999475479126</v>
      </c>
      <c r="U29" s="295">
        <v>11</v>
      </c>
      <c r="V29" s="295">
        <v>219.69999694824219</v>
      </c>
      <c r="W29" s="293">
        <v>7.3229999542236328</v>
      </c>
      <c r="X29" s="296">
        <v>0.16506174206733704</v>
      </c>
      <c r="Y29" s="293">
        <v>68.555000305175781</v>
      </c>
      <c r="Z29" s="293">
        <v>60.171001434326172</v>
      </c>
      <c r="AA29" s="293">
        <v>7.6399998664855957</v>
      </c>
      <c r="AB29" s="297">
        <v>678</v>
      </c>
      <c r="AC29" s="292" t="s">
        <v>144</v>
      </c>
      <c r="AD29" s="294" t="s">
        <v>146</v>
      </c>
      <c r="AE29" s="295">
        <v>1.6000000238418579</v>
      </c>
      <c r="AF29" s="295">
        <v>3.2000000476837158</v>
      </c>
      <c r="AG29" s="295">
        <v>1.2000000476837158</v>
      </c>
      <c r="AH29" s="293">
        <v>7.0000000298023224E-2</v>
      </c>
      <c r="AI29" s="295">
        <v>0.5</v>
      </c>
      <c r="AJ29" s="398">
        <v>37</v>
      </c>
    </row>
    <row r="30" spans="1:36" s="337" customFormat="1" ht="15" customHeight="1" x14ac:dyDescent="0.25">
      <c r="A30" s="328" t="s">
        <v>348</v>
      </c>
      <c r="B30" s="11">
        <v>264</v>
      </c>
      <c r="C30" s="339">
        <v>19</v>
      </c>
      <c r="D30" s="324" t="s">
        <v>24</v>
      </c>
      <c r="E30" s="324" t="s">
        <v>25</v>
      </c>
      <c r="F30" s="397">
        <v>42041</v>
      </c>
      <c r="J30" s="324" t="s">
        <v>24</v>
      </c>
      <c r="K30" s="397">
        <v>42041</v>
      </c>
      <c r="L30" s="293">
        <v>6.0999999046325684</v>
      </c>
      <c r="M30" s="293">
        <v>4.0391486138105392E-2</v>
      </c>
      <c r="N30" s="293">
        <v>18.090000152587891</v>
      </c>
      <c r="O30" s="293">
        <v>12.779999732971191</v>
      </c>
      <c r="P30" s="292" t="s">
        <v>145</v>
      </c>
      <c r="Q30" s="293">
        <v>3.2799999713897705</v>
      </c>
      <c r="R30" s="293">
        <v>69.230003356933594</v>
      </c>
      <c r="S30" s="295">
        <v>29</v>
      </c>
      <c r="T30" s="293">
        <v>0.18999999761581421</v>
      </c>
      <c r="U30" s="295">
        <v>8</v>
      </c>
      <c r="V30" s="295">
        <v>170.89999389648438</v>
      </c>
      <c r="W30" s="293">
        <v>47.043998718261719</v>
      </c>
      <c r="X30" s="296">
        <v>0.31524175405502319</v>
      </c>
      <c r="Y30" s="293">
        <v>51.729000091552734</v>
      </c>
      <c r="Z30" s="293">
        <v>32.021999359130859</v>
      </c>
      <c r="AA30" s="293">
        <v>7.8299999237060547</v>
      </c>
      <c r="AB30" s="297">
        <v>542</v>
      </c>
      <c r="AC30" s="292" t="s">
        <v>144</v>
      </c>
      <c r="AD30" s="294" t="s">
        <v>146</v>
      </c>
      <c r="AE30" s="295">
        <v>0.80000001192092896</v>
      </c>
      <c r="AF30" s="295">
        <v>1.8999999761581421</v>
      </c>
      <c r="AG30" s="295">
        <v>1</v>
      </c>
      <c r="AH30" s="293">
        <v>7.9999998211860657E-2</v>
      </c>
      <c r="AI30" s="295">
        <v>1.2999999523162842</v>
      </c>
      <c r="AJ30" s="398">
        <v>38</v>
      </c>
    </row>
    <row r="31" spans="1:36" s="337" customFormat="1" ht="15" customHeight="1" x14ac:dyDescent="0.25">
      <c r="A31" s="328" t="s">
        <v>349</v>
      </c>
      <c r="B31" s="11">
        <v>267</v>
      </c>
      <c r="C31" s="339">
        <v>79</v>
      </c>
      <c r="D31" s="324" t="s">
        <v>36</v>
      </c>
      <c r="E31" s="324" t="s">
        <v>37</v>
      </c>
      <c r="F31" s="397">
        <v>42047</v>
      </c>
      <c r="J31" s="324" t="s">
        <v>36</v>
      </c>
      <c r="K31" s="397">
        <v>42047</v>
      </c>
      <c r="L31" s="292" t="s">
        <v>153</v>
      </c>
      <c r="M31" s="293">
        <v>3.2363560050725937E-2</v>
      </c>
      <c r="N31" s="293">
        <v>7.2399997711181641</v>
      </c>
      <c r="O31" s="293">
        <v>2.7999999523162842</v>
      </c>
      <c r="P31" s="292" t="s">
        <v>145</v>
      </c>
      <c r="Q31" s="293">
        <v>1.8899999856948853</v>
      </c>
      <c r="R31" s="293">
        <v>14.949999809265137</v>
      </c>
      <c r="S31" s="295">
        <v>11</v>
      </c>
      <c r="T31" s="293">
        <v>0.12999999523162842</v>
      </c>
      <c r="U31" s="295">
        <v>9</v>
      </c>
      <c r="V31" s="295">
        <v>45.799999237060547</v>
      </c>
      <c r="W31" s="293">
        <v>6.7150001525878906</v>
      </c>
      <c r="X31" s="296">
        <v>0.10244161635637283</v>
      </c>
      <c r="Y31" s="293">
        <v>14.75</v>
      </c>
      <c r="Z31" s="293">
        <v>8.5229997634887695</v>
      </c>
      <c r="AA31" s="293">
        <v>7.3000001907348633</v>
      </c>
      <c r="AB31" s="297">
        <v>150</v>
      </c>
      <c r="AC31" s="292" t="s">
        <v>144</v>
      </c>
      <c r="AD31" s="295">
        <v>12.399999618530273</v>
      </c>
      <c r="AE31" s="295">
        <v>3</v>
      </c>
      <c r="AF31" s="295">
        <v>3</v>
      </c>
      <c r="AG31" s="295">
        <v>0.5</v>
      </c>
      <c r="AH31" s="293">
        <v>0.10999999940395355</v>
      </c>
      <c r="AI31" s="295">
        <v>0.60000002384185791</v>
      </c>
      <c r="AJ31" s="398">
        <v>41</v>
      </c>
    </row>
    <row r="32" spans="1:36" s="337" customFormat="1" ht="15" customHeight="1" x14ac:dyDescent="0.25">
      <c r="A32" s="328" t="s">
        <v>350</v>
      </c>
      <c r="B32" s="11">
        <v>268</v>
      </c>
      <c r="C32" s="339">
        <v>77</v>
      </c>
      <c r="D32" s="324" t="s">
        <v>27</v>
      </c>
      <c r="E32" s="324" t="s">
        <v>28</v>
      </c>
      <c r="F32" s="397">
        <v>42047</v>
      </c>
      <c r="J32" s="324" t="s">
        <v>27</v>
      </c>
      <c r="K32" s="397">
        <v>42047</v>
      </c>
      <c r="L32" s="292" t="s">
        <v>153</v>
      </c>
      <c r="M32" s="293">
        <v>4.0391486138105392E-2</v>
      </c>
      <c r="N32" s="293">
        <v>5.2199997901916504</v>
      </c>
      <c r="O32" s="293">
        <v>4.3299999237060547</v>
      </c>
      <c r="P32" s="292" t="s">
        <v>145</v>
      </c>
      <c r="Q32" s="293">
        <v>1.2000000476837158</v>
      </c>
      <c r="R32" s="293">
        <v>20.340000152587891</v>
      </c>
      <c r="S32" s="295">
        <v>14</v>
      </c>
      <c r="T32" s="293">
        <v>0.10000000149011612</v>
      </c>
      <c r="U32" s="295">
        <v>9</v>
      </c>
      <c r="V32" s="295">
        <v>54.900001525878906</v>
      </c>
      <c r="W32" s="293">
        <v>12.144000053405762</v>
      </c>
      <c r="X32" s="296">
        <v>7.2885029017925262E-2</v>
      </c>
      <c r="Y32" s="293">
        <v>15.770999908447266</v>
      </c>
      <c r="Z32" s="293">
        <v>5.6649999618530273</v>
      </c>
      <c r="AA32" s="293">
        <v>7.320000171661377</v>
      </c>
      <c r="AB32" s="297">
        <v>174</v>
      </c>
      <c r="AC32" s="292" t="s">
        <v>144</v>
      </c>
      <c r="AD32" s="294" t="s">
        <v>146</v>
      </c>
      <c r="AE32" s="294" t="s">
        <v>146</v>
      </c>
      <c r="AF32" s="295">
        <v>3.5</v>
      </c>
      <c r="AG32" s="295">
        <v>0.5</v>
      </c>
      <c r="AH32" s="293">
        <v>7.9999998211860657E-2</v>
      </c>
      <c r="AI32" s="295">
        <v>0.60000002384185791</v>
      </c>
      <c r="AJ32" s="398">
        <v>42</v>
      </c>
    </row>
    <row r="33" spans="1:36" s="337" customFormat="1" ht="15" customHeight="1" x14ac:dyDescent="0.25">
      <c r="A33" s="328" t="s">
        <v>351</v>
      </c>
      <c r="B33" s="11">
        <v>269</v>
      </c>
      <c r="C33" s="339">
        <v>78</v>
      </c>
      <c r="D33" s="324" t="s">
        <v>33</v>
      </c>
      <c r="E33" s="324" t="s">
        <v>34</v>
      </c>
      <c r="F33" s="397">
        <v>42047</v>
      </c>
      <c r="J33" s="324" t="s">
        <v>33</v>
      </c>
      <c r="K33" s="397">
        <v>42047</v>
      </c>
      <c r="L33" s="293">
        <v>2.5999999046325684</v>
      </c>
      <c r="M33" s="293">
        <v>2.4335669353604317E-2</v>
      </c>
      <c r="N33" s="293">
        <v>15.899999618530273</v>
      </c>
      <c r="O33" s="293">
        <v>8.3900003433227539</v>
      </c>
      <c r="P33" s="292" t="s">
        <v>145</v>
      </c>
      <c r="Q33" s="293">
        <v>3.0399999618530273</v>
      </c>
      <c r="R33" s="293">
        <v>41.520000457763672</v>
      </c>
      <c r="S33" s="295">
        <v>23</v>
      </c>
      <c r="T33" s="293">
        <v>0.18000000715255737</v>
      </c>
      <c r="U33" s="295">
        <v>16</v>
      </c>
      <c r="V33" s="295">
        <v>100.69999694824219</v>
      </c>
      <c r="W33" s="293">
        <v>30.783000946044922</v>
      </c>
      <c r="X33" s="296">
        <v>9.7608573734760284E-2</v>
      </c>
      <c r="Y33" s="293">
        <v>26.881000518798828</v>
      </c>
      <c r="Z33" s="293">
        <v>25.604000091552734</v>
      </c>
      <c r="AA33" s="293">
        <v>7.3899998664855957</v>
      </c>
      <c r="AB33" s="297">
        <v>373</v>
      </c>
      <c r="AC33" s="292" t="s">
        <v>144</v>
      </c>
      <c r="AD33" s="294" t="s">
        <v>146</v>
      </c>
      <c r="AE33" s="295">
        <v>1.2999999523162842</v>
      </c>
      <c r="AF33" s="295">
        <v>2.7000000476837158</v>
      </c>
      <c r="AG33" s="295">
        <v>0.69999998807907104</v>
      </c>
      <c r="AH33" s="293">
        <v>7.9999998211860657E-2</v>
      </c>
      <c r="AI33" s="295">
        <v>0.69999998807907104</v>
      </c>
      <c r="AJ33" s="398">
        <v>43</v>
      </c>
    </row>
    <row r="34" spans="1:36" s="337" customFormat="1" ht="15" customHeight="1" x14ac:dyDescent="0.25">
      <c r="A34" s="328" t="s">
        <v>352</v>
      </c>
      <c r="B34" s="11">
        <v>270</v>
      </c>
      <c r="C34" s="13"/>
      <c r="D34" s="13" t="s">
        <v>71</v>
      </c>
      <c r="E34" s="13" t="s">
        <v>72</v>
      </c>
      <c r="F34" s="397">
        <v>42041</v>
      </c>
      <c r="J34" s="13" t="s">
        <v>71</v>
      </c>
      <c r="K34" s="397">
        <v>42041</v>
      </c>
      <c r="L34" s="293">
        <v>3.5999999046325684</v>
      </c>
      <c r="M34" s="293">
        <v>2.8349610045552254E-2</v>
      </c>
      <c r="N34" s="293">
        <v>11.930000305175781</v>
      </c>
      <c r="O34" s="293">
        <v>5.6100001335144043</v>
      </c>
      <c r="P34" s="292" t="s">
        <v>145</v>
      </c>
      <c r="Q34" s="293">
        <v>3.3399999141693115</v>
      </c>
      <c r="R34" s="293">
        <v>40.630001068115234</v>
      </c>
      <c r="S34" s="295">
        <v>68</v>
      </c>
      <c r="T34" s="293">
        <v>0.31000000238418579</v>
      </c>
      <c r="U34" s="295">
        <v>8</v>
      </c>
      <c r="V34" s="295">
        <v>122</v>
      </c>
      <c r="W34" s="293">
        <v>14.071000099182129</v>
      </c>
      <c r="X34" s="296">
        <v>0.1075025200843811</v>
      </c>
      <c r="Y34" s="293">
        <v>27.01300048828125</v>
      </c>
      <c r="Z34" s="293">
        <v>13.515999794006348</v>
      </c>
      <c r="AA34" s="293">
        <v>7.5199999809265137</v>
      </c>
      <c r="AB34" s="297">
        <v>313</v>
      </c>
      <c r="AC34" s="292" t="s">
        <v>144</v>
      </c>
      <c r="AD34" s="294" t="s">
        <v>146</v>
      </c>
      <c r="AE34" s="295">
        <v>1.1000000238418579</v>
      </c>
      <c r="AF34" s="295">
        <v>0.89999997615814209</v>
      </c>
      <c r="AG34" s="295">
        <v>0.89999997615814209</v>
      </c>
      <c r="AH34" s="293">
        <v>7.0000000298023224E-2</v>
      </c>
      <c r="AI34" s="294" t="s">
        <v>149</v>
      </c>
      <c r="AJ34" s="398">
        <v>44</v>
      </c>
    </row>
    <row r="35" spans="1:36" s="337" customFormat="1" ht="15" customHeight="1" x14ac:dyDescent="0.25">
      <c r="A35" s="328" t="s">
        <v>353</v>
      </c>
      <c r="B35" s="11">
        <v>271</v>
      </c>
      <c r="C35" s="13"/>
      <c r="D35" s="13" t="s">
        <v>74</v>
      </c>
      <c r="E35" s="13" t="s">
        <v>75</v>
      </c>
      <c r="F35" s="397">
        <v>42041</v>
      </c>
      <c r="J35" s="13" t="s">
        <v>74</v>
      </c>
      <c r="K35" s="397">
        <v>42041</v>
      </c>
      <c r="L35" s="293">
        <v>6.0999999046325684</v>
      </c>
      <c r="M35" s="293">
        <v>5.2433475852012634E-2</v>
      </c>
      <c r="N35" s="293">
        <v>11.329999923706055</v>
      </c>
      <c r="O35" s="293">
        <v>8.1899995803833008</v>
      </c>
      <c r="P35" s="292" t="s">
        <v>145</v>
      </c>
      <c r="Q35" s="293">
        <v>1.4500000476837158</v>
      </c>
      <c r="R35" s="293">
        <v>101.62000274658203</v>
      </c>
      <c r="S35" s="295">
        <v>18</v>
      </c>
      <c r="T35" s="293">
        <v>7.0000000298023224E-2</v>
      </c>
      <c r="U35" s="295">
        <v>9</v>
      </c>
      <c r="V35" s="295">
        <v>262.39999389648438</v>
      </c>
      <c r="W35" s="293">
        <v>11.744000434875488</v>
      </c>
      <c r="X35" s="296">
        <v>0.13658319413661957</v>
      </c>
      <c r="Y35" s="293">
        <v>44.491001129150391</v>
      </c>
      <c r="Z35" s="293">
        <v>21.940999984741211</v>
      </c>
      <c r="AA35" s="293">
        <v>7.7300000190734863</v>
      </c>
      <c r="AB35" s="297">
        <v>608</v>
      </c>
      <c r="AC35" s="292" t="s">
        <v>144</v>
      </c>
      <c r="AD35" s="294" t="s">
        <v>146</v>
      </c>
      <c r="AE35" s="295">
        <v>15.600000381469727</v>
      </c>
      <c r="AF35" s="295">
        <v>1.1000000238418579</v>
      </c>
      <c r="AG35" s="295">
        <v>0.60000002384185791</v>
      </c>
      <c r="AH35" s="293">
        <v>7.9999998211860657E-2</v>
      </c>
      <c r="AI35" s="294" t="s">
        <v>149</v>
      </c>
      <c r="AJ35" s="398">
        <v>45</v>
      </c>
    </row>
    <row r="36" spans="1:36" s="337" customFormat="1" ht="15" customHeight="1" x14ac:dyDescent="0.25">
      <c r="A36" s="328" t="s">
        <v>354</v>
      </c>
      <c r="B36" s="11">
        <v>272</v>
      </c>
      <c r="C36" s="324"/>
      <c r="D36" s="324" t="s">
        <v>52</v>
      </c>
      <c r="E36" s="324" t="s">
        <v>54</v>
      </c>
      <c r="F36" s="399">
        <v>42040</v>
      </c>
      <c r="J36" s="324" t="s">
        <v>52</v>
      </c>
      <c r="K36" s="399">
        <v>42040</v>
      </c>
      <c r="L36" s="293">
        <v>5.5</v>
      </c>
      <c r="M36" s="293">
        <v>3.2363560050725937E-2</v>
      </c>
      <c r="N36" s="293">
        <v>23.409999847412109</v>
      </c>
      <c r="O36" s="293">
        <v>13.300000190734863</v>
      </c>
      <c r="P36" s="292" t="s">
        <v>145</v>
      </c>
      <c r="Q36" s="293">
        <v>2.380000114440918</v>
      </c>
      <c r="R36" s="293">
        <v>73.239997863769531</v>
      </c>
      <c r="S36" s="295">
        <v>10</v>
      </c>
      <c r="T36" s="293">
        <v>5.9999998658895493E-2</v>
      </c>
      <c r="U36" s="295">
        <v>17</v>
      </c>
      <c r="V36" s="295">
        <v>183.05999755859375</v>
      </c>
      <c r="W36" s="293">
        <v>32.826999664306641</v>
      </c>
      <c r="X36" s="296">
        <v>0.14323198795318604</v>
      </c>
      <c r="Y36" s="293">
        <v>57.337001800537109</v>
      </c>
      <c r="Z36" s="293">
        <v>45.820999145507813</v>
      </c>
      <c r="AA36" s="293">
        <v>7.9600000381469727</v>
      </c>
      <c r="AB36" s="297">
        <v>585</v>
      </c>
      <c r="AC36" s="292" t="s">
        <v>144</v>
      </c>
      <c r="AD36" s="294" t="s">
        <v>146</v>
      </c>
      <c r="AE36" s="295">
        <v>19.200000762939453</v>
      </c>
      <c r="AF36" s="295">
        <v>2</v>
      </c>
      <c r="AG36" s="295">
        <v>1.1000000238418579</v>
      </c>
      <c r="AH36" s="293">
        <v>0.25999999046325684</v>
      </c>
      <c r="AI36" s="294" t="s">
        <v>149</v>
      </c>
      <c r="AJ36" s="398">
        <v>46</v>
      </c>
    </row>
    <row r="37" spans="1:36" s="337" customFormat="1" ht="15" customHeight="1" x14ac:dyDescent="0.25">
      <c r="A37" s="328" t="s">
        <v>355</v>
      </c>
      <c r="B37" s="11">
        <v>273</v>
      </c>
      <c r="C37" s="13"/>
      <c r="D37" s="13" t="s">
        <v>55</v>
      </c>
      <c r="E37" s="13" t="s">
        <v>56</v>
      </c>
      <c r="F37" s="399">
        <v>42040</v>
      </c>
      <c r="J37" s="13" t="s">
        <v>55</v>
      </c>
      <c r="K37" s="399">
        <v>42040</v>
      </c>
      <c r="L37" s="293">
        <v>3.7000000476837158</v>
      </c>
      <c r="M37" s="293">
        <v>4.0391486138105392E-2</v>
      </c>
      <c r="N37" s="293">
        <v>8.6000003814697266</v>
      </c>
      <c r="O37" s="293">
        <v>5.6700000762939453</v>
      </c>
      <c r="P37" s="292" t="s">
        <v>145</v>
      </c>
      <c r="Q37" s="293">
        <v>1.5700000524520874</v>
      </c>
      <c r="R37" s="293">
        <v>104.29000091552734</v>
      </c>
      <c r="S37" s="294" t="s">
        <v>165</v>
      </c>
      <c r="T37" s="292" t="s">
        <v>163</v>
      </c>
      <c r="U37" s="295">
        <v>16</v>
      </c>
      <c r="V37" s="295">
        <v>250.19999694824219</v>
      </c>
      <c r="W37" s="293">
        <v>33.5260009765625</v>
      </c>
      <c r="X37" s="296">
        <v>0.1075025200843811</v>
      </c>
      <c r="Y37" s="293">
        <v>38.199001312255859</v>
      </c>
      <c r="Z37" s="293">
        <v>16.26300048828125</v>
      </c>
      <c r="AA37" s="293">
        <v>7.7199997901916504</v>
      </c>
      <c r="AB37" s="297">
        <v>598</v>
      </c>
      <c r="AC37" s="292" t="s">
        <v>144</v>
      </c>
      <c r="AD37" s="294" t="s">
        <v>146</v>
      </c>
      <c r="AE37" s="295">
        <v>1.2999999523162842</v>
      </c>
      <c r="AF37" s="295">
        <v>0.40000000596046448</v>
      </c>
      <c r="AG37" s="295">
        <v>0.80000001192092896</v>
      </c>
      <c r="AH37" s="293">
        <v>0.10000000149011612</v>
      </c>
      <c r="AI37" s="294" t="s">
        <v>149</v>
      </c>
      <c r="AJ37" s="398">
        <v>47</v>
      </c>
    </row>
    <row r="38" spans="1:36" s="337" customFormat="1" ht="15" customHeight="1" x14ac:dyDescent="0.25">
      <c r="A38" s="328" t="s">
        <v>356</v>
      </c>
      <c r="B38" s="11">
        <v>274</v>
      </c>
      <c r="C38" s="324"/>
      <c r="D38" s="324" t="s">
        <v>60</v>
      </c>
      <c r="E38" s="324" t="s">
        <v>54</v>
      </c>
      <c r="F38" s="399">
        <v>42040</v>
      </c>
      <c r="J38" s="324" t="s">
        <v>60</v>
      </c>
      <c r="K38" s="399">
        <v>42040</v>
      </c>
      <c r="L38" s="292" t="s">
        <v>153</v>
      </c>
      <c r="M38" s="293">
        <v>3.2363560050725937E-2</v>
      </c>
      <c r="N38" s="293">
        <v>15.619999885559082</v>
      </c>
      <c r="O38" s="293">
        <v>7.9499998092651367</v>
      </c>
      <c r="P38" s="292" t="s">
        <v>145</v>
      </c>
      <c r="Q38" s="293">
        <v>2.1500000953674316</v>
      </c>
      <c r="R38" s="293">
        <v>38.979999542236328</v>
      </c>
      <c r="S38" s="295">
        <v>21</v>
      </c>
      <c r="T38" s="292" t="s">
        <v>163</v>
      </c>
      <c r="U38" s="295">
        <v>11</v>
      </c>
      <c r="V38" s="295">
        <v>91.5</v>
      </c>
      <c r="W38" s="293">
        <v>32.479999542236328</v>
      </c>
      <c r="X38" s="296">
        <v>0.10244161635637283</v>
      </c>
      <c r="Y38" s="293">
        <v>40.564998626708984</v>
      </c>
      <c r="Z38" s="293">
        <v>21.583999633789063</v>
      </c>
      <c r="AA38" s="293">
        <v>7.8299999237060547</v>
      </c>
      <c r="AB38" s="297">
        <v>358</v>
      </c>
      <c r="AC38" s="292" t="s">
        <v>144</v>
      </c>
      <c r="AD38" s="294" t="s">
        <v>146</v>
      </c>
      <c r="AE38" s="295">
        <v>2.2000000476837158</v>
      </c>
      <c r="AF38" s="295">
        <v>1.1000000238418579</v>
      </c>
      <c r="AG38" s="295">
        <v>0.60000002384185791</v>
      </c>
      <c r="AH38" s="293">
        <v>0.10000000149011612</v>
      </c>
      <c r="AI38" s="294" t="s">
        <v>149</v>
      </c>
      <c r="AJ38" s="398">
        <v>48</v>
      </c>
    </row>
    <row r="39" spans="1:36" s="337" customFormat="1" ht="15" customHeight="1" x14ac:dyDescent="0.25">
      <c r="A39" s="328" t="s">
        <v>357</v>
      </c>
      <c r="B39" s="11">
        <v>275</v>
      </c>
      <c r="C39" s="324"/>
      <c r="D39" s="324" t="s">
        <v>65</v>
      </c>
      <c r="E39" s="324" t="s">
        <v>54</v>
      </c>
      <c r="F39" s="399">
        <v>42040</v>
      </c>
      <c r="J39" s="324" t="s">
        <v>65</v>
      </c>
      <c r="K39" s="399">
        <v>42040</v>
      </c>
      <c r="L39" s="293">
        <v>2.2000000476837158</v>
      </c>
      <c r="M39" s="293">
        <v>2.4335669353604317E-2</v>
      </c>
      <c r="N39" s="293">
        <v>10.579999923706055</v>
      </c>
      <c r="O39" s="293">
        <v>6.820000171661377</v>
      </c>
      <c r="P39" s="292" t="s">
        <v>145</v>
      </c>
      <c r="Q39" s="293">
        <v>1.5700000524520874</v>
      </c>
      <c r="R39" s="293">
        <v>63.060001373291016</v>
      </c>
      <c r="S39" s="294" t="s">
        <v>165</v>
      </c>
      <c r="T39" s="292" t="s">
        <v>163</v>
      </c>
      <c r="U39" s="295">
        <v>8</v>
      </c>
      <c r="V39" s="295">
        <v>140.30000305175781</v>
      </c>
      <c r="W39" s="293">
        <v>49.886001586914063</v>
      </c>
      <c r="X39" s="296">
        <v>9.2993743717670441E-2</v>
      </c>
      <c r="Y39" s="293">
        <v>34.86199951171875</v>
      </c>
      <c r="Z39" s="293">
        <v>22.305999755859375</v>
      </c>
      <c r="AA39" s="293">
        <v>7.8600001335144043</v>
      </c>
      <c r="AB39" s="297">
        <v>437</v>
      </c>
      <c r="AC39" s="292" t="s">
        <v>144</v>
      </c>
      <c r="AD39" s="294" t="s">
        <v>146</v>
      </c>
      <c r="AE39" s="295">
        <v>1.6000000238418579</v>
      </c>
      <c r="AF39" s="295">
        <v>1.1000000238418579</v>
      </c>
      <c r="AG39" s="295">
        <v>5.6999998092651367</v>
      </c>
      <c r="AH39" s="293">
        <v>7.9999998211860657E-2</v>
      </c>
      <c r="AI39" s="294" t="s">
        <v>149</v>
      </c>
      <c r="AJ39" s="398">
        <v>49</v>
      </c>
    </row>
    <row r="40" spans="1:36" s="337" customFormat="1" ht="15" customHeight="1" x14ac:dyDescent="0.25">
      <c r="A40" s="328" t="s">
        <v>358</v>
      </c>
      <c r="B40" s="11">
        <v>276</v>
      </c>
      <c r="C40" s="324"/>
      <c r="D40" s="324" t="s">
        <v>100</v>
      </c>
      <c r="E40" s="324" t="s">
        <v>54</v>
      </c>
      <c r="F40" s="399">
        <v>42040</v>
      </c>
      <c r="J40" s="324" t="s">
        <v>100</v>
      </c>
      <c r="K40" s="399">
        <v>42040</v>
      </c>
      <c r="L40" s="293">
        <v>2.2000000476837158</v>
      </c>
      <c r="M40" s="293">
        <v>4.4405471533536911E-2</v>
      </c>
      <c r="N40" s="293">
        <v>13.100000381469727</v>
      </c>
      <c r="O40" s="293">
        <v>7.9699997901916504</v>
      </c>
      <c r="P40" s="292" t="s">
        <v>145</v>
      </c>
      <c r="Q40" s="293">
        <v>4.5900001525878906</v>
      </c>
      <c r="R40" s="293">
        <v>46.189998626708984</v>
      </c>
      <c r="S40" s="295">
        <v>108</v>
      </c>
      <c r="T40" s="293">
        <v>0.18000000715255737</v>
      </c>
      <c r="U40" s="295">
        <v>11</v>
      </c>
      <c r="V40" s="295">
        <v>70.199996948242188</v>
      </c>
      <c r="W40" s="293">
        <v>73.382003784179688</v>
      </c>
      <c r="X40" s="296">
        <v>8.8588051497936249E-2</v>
      </c>
      <c r="Y40" s="293">
        <v>34.584999084472656</v>
      </c>
      <c r="Z40" s="293">
        <v>29.474000930786133</v>
      </c>
      <c r="AA40" s="293">
        <v>7.2800002098083496</v>
      </c>
      <c r="AB40" s="297">
        <v>396</v>
      </c>
      <c r="AC40" s="292" t="s">
        <v>144</v>
      </c>
      <c r="AD40" s="294" t="s">
        <v>146</v>
      </c>
      <c r="AE40" s="295">
        <v>7</v>
      </c>
      <c r="AF40" s="295">
        <v>2.2000000476837158</v>
      </c>
      <c r="AG40" s="295">
        <v>1</v>
      </c>
      <c r="AH40" s="293">
        <v>0.12999999523162842</v>
      </c>
      <c r="AI40" s="294" t="s">
        <v>149</v>
      </c>
      <c r="AJ40" s="398">
        <v>50</v>
      </c>
    </row>
    <row r="41" spans="1:36" s="337" customFormat="1" ht="15" customHeight="1" x14ac:dyDescent="0.25">
      <c r="A41" s="328" t="s">
        <v>359</v>
      </c>
      <c r="B41" s="11">
        <v>277</v>
      </c>
      <c r="C41" s="324"/>
      <c r="D41" s="324" t="s">
        <v>97</v>
      </c>
      <c r="E41" s="324" t="s">
        <v>56</v>
      </c>
      <c r="F41" s="399">
        <v>42040</v>
      </c>
      <c r="J41" s="324" t="s">
        <v>97</v>
      </c>
      <c r="K41" s="399">
        <v>42040</v>
      </c>
      <c r="L41" s="293">
        <v>2.2999999523162842</v>
      </c>
      <c r="M41" s="293">
        <v>2.699161134660244E-2</v>
      </c>
      <c r="N41" s="293">
        <v>12.100000381469727</v>
      </c>
      <c r="O41" s="293">
        <v>6.5900001525878906</v>
      </c>
      <c r="P41" s="292" t="s">
        <v>145</v>
      </c>
      <c r="Q41" s="293">
        <v>4.0399999618530273</v>
      </c>
      <c r="R41" s="293">
        <v>64.099998474121094</v>
      </c>
      <c r="S41" s="294" t="s">
        <v>165</v>
      </c>
      <c r="T41" s="292" t="s">
        <v>163</v>
      </c>
      <c r="U41" s="295">
        <v>7</v>
      </c>
      <c r="V41" s="295">
        <v>128.10000610351563</v>
      </c>
      <c r="W41" s="293">
        <v>65.428001403808594</v>
      </c>
      <c r="X41" s="296">
        <v>8.438265323638916E-2</v>
      </c>
      <c r="Y41" s="293">
        <v>31.91200065612793</v>
      </c>
      <c r="Z41" s="293">
        <v>27.121999740600586</v>
      </c>
      <c r="AA41" s="293">
        <v>7.559999942779541</v>
      </c>
      <c r="AB41" s="297">
        <v>465</v>
      </c>
      <c r="AC41" s="292" t="s">
        <v>144</v>
      </c>
      <c r="AD41" s="294" t="s">
        <v>146</v>
      </c>
      <c r="AE41" s="295">
        <v>3.4000000953674316</v>
      </c>
      <c r="AF41" s="295">
        <v>0.89999997615814209</v>
      </c>
      <c r="AG41" s="295">
        <v>0.69999998807907104</v>
      </c>
      <c r="AH41" s="293">
        <v>5.9999998658895493E-2</v>
      </c>
      <c r="AI41" s="294" t="s">
        <v>149</v>
      </c>
      <c r="AJ41" s="398">
        <v>51</v>
      </c>
    </row>
    <row r="43" spans="1:36" x14ac:dyDescent="0.3">
      <c r="A43" s="239" t="s">
        <v>488</v>
      </c>
    </row>
    <row r="44" spans="1:36" s="278" customFormat="1" ht="12.75" customHeight="1" x14ac:dyDescent="0.3">
      <c r="F44" s="486"/>
      <c r="L44" s="1" t="s">
        <v>108</v>
      </c>
      <c r="M44" s="1" t="s">
        <v>109</v>
      </c>
      <c r="N44" s="1" t="s">
        <v>110</v>
      </c>
      <c r="O44" s="1" t="s">
        <v>111</v>
      </c>
      <c r="P44" s="1" t="s">
        <v>112</v>
      </c>
      <c r="Q44" s="1" t="s">
        <v>113</v>
      </c>
      <c r="R44" s="1" t="s">
        <v>114</v>
      </c>
      <c r="S44" s="1" t="s">
        <v>115</v>
      </c>
      <c r="T44" s="1" t="s">
        <v>116</v>
      </c>
      <c r="U44" s="1" t="s">
        <v>117</v>
      </c>
      <c r="V44" s="1" t="s">
        <v>118</v>
      </c>
      <c r="W44" s="1" t="s">
        <v>119</v>
      </c>
      <c r="X44" s="1" t="s">
        <v>120</v>
      </c>
      <c r="Y44" s="1" t="s">
        <v>121</v>
      </c>
      <c r="Z44" s="1" t="s">
        <v>122</v>
      </c>
      <c r="AA44" s="1" t="s">
        <v>123</v>
      </c>
      <c r="AB44" s="1" t="s">
        <v>124</v>
      </c>
      <c r="AC44" s="1" t="s">
        <v>125</v>
      </c>
      <c r="AD44" s="1" t="s">
        <v>126</v>
      </c>
      <c r="AE44" s="1" t="s">
        <v>127</v>
      </c>
      <c r="AF44" s="1" t="s">
        <v>128</v>
      </c>
      <c r="AG44" s="1" t="s">
        <v>129</v>
      </c>
      <c r="AH44" s="1" t="s">
        <v>130</v>
      </c>
      <c r="AI44" s="1" t="s">
        <v>131</v>
      </c>
      <c r="AJ44" s="423" t="s">
        <v>195</v>
      </c>
    </row>
    <row r="45" spans="1:36" s="278" customFormat="1" ht="12.75" customHeight="1" x14ac:dyDescent="0.3">
      <c r="A45" s="401" t="s">
        <v>155</v>
      </c>
      <c r="F45" s="486"/>
      <c r="L45" s="487" t="s">
        <v>136</v>
      </c>
      <c r="M45" s="284" t="s">
        <v>137</v>
      </c>
      <c r="N45" s="284" t="s">
        <v>136</v>
      </c>
      <c r="O45" s="284" t="s">
        <v>136</v>
      </c>
      <c r="P45" s="284" t="s">
        <v>136</v>
      </c>
      <c r="Q45" s="284" t="s">
        <v>136</v>
      </c>
      <c r="R45" s="284" t="s">
        <v>136</v>
      </c>
      <c r="S45" s="284" t="s">
        <v>136</v>
      </c>
      <c r="T45" s="284" t="s">
        <v>136</v>
      </c>
      <c r="U45" s="284" t="s">
        <v>136</v>
      </c>
      <c r="V45" s="284" t="s">
        <v>138</v>
      </c>
      <c r="W45" s="284" t="s">
        <v>139</v>
      </c>
      <c r="X45" s="284" t="s">
        <v>140</v>
      </c>
      <c r="Y45" s="284" t="s">
        <v>139</v>
      </c>
      <c r="Z45" s="284" t="s">
        <v>139</v>
      </c>
      <c r="AA45" s="284" t="s">
        <v>140</v>
      </c>
      <c r="AB45" s="284" t="s">
        <v>141</v>
      </c>
      <c r="AC45" s="284" t="s">
        <v>142</v>
      </c>
      <c r="AD45" s="284" t="s">
        <v>142</v>
      </c>
      <c r="AE45" s="284" t="s">
        <v>142</v>
      </c>
      <c r="AF45" s="284" t="s">
        <v>142</v>
      </c>
      <c r="AG45" s="284" t="s">
        <v>142</v>
      </c>
      <c r="AH45" s="284" t="s">
        <v>142</v>
      </c>
      <c r="AI45" s="284" t="s">
        <v>142</v>
      </c>
      <c r="AJ45" s="285"/>
    </row>
    <row r="46" spans="1:36" s="278" customFormat="1" ht="12.75" customHeight="1" x14ac:dyDescent="0.3">
      <c r="A46" s="395" t="s">
        <v>156</v>
      </c>
      <c r="B46" s="405" t="s">
        <v>89</v>
      </c>
      <c r="C46" s="405" t="s">
        <v>1</v>
      </c>
      <c r="D46" s="405" t="s">
        <v>2</v>
      </c>
      <c r="E46" s="405" t="s">
        <v>3</v>
      </c>
      <c r="F46" s="488" t="s">
        <v>10</v>
      </c>
      <c r="G46" s="407"/>
      <c r="L46" s="284" t="s">
        <v>158</v>
      </c>
      <c r="M46" s="284" t="s">
        <v>159</v>
      </c>
      <c r="N46" s="284" t="s">
        <v>159</v>
      </c>
      <c r="O46" s="284" t="s">
        <v>159</v>
      </c>
      <c r="P46" s="284" t="s">
        <v>159</v>
      </c>
      <c r="Q46" s="284" t="s">
        <v>159</v>
      </c>
      <c r="R46" s="284" t="s">
        <v>159</v>
      </c>
      <c r="S46" s="284" t="s">
        <v>158</v>
      </c>
      <c r="T46" s="284" t="s">
        <v>159</v>
      </c>
      <c r="U46" s="284" t="s">
        <v>158</v>
      </c>
      <c r="V46" s="284" t="s">
        <v>159</v>
      </c>
      <c r="W46" s="284" t="s">
        <v>159</v>
      </c>
      <c r="X46" s="284" t="s">
        <v>159</v>
      </c>
      <c r="Y46" s="284" t="s">
        <v>159</v>
      </c>
      <c r="Z46" s="284" t="s">
        <v>159</v>
      </c>
      <c r="AA46" s="288"/>
      <c r="AB46" s="284" t="s">
        <v>160</v>
      </c>
      <c r="AC46" s="284" t="s">
        <v>158</v>
      </c>
      <c r="AD46" s="284" t="s">
        <v>158</v>
      </c>
      <c r="AE46" s="284" t="s">
        <v>158</v>
      </c>
      <c r="AF46" s="284" t="s">
        <v>158</v>
      </c>
      <c r="AG46" s="284" t="s">
        <v>158</v>
      </c>
      <c r="AH46" s="284" t="s">
        <v>158</v>
      </c>
      <c r="AI46" s="284" t="s">
        <v>158</v>
      </c>
      <c r="AJ46" s="489"/>
    </row>
    <row r="47" spans="1:36" s="414" customFormat="1" ht="12.75" customHeight="1" x14ac:dyDescent="0.3">
      <c r="A47" s="490" t="s">
        <v>489</v>
      </c>
      <c r="B47" s="11">
        <v>303</v>
      </c>
      <c r="C47" s="13"/>
      <c r="D47" s="13" t="s">
        <v>71</v>
      </c>
      <c r="E47" s="13" t="s">
        <v>72</v>
      </c>
      <c r="F47" s="491">
        <v>42060</v>
      </c>
      <c r="G47" s="492"/>
      <c r="J47" s="13" t="s">
        <v>71</v>
      </c>
      <c r="K47" s="491">
        <v>42060</v>
      </c>
      <c r="L47" s="293">
        <v>4.6999998092651367</v>
      </c>
      <c r="M47" s="292" t="s">
        <v>144</v>
      </c>
      <c r="N47" s="293">
        <v>12.779999732971191</v>
      </c>
      <c r="O47" s="293">
        <v>6.070000171661377</v>
      </c>
      <c r="P47" s="293">
        <v>0.2800000011920929</v>
      </c>
      <c r="Q47" s="293">
        <v>3.9500000476837158</v>
      </c>
      <c r="R47" s="293">
        <v>45.880001068115234</v>
      </c>
      <c r="S47" s="295">
        <v>42</v>
      </c>
      <c r="T47" s="293">
        <v>0.37999999523162842</v>
      </c>
      <c r="U47" s="295">
        <v>114</v>
      </c>
      <c r="V47" s="295">
        <v>85.400001525878906</v>
      </c>
      <c r="W47" s="293">
        <v>20.541000366210938</v>
      </c>
      <c r="X47" s="296">
        <v>0.16735139489173889</v>
      </c>
      <c r="Y47" s="293">
        <v>45.527999877929688</v>
      </c>
      <c r="Z47" s="293">
        <v>27.621000289916992</v>
      </c>
      <c r="AA47" s="293">
        <v>7.7399997711181641</v>
      </c>
      <c r="AB47" s="295">
        <v>327</v>
      </c>
      <c r="AC47" s="292" t="s">
        <v>144</v>
      </c>
      <c r="AD47" s="294" t="s">
        <v>146</v>
      </c>
      <c r="AE47" s="294" t="s">
        <v>146</v>
      </c>
      <c r="AF47" s="294" t="s">
        <v>147</v>
      </c>
      <c r="AG47" s="294" t="s">
        <v>146</v>
      </c>
      <c r="AH47" s="293">
        <v>3.9999999105930328E-2</v>
      </c>
      <c r="AI47" s="295">
        <v>0.5</v>
      </c>
      <c r="AJ47" s="298">
        <v>1</v>
      </c>
    </row>
    <row r="48" spans="1:36" s="414" customFormat="1" ht="12.75" customHeight="1" x14ac:dyDescent="0.3">
      <c r="A48" s="490" t="s">
        <v>490</v>
      </c>
      <c r="B48" s="11">
        <v>304</v>
      </c>
      <c r="C48" s="13"/>
      <c r="D48" s="13" t="s">
        <v>74</v>
      </c>
      <c r="E48" s="13" t="s">
        <v>75</v>
      </c>
      <c r="F48" s="491">
        <v>42060</v>
      </c>
      <c r="G48" s="492"/>
      <c r="J48" s="13" t="s">
        <v>74</v>
      </c>
      <c r="K48" s="491">
        <v>42060</v>
      </c>
      <c r="L48" s="293">
        <v>5.1999998092651367</v>
      </c>
      <c r="M48" s="292" t="s">
        <v>144</v>
      </c>
      <c r="N48" s="293">
        <v>11.670000076293945</v>
      </c>
      <c r="O48" s="293">
        <v>8.3199996948242188</v>
      </c>
      <c r="P48" s="292" t="s">
        <v>145</v>
      </c>
      <c r="Q48" s="293">
        <v>1.6299999952316284</v>
      </c>
      <c r="R48" s="293">
        <v>112</v>
      </c>
      <c r="S48" s="295">
        <v>13</v>
      </c>
      <c r="T48" s="293">
        <v>0.15000000596046448</v>
      </c>
      <c r="U48" s="295">
        <v>21</v>
      </c>
      <c r="V48" s="295">
        <v>274.60000610351563</v>
      </c>
      <c r="W48" s="293">
        <v>15.810999870300293</v>
      </c>
      <c r="X48" s="296">
        <v>0.17529633641242981</v>
      </c>
      <c r="Y48" s="293">
        <v>61.652000427246094</v>
      </c>
      <c r="Z48" s="293">
        <v>27.972999572753906</v>
      </c>
      <c r="AA48" s="293">
        <v>7.9600000381469727</v>
      </c>
      <c r="AB48" s="295">
        <v>611</v>
      </c>
      <c r="AC48" s="292" t="s">
        <v>144</v>
      </c>
      <c r="AD48" s="295">
        <v>0.69999998807907104</v>
      </c>
      <c r="AE48" s="294" t="s">
        <v>146</v>
      </c>
      <c r="AF48" s="294" t="s">
        <v>147</v>
      </c>
      <c r="AG48" s="294" t="s">
        <v>146</v>
      </c>
      <c r="AH48" s="292" t="s">
        <v>148</v>
      </c>
      <c r="AI48" s="295">
        <v>0.5</v>
      </c>
      <c r="AJ48" s="298">
        <v>2</v>
      </c>
    </row>
    <row r="49" spans="1:36" s="414" customFormat="1" ht="12.75" customHeight="1" x14ac:dyDescent="0.3">
      <c r="A49" s="490" t="s">
        <v>491</v>
      </c>
      <c r="B49" s="11">
        <v>305</v>
      </c>
      <c r="C49" s="324"/>
      <c r="D49" s="324" t="s">
        <v>52</v>
      </c>
      <c r="E49" s="324" t="s">
        <v>54</v>
      </c>
      <c r="F49" s="491">
        <v>42060</v>
      </c>
      <c r="G49" s="492"/>
      <c r="J49" s="324" t="s">
        <v>52</v>
      </c>
      <c r="K49" s="491">
        <v>42060</v>
      </c>
      <c r="L49" s="293">
        <v>4.0999999046325684</v>
      </c>
      <c r="M49" s="292" t="s">
        <v>144</v>
      </c>
      <c r="N49" s="293">
        <v>24.559999465942383</v>
      </c>
      <c r="O49" s="293">
        <v>11.689999580383301</v>
      </c>
      <c r="P49" s="292" t="s">
        <v>145</v>
      </c>
      <c r="Q49" s="293">
        <v>2.7000000476837158</v>
      </c>
      <c r="R49" s="293">
        <v>70.069999694824219</v>
      </c>
      <c r="S49" s="295">
        <v>12</v>
      </c>
      <c r="T49" s="293">
        <v>0.18000000715255737</v>
      </c>
      <c r="U49" s="295">
        <v>15</v>
      </c>
      <c r="V49" s="295">
        <v>134.19999694824219</v>
      </c>
      <c r="W49" s="293">
        <v>45.037998199462891</v>
      </c>
      <c r="X49" s="296">
        <v>0.15972566604614258</v>
      </c>
      <c r="Y49" s="293">
        <v>77.222000122070313</v>
      </c>
      <c r="Z49" s="293">
        <v>42.770000457763672</v>
      </c>
      <c r="AA49" s="293">
        <v>7.7100000381469727</v>
      </c>
      <c r="AB49" s="295">
        <v>541</v>
      </c>
      <c r="AC49" s="292" t="s">
        <v>144</v>
      </c>
      <c r="AD49" s="294" t="s">
        <v>146</v>
      </c>
      <c r="AE49" s="294" t="s">
        <v>146</v>
      </c>
      <c r="AF49" s="295">
        <v>0.60000002384185791</v>
      </c>
      <c r="AG49" s="294" t="s">
        <v>146</v>
      </c>
      <c r="AH49" s="292" t="s">
        <v>148</v>
      </c>
      <c r="AI49" s="294" t="s">
        <v>149</v>
      </c>
      <c r="AJ49" s="298">
        <v>3</v>
      </c>
    </row>
    <row r="50" spans="1:36" s="414" customFormat="1" ht="12.75" customHeight="1" x14ac:dyDescent="0.3">
      <c r="A50" s="490" t="s">
        <v>492</v>
      </c>
      <c r="B50" s="11">
        <v>306</v>
      </c>
      <c r="C50" s="13"/>
      <c r="D50" s="13" t="s">
        <v>55</v>
      </c>
      <c r="E50" s="13" t="s">
        <v>58</v>
      </c>
      <c r="F50" s="491">
        <v>42060</v>
      </c>
      <c r="G50" s="492"/>
      <c r="J50" s="13" t="s">
        <v>55</v>
      </c>
      <c r="K50" s="491">
        <v>42060</v>
      </c>
      <c r="L50" s="293">
        <v>3.9000000953674316</v>
      </c>
      <c r="M50" s="293">
        <v>4.2668711394071579E-2</v>
      </c>
      <c r="N50" s="293">
        <v>8.8599996566772461</v>
      </c>
      <c r="O50" s="293">
        <v>5.929999828338623</v>
      </c>
      <c r="P50" s="292" t="s">
        <v>145</v>
      </c>
      <c r="Q50" s="293">
        <v>1.75</v>
      </c>
      <c r="R50" s="293">
        <v>117.26000213623047</v>
      </c>
      <c r="S50" s="295">
        <v>15</v>
      </c>
      <c r="T50" s="293">
        <v>5.9999998658895493E-2</v>
      </c>
      <c r="U50" s="295">
        <v>23</v>
      </c>
      <c r="V50" s="295">
        <v>274.60000610351563</v>
      </c>
      <c r="W50" s="293">
        <v>37.784000396728516</v>
      </c>
      <c r="X50" s="296">
        <v>0.1453893631696701</v>
      </c>
      <c r="Y50" s="293">
        <v>51.118000030517578</v>
      </c>
      <c r="Z50" s="293">
        <v>22.705999374389648</v>
      </c>
      <c r="AA50" s="293">
        <v>7.5100002288818359</v>
      </c>
      <c r="AB50" s="295">
        <v>604</v>
      </c>
      <c r="AC50" s="292" t="s">
        <v>144</v>
      </c>
      <c r="AD50" s="294" t="s">
        <v>146</v>
      </c>
      <c r="AE50" s="294" t="s">
        <v>146</v>
      </c>
      <c r="AF50" s="294" t="s">
        <v>147</v>
      </c>
      <c r="AG50" s="294" t="s">
        <v>146</v>
      </c>
      <c r="AH50" s="293">
        <v>9.0000003576278687E-2</v>
      </c>
      <c r="AI50" s="294" t="s">
        <v>149</v>
      </c>
      <c r="AJ50" s="298">
        <v>4</v>
      </c>
    </row>
    <row r="51" spans="1:36" s="414" customFormat="1" ht="12.75" customHeight="1" x14ac:dyDescent="0.3">
      <c r="A51" s="490" t="s">
        <v>493</v>
      </c>
      <c r="B51" s="11">
        <v>307</v>
      </c>
      <c r="C51" s="324"/>
      <c r="D51" s="324" t="s">
        <v>60</v>
      </c>
      <c r="E51" s="324" t="s">
        <v>63</v>
      </c>
      <c r="F51" s="491">
        <v>42060</v>
      </c>
      <c r="G51" s="492"/>
      <c r="J51" s="324" t="s">
        <v>60</v>
      </c>
      <c r="K51" s="491">
        <v>42060</v>
      </c>
      <c r="L51" s="293">
        <v>2.9000000953674316</v>
      </c>
      <c r="M51" s="292" t="s">
        <v>144</v>
      </c>
      <c r="N51" s="293">
        <v>16.239999771118164</v>
      </c>
      <c r="O51" s="293">
        <v>8.1099996566772461</v>
      </c>
      <c r="P51" s="293">
        <v>1.0399999618530273</v>
      </c>
      <c r="Q51" s="293">
        <v>2.7799999713897705</v>
      </c>
      <c r="R51" s="293">
        <v>41.189998626708984</v>
      </c>
      <c r="S51" s="295">
        <v>105</v>
      </c>
      <c r="T51" s="293">
        <v>1.0800000429153442</v>
      </c>
      <c r="U51" s="295">
        <v>18</v>
      </c>
      <c r="V51" s="295">
        <v>64.099998474121094</v>
      </c>
      <c r="W51" s="293">
        <v>58.909999847412109</v>
      </c>
      <c r="X51" s="296">
        <v>0.12602329254150391</v>
      </c>
      <c r="Y51" s="293">
        <v>45.145000457763672</v>
      </c>
      <c r="Z51" s="293">
        <v>30.142000198364258</v>
      </c>
      <c r="AA51" s="293">
        <v>7.4899997711181641</v>
      </c>
      <c r="AB51" s="295">
        <v>356</v>
      </c>
      <c r="AC51" s="293">
        <v>1.9999999552965164E-2</v>
      </c>
      <c r="AD51" s="295">
        <v>0.60000002384185791</v>
      </c>
      <c r="AE51" s="294" t="s">
        <v>146</v>
      </c>
      <c r="AF51" s="294" t="s">
        <v>147</v>
      </c>
      <c r="AG51" s="294" t="s">
        <v>146</v>
      </c>
      <c r="AH51" s="292" t="s">
        <v>148</v>
      </c>
      <c r="AI51" s="295">
        <v>0.89999997615814209</v>
      </c>
      <c r="AJ51" s="298">
        <v>5</v>
      </c>
    </row>
    <row r="52" spans="1:36" s="414" customFormat="1" ht="12.75" customHeight="1" x14ac:dyDescent="0.3">
      <c r="A52" s="490" t="s">
        <v>494</v>
      </c>
      <c r="B52" s="11">
        <v>308</v>
      </c>
      <c r="C52" s="324"/>
      <c r="D52" s="324" t="s">
        <v>65</v>
      </c>
      <c r="E52" s="324" t="s">
        <v>63</v>
      </c>
      <c r="F52" s="491">
        <v>42060</v>
      </c>
      <c r="G52" s="492"/>
      <c r="J52" s="324" t="s">
        <v>65</v>
      </c>
      <c r="K52" s="491">
        <v>42060</v>
      </c>
      <c r="L52" s="293">
        <v>3.7999999523162842</v>
      </c>
      <c r="M52" s="292" t="s">
        <v>144</v>
      </c>
      <c r="N52" s="293">
        <v>13.239999771118164</v>
      </c>
      <c r="O52" s="293">
        <v>7.0500001907348633</v>
      </c>
      <c r="P52" s="293">
        <v>0.40999999642372131</v>
      </c>
      <c r="Q52" s="293">
        <v>2.3199999332427979</v>
      </c>
      <c r="R52" s="293">
        <v>53.720001220703125</v>
      </c>
      <c r="S52" s="295">
        <v>23</v>
      </c>
      <c r="T52" s="293">
        <v>0.37999999523162842</v>
      </c>
      <c r="U52" s="295">
        <v>12</v>
      </c>
      <c r="V52" s="295">
        <v>70.199996948242188</v>
      </c>
      <c r="W52" s="293">
        <v>72.823997497558594</v>
      </c>
      <c r="X52" s="296">
        <v>0.12602329254150391</v>
      </c>
      <c r="Y52" s="293">
        <v>33.812999725341797</v>
      </c>
      <c r="Z52" s="293">
        <v>32.495998382568359</v>
      </c>
      <c r="AA52" s="293">
        <v>7.4899997711181641</v>
      </c>
      <c r="AB52" s="295">
        <v>392</v>
      </c>
      <c r="AC52" s="292" t="s">
        <v>144</v>
      </c>
      <c r="AD52" s="294" t="s">
        <v>146</v>
      </c>
      <c r="AE52" s="294" t="s">
        <v>146</v>
      </c>
      <c r="AF52" s="295">
        <v>0.20000000298023224</v>
      </c>
      <c r="AG52" s="294" t="s">
        <v>146</v>
      </c>
      <c r="AH52" s="292" t="s">
        <v>148</v>
      </c>
      <c r="AI52" s="295">
        <v>0.5</v>
      </c>
      <c r="AJ52" s="298">
        <v>6</v>
      </c>
    </row>
    <row r="53" spans="1:36" s="414" customFormat="1" ht="12.75" customHeight="1" x14ac:dyDescent="0.3">
      <c r="A53" s="490" t="s">
        <v>495</v>
      </c>
      <c r="B53" s="11">
        <v>309</v>
      </c>
      <c r="C53" s="324"/>
      <c r="D53" s="324" t="s">
        <v>100</v>
      </c>
      <c r="E53" s="324" t="s">
        <v>63</v>
      </c>
      <c r="F53" s="491">
        <v>42060</v>
      </c>
      <c r="G53" s="492"/>
      <c r="J53" s="324" t="s">
        <v>100</v>
      </c>
      <c r="K53" s="491">
        <v>42060</v>
      </c>
      <c r="L53" s="293">
        <v>3</v>
      </c>
      <c r="M53" s="292" t="s">
        <v>144</v>
      </c>
      <c r="N53" s="293">
        <v>13.989999771118164</v>
      </c>
      <c r="O53" s="293">
        <v>6.9899997711181641</v>
      </c>
      <c r="P53" s="293">
        <v>1.4600000381469727</v>
      </c>
      <c r="Q53" s="293">
        <v>5.6500000953674316</v>
      </c>
      <c r="R53" s="293">
        <v>45.349998474121094</v>
      </c>
      <c r="S53" s="295">
        <v>39</v>
      </c>
      <c r="T53" s="293">
        <v>1.1799999475479126</v>
      </c>
      <c r="U53" s="295">
        <v>17</v>
      </c>
      <c r="V53" s="295">
        <v>103.69999694824219</v>
      </c>
      <c r="W53" s="293">
        <v>65.347999572753906</v>
      </c>
      <c r="X53" s="296">
        <v>0.1322065144777298</v>
      </c>
      <c r="Y53" s="293">
        <v>22.471000671386719</v>
      </c>
      <c r="Z53" s="293">
        <v>25.339000701904297</v>
      </c>
      <c r="AA53" s="293">
        <v>7.1999998092651367</v>
      </c>
      <c r="AB53" s="295">
        <v>371</v>
      </c>
      <c r="AC53" s="293">
        <v>2.9999999329447746E-2</v>
      </c>
      <c r="AD53" s="295">
        <v>0.60000002384185791</v>
      </c>
      <c r="AE53" s="295">
        <v>1.3999999761581421</v>
      </c>
      <c r="AF53" s="295">
        <v>1.7000000476837158</v>
      </c>
      <c r="AG53" s="294" t="s">
        <v>146</v>
      </c>
      <c r="AH53" s="293">
        <v>5.9999998658895493E-2</v>
      </c>
      <c r="AI53" s="295">
        <v>0.80000001192092896</v>
      </c>
      <c r="AJ53" s="298">
        <v>7</v>
      </c>
    </row>
    <row r="54" spans="1:36" s="414" customFormat="1" ht="12.75" customHeight="1" x14ac:dyDescent="0.3">
      <c r="A54" s="490" t="s">
        <v>496</v>
      </c>
      <c r="B54" s="11">
        <v>310</v>
      </c>
      <c r="C54" s="324"/>
      <c r="D54" s="324" t="s">
        <v>97</v>
      </c>
      <c r="E54" s="324" t="s">
        <v>56</v>
      </c>
      <c r="F54" s="491">
        <v>42060</v>
      </c>
      <c r="G54" s="492"/>
      <c r="J54" s="324" t="s">
        <v>97</v>
      </c>
      <c r="K54" s="491">
        <v>42060</v>
      </c>
      <c r="L54" s="293">
        <v>2.2000000476837158</v>
      </c>
      <c r="M54" s="292" t="s">
        <v>144</v>
      </c>
      <c r="N54" s="293">
        <v>13.840000152587891</v>
      </c>
      <c r="O54" s="293">
        <v>7.3299999237060547</v>
      </c>
      <c r="P54" s="293">
        <v>0.86000001430511475</v>
      </c>
      <c r="Q54" s="293">
        <v>6.0799999237060547</v>
      </c>
      <c r="R54" s="293">
        <v>62.560001373291016</v>
      </c>
      <c r="S54" s="295">
        <v>16</v>
      </c>
      <c r="T54" s="293">
        <v>0.63999998569488525</v>
      </c>
      <c r="U54" s="295">
        <v>17</v>
      </c>
      <c r="V54" s="295">
        <v>158.69999694824219</v>
      </c>
      <c r="W54" s="293">
        <v>61.669998168945313</v>
      </c>
      <c r="X54" s="296">
        <v>0.1322065144777298</v>
      </c>
      <c r="Y54" s="293">
        <v>22.006999969482422</v>
      </c>
      <c r="Z54" s="293">
        <v>21.920000076293945</v>
      </c>
      <c r="AA54" s="293">
        <v>7.25</v>
      </c>
      <c r="AB54" s="295">
        <v>402</v>
      </c>
      <c r="AC54" s="292" t="s">
        <v>144</v>
      </c>
      <c r="AD54" s="294" t="s">
        <v>146</v>
      </c>
      <c r="AE54" s="294" t="s">
        <v>146</v>
      </c>
      <c r="AF54" s="295">
        <v>0.80000001192092896</v>
      </c>
      <c r="AG54" s="294" t="s">
        <v>146</v>
      </c>
      <c r="AH54" s="293">
        <v>5.9999998658895493E-2</v>
      </c>
      <c r="AI54" s="295">
        <v>0.40000000596046448</v>
      </c>
      <c r="AJ54" s="298">
        <v>8</v>
      </c>
    </row>
    <row r="55" spans="1:36" s="414" customFormat="1" ht="12.75" customHeight="1" x14ac:dyDescent="0.3">
      <c r="A55" s="490" t="s">
        <v>497</v>
      </c>
      <c r="B55" s="11">
        <v>311</v>
      </c>
      <c r="C55" s="324"/>
      <c r="D55" s="324" t="s">
        <v>103</v>
      </c>
      <c r="E55" s="324" t="s">
        <v>104</v>
      </c>
      <c r="F55" s="491">
        <v>42060</v>
      </c>
      <c r="G55" s="492"/>
      <c r="J55" s="324" t="s">
        <v>103</v>
      </c>
      <c r="K55" s="491">
        <v>42060</v>
      </c>
      <c r="L55" s="293">
        <v>2.5</v>
      </c>
      <c r="M55" s="292" t="s">
        <v>144</v>
      </c>
      <c r="N55" s="293">
        <v>8.630000114440918</v>
      </c>
      <c r="O55" s="293">
        <v>4.179999828338623</v>
      </c>
      <c r="P55" s="292" t="s">
        <v>145</v>
      </c>
      <c r="Q55" s="293">
        <v>1.5299999713897705</v>
      </c>
      <c r="R55" s="293">
        <v>135.85000610351563</v>
      </c>
      <c r="S55" s="295">
        <v>10</v>
      </c>
      <c r="T55" s="292" t="s">
        <v>163</v>
      </c>
      <c r="U55" s="295">
        <v>11</v>
      </c>
      <c r="V55" s="295">
        <v>353.89999389648438</v>
      </c>
      <c r="W55" s="293">
        <v>35.046001434326172</v>
      </c>
      <c r="X55" s="296">
        <v>0.13865870237350464</v>
      </c>
      <c r="Y55" s="293">
        <v>34.087001800537109</v>
      </c>
      <c r="Z55" s="293">
        <v>16.153999328613281</v>
      </c>
      <c r="AA55" s="293">
        <v>7.4699997901916504</v>
      </c>
      <c r="AB55" s="295">
        <v>605</v>
      </c>
      <c r="AC55" s="292" t="s">
        <v>144</v>
      </c>
      <c r="AD55" s="294" t="s">
        <v>146</v>
      </c>
      <c r="AE55" s="294" t="s">
        <v>146</v>
      </c>
      <c r="AF55" s="294" t="s">
        <v>147</v>
      </c>
      <c r="AG55" s="294" t="s">
        <v>146</v>
      </c>
      <c r="AH55" s="293">
        <v>3.9999999105930328E-2</v>
      </c>
      <c r="AI55" s="294" t="s">
        <v>149</v>
      </c>
      <c r="AJ55" s="298">
        <v>9</v>
      </c>
    </row>
    <row r="57" spans="1:36" x14ac:dyDescent="0.3">
      <c r="D57" s="346"/>
      <c r="L57" s="1" t="s">
        <v>108</v>
      </c>
      <c r="M57" s="1" t="s">
        <v>109</v>
      </c>
      <c r="N57" s="1" t="s">
        <v>110</v>
      </c>
      <c r="O57" s="1" t="s">
        <v>111</v>
      </c>
      <c r="P57" s="1" t="s">
        <v>112</v>
      </c>
      <c r="Q57" s="1" t="s">
        <v>113</v>
      </c>
      <c r="R57" s="1" t="s">
        <v>114</v>
      </c>
      <c r="S57" s="1" t="s">
        <v>115</v>
      </c>
      <c r="T57" s="1" t="s">
        <v>116</v>
      </c>
      <c r="U57" s="1" t="s">
        <v>117</v>
      </c>
      <c r="V57" s="1" t="s">
        <v>118</v>
      </c>
      <c r="W57" s="1" t="s">
        <v>119</v>
      </c>
      <c r="X57" s="1" t="s">
        <v>120</v>
      </c>
      <c r="Y57" s="1" t="s">
        <v>121</v>
      </c>
      <c r="Z57" s="1" t="s">
        <v>122</v>
      </c>
      <c r="AA57" s="1" t="s">
        <v>123</v>
      </c>
      <c r="AB57" s="1" t="s">
        <v>124</v>
      </c>
      <c r="AC57" s="1" t="s">
        <v>125</v>
      </c>
      <c r="AD57" s="1" t="s">
        <v>126</v>
      </c>
      <c r="AE57" s="1" t="s">
        <v>127</v>
      </c>
      <c r="AF57" s="1" t="s">
        <v>128</v>
      </c>
      <c r="AG57" s="1" t="s">
        <v>129</v>
      </c>
      <c r="AH57" s="1" t="s">
        <v>130</v>
      </c>
      <c r="AI57" s="1" t="s">
        <v>131</v>
      </c>
      <c r="AJ57" s="347">
        <v>398</v>
      </c>
    </row>
    <row r="58" spans="1:36" x14ac:dyDescent="0.3">
      <c r="A58" s="348"/>
      <c r="C58" s="349"/>
      <c r="D58" s="346"/>
      <c r="L58" s="284" t="s">
        <v>136</v>
      </c>
      <c r="M58" s="284" t="s">
        <v>137</v>
      </c>
      <c r="N58" s="284" t="s">
        <v>136</v>
      </c>
      <c r="O58" s="284" t="s">
        <v>136</v>
      </c>
      <c r="P58" s="284" t="s">
        <v>136</v>
      </c>
      <c r="Q58" s="284" t="s">
        <v>136</v>
      </c>
      <c r="R58" s="284" t="s">
        <v>136</v>
      </c>
      <c r="S58" s="284" t="s">
        <v>136</v>
      </c>
      <c r="T58" s="284" t="s">
        <v>136</v>
      </c>
      <c r="U58" s="284" t="s">
        <v>136</v>
      </c>
      <c r="V58" s="284" t="s">
        <v>138</v>
      </c>
      <c r="W58" s="284" t="s">
        <v>139</v>
      </c>
      <c r="X58" s="284" t="s">
        <v>140</v>
      </c>
      <c r="Y58" s="284" t="s">
        <v>139</v>
      </c>
      <c r="Z58" s="284" t="s">
        <v>139</v>
      </c>
      <c r="AA58" s="284" t="s">
        <v>140</v>
      </c>
      <c r="AB58" s="284" t="s">
        <v>141</v>
      </c>
      <c r="AC58" s="284" t="s">
        <v>142</v>
      </c>
      <c r="AD58" s="284" t="s">
        <v>142</v>
      </c>
      <c r="AE58" s="284" t="s">
        <v>142</v>
      </c>
      <c r="AF58" s="284" t="s">
        <v>142</v>
      </c>
      <c r="AG58" s="284" t="s">
        <v>142</v>
      </c>
      <c r="AH58" s="284" t="s">
        <v>142</v>
      </c>
      <c r="AI58" s="284" t="s">
        <v>142</v>
      </c>
      <c r="AJ58" s="284" t="s">
        <v>137</v>
      </c>
    </row>
    <row r="59" spans="1:36" x14ac:dyDescent="0.3">
      <c r="A59" s="350" t="s">
        <v>156</v>
      </c>
      <c r="B59" s="351" t="s">
        <v>89</v>
      </c>
      <c r="C59" s="351" t="s">
        <v>292</v>
      </c>
      <c r="D59" s="351" t="s">
        <v>10</v>
      </c>
      <c r="L59" s="284" t="s">
        <v>158</v>
      </c>
      <c r="M59" s="284" t="s">
        <v>159</v>
      </c>
      <c r="N59" s="284" t="s">
        <v>159</v>
      </c>
      <c r="O59" s="284" t="s">
        <v>159</v>
      </c>
      <c r="P59" s="284" t="s">
        <v>159</v>
      </c>
      <c r="Q59" s="284" t="s">
        <v>159</v>
      </c>
      <c r="R59" s="284" t="s">
        <v>159</v>
      </c>
      <c r="S59" s="284" t="s">
        <v>158</v>
      </c>
      <c r="T59" s="284" t="s">
        <v>159</v>
      </c>
      <c r="U59" s="284" t="s">
        <v>158</v>
      </c>
      <c r="V59" s="284" t="s">
        <v>159</v>
      </c>
      <c r="W59" s="284" t="s">
        <v>159</v>
      </c>
      <c r="X59" s="284" t="s">
        <v>159</v>
      </c>
      <c r="Y59" s="284" t="s">
        <v>159</v>
      </c>
      <c r="Z59" s="284" t="s">
        <v>159</v>
      </c>
      <c r="AA59" s="288"/>
      <c r="AB59" s="284" t="s">
        <v>160</v>
      </c>
      <c r="AC59" s="284" t="s">
        <v>158</v>
      </c>
      <c r="AD59" s="284" t="s">
        <v>158</v>
      </c>
      <c r="AE59" s="284" t="s">
        <v>158</v>
      </c>
      <c r="AF59" s="284" t="s">
        <v>158</v>
      </c>
      <c r="AG59" s="284" t="s">
        <v>158</v>
      </c>
      <c r="AH59" s="284" t="s">
        <v>158</v>
      </c>
      <c r="AI59" s="284" t="s">
        <v>158</v>
      </c>
      <c r="AJ59" s="1" t="s">
        <v>293</v>
      </c>
    </row>
    <row r="60" spans="1:36" s="299" customFormat="1" x14ac:dyDescent="0.3">
      <c r="A60" s="352" t="s">
        <v>294</v>
      </c>
      <c r="B60" s="353">
        <v>312</v>
      </c>
      <c r="C60" s="354" t="s">
        <v>295</v>
      </c>
      <c r="D60" s="355">
        <v>42060</v>
      </c>
      <c r="J60" s="354" t="s">
        <v>295</v>
      </c>
      <c r="K60" s="355">
        <v>42060</v>
      </c>
      <c r="L60" s="293">
        <v>7.4000000953674316</v>
      </c>
      <c r="M60" s="292" t="s">
        <v>144</v>
      </c>
      <c r="N60" s="293">
        <v>10</v>
      </c>
      <c r="O60" s="293">
        <v>8.2799997329711914</v>
      </c>
      <c r="P60" s="292" t="s">
        <v>145</v>
      </c>
      <c r="Q60" s="293">
        <v>1.2699999809265137</v>
      </c>
      <c r="R60" s="293">
        <v>88.970001220703125</v>
      </c>
      <c r="S60" s="294" t="s">
        <v>165</v>
      </c>
      <c r="T60" s="292" t="s">
        <v>163</v>
      </c>
      <c r="U60" s="295">
        <v>28</v>
      </c>
      <c r="V60" s="295">
        <v>268.5</v>
      </c>
      <c r="W60" s="293">
        <v>3.755000114440918</v>
      </c>
      <c r="X60" s="296">
        <v>8.8631346821784973E-2</v>
      </c>
      <c r="Y60" s="293">
        <v>23.698999404907227</v>
      </c>
      <c r="Z60" s="293">
        <v>13.354999542236328</v>
      </c>
      <c r="AA60" s="293">
        <v>7.7600002288818359</v>
      </c>
      <c r="AB60" s="297">
        <v>522</v>
      </c>
      <c r="AC60" s="292" t="s">
        <v>144</v>
      </c>
      <c r="AD60" s="294" t="s">
        <v>146</v>
      </c>
      <c r="AE60" s="294" t="s">
        <v>146</v>
      </c>
      <c r="AF60" s="295">
        <v>0.30000001192092896</v>
      </c>
      <c r="AG60" s="295">
        <v>0.80000001192092896</v>
      </c>
      <c r="AH60" s="292" t="s">
        <v>148</v>
      </c>
      <c r="AI60" s="294" t="s">
        <v>149</v>
      </c>
      <c r="AJ60" s="356">
        <v>3.1000000890344381E-3</v>
      </c>
    </row>
    <row r="61" spans="1:36" s="299" customFormat="1" ht="15" thickBot="1" x14ac:dyDescent="0.35">
      <c r="A61" s="357" t="s">
        <v>296</v>
      </c>
      <c r="B61" s="358">
        <v>313</v>
      </c>
      <c r="C61" s="359" t="s">
        <v>297</v>
      </c>
      <c r="D61" s="360">
        <v>42060</v>
      </c>
      <c r="J61" s="359" t="s">
        <v>297</v>
      </c>
      <c r="K61" s="360">
        <v>42060</v>
      </c>
      <c r="L61" s="293">
        <v>5.3000001907348633</v>
      </c>
      <c r="M61" s="292" t="s">
        <v>144</v>
      </c>
      <c r="N61" s="293">
        <v>10.279999732971191</v>
      </c>
      <c r="O61" s="293">
        <v>7.380000114440918</v>
      </c>
      <c r="P61" s="292" t="s">
        <v>145</v>
      </c>
      <c r="Q61" s="293">
        <v>1.4299999475479126</v>
      </c>
      <c r="R61" s="293">
        <v>94.669998168945313</v>
      </c>
      <c r="S61" s="295">
        <v>8</v>
      </c>
      <c r="T61" s="292" t="s">
        <v>163</v>
      </c>
      <c r="U61" s="295">
        <v>19</v>
      </c>
      <c r="V61" s="295">
        <v>268.5</v>
      </c>
      <c r="W61" s="293">
        <v>6.5409998893737793</v>
      </c>
      <c r="X61" s="296">
        <v>8.8631346821784973E-2</v>
      </c>
      <c r="Y61" s="293">
        <v>34.245998382568359</v>
      </c>
      <c r="Z61" s="293">
        <v>16.23900032043457</v>
      </c>
      <c r="AA61" s="293">
        <v>7.7300000190734863</v>
      </c>
      <c r="AB61" s="297">
        <v>553</v>
      </c>
      <c r="AC61" s="292" t="s">
        <v>144</v>
      </c>
      <c r="AD61" s="294" t="s">
        <v>146</v>
      </c>
      <c r="AE61" s="294" t="s">
        <v>146</v>
      </c>
      <c r="AF61" s="295">
        <v>1</v>
      </c>
      <c r="AG61" s="295">
        <v>1.2999999523162842</v>
      </c>
      <c r="AH61" s="292" t="s">
        <v>148</v>
      </c>
      <c r="AI61" s="294" t="s">
        <v>149</v>
      </c>
      <c r="AJ61" s="356">
        <v>3.7000000011175871E-3</v>
      </c>
    </row>
    <row r="64" spans="1:36" x14ac:dyDescent="0.3">
      <c r="A64" s="239" t="s">
        <v>383</v>
      </c>
    </row>
    <row r="65" spans="1:36" s="278" customFormat="1" ht="13.5" customHeight="1" x14ac:dyDescent="0.3">
      <c r="H65" s="279"/>
      <c r="L65" s="1" t="s">
        <v>108</v>
      </c>
      <c r="M65" s="1" t="s">
        <v>109</v>
      </c>
      <c r="N65" s="1" t="s">
        <v>110</v>
      </c>
      <c r="O65" s="1" t="s">
        <v>111</v>
      </c>
      <c r="P65" s="1" t="s">
        <v>112</v>
      </c>
      <c r="Q65" s="1" t="s">
        <v>113</v>
      </c>
      <c r="R65" s="1" t="s">
        <v>114</v>
      </c>
      <c r="S65" s="1" t="s">
        <v>115</v>
      </c>
      <c r="T65" s="1" t="s">
        <v>116</v>
      </c>
      <c r="U65" s="1" t="s">
        <v>117</v>
      </c>
      <c r="V65" s="1" t="s">
        <v>118</v>
      </c>
      <c r="W65" s="1" t="s">
        <v>119</v>
      </c>
      <c r="X65" s="1" t="s">
        <v>120</v>
      </c>
      <c r="Y65" s="1" t="s">
        <v>121</v>
      </c>
      <c r="Z65" s="1" t="s">
        <v>122</v>
      </c>
      <c r="AA65" s="1" t="s">
        <v>123</v>
      </c>
      <c r="AB65" s="1" t="s">
        <v>124</v>
      </c>
      <c r="AC65" s="1" t="s">
        <v>125</v>
      </c>
      <c r="AD65" s="1" t="s">
        <v>126</v>
      </c>
      <c r="AE65" s="1" t="s">
        <v>127</v>
      </c>
      <c r="AF65" s="1" t="s">
        <v>128</v>
      </c>
      <c r="AG65" s="1" t="s">
        <v>129</v>
      </c>
      <c r="AH65" s="1" t="s">
        <v>130</v>
      </c>
      <c r="AI65" s="1" t="s">
        <v>131</v>
      </c>
      <c r="AJ65" s="400" t="s">
        <v>195</v>
      </c>
    </row>
    <row r="66" spans="1:36" s="278" customFormat="1" ht="13.5" customHeight="1" x14ac:dyDescent="0.3">
      <c r="A66" s="401" t="s">
        <v>155</v>
      </c>
      <c r="C66" s="240"/>
      <c r="D66" s="402"/>
      <c r="F66" s="403"/>
      <c r="H66" s="285"/>
      <c r="L66" s="284" t="s">
        <v>136</v>
      </c>
      <c r="M66" s="284" t="s">
        <v>137</v>
      </c>
      <c r="N66" s="284" t="s">
        <v>136</v>
      </c>
      <c r="O66" s="284" t="s">
        <v>136</v>
      </c>
      <c r="P66" s="284" t="s">
        <v>136</v>
      </c>
      <c r="Q66" s="284" t="s">
        <v>136</v>
      </c>
      <c r="R66" s="284" t="s">
        <v>136</v>
      </c>
      <c r="S66" s="284" t="s">
        <v>136</v>
      </c>
      <c r="T66" s="284" t="s">
        <v>136</v>
      </c>
      <c r="U66" s="284" t="s">
        <v>136</v>
      </c>
      <c r="V66" s="284" t="s">
        <v>138</v>
      </c>
      <c r="W66" s="284" t="s">
        <v>139</v>
      </c>
      <c r="X66" s="284" t="s">
        <v>140</v>
      </c>
      <c r="Y66" s="284" t="s">
        <v>139</v>
      </c>
      <c r="Z66" s="284" t="s">
        <v>139</v>
      </c>
      <c r="AA66" s="284" t="s">
        <v>140</v>
      </c>
      <c r="AB66" s="284" t="s">
        <v>141</v>
      </c>
      <c r="AC66" s="284" t="s">
        <v>142</v>
      </c>
      <c r="AD66" s="284" t="s">
        <v>142</v>
      </c>
      <c r="AE66" s="284" t="s">
        <v>142</v>
      </c>
      <c r="AF66" s="284" t="s">
        <v>142</v>
      </c>
      <c r="AG66" s="284" t="s">
        <v>142</v>
      </c>
      <c r="AH66" s="284" t="s">
        <v>142</v>
      </c>
      <c r="AI66" s="284" t="s">
        <v>142</v>
      </c>
      <c r="AJ66" s="400"/>
    </row>
    <row r="67" spans="1:36" s="278" customFormat="1" ht="13.5" customHeight="1" x14ac:dyDescent="0.3">
      <c r="A67" s="314" t="s">
        <v>360</v>
      </c>
      <c r="B67" s="142" t="s">
        <v>89</v>
      </c>
      <c r="C67" s="404" t="s">
        <v>9</v>
      </c>
      <c r="D67" s="405" t="s">
        <v>2</v>
      </c>
      <c r="E67" s="405" t="s">
        <v>3</v>
      </c>
      <c r="F67" s="142" t="s">
        <v>10</v>
      </c>
      <c r="G67" s="406" t="s">
        <v>9</v>
      </c>
      <c r="H67" s="289" t="s">
        <v>195</v>
      </c>
      <c r="L67" s="284" t="s">
        <v>158</v>
      </c>
      <c r="M67" s="284" t="s">
        <v>159</v>
      </c>
      <c r="N67" s="284" t="s">
        <v>159</v>
      </c>
      <c r="O67" s="284" t="s">
        <v>159</v>
      </c>
      <c r="P67" s="284" t="s">
        <v>159</v>
      </c>
      <c r="Q67" s="284" t="s">
        <v>159</v>
      </c>
      <c r="R67" s="284" t="s">
        <v>159</v>
      </c>
      <c r="S67" s="284" t="s">
        <v>158</v>
      </c>
      <c r="T67" s="284" t="s">
        <v>159</v>
      </c>
      <c r="U67" s="284" t="s">
        <v>158</v>
      </c>
      <c r="V67" s="284" t="s">
        <v>159</v>
      </c>
      <c r="W67" s="284" t="s">
        <v>159</v>
      </c>
      <c r="X67" s="284" t="s">
        <v>159</v>
      </c>
      <c r="Y67" s="284" t="s">
        <v>159</v>
      </c>
      <c r="Z67" s="284" t="s">
        <v>159</v>
      </c>
      <c r="AA67" s="288"/>
      <c r="AB67" s="284" t="s">
        <v>160</v>
      </c>
      <c r="AC67" s="284" t="s">
        <v>158</v>
      </c>
      <c r="AD67" s="284" t="s">
        <v>158</v>
      </c>
      <c r="AE67" s="284" t="s">
        <v>158</v>
      </c>
      <c r="AF67" s="284" t="s">
        <v>158</v>
      </c>
      <c r="AG67" s="284" t="s">
        <v>158</v>
      </c>
      <c r="AH67" s="284" t="s">
        <v>158</v>
      </c>
      <c r="AI67" s="284" t="s">
        <v>158</v>
      </c>
      <c r="AJ67" s="407"/>
    </row>
    <row r="68" spans="1:36" s="412" customFormat="1" ht="13.5" customHeight="1" x14ac:dyDescent="0.25">
      <c r="A68" s="408" t="s">
        <v>361</v>
      </c>
      <c r="B68" s="409">
        <v>383</v>
      </c>
      <c r="C68" s="410" t="s">
        <v>68</v>
      </c>
      <c r="D68" s="13" t="s">
        <v>71</v>
      </c>
      <c r="E68" s="13" t="s">
        <v>72</v>
      </c>
      <c r="F68" s="63">
        <v>42072</v>
      </c>
      <c r="G68" s="410" t="s">
        <v>68</v>
      </c>
      <c r="H68" s="398">
        <v>1</v>
      </c>
      <c r="J68" s="13" t="s">
        <v>71</v>
      </c>
      <c r="K68" s="63">
        <v>42072</v>
      </c>
      <c r="L68" s="293">
        <v>3.7000000476837158</v>
      </c>
      <c r="M68" s="292" t="s">
        <v>144</v>
      </c>
      <c r="N68" s="293">
        <v>11.420000076293945</v>
      </c>
      <c r="O68" s="293">
        <v>5.630000114440918</v>
      </c>
      <c r="P68" s="292" t="s">
        <v>145</v>
      </c>
      <c r="Q68" s="293">
        <v>3.5299999713897705</v>
      </c>
      <c r="R68" s="293">
        <v>38.310001373291016</v>
      </c>
      <c r="S68" s="295">
        <v>13</v>
      </c>
      <c r="T68" s="292" t="s">
        <v>163</v>
      </c>
      <c r="U68" s="295">
        <v>64</v>
      </c>
      <c r="V68" s="295">
        <v>103.69999694824219</v>
      </c>
      <c r="W68" s="293">
        <v>13.62600040435791</v>
      </c>
      <c r="X68" s="296">
        <v>0.13840939104557037</v>
      </c>
      <c r="Y68" s="293">
        <v>26.881000518798828</v>
      </c>
      <c r="Z68" s="293">
        <v>16.01099967956543</v>
      </c>
      <c r="AA68" s="293">
        <v>8.4899997711181641</v>
      </c>
      <c r="AB68" s="297">
        <v>294</v>
      </c>
      <c r="AC68" s="292" t="s">
        <v>144</v>
      </c>
      <c r="AD68" s="294" t="s">
        <v>146</v>
      </c>
      <c r="AE68" s="294" t="s">
        <v>146</v>
      </c>
      <c r="AF68" s="295">
        <v>0.20000000298023224</v>
      </c>
      <c r="AG68" s="294" t="s">
        <v>146</v>
      </c>
      <c r="AH68" s="292" t="s">
        <v>148</v>
      </c>
      <c r="AI68" s="294" t="s">
        <v>149</v>
      </c>
      <c r="AJ68" s="411">
        <v>1</v>
      </c>
    </row>
    <row r="69" spans="1:36" s="412" customFormat="1" ht="13.5" customHeight="1" x14ac:dyDescent="0.3">
      <c r="A69" s="290" t="s">
        <v>362</v>
      </c>
      <c r="B69" s="409">
        <v>384</v>
      </c>
      <c r="C69" s="410" t="s">
        <v>73</v>
      </c>
      <c r="D69" s="13" t="s">
        <v>74</v>
      </c>
      <c r="E69" s="13" t="s">
        <v>75</v>
      </c>
      <c r="F69" s="63">
        <v>42072</v>
      </c>
      <c r="G69" s="410" t="s">
        <v>73</v>
      </c>
      <c r="H69" s="398">
        <v>2</v>
      </c>
      <c r="J69" s="13" t="s">
        <v>74</v>
      </c>
      <c r="K69" s="63">
        <v>42072</v>
      </c>
      <c r="L69" s="293">
        <v>5.5999999046325684</v>
      </c>
      <c r="M69" s="293">
        <v>4.1314095258712769E-2</v>
      </c>
      <c r="N69" s="293">
        <v>11.609999656677246</v>
      </c>
      <c r="O69" s="293">
        <v>8.1899995803833008</v>
      </c>
      <c r="P69" s="292" t="s">
        <v>145</v>
      </c>
      <c r="Q69" s="293">
        <v>1.440000057220459</v>
      </c>
      <c r="R69" s="293">
        <v>113.15000152587891</v>
      </c>
      <c r="S69" s="295">
        <v>7</v>
      </c>
      <c r="T69" s="293">
        <v>0.11999999731779099</v>
      </c>
      <c r="U69" s="295">
        <v>18</v>
      </c>
      <c r="V69" s="295">
        <v>323.39999389648438</v>
      </c>
      <c r="W69" s="293">
        <v>12.447999954223633</v>
      </c>
      <c r="X69" s="296">
        <v>0.13840939104557037</v>
      </c>
      <c r="Y69" s="293">
        <v>40.813999176025391</v>
      </c>
      <c r="Z69" s="293">
        <v>26.420999526977539</v>
      </c>
      <c r="AA69" s="293">
        <v>8.0600004196166992</v>
      </c>
      <c r="AB69" s="297">
        <v>628</v>
      </c>
      <c r="AC69" s="292" t="s">
        <v>144</v>
      </c>
      <c r="AD69" s="294" t="s">
        <v>146</v>
      </c>
      <c r="AE69" s="294" t="s">
        <v>146</v>
      </c>
      <c r="AF69" s="295">
        <v>1.1000000238418579</v>
      </c>
      <c r="AG69" s="294" t="s">
        <v>146</v>
      </c>
      <c r="AH69" s="293">
        <v>3.9999999105930328E-2</v>
      </c>
      <c r="AI69" s="294" t="s">
        <v>149</v>
      </c>
      <c r="AJ69" s="411">
        <v>2</v>
      </c>
    </row>
    <row r="70" spans="1:36" s="412" customFormat="1" ht="13.5" customHeight="1" x14ac:dyDescent="0.25">
      <c r="A70" s="408" t="s">
        <v>363</v>
      </c>
      <c r="B70" s="409">
        <v>385</v>
      </c>
      <c r="C70" s="413" t="s">
        <v>217</v>
      </c>
      <c r="D70" s="324" t="s">
        <v>52</v>
      </c>
      <c r="E70" s="324" t="s">
        <v>54</v>
      </c>
      <c r="F70" s="63">
        <v>42074</v>
      </c>
      <c r="G70" s="413" t="s">
        <v>217</v>
      </c>
      <c r="H70" s="398">
        <v>3</v>
      </c>
      <c r="J70" s="324" t="s">
        <v>52</v>
      </c>
      <c r="K70" s="63">
        <v>42074</v>
      </c>
      <c r="L70" s="293">
        <v>5.5</v>
      </c>
      <c r="M70" s="292" t="s">
        <v>144</v>
      </c>
      <c r="N70" s="293">
        <v>34.900001525878906</v>
      </c>
      <c r="O70" s="293">
        <v>13.609999656677246</v>
      </c>
      <c r="P70" s="292" t="s">
        <v>145</v>
      </c>
      <c r="Q70" s="293">
        <v>2.6400001049041748</v>
      </c>
      <c r="R70" s="293">
        <v>79.650001525878906</v>
      </c>
      <c r="S70" s="295">
        <v>9</v>
      </c>
      <c r="T70" s="292" t="s">
        <v>163</v>
      </c>
      <c r="U70" s="295">
        <v>14</v>
      </c>
      <c r="V70" s="295">
        <v>183.05999755859375</v>
      </c>
      <c r="W70" s="293">
        <v>27.736000061035156</v>
      </c>
      <c r="X70" s="296">
        <v>0.14517338573932648</v>
      </c>
      <c r="Y70" s="293">
        <v>56.740001678466797</v>
      </c>
      <c r="Z70" s="293">
        <v>69.372001647949219</v>
      </c>
      <c r="AA70" s="293">
        <v>8.1000003814697266</v>
      </c>
      <c r="AB70" s="297">
        <v>659</v>
      </c>
      <c r="AC70" s="292" t="s">
        <v>144</v>
      </c>
      <c r="AD70" s="294" t="s">
        <v>146</v>
      </c>
      <c r="AE70" s="294" t="s">
        <v>146</v>
      </c>
      <c r="AF70" s="295">
        <v>1.5</v>
      </c>
      <c r="AG70" s="294" t="s">
        <v>146</v>
      </c>
      <c r="AH70" s="292" t="s">
        <v>148</v>
      </c>
      <c r="AI70" s="294" t="s">
        <v>149</v>
      </c>
      <c r="AJ70" s="411">
        <v>3</v>
      </c>
    </row>
    <row r="71" spans="1:36" s="412" customFormat="1" ht="13.5" customHeight="1" x14ac:dyDescent="0.3">
      <c r="A71" s="290" t="s">
        <v>364</v>
      </c>
      <c r="B71" s="409">
        <v>386</v>
      </c>
      <c r="C71" s="410" t="s">
        <v>57</v>
      </c>
      <c r="D71" s="13" t="s">
        <v>55</v>
      </c>
      <c r="E71" s="13" t="s">
        <v>56</v>
      </c>
      <c r="F71" s="63">
        <v>42074</v>
      </c>
      <c r="G71" s="410" t="s">
        <v>57</v>
      </c>
      <c r="H71" s="398">
        <v>4</v>
      </c>
      <c r="J71" s="13" t="s">
        <v>55</v>
      </c>
      <c r="K71" s="63">
        <v>42074</v>
      </c>
      <c r="L71" s="293">
        <v>3.2999999523162842</v>
      </c>
      <c r="M71" s="293">
        <v>3.38306725025177E-2</v>
      </c>
      <c r="N71" s="293">
        <v>9.869999885559082</v>
      </c>
      <c r="O71" s="293">
        <v>6.190000057220459</v>
      </c>
      <c r="P71" s="292" t="s">
        <v>145</v>
      </c>
      <c r="Q71" s="293">
        <v>1.7899999618530273</v>
      </c>
      <c r="R71" s="293">
        <v>122.76999664306641</v>
      </c>
      <c r="S71" s="295">
        <v>9</v>
      </c>
      <c r="T71" s="292" t="s">
        <v>163</v>
      </c>
      <c r="U71" s="295">
        <v>10</v>
      </c>
      <c r="V71" s="295">
        <v>299</v>
      </c>
      <c r="W71" s="293">
        <v>36.012001037597656</v>
      </c>
      <c r="X71" s="296">
        <v>9.3183644115924835E-2</v>
      </c>
      <c r="Y71" s="293">
        <v>35.985000610351563</v>
      </c>
      <c r="Z71" s="293">
        <v>22.49799919128418</v>
      </c>
      <c r="AA71" s="293">
        <v>8</v>
      </c>
      <c r="AB71" s="297">
        <v>600</v>
      </c>
      <c r="AC71" s="292" t="s">
        <v>144</v>
      </c>
      <c r="AD71" s="294" t="s">
        <v>146</v>
      </c>
      <c r="AE71" s="294" t="s">
        <v>146</v>
      </c>
      <c r="AF71" s="294" t="s">
        <v>147</v>
      </c>
      <c r="AG71" s="294" t="s">
        <v>146</v>
      </c>
      <c r="AH71" s="293">
        <v>3.9999999105930328E-2</v>
      </c>
      <c r="AI71" s="294" t="s">
        <v>149</v>
      </c>
      <c r="AJ71" s="411">
        <v>4</v>
      </c>
    </row>
    <row r="72" spans="1:36" s="412" customFormat="1" ht="13.5" customHeight="1" x14ac:dyDescent="0.25">
      <c r="A72" s="408" t="s">
        <v>365</v>
      </c>
      <c r="B72" s="409">
        <v>387</v>
      </c>
      <c r="C72" s="413" t="s">
        <v>62</v>
      </c>
      <c r="D72" s="324" t="s">
        <v>60</v>
      </c>
      <c r="E72" s="324" t="s">
        <v>54</v>
      </c>
      <c r="F72" s="63">
        <v>42074</v>
      </c>
      <c r="G72" s="413" t="s">
        <v>62</v>
      </c>
      <c r="H72" s="398">
        <v>5</v>
      </c>
      <c r="J72" s="324" t="s">
        <v>60</v>
      </c>
      <c r="K72" s="63">
        <v>42074</v>
      </c>
      <c r="L72" s="292" t="s">
        <v>153</v>
      </c>
      <c r="M72" s="292" t="s">
        <v>144</v>
      </c>
      <c r="N72" s="293">
        <v>15.369999885559082</v>
      </c>
      <c r="O72" s="293">
        <v>7.75</v>
      </c>
      <c r="P72" s="292" t="s">
        <v>145</v>
      </c>
      <c r="Q72" s="293">
        <v>2.2400000095367432</v>
      </c>
      <c r="R72" s="293">
        <v>39.889999389648438</v>
      </c>
      <c r="S72" s="295">
        <v>8</v>
      </c>
      <c r="T72" s="293">
        <v>5.9999998658895493E-2</v>
      </c>
      <c r="U72" s="295">
        <v>14</v>
      </c>
      <c r="V72" s="295">
        <v>79.300003051757813</v>
      </c>
      <c r="W72" s="293">
        <v>33.505001068115234</v>
      </c>
      <c r="X72" s="296">
        <v>9.8039381206035614E-2</v>
      </c>
      <c r="Y72" s="293">
        <v>36.48699951171875</v>
      </c>
      <c r="Z72" s="293">
        <v>26.304000854492188</v>
      </c>
      <c r="AA72" s="293">
        <v>8.1000003814697266</v>
      </c>
      <c r="AB72" s="297">
        <v>346</v>
      </c>
      <c r="AC72" s="292" t="s">
        <v>144</v>
      </c>
      <c r="AD72" s="294" t="s">
        <v>146</v>
      </c>
      <c r="AE72" s="294" t="s">
        <v>146</v>
      </c>
      <c r="AF72" s="294" t="s">
        <v>147</v>
      </c>
      <c r="AG72" s="294" t="s">
        <v>146</v>
      </c>
      <c r="AH72" s="293">
        <v>3</v>
      </c>
      <c r="AI72" s="294" t="s">
        <v>149</v>
      </c>
      <c r="AJ72" s="411">
        <v>5</v>
      </c>
    </row>
    <row r="73" spans="1:36" s="412" customFormat="1" ht="13.5" customHeight="1" x14ac:dyDescent="0.3">
      <c r="A73" s="290" t="s">
        <v>366</v>
      </c>
      <c r="B73" s="409">
        <v>388</v>
      </c>
      <c r="C73" s="413" t="s">
        <v>67</v>
      </c>
      <c r="D73" s="324" t="s">
        <v>65</v>
      </c>
      <c r="E73" s="324" t="s">
        <v>54</v>
      </c>
      <c r="F73" s="63">
        <v>42072</v>
      </c>
      <c r="G73" s="413" t="s">
        <v>67</v>
      </c>
      <c r="H73" s="398">
        <v>6</v>
      </c>
      <c r="J73" s="324" t="s">
        <v>65</v>
      </c>
      <c r="K73" s="63">
        <v>42072</v>
      </c>
      <c r="L73" s="293">
        <v>2.7999999523162842</v>
      </c>
      <c r="M73" s="292" t="s">
        <v>144</v>
      </c>
      <c r="N73" s="293">
        <v>10.569999694824219</v>
      </c>
      <c r="O73" s="293">
        <v>7.1399998664855957</v>
      </c>
      <c r="P73" s="292" t="s">
        <v>145</v>
      </c>
      <c r="Q73" s="293">
        <v>1.6299999952316284</v>
      </c>
      <c r="R73" s="293">
        <v>63.330001831054688</v>
      </c>
      <c r="S73" s="295">
        <v>11</v>
      </c>
      <c r="T73" s="293">
        <v>5.9999998658895493E-2</v>
      </c>
      <c r="U73" s="295">
        <v>12</v>
      </c>
      <c r="V73" s="295">
        <v>122</v>
      </c>
      <c r="W73" s="293">
        <v>53.411998748779297</v>
      </c>
      <c r="X73" s="296">
        <v>8.853515237569809E-2</v>
      </c>
      <c r="Y73" s="293">
        <v>33.891998291015625</v>
      </c>
      <c r="Z73" s="293">
        <v>23.490999221801758</v>
      </c>
      <c r="AA73" s="293">
        <v>7.9000000953674316</v>
      </c>
      <c r="AB73" s="297">
        <v>422</v>
      </c>
      <c r="AC73" s="292" t="s">
        <v>144</v>
      </c>
      <c r="AD73" s="294" t="s">
        <v>146</v>
      </c>
      <c r="AE73" s="294" t="s">
        <v>146</v>
      </c>
      <c r="AF73" s="294" t="s">
        <v>147</v>
      </c>
      <c r="AG73" s="294" t="s">
        <v>146</v>
      </c>
      <c r="AH73" s="292" t="s">
        <v>148</v>
      </c>
      <c r="AI73" s="294" t="s">
        <v>149</v>
      </c>
      <c r="AJ73" s="411">
        <v>6</v>
      </c>
    </row>
    <row r="74" spans="1:36" s="412" customFormat="1" ht="13.5" customHeight="1" x14ac:dyDescent="0.25">
      <c r="A74" s="408" t="s">
        <v>367</v>
      </c>
      <c r="B74" s="409">
        <v>389</v>
      </c>
      <c r="C74" s="413" t="s">
        <v>101</v>
      </c>
      <c r="D74" s="324" t="s">
        <v>100</v>
      </c>
      <c r="E74" s="324" t="s">
        <v>54</v>
      </c>
      <c r="F74" s="63">
        <v>42074</v>
      </c>
      <c r="G74" s="413" t="s">
        <v>101</v>
      </c>
      <c r="H74" s="398">
        <v>7</v>
      </c>
      <c r="J74" s="324" t="s">
        <v>100</v>
      </c>
      <c r="K74" s="63">
        <v>42074</v>
      </c>
      <c r="L74" s="293">
        <v>3.4000000953674316</v>
      </c>
      <c r="M74" s="292" t="s">
        <v>144</v>
      </c>
      <c r="N74" s="293">
        <v>11.180000305175781</v>
      </c>
      <c r="O74" s="293">
        <v>6.4000000953674316</v>
      </c>
      <c r="P74" s="292" t="s">
        <v>145</v>
      </c>
      <c r="Q74" s="293">
        <v>3.4300000667572021</v>
      </c>
      <c r="R74" s="293">
        <v>39.950000762939453</v>
      </c>
      <c r="S74" s="295">
        <v>911</v>
      </c>
      <c r="T74" s="293">
        <v>1.1000000238418579</v>
      </c>
      <c r="U74" s="295">
        <v>19</v>
      </c>
      <c r="V74" s="295">
        <v>109.80000305175781</v>
      </c>
      <c r="W74" s="293">
        <v>15.954999923706055</v>
      </c>
      <c r="X74" s="296">
        <v>8.853515237569809E-2</v>
      </c>
      <c r="Y74" s="293">
        <v>38.28900146484375</v>
      </c>
      <c r="Z74" s="293">
        <v>11.255000114440918</v>
      </c>
      <c r="AA74" s="293">
        <v>7.4000000953674316</v>
      </c>
      <c r="AB74" s="297">
        <v>313</v>
      </c>
      <c r="AC74" s="292" t="s">
        <v>144</v>
      </c>
      <c r="AD74" s="294" t="s">
        <v>146</v>
      </c>
      <c r="AE74" s="295">
        <v>1.1000000238418579</v>
      </c>
      <c r="AF74" s="294" t="s">
        <v>147</v>
      </c>
      <c r="AG74" s="295">
        <v>1.8999999761581421</v>
      </c>
      <c r="AH74" s="293">
        <v>9.0000003576278687E-2</v>
      </c>
      <c r="AI74" s="294" t="s">
        <v>149</v>
      </c>
      <c r="AJ74" s="411">
        <v>7</v>
      </c>
    </row>
    <row r="75" spans="1:36" s="412" customFormat="1" ht="13.5" customHeight="1" x14ac:dyDescent="0.3">
      <c r="A75" s="290" t="s">
        <v>368</v>
      </c>
      <c r="B75" s="409">
        <v>390</v>
      </c>
      <c r="C75" s="413" t="s">
        <v>98</v>
      </c>
      <c r="D75" s="324" t="s">
        <v>97</v>
      </c>
      <c r="E75" s="324" t="s">
        <v>56</v>
      </c>
      <c r="F75" s="63">
        <v>42074</v>
      </c>
      <c r="G75" s="413" t="s">
        <v>98</v>
      </c>
      <c r="H75" s="398">
        <v>8</v>
      </c>
      <c r="J75" s="324" t="s">
        <v>97</v>
      </c>
      <c r="K75" s="63">
        <v>42074</v>
      </c>
      <c r="L75" s="293">
        <v>2.2000000476837158</v>
      </c>
      <c r="M75" s="292" t="s">
        <v>144</v>
      </c>
      <c r="N75" s="293">
        <v>13.359999656677246</v>
      </c>
      <c r="O75" s="293">
        <v>7.0300002098083496</v>
      </c>
      <c r="P75" s="292" t="s">
        <v>145</v>
      </c>
      <c r="Q75" s="293">
        <v>4.0199999809265137</v>
      </c>
      <c r="R75" s="293">
        <v>62.740001678466797</v>
      </c>
      <c r="S75" s="295">
        <v>6</v>
      </c>
      <c r="T75" s="292" t="s">
        <v>163</v>
      </c>
      <c r="U75" s="295">
        <v>10</v>
      </c>
      <c r="V75" s="295">
        <v>109.80000305175781</v>
      </c>
      <c r="W75" s="293">
        <v>70.19000244140625</v>
      </c>
      <c r="X75" s="296">
        <v>8.4087252616882324E-2</v>
      </c>
      <c r="Y75" s="293">
        <v>32.182998657226563</v>
      </c>
      <c r="Z75" s="293">
        <v>28.483999252319336</v>
      </c>
      <c r="AA75" s="293">
        <v>7.4000000953674316</v>
      </c>
      <c r="AB75" s="297">
        <v>451</v>
      </c>
      <c r="AC75" s="292" t="s">
        <v>144</v>
      </c>
      <c r="AD75" s="294" t="s">
        <v>146</v>
      </c>
      <c r="AE75" s="295">
        <v>1.2999999523162842</v>
      </c>
      <c r="AF75" s="294" t="s">
        <v>147</v>
      </c>
      <c r="AG75" s="294" t="s">
        <v>146</v>
      </c>
      <c r="AH75" s="292" t="s">
        <v>148</v>
      </c>
      <c r="AI75" s="294" t="s">
        <v>149</v>
      </c>
      <c r="AJ75" s="411">
        <v>8</v>
      </c>
    </row>
    <row r="78" spans="1:36" s="278" customFormat="1" ht="12.75" customHeight="1" x14ac:dyDescent="0.3">
      <c r="F78" s="486"/>
      <c r="L78" s="1" t="s">
        <v>108</v>
      </c>
      <c r="M78" s="1" t="s">
        <v>109</v>
      </c>
      <c r="N78" s="1" t="s">
        <v>110</v>
      </c>
      <c r="O78" s="1" t="s">
        <v>111</v>
      </c>
      <c r="P78" s="1" t="s">
        <v>112</v>
      </c>
      <c r="Q78" s="1" t="s">
        <v>113</v>
      </c>
      <c r="R78" s="1" t="s">
        <v>114</v>
      </c>
      <c r="S78" s="1" t="s">
        <v>115</v>
      </c>
      <c r="T78" s="1" t="s">
        <v>116</v>
      </c>
      <c r="U78" s="1" t="s">
        <v>117</v>
      </c>
      <c r="V78" s="1" t="s">
        <v>118</v>
      </c>
      <c r="W78" s="1" t="s">
        <v>119</v>
      </c>
      <c r="X78" s="1" t="s">
        <v>120</v>
      </c>
      <c r="Y78" s="1" t="s">
        <v>121</v>
      </c>
      <c r="Z78" s="1" t="s">
        <v>122</v>
      </c>
      <c r="AA78" s="1" t="s">
        <v>123</v>
      </c>
      <c r="AB78" s="1" t="s">
        <v>124</v>
      </c>
      <c r="AC78" s="1" t="s">
        <v>125</v>
      </c>
      <c r="AD78" s="1" t="s">
        <v>126</v>
      </c>
      <c r="AE78" s="1" t="s">
        <v>127</v>
      </c>
      <c r="AF78" s="1" t="s">
        <v>128</v>
      </c>
      <c r="AG78" s="1" t="s">
        <v>129</v>
      </c>
      <c r="AH78" s="1" t="s">
        <v>130</v>
      </c>
      <c r="AI78" s="1" t="s">
        <v>131</v>
      </c>
      <c r="AJ78" s="423" t="s">
        <v>195</v>
      </c>
    </row>
    <row r="79" spans="1:36" s="278" customFormat="1" ht="12.75" customHeight="1" x14ac:dyDescent="0.3">
      <c r="A79" s="401" t="s">
        <v>155</v>
      </c>
      <c r="F79" s="486"/>
      <c r="L79" s="487" t="s">
        <v>136</v>
      </c>
      <c r="M79" s="284" t="s">
        <v>137</v>
      </c>
      <c r="N79" s="284" t="s">
        <v>136</v>
      </c>
      <c r="O79" s="284" t="s">
        <v>136</v>
      </c>
      <c r="P79" s="284" t="s">
        <v>136</v>
      </c>
      <c r="Q79" s="284" t="s">
        <v>136</v>
      </c>
      <c r="R79" s="284" t="s">
        <v>136</v>
      </c>
      <c r="S79" s="284" t="s">
        <v>136</v>
      </c>
      <c r="T79" s="284" t="s">
        <v>136</v>
      </c>
      <c r="U79" s="284" t="s">
        <v>136</v>
      </c>
      <c r="V79" s="284" t="s">
        <v>138</v>
      </c>
      <c r="W79" s="284" t="s">
        <v>139</v>
      </c>
      <c r="X79" s="284" t="s">
        <v>140</v>
      </c>
      <c r="Y79" s="284" t="s">
        <v>139</v>
      </c>
      <c r="Z79" s="284" t="s">
        <v>139</v>
      </c>
      <c r="AA79" s="284" t="s">
        <v>140</v>
      </c>
      <c r="AB79" s="284" t="s">
        <v>141</v>
      </c>
      <c r="AC79" s="284" t="s">
        <v>142</v>
      </c>
      <c r="AD79" s="284" t="s">
        <v>142</v>
      </c>
      <c r="AE79" s="284" t="s">
        <v>142</v>
      </c>
      <c r="AF79" s="284" t="s">
        <v>142</v>
      </c>
      <c r="AG79" s="284" t="s">
        <v>142</v>
      </c>
      <c r="AH79" s="284" t="s">
        <v>142</v>
      </c>
      <c r="AI79" s="284" t="s">
        <v>142</v>
      </c>
      <c r="AJ79" s="285"/>
    </row>
    <row r="80" spans="1:36" s="278" customFormat="1" ht="12.75" customHeight="1" x14ac:dyDescent="0.3">
      <c r="A80" s="395" t="s">
        <v>156</v>
      </c>
      <c r="B80" s="405" t="s">
        <v>89</v>
      </c>
      <c r="C80" s="405" t="s">
        <v>1</v>
      </c>
      <c r="D80" s="405" t="s">
        <v>2</v>
      </c>
      <c r="E80" s="405" t="s">
        <v>3</v>
      </c>
      <c r="F80" s="488" t="s">
        <v>10</v>
      </c>
      <c r="G80" s="407"/>
      <c r="L80" s="284" t="s">
        <v>158</v>
      </c>
      <c r="M80" s="284" t="s">
        <v>159</v>
      </c>
      <c r="N80" s="284" t="s">
        <v>159</v>
      </c>
      <c r="O80" s="284" t="s">
        <v>159</v>
      </c>
      <c r="P80" s="284" t="s">
        <v>159</v>
      </c>
      <c r="Q80" s="284" t="s">
        <v>159</v>
      </c>
      <c r="R80" s="284" t="s">
        <v>159</v>
      </c>
      <c r="S80" s="284" t="s">
        <v>158</v>
      </c>
      <c r="T80" s="284" t="s">
        <v>159</v>
      </c>
      <c r="U80" s="284" t="s">
        <v>158</v>
      </c>
      <c r="V80" s="284" t="s">
        <v>159</v>
      </c>
      <c r="W80" s="284" t="s">
        <v>159</v>
      </c>
      <c r="X80" s="284" t="s">
        <v>159</v>
      </c>
      <c r="Y80" s="284" t="s">
        <v>159</v>
      </c>
      <c r="Z80" s="284" t="s">
        <v>159</v>
      </c>
      <c r="AA80" s="288"/>
      <c r="AB80" s="284" t="s">
        <v>160</v>
      </c>
      <c r="AC80" s="284" t="s">
        <v>158</v>
      </c>
      <c r="AD80" s="284" t="s">
        <v>158</v>
      </c>
      <c r="AE80" s="284" t="s">
        <v>158</v>
      </c>
      <c r="AF80" s="284" t="s">
        <v>158</v>
      </c>
      <c r="AG80" s="284" t="s">
        <v>158</v>
      </c>
      <c r="AH80" s="284" t="s">
        <v>158</v>
      </c>
      <c r="AI80" s="284" t="s">
        <v>158</v>
      </c>
      <c r="AJ80" s="489"/>
    </row>
    <row r="81" spans="1:36" s="414" customFormat="1" ht="12.75" customHeight="1" x14ac:dyDescent="0.3">
      <c r="A81" s="490" t="s">
        <v>498</v>
      </c>
      <c r="B81" s="493">
        <v>376</v>
      </c>
      <c r="C81" s="339">
        <v>13</v>
      </c>
      <c r="D81" s="324" t="s">
        <v>16</v>
      </c>
      <c r="E81" s="324" t="s">
        <v>17</v>
      </c>
      <c r="F81" s="15">
        <v>42072</v>
      </c>
      <c r="G81" s="410" t="s">
        <v>18</v>
      </c>
      <c r="J81" s="324" t="s">
        <v>16</v>
      </c>
      <c r="K81" s="15">
        <v>42072</v>
      </c>
      <c r="L81" s="293">
        <v>4.5999999046325684</v>
      </c>
      <c r="M81" s="293">
        <v>2.039867639541626E-2</v>
      </c>
      <c r="N81" s="293">
        <v>22.319999694824219</v>
      </c>
      <c r="O81" s="293">
        <v>18.989999771118164</v>
      </c>
      <c r="P81" s="293">
        <v>0.30000001192092896</v>
      </c>
      <c r="Q81" s="293">
        <v>4.190000057220459</v>
      </c>
      <c r="R81" s="293">
        <v>97.389999389648438</v>
      </c>
      <c r="S81" s="295">
        <v>185</v>
      </c>
      <c r="T81" s="293">
        <v>1.0199999809265137</v>
      </c>
      <c r="U81" s="295">
        <v>8</v>
      </c>
      <c r="V81" s="295">
        <v>299</v>
      </c>
      <c r="W81" s="293">
        <v>5.5879998207092285</v>
      </c>
      <c r="X81" s="296">
        <v>0.23027831315994263</v>
      </c>
      <c r="Y81" s="293">
        <v>53.928001403808594</v>
      </c>
      <c r="Z81" s="293">
        <v>51.695999145507813</v>
      </c>
      <c r="AA81" s="293">
        <v>7.4800000190734863</v>
      </c>
      <c r="AB81" s="295">
        <v>687</v>
      </c>
      <c r="AC81" s="292" t="s">
        <v>144</v>
      </c>
      <c r="AD81" s="294" t="s">
        <v>146</v>
      </c>
      <c r="AE81" s="294" t="s">
        <v>146</v>
      </c>
      <c r="AF81" s="294" t="s">
        <v>147</v>
      </c>
      <c r="AG81" s="294" t="s">
        <v>146</v>
      </c>
      <c r="AH81" s="292" t="s">
        <v>148</v>
      </c>
      <c r="AI81" s="294" t="s">
        <v>149</v>
      </c>
      <c r="AJ81" s="298">
        <v>63</v>
      </c>
    </row>
    <row r="82" spans="1:36" s="414" customFormat="1" ht="13.5" customHeight="1" x14ac:dyDescent="0.3">
      <c r="A82" s="490" t="s">
        <v>499</v>
      </c>
      <c r="B82" s="493">
        <v>377</v>
      </c>
      <c r="C82" s="339">
        <v>19</v>
      </c>
      <c r="D82" s="324" t="s">
        <v>24</v>
      </c>
      <c r="E82" s="324" t="s">
        <v>25</v>
      </c>
      <c r="F82" s="15">
        <v>42072</v>
      </c>
      <c r="G82" s="410" t="s">
        <v>26</v>
      </c>
      <c r="J82" s="324" t="s">
        <v>24</v>
      </c>
      <c r="K82" s="15">
        <v>42072</v>
      </c>
      <c r="L82" s="293">
        <v>5.5999999046325684</v>
      </c>
      <c r="M82" s="292" t="s">
        <v>144</v>
      </c>
      <c r="N82" s="293">
        <v>18.090000152587891</v>
      </c>
      <c r="O82" s="293">
        <v>12.420000076293945</v>
      </c>
      <c r="P82" s="292" t="s">
        <v>145</v>
      </c>
      <c r="Q82" s="293">
        <v>3.3499999046325684</v>
      </c>
      <c r="R82" s="293">
        <v>66.199996948242188</v>
      </c>
      <c r="S82" s="295">
        <v>22</v>
      </c>
      <c r="T82" s="293">
        <v>0.11999999731779099</v>
      </c>
      <c r="U82" s="295">
        <v>11</v>
      </c>
      <c r="V82" s="295">
        <v>183.05999755859375</v>
      </c>
      <c r="W82" s="293">
        <v>46.909999847412109</v>
      </c>
      <c r="X82" s="296">
        <v>0.16735139489173889</v>
      </c>
      <c r="Y82" s="293">
        <v>41.834999084472656</v>
      </c>
      <c r="Z82" s="293">
        <v>21.274999618530273</v>
      </c>
      <c r="AA82" s="293">
        <v>7.570000171661377</v>
      </c>
      <c r="AB82" s="295">
        <v>502</v>
      </c>
      <c r="AC82" s="292" t="s">
        <v>144</v>
      </c>
      <c r="AD82" s="294" t="s">
        <v>146</v>
      </c>
      <c r="AE82" s="294" t="s">
        <v>146</v>
      </c>
      <c r="AF82" s="295">
        <v>1.7000000476837158</v>
      </c>
      <c r="AG82" s="294" t="s">
        <v>146</v>
      </c>
      <c r="AH82" s="293">
        <v>3.9999999105930328E-2</v>
      </c>
      <c r="AI82" s="295">
        <v>1.7999999523162842</v>
      </c>
      <c r="AJ82" s="298">
        <v>64</v>
      </c>
    </row>
    <row r="83" spans="1:36" s="414" customFormat="1" ht="12.75" customHeight="1" x14ac:dyDescent="0.3">
      <c r="A83" s="490" t="s">
        <v>500</v>
      </c>
      <c r="B83" s="493">
        <v>380</v>
      </c>
      <c r="C83" s="339">
        <v>79</v>
      </c>
      <c r="D83" s="324" t="s">
        <v>36</v>
      </c>
      <c r="E83" s="324" t="s">
        <v>37</v>
      </c>
      <c r="F83" s="15">
        <v>42075</v>
      </c>
      <c r="G83" s="410" t="s">
        <v>38</v>
      </c>
      <c r="J83" s="324" t="s">
        <v>36</v>
      </c>
      <c r="K83" s="15">
        <v>42075</v>
      </c>
      <c r="L83" s="292" t="s">
        <v>153</v>
      </c>
      <c r="M83" s="292" t="s">
        <v>144</v>
      </c>
      <c r="N83" s="293">
        <v>6.8000001907348633</v>
      </c>
      <c r="O83" s="293">
        <v>2.880000114440918</v>
      </c>
      <c r="P83" s="292" t="s">
        <v>145</v>
      </c>
      <c r="Q83" s="293">
        <v>1.9099999666213989</v>
      </c>
      <c r="R83" s="293">
        <v>15.399999618530273</v>
      </c>
      <c r="S83" s="295">
        <v>13</v>
      </c>
      <c r="T83" s="293">
        <v>0.68000000715255737</v>
      </c>
      <c r="U83" s="295">
        <v>5</v>
      </c>
      <c r="V83" s="295">
        <v>54.900001525878906</v>
      </c>
      <c r="W83" s="293">
        <v>4.9079999923706055</v>
      </c>
      <c r="X83" s="296">
        <v>0.12009972333908081</v>
      </c>
      <c r="Y83" s="293">
        <v>11.121000289916992</v>
      </c>
      <c r="Z83" s="293">
        <v>5.7989997863769531</v>
      </c>
      <c r="AA83" s="293">
        <v>7.4000000953674316</v>
      </c>
      <c r="AB83" s="295">
        <v>145</v>
      </c>
      <c r="AC83" s="292" t="s">
        <v>144</v>
      </c>
      <c r="AD83" s="295">
        <v>0.80000001192092896</v>
      </c>
      <c r="AE83" s="294" t="s">
        <v>146</v>
      </c>
      <c r="AF83" s="295">
        <v>1.8999999761581421</v>
      </c>
      <c r="AG83" s="294" t="s">
        <v>146</v>
      </c>
      <c r="AH83" s="293">
        <v>5.000000074505806E-2</v>
      </c>
      <c r="AI83" s="295">
        <v>15.800000190734863</v>
      </c>
      <c r="AJ83" s="298">
        <v>67</v>
      </c>
    </row>
    <row r="84" spans="1:36" s="414" customFormat="1" ht="12.75" customHeight="1" x14ac:dyDescent="0.3">
      <c r="A84" s="490" t="s">
        <v>501</v>
      </c>
      <c r="B84" s="493">
        <v>381</v>
      </c>
      <c r="C84" s="339">
        <v>77</v>
      </c>
      <c r="D84" s="324" t="s">
        <v>27</v>
      </c>
      <c r="E84" s="324" t="s">
        <v>28</v>
      </c>
      <c r="F84" s="15">
        <v>42075</v>
      </c>
      <c r="G84" s="410" t="s">
        <v>29</v>
      </c>
      <c r="J84" s="324" t="s">
        <v>27</v>
      </c>
      <c r="K84" s="15">
        <v>42075</v>
      </c>
      <c r="L84" s="292" t="s">
        <v>153</v>
      </c>
      <c r="M84" s="292" t="s">
        <v>144</v>
      </c>
      <c r="N84" s="293">
        <v>4.7600002288818359</v>
      </c>
      <c r="O84" s="293">
        <v>3.7000000476837158</v>
      </c>
      <c r="P84" s="292" t="s">
        <v>145</v>
      </c>
      <c r="Q84" s="293">
        <v>1.0800000429153442</v>
      </c>
      <c r="R84" s="293">
        <v>18.260000228881836</v>
      </c>
      <c r="S84" s="295">
        <v>20</v>
      </c>
      <c r="T84" s="293">
        <v>0.11999999731779099</v>
      </c>
      <c r="U84" s="295">
        <v>9</v>
      </c>
      <c r="V84" s="295">
        <v>61</v>
      </c>
      <c r="W84" s="293">
        <v>6.8410000801086426</v>
      </c>
      <c r="X84" s="296">
        <v>8.101818710565567E-2</v>
      </c>
      <c r="Y84" s="293">
        <v>11.753999710083008</v>
      </c>
      <c r="Z84" s="293">
        <v>3.8039999008178711</v>
      </c>
      <c r="AA84" s="293">
        <v>7.3600001335144043</v>
      </c>
      <c r="AB84" s="295">
        <v>143</v>
      </c>
      <c r="AC84" s="292" t="s">
        <v>144</v>
      </c>
      <c r="AD84" s="294" t="s">
        <v>146</v>
      </c>
      <c r="AE84" s="294" t="s">
        <v>146</v>
      </c>
      <c r="AF84" s="295">
        <v>0.80000001192092896</v>
      </c>
      <c r="AG84" s="294" t="s">
        <v>146</v>
      </c>
      <c r="AH84" s="293">
        <v>5.000000074505806E-2</v>
      </c>
      <c r="AI84" s="294" t="s">
        <v>149</v>
      </c>
      <c r="AJ84" s="298">
        <v>68</v>
      </c>
    </row>
    <row r="85" spans="1:36" s="414" customFormat="1" ht="12.75" customHeight="1" x14ac:dyDescent="0.3">
      <c r="A85" s="490" t="s">
        <v>502</v>
      </c>
      <c r="B85" s="493">
        <v>382</v>
      </c>
      <c r="C85" s="339">
        <v>78</v>
      </c>
      <c r="D85" s="324" t="s">
        <v>33</v>
      </c>
      <c r="E85" s="324" t="s">
        <v>34</v>
      </c>
      <c r="F85" s="15">
        <v>42075</v>
      </c>
      <c r="G85" s="410" t="s">
        <v>35</v>
      </c>
      <c r="J85" s="324" t="s">
        <v>33</v>
      </c>
      <c r="K85" s="15">
        <v>42075</v>
      </c>
      <c r="L85" s="293">
        <v>2.5</v>
      </c>
      <c r="M85" s="292" t="s">
        <v>144</v>
      </c>
      <c r="N85" s="293">
        <v>14.100000381469727</v>
      </c>
      <c r="O85" s="293">
        <v>7.190000057220459</v>
      </c>
      <c r="P85" s="292" t="s">
        <v>145</v>
      </c>
      <c r="Q85" s="293">
        <v>2.9800000190734863</v>
      </c>
      <c r="R85" s="293">
        <v>36.610000610351563</v>
      </c>
      <c r="S85" s="295">
        <v>18</v>
      </c>
      <c r="T85" s="293">
        <v>0.20999999344348907</v>
      </c>
      <c r="U85" s="295">
        <v>11</v>
      </c>
      <c r="V85" s="295">
        <v>103.69999694824219</v>
      </c>
      <c r="W85" s="293">
        <v>26.981000900268555</v>
      </c>
      <c r="X85" s="296">
        <v>9.8823994398117065E-2</v>
      </c>
      <c r="Y85" s="293">
        <v>23.75</v>
      </c>
      <c r="Z85" s="293">
        <v>15.083999633789063</v>
      </c>
      <c r="AA85" s="293">
        <v>7.1500000953674316</v>
      </c>
      <c r="AB85" s="295">
        <v>281</v>
      </c>
      <c r="AC85" s="292" t="s">
        <v>144</v>
      </c>
      <c r="AD85" s="294" t="s">
        <v>146</v>
      </c>
      <c r="AE85" s="294" t="s">
        <v>146</v>
      </c>
      <c r="AF85" s="295">
        <v>0.60000002384185791</v>
      </c>
      <c r="AG85" s="294" t="s">
        <v>146</v>
      </c>
      <c r="AH85" s="293">
        <v>3.9999999105930328E-2</v>
      </c>
      <c r="AI85" s="294" t="s">
        <v>149</v>
      </c>
      <c r="AJ85" s="298">
        <v>69</v>
      </c>
    </row>
    <row r="86" spans="1:36" x14ac:dyDescent="0.3">
      <c r="A86" s="239" t="s">
        <v>369</v>
      </c>
    </row>
    <row r="87" spans="1:36" s="278" customFormat="1" ht="13.5" customHeight="1" x14ac:dyDescent="0.3">
      <c r="H87" s="279"/>
      <c r="L87" s="1" t="s">
        <v>108</v>
      </c>
      <c r="M87" s="1" t="s">
        <v>109</v>
      </c>
      <c r="N87" s="1" t="s">
        <v>110</v>
      </c>
      <c r="O87" s="1" t="s">
        <v>111</v>
      </c>
      <c r="P87" s="1" t="s">
        <v>112</v>
      </c>
      <c r="Q87" s="1" t="s">
        <v>113</v>
      </c>
      <c r="R87" s="1" t="s">
        <v>114</v>
      </c>
      <c r="S87" s="1" t="s">
        <v>115</v>
      </c>
      <c r="T87" s="1" t="s">
        <v>116</v>
      </c>
      <c r="U87" s="1" t="s">
        <v>117</v>
      </c>
      <c r="V87" s="1" t="s">
        <v>118</v>
      </c>
      <c r="W87" s="1" t="s">
        <v>119</v>
      </c>
      <c r="X87" s="1" t="s">
        <v>120</v>
      </c>
      <c r="Y87" s="1" t="s">
        <v>121</v>
      </c>
      <c r="Z87" s="1" t="s">
        <v>122</v>
      </c>
      <c r="AA87" s="1" t="s">
        <v>123</v>
      </c>
      <c r="AB87" s="1" t="s">
        <v>124</v>
      </c>
      <c r="AC87" s="1" t="s">
        <v>125</v>
      </c>
      <c r="AD87" s="1" t="s">
        <v>126</v>
      </c>
      <c r="AE87" s="1" t="s">
        <v>127</v>
      </c>
      <c r="AF87" s="1" t="s">
        <v>128</v>
      </c>
      <c r="AG87" s="1" t="s">
        <v>129</v>
      </c>
      <c r="AH87" s="1" t="s">
        <v>130</v>
      </c>
      <c r="AI87" s="1" t="s">
        <v>131</v>
      </c>
      <c r="AJ87" s="400" t="s">
        <v>195</v>
      </c>
    </row>
    <row r="88" spans="1:36" s="278" customFormat="1" ht="13.5" customHeight="1" x14ac:dyDescent="0.3">
      <c r="A88" s="401" t="s">
        <v>155</v>
      </c>
      <c r="C88" s="240"/>
      <c r="D88" s="402"/>
      <c r="F88" s="403"/>
      <c r="H88" s="285"/>
      <c r="L88" s="284" t="s">
        <v>136</v>
      </c>
      <c r="M88" s="284" t="s">
        <v>137</v>
      </c>
      <c r="N88" s="284" t="s">
        <v>136</v>
      </c>
      <c r="O88" s="284" t="s">
        <v>136</v>
      </c>
      <c r="P88" s="284" t="s">
        <v>136</v>
      </c>
      <c r="Q88" s="284" t="s">
        <v>136</v>
      </c>
      <c r="R88" s="284" t="s">
        <v>136</v>
      </c>
      <c r="S88" s="284" t="s">
        <v>136</v>
      </c>
      <c r="T88" s="284" t="s">
        <v>136</v>
      </c>
      <c r="U88" s="284" t="s">
        <v>136</v>
      </c>
      <c r="V88" s="284" t="s">
        <v>138</v>
      </c>
      <c r="W88" s="284" t="s">
        <v>139</v>
      </c>
      <c r="X88" s="284" t="s">
        <v>140</v>
      </c>
      <c r="Y88" s="284" t="s">
        <v>139</v>
      </c>
      <c r="Z88" s="284" t="s">
        <v>139</v>
      </c>
      <c r="AA88" s="284" t="s">
        <v>140</v>
      </c>
      <c r="AB88" s="284" t="s">
        <v>141</v>
      </c>
      <c r="AC88" s="284" t="s">
        <v>142</v>
      </c>
      <c r="AD88" s="284" t="s">
        <v>142</v>
      </c>
      <c r="AE88" s="284" t="s">
        <v>142</v>
      </c>
      <c r="AF88" s="284" t="s">
        <v>142</v>
      </c>
      <c r="AG88" s="284" t="s">
        <v>142</v>
      </c>
      <c r="AH88" s="284" t="s">
        <v>142</v>
      </c>
      <c r="AI88" s="284" t="s">
        <v>142</v>
      </c>
      <c r="AJ88" s="400"/>
    </row>
    <row r="89" spans="1:36" s="278" customFormat="1" ht="13.5" customHeight="1" x14ac:dyDescent="0.3">
      <c r="A89" s="314" t="s">
        <v>360</v>
      </c>
      <c r="B89" s="142" t="s">
        <v>89</v>
      </c>
      <c r="C89" s="404" t="s">
        <v>9</v>
      </c>
      <c r="D89" s="405" t="s">
        <v>2</v>
      </c>
      <c r="E89" s="405" t="s">
        <v>3</v>
      </c>
      <c r="F89" s="142" t="s">
        <v>10</v>
      </c>
      <c r="G89" s="406" t="s">
        <v>9</v>
      </c>
      <c r="H89" s="289" t="s">
        <v>195</v>
      </c>
      <c r="L89" s="284" t="s">
        <v>158</v>
      </c>
      <c r="M89" s="284" t="s">
        <v>159</v>
      </c>
      <c r="N89" s="284" t="s">
        <v>159</v>
      </c>
      <c r="O89" s="284" t="s">
        <v>159</v>
      </c>
      <c r="P89" s="284" t="s">
        <v>159</v>
      </c>
      <c r="Q89" s="284" t="s">
        <v>159</v>
      </c>
      <c r="R89" s="284" t="s">
        <v>159</v>
      </c>
      <c r="S89" s="284" t="s">
        <v>158</v>
      </c>
      <c r="T89" s="284" t="s">
        <v>159</v>
      </c>
      <c r="U89" s="284" t="s">
        <v>158</v>
      </c>
      <c r="V89" s="284" t="s">
        <v>159</v>
      </c>
      <c r="W89" s="284" t="s">
        <v>159</v>
      </c>
      <c r="X89" s="284" t="s">
        <v>159</v>
      </c>
      <c r="Y89" s="284" t="s">
        <v>159</v>
      </c>
      <c r="Z89" s="284" t="s">
        <v>159</v>
      </c>
      <c r="AA89" s="288"/>
      <c r="AB89" s="284" t="s">
        <v>160</v>
      </c>
      <c r="AC89" s="284" t="s">
        <v>158</v>
      </c>
      <c r="AD89" s="284" t="s">
        <v>158</v>
      </c>
      <c r="AE89" s="284" t="s">
        <v>158</v>
      </c>
      <c r="AF89" s="284" t="s">
        <v>158</v>
      </c>
      <c r="AG89" s="284" t="s">
        <v>158</v>
      </c>
      <c r="AH89" s="284" t="s">
        <v>158</v>
      </c>
      <c r="AI89" s="284" t="s">
        <v>158</v>
      </c>
      <c r="AJ89" s="407"/>
    </row>
    <row r="90" spans="1:36" s="519" customFormat="1" ht="13.5" customHeight="1" x14ac:dyDescent="0.3">
      <c r="A90" s="517" t="s">
        <v>370</v>
      </c>
      <c r="B90" s="493">
        <v>484</v>
      </c>
      <c r="C90" s="115"/>
      <c r="D90" s="115" t="s">
        <v>71</v>
      </c>
      <c r="E90" s="115" t="s">
        <v>72</v>
      </c>
      <c r="F90" s="518">
        <v>42086</v>
      </c>
      <c r="H90" s="520">
        <v>33</v>
      </c>
      <c r="J90" s="115" t="s">
        <v>71</v>
      </c>
      <c r="K90" s="518">
        <v>42086</v>
      </c>
      <c r="L90" s="521">
        <v>2.5999999046325684</v>
      </c>
      <c r="M90" s="522" t="s">
        <v>144</v>
      </c>
      <c r="N90" s="521">
        <v>11.350000381469727</v>
      </c>
      <c r="O90" s="521">
        <v>5.2199997901916504</v>
      </c>
      <c r="P90" s="522" t="s">
        <v>145</v>
      </c>
      <c r="Q90" s="521">
        <v>2.9600000381469727</v>
      </c>
      <c r="R90" s="521">
        <v>38.610000610351563</v>
      </c>
      <c r="S90" s="523" t="s">
        <v>165</v>
      </c>
      <c r="T90" s="522" t="s">
        <v>163</v>
      </c>
      <c r="U90" s="523" t="s">
        <v>165</v>
      </c>
      <c r="V90" s="524">
        <v>100.69999694824219</v>
      </c>
      <c r="W90" s="521">
        <v>12.850000381469727</v>
      </c>
      <c r="X90" s="525">
        <v>9.8039381206035614E-2</v>
      </c>
      <c r="Y90" s="521">
        <v>26.159000396728516</v>
      </c>
      <c r="Z90" s="521">
        <v>17.423000335693359</v>
      </c>
      <c r="AA90" s="521">
        <v>7.9800000190734863</v>
      </c>
      <c r="AB90" s="526">
        <v>299</v>
      </c>
      <c r="AC90" s="522" t="s">
        <v>144</v>
      </c>
      <c r="AD90" s="523" t="s">
        <v>146</v>
      </c>
      <c r="AE90" s="523" t="s">
        <v>146</v>
      </c>
      <c r="AF90" s="523" t="s">
        <v>147</v>
      </c>
      <c r="AG90" s="523" t="s">
        <v>146</v>
      </c>
      <c r="AH90" s="522" t="s">
        <v>148</v>
      </c>
      <c r="AI90" s="523" t="s">
        <v>149</v>
      </c>
      <c r="AJ90" s="527">
        <v>33</v>
      </c>
    </row>
    <row r="91" spans="1:36" s="532" customFormat="1" ht="13.5" customHeight="1" x14ac:dyDescent="0.3">
      <c r="A91" s="528" t="s">
        <v>371</v>
      </c>
      <c r="B91" s="529">
        <v>485</v>
      </c>
      <c r="C91" s="530"/>
      <c r="D91" s="530" t="s">
        <v>74</v>
      </c>
      <c r="E91" s="530" t="s">
        <v>75</v>
      </c>
      <c r="F91" s="531">
        <v>42086</v>
      </c>
      <c r="H91" s="533">
        <v>34</v>
      </c>
      <c r="J91" s="530" t="s">
        <v>74</v>
      </c>
      <c r="K91" s="531">
        <v>42086</v>
      </c>
      <c r="L91" s="534">
        <v>5</v>
      </c>
      <c r="M91" s="534">
        <v>2.2605709731578827E-2</v>
      </c>
      <c r="N91" s="534">
        <v>11.270000457763672</v>
      </c>
      <c r="O91" s="534">
        <v>8.1700000762939453</v>
      </c>
      <c r="P91" s="535" t="s">
        <v>145</v>
      </c>
      <c r="Q91" s="534">
        <v>1.3500000238418579</v>
      </c>
      <c r="R91" s="534">
        <v>106.72000122070313</v>
      </c>
      <c r="S91" s="536">
        <v>22</v>
      </c>
      <c r="T91" s="535" t="s">
        <v>163</v>
      </c>
      <c r="U91" s="536">
        <v>7</v>
      </c>
      <c r="V91" s="536">
        <v>299</v>
      </c>
      <c r="W91" s="534">
        <v>12.437000274658203</v>
      </c>
      <c r="X91" s="537">
        <v>0.12566542625427246</v>
      </c>
      <c r="Y91" s="534">
        <v>37.592998504638672</v>
      </c>
      <c r="Z91" s="534">
        <v>21.822000503540039</v>
      </c>
      <c r="AA91" s="534">
        <v>8</v>
      </c>
      <c r="AB91" s="538">
        <v>602</v>
      </c>
      <c r="AC91" s="535" t="s">
        <v>144</v>
      </c>
      <c r="AD91" s="539" t="s">
        <v>146</v>
      </c>
      <c r="AE91" s="539" t="s">
        <v>146</v>
      </c>
      <c r="AF91" s="539" t="s">
        <v>147</v>
      </c>
      <c r="AG91" s="539" t="s">
        <v>146</v>
      </c>
      <c r="AH91" s="535" t="s">
        <v>148</v>
      </c>
      <c r="AI91" s="539" t="s">
        <v>149</v>
      </c>
      <c r="AJ91" s="540">
        <v>34</v>
      </c>
    </row>
    <row r="92" spans="1:36" s="414" customFormat="1" ht="13.5" customHeight="1" x14ac:dyDescent="0.3">
      <c r="A92" s="290" t="s">
        <v>372</v>
      </c>
      <c r="B92" s="409">
        <v>486</v>
      </c>
      <c r="C92" s="324"/>
      <c r="D92" s="324" t="s">
        <v>52</v>
      </c>
      <c r="E92" s="324" t="s">
        <v>54</v>
      </c>
      <c r="F92" s="63">
        <v>42086</v>
      </c>
      <c r="H92" s="398">
        <v>35</v>
      </c>
      <c r="J92" s="324" t="s">
        <v>52</v>
      </c>
      <c r="K92" s="63">
        <v>42086</v>
      </c>
      <c r="L92" s="293">
        <v>4.6999998092651367</v>
      </c>
      <c r="M92" s="293">
        <v>2.2605709731578827E-2</v>
      </c>
      <c r="N92" s="293">
        <v>26.239999771118164</v>
      </c>
      <c r="O92" s="293">
        <v>14.079999923706055</v>
      </c>
      <c r="P92" s="292" t="s">
        <v>145</v>
      </c>
      <c r="Q92" s="293">
        <v>2.5299999713897705</v>
      </c>
      <c r="R92" s="293">
        <v>79.569999694824219</v>
      </c>
      <c r="S92" s="295">
        <v>9</v>
      </c>
      <c r="T92" s="292" t="s">
        <v>163</v>
      </c>
      <c r="U92" s="294" t="s">
        <v>165</v>
      </c>
      <c r="V92" s="295">
        <v>195.30000305175781</v>
      </c>
      <c r="W92" s="293">
        <v>23.148000717163086</v>
      </c>
      <c r="X92" s="296">
        <v>0.13190913200378418</v>
      </c>
      <c r="Y92" s="293">
        <v>55.481998443603516</v>
      </c>
      <c r="Z92" s="293">
        <v>54.124000549316406</v>
      </c>
      <c r="AA92" s="293">
        <v>8.3199996948242188</v>
      </c>
      <c r="AB92" s="297">
        <v>600</v>
      </c>
      <c r="AC92" s="292" t="s">
        <v>144</v>
      </c>
      <c r="AD92" s="294" t="s">
        <v>146</v>
      </c>
      <c r="AE92" s="294" t="s">
        <v>146</v>
      </c>
      <c r="AF92" s="294" t="s">
        <v>147</v>
      </c>
      <c r="AG92" s="294" t="s">
        <v>146</v>
      </c>
      <c r="AH92" s="292" t="s">
        <v>148</v>
      </c>
      <c r="AI92" s="294" t="s">
        <v>149</v>
      </c>
      <c r="AJ92" s="411">
        <v>35</v>
      </c>
    </row>
    <row r="93" spans="1:36" s="414" customFormat="1" ht="13.5" customHeight="1" x14ac:dyDescent="0.3">
      <c r="A93" s="408" t="s">
        <v>373</v>
      </c>
      <c r="B93" s="409">
        <v>487</v>
      </c>
      <c r="C93" s="13"/>
      <c r="D93" s="13" t="s">
        <v>55</v>
      </c>
      <c r="E93" s="13" t="s">
        <v>56</v>
      </c>
      <c r="F93" s="63">
        <v>42086</v>
      </c>
      <c r="H93" s="398">
        <v>36</v>
      </c>
      <c r="J93" s="13" t="s">
        <v>55</v>
      </c>
      <c r="K93" s="63">
        <v>42086</v>
      </c>
      <c r="L93" s="293">
        <v>4</v>
      </c>
      <c r="M93" s="292" t="s">
        <v>144</v>
      </c>
      <c r="N93" s="293">
        <v>8.4700002670288086</v>
      </c>
      <c r="O93" s="293">
        <v>5.809999942779541</v>
      </c>
      <c r="P93" s="292" t="s">
        <v>145</v>
      </c>
      <c r="Q93" s="293">
        <v>1.5099999904632568</v>
      </c>
      <c r="R93" s="293">
        <v>118.98000335693359</v>
      </c>
      <c r="S93" s="295">
        <v>7</v>
      </c>
      <c r="T93" s="292" t="s">
        <v>163</v>
      </c>
      <c r="U93" s="295">
        <v>13</v>
      </c>
      <c r="V93" s="295">
        <v>299</v>
      </c>
      <c r="W93" s="293">
        <v>31.725000381469727</v>
      </c>
      <c r="X93" s="296">
        <v>9.8039381206035614E-2</v>
      </c>
      <c r="Y93" s="293">
        <v>33.478000640869141</v>
      </c>
      <c r="Z93" s="293">
        <v>18.010000228881836</v>
      </c>
      <c r="AA93" s="293">
        <v>8.0799999237060547</v>
      </c>
      <c r="AB93" s="297">
        <v>616</v>
      </c>
      <c r="AC93" s="292" t="s">
        <v>144</v>
      </c>
      <c r="AD93" s="294" t="s">
        <v>146</v>
      </c>
      <c r="AE93" s="294" t="s">
        <v>146</v>
      </c>
      <c r="AF93" s="294" t="s">
        <v>147</v>
      </c>
      <c r="AG93" s="294" t="s">
        <v>146</v>
      </c>
      <c r="AH93" s="292" t="s">
        <v>148</v>
      </c>
      <c r="AI93" s="294" t="s">
        <v>149</v>
      </c>
      <c r="AJ93" s="411">
        <v>36</v>
      </c>
    </row>
    <row r="94" spans="1:36" s="414" customFormat="1" ht="13.5" customHeight="1" x14ac:dyDescent="0.3">
      <c r="A94" s="408" t="s">
        <v>374</v>
      </c>
      <c r="B94" s="409">
        <v>488</v>
      </c>
      <c r="C94" s="324"/>
      <c r="D94" s="324" t="s">
        <v>60</v>
      </c>
      <c r="E94" s="324" t="s">
        <v>54</v>
      </c>
      <c r="F94" s="63">
        <v>42086</v>
      </c>
      <c r="H94" s="398">
        <v>37</v>
      </c>
      <c r="J94" s="324" t="s">
        <v>60</v>
      </c>
      <c r="K94" s="63">
        <v>42086</v>
      </c>
      <c r="L94" s="292" t="s">
        <v>153</v>
      </c>
      <c r="M94" s="292" t="s">
        <v>144</v>
      </c>
      <c r="N94" s="293">
        <v>15.880000114440918</v>
      </c>
      <c r="O94" s="293">
        <v>8.130000114440918</v>
      </c>
      <c r="P94" s="292" t="s">
        <v>145</v>
      </c>
      <c r="Q94" s="293">
        <v>2.0899999141693115</v>
      </c>
      <c r="R94" s="293">
        <v>41.099998474121094</v>
      </c>
      <c r="S94" s="295">
        <v>9</v>
      </c>
      <c r="T94" s="292" t="s">
        <v>163</v>
      </c>
      <c r="U94" s="295">
        <v>5</v>
      </c>
      <c r="V94" s="295">
        <v>100.69999694824219</v>
      </c>
      <c r="W94" s="293">
        <v>26.961999893188477</v>
      </c>
      <c r="X94" s="296">
        <v>9.8039381206035614E-2</v>
      </c>
      <c r="Y94" s="293">
        <v>36.2239990234375</v>
      </c>
      <c r="Z94" s="293">
        <v>24.194999694824219</v>
      </c>
      <c r="AA94" s="293">
        <v>8.2200002670288086</v>
      </c>
      <c r="AB94" s="297">
        <v>355</v>
      </c>
      <c r="AC94" s="292" t="s">
        <v>144</v>
      </c>
      <c r="AD94" s="294" t="s">
        <v>146</v>
      </c>
      <c r="AE94" s="294" t="s">
        <v>146</v>
      </c>
      <c r="AF94" s="294" t="s">
        <v>147</v>
      </c>
      <c r="AG94" s="294" t="s">
        <v>146</v>
      </c>
      <c r="AH94" s="292" t="s">
        <v>148</v>
      </c>
      <c r="AI94" s="294" t="s">
        <v>149</v>
      </c>
      <c r="AJ94" s="411">
        <v>37</v>
      </c>
    </row>
    <row r="95" spans="1:36" s="414" customFormat="1" ht="13.5" customHeight="1" x14ac:dyDescent="0.3">
      <c r="A95" s="290" t="s">
        <v>375</v>
      </c>
      <c r="B95" s="409">
        <v>489</v>
      </c>
      <c r="C95" s="324"/>
      <c r="D95" s="324" t="s">
        <v>65</v>
      </c>
      <c r="E95" s="324" t="s">
        <v>54</v>
      </c>
      <c r="F95" s="63">
        <v>42086</v>
      </c>
      <c r="H95" s="398">
        <v>38</v>
      </c>
      <c r="J95" s="324" t="s">
        <v>65</v>
      </c>
      <c r="K95" s="63">
        <v>42086</v>
      </c>
      <c r="L95" s="293">
        <v>2.9000000953674316</v>
      </c>
      <c r="M95" s="292" t="s">
        <v>144</v>
      </c>
      <c r="N95" s="293">
        <v>10.979999542236328</v>
      </c>
      <c r="O95" s="293">
        <v>7.2699999809265137</v>
      </c>
      <c r="P95" s="292" t="s">
        <v>145</v>
      </c>
      <c r="Q95" s="293">
        <v>1.4700000286102295</v>
      </c>
      <c r="R95" s="293">
        <v>65.94000244140625</v>
      </c>
      <c r="S95" s="294" t="s">
        <v>165</v>
      </c>
      <c r="T95" s="292" t="s">
        <v>163</v>
      </c>
      <c r="U95" s="294" t="s">
        <v>165</v>
      </c>
      <c r="V95" s="295">
        <v>152.60000610351563</v>
      </c>
      <c r="W95" s="293">
        <v>46.063999176025391</v>
      </c>
      <c r="X95" s="296">
        <v>7.9833611845970154E-2</v>
      </c>
      <c r="Y95" s="293">
        <v>32.244998931884766</v>
      </c>
      <c r="Z95" s="293">
        <v>20.715000152587891</v>
      </c>
      <c r="AA95" s="293">
        <v>8.0600004196166992</v>
      </c>
      <c r="AB95" s="297">
        <v>438</v>
      </c>
      <c r="AC95" s="292" t="s">
        <v>144</v>
      </c>
      <c r="AD95" s="294" t="s">
        <v>146</v>
      </c>
      <c r="AE95" s="294" t="s">
        <v>146</v>
      </c>
      <c r="AF95" s="294" t="s">
        <v>147</v>
      </c>
      <c r="AG95" s="294" t="s">
        <v>146</v>
      </c>
      <c r="AH95" s="292" t="s">
        <v>148</v>
      </c>
      <c r="AI95" s="294" t="s">
        <v>149</v>
      </c>
      <c r="AJ95" s="411">
        <v>38</v>
      </c>
    </row>
    <row r="96" spans="1:36" s="414" customFormat="1" ht="13.5" customHeight="1" x14ac:dyDescent="0.3">
      <c r="A96" s="408" t="s">
        <v>376</v>
      </c>
      <c r="B96" s="409">
        <v>490</v>
      </c>
      <c r="C96" s="324"/>
      <c r="D96" s="324" t="s">
        <v>100</v>
      </c>
      <c r="E96" s="324" t="s">
        <v>54</v>
      </c>
      <c r="F96" s="63">
        <v>42086</v>
      </c>
      <c r="H96" s="398">
        <v>39</v>
      </c>
      <c r="J96" s="324" t="s">
        <v>100</v>
      </c>
      <c r="K96" s="63">
        <v>42086</v>
      </c>
      <c r="L96" s="293">
        <v>2.4000000953674316</v>
      </c>
      <c r="M96" s="292" t="s">
        <v>144</v>
      </c>
      <c r="N96" s="293">
        <v>11.279999732971191</v>
      </c>
      <c r="O96" s="293">
        <v>6.679999828338623</v>
      </c>
      <c r="P96" s="292" t="s">
        <v>145</v>
      </c>
      <c r="Q96" s="293">
        <v>2.630000114440918</v>
      </c>
      <c r="R96" s="293">
        <v>41.840000152587891</v>
      </c>
      <c r="S96" s="295">
        <v>16</v>
      </c>
      <c r="T96" s="292" t="s">
        <v>163</v>
      </c>
      <c r="U96" s="294" t="s">
        <v>165</v>
      </c>
      <c r="V96" s="295">
        <v>122</v>
      </c>
      <c r="W96" s="293">
        <v>9.4110002517700195</v>
      </c>
      <c r="X96" s="296">
        <v>7.9833611845970154E-2</v>
      </c>
      <c r="Y96" s="293">
        <v>35.992000579833984</v>
      </c>
      <c r="Z96" s="293">
        <v>8.7150001525878906</v>
      </c>
      <c r="AA96" s="293">
        <v>8.0799999237060547</v>
      </c>
      <c r="AB96" s="297">
        <v>315</v>
      </c>
      <c r="AC96" s="292" t="s">
        <v>144</v>
      </c>
      <c r="AD96" s="294" t="s">
        <v>146</v>
      </c>
      <c r="AE96" s="295">
        <v>0.80000001192092896</v>
      </c>
      <c r="AF96" s="294" t="s">
        <v>147</v>
      </c>
      <c r="AG96" s="294" t="s">
        <v>146</v>
      </c>
      <c r="AH96" s="292" t="s">
        <v>148</v>
      </c>
      <c r="AI96" s="295">
        <v>2.4000000953674316</v>
      </c>
      <c r="AJ96" s="411">
        <v>39</v>
      </c>
    </row>
    <row r="97" spans="1:36" s="414" customFormat="1" ht="13.5" customHeight="1" x14ac:dyDescent="0.3">
      <c r="A97" s="408" t="s">
        <v>377</v>
      </c>
      <c r="B97" s="409">
        <v>491</v>
      </c>
      <c r="C97" s="324"/>
      <c r="D97" s="324" t="s">
        <v>97</v>
      </c>
      <c r="E97" s="324" t="s">
        <v>56</v>
      </c>
      <c r="F97" s="63">
        <v>42086</v>
      </c>
      <c r="H97" s="398">
        <v>40</v>
      </c>
      <c r="J97" s="324" t="s">
        <v>97</v>
      </c>
      <c r="K97" s="63">
        <v>42086</v>
      </c>
      <c r="L97" s="293">
        <v>2.2000000476837158</v>
      </c>
      <c r="M97" s="292" t="s">
        <v>144</v>
      </c>
      <c r="N97" s="293">
        <v>13.819999694824219</v>
      </c>
      <c r="O97" s="293">
        <v>6.5100002288818359</v>
      </c>
      <c r="P97" s="292" t="s">
        <v>145</v>
      </c>
      <c r="Q97" s="293">
        <v>4.4899997711181641</v>
      </c>
      <c r="R97" s="293">
        <v>72.300003051757813</v>
      </c>
      <c r="S97" s="294" t="s">
        <v>165</v>
      </c>
      <c r="T97" s="292" t="s">
        <v>163</v>
      </c>
      <c r="U97" s="294" t="s">
        <v>165</v>
      </c>
      <c r="V97" s="295">
        <v>170.89999389648438</v>
      </c>
      <c r="W97" s="293">
        <v>52.203998565673828</v>
      </c>
      <c r="X97" s="296">
        <v>8.4087252616882324E-2</v>
      </c>
      <c r="Y97" s="293">
        <v>30.329999923706055</v>
      </c>
      <c r="Z97" s="293">
        <v>23.424999237060547</v>
      </c>
      <c r="AA97" s="293">
        <v>7.940000057220459</v>
      </c>
      <c r="AB97" s="297">
        <v>478</v>
      </c>
      <c r="AC97" s="292" t="s">
        <v>144</v>
      </c>
      <c r="AD97" s="294" t="s">
        <v>146</v>
      </c>
      <c r="AE97" s="295">
        <v>1</v>
      </c>
      <c r="AF97" s="295">
        <v>0.20000000298023224</v>
      </c>
      <c r="AG97" s="294" t="s">
        <v>146</v>
      </c>
      <c r="AH97" s="292" t="s">
        <v>148</v>
      </c>
      <c r="AI97" s="294" t="s">
        <v>149</v>
      </c>
      <c r="AJ97" s="411">
        <v>40</v>
      </c>
    </row>
    <row r="98" spans="1:36" s="414" customFormat="1" ht="13.5" customHeight="1" x14ac:dyDescent="0.3">
      <c r="A98" s="290" t="s">
        <v>378</v>
      </c>
      <c r="B98" s="409">
        <v>492</v>
      </c>
      <c r="C98" s="415" t="s">
        <v>85</v>
      </c>
      <c r="D98" s="415" t="s">
        <v>86</v>
      </c>
      <c r="E98" s="415"/>
      <c r="F98" s="63">
        <v>42086</v>
      </c>
      <c r="H98" s="398">
        <v>41</v>
      </c>
      <c r="J98" s="415" t="s">
        <v>86</v>
      </c>
      <c r="K98" s="63">
        <v>42086</v>
      </c>
      <c r="L98" s="293">
        <v>6.0999999046325684</v>
      </c>
      <c r="M98" s="293">
        <v>4.5055851340293884E-2</v>
      </c>
      <c r="N98" s="293">
        <v>9.8400001525878906</v>
      </c>
      <c r="O98" s="293">
        <v>7.9000000953674316</v>
      </c>
      <c r="P98" s="292" t="s">
        <v>145</v>
      </c>
      <c r="Q98" s="293">
        <v>1.309999942779541</v>
      </c>
      <c r="R98" s="293">
        <v>95.830001831054688</v>
      </c>
      <c r="S98" s="295">
        <v>5</v>
      </c>
      <c r="T98" s="292" t="s">
        <v>163</v>
      </c>
      <c r="U98" s="294" t="s">
        <v>165</v>
      </c>
      <c r="V98" s="295">
        <v>299</v>
      </c>
      <c r="W98" s="293">
        <v>4.0799999237060547</v>
      </c>
      <c r="X98" s="296">
        <v>8.853515237569809E-2</v>
      </c>
      <c r="Y98" s="293">
        <v>25.194000244140625</v>
      </c>
      <c r="Z98" s="293">
        <v>15.291000366210938</v>
      </c>
      <c r="AA98" s="293">
        <v>7.9800000190734863</v>
      </c>
      <c r="AB98" s="297">
        <v>535</v>
      </c>
      <c r="AC98" s="292" t="s">
        <v>144</v>
      </c>
      <c r="AD98" s="294" t="s">
        <v>146</v>
      </c>
      <c r="AE98" s="294" t="s">
        <v>146</v>
      </c>
      <c r="AF98" s="294" t="s">
        <v>147</v>
      </c>
      <c r="AG98" s="294" t="s">
        <v>146</v>
      </c>
      <c r="AH98" s="292" t="s">
        <v>148</v>
      </c>
      <c r="AI98" s="295">
        <v>0.40000000596046448</v>
      </c>
      <c r="AJ98" s="411">
        <v>41</v>
      </c>
    </row>
    <row r="99" spans="1:36" s="414" customFormat="1" ht="13.5" customHeight="1" x14ac:dyDescent="0.3">
      <c r="A99" s="408" t="s">
        <v>379</v>
      </c>
      <c r="B99" s="409">
        <v>493</v>
      </c>
      <c r="C99" s="415" t="s">
        <v>87</v>
      </c>
      <c r="D99" s="415" t="s">
        <v>88</v>
      </c>
      <c r="E99" s="415"/>
      <c r="F99" s="63">
        <v>42086</v>
      </c>
      <c r="H99" s="398">
        <v>42</v>
      </c>
      <c r="J99" s="415" t="s">
        <v>88</v>
      </c>
      <c r="K99" s="63">
        <v>42086</v>
      </c>
      <c r="L99" s="293">
        <v>6</v>
      </c>
      <c r="M99" s="293">
        <v>3.7572372704744339E-2</v>
      </c>
      <c r="N99" s="293">
        <v>10.619999885559082</v>
      </c>
      <c r="O99" s="293">
        <v>7.0900001525878906</v>
      </c>
      <c r="P99" s="292" t="s">
        <v>145</v>
      </c>
      <c r="Q99" s="293">
        <v>1.4600000381469727</v>
      </c>
      <c r="R99" s="293">
        <v>98.360000610351563</v>
      </c>
      <c r="S99" s="294" t="s">
        <v>165</v>
      </c>
      <c r="T99" s="292" t="s">
        <v>163</v>
      </c>
      <c r="U99" s="295">
        <v>9</v>
      </c>
      <c r="V99" s="295">
        <v>299</v>
      </c>
      <c r="W99" s="293">
        <v>9.2480001449584961</v>
      </c>
      <c r="X99" s="296">
        <v>6.1258107423782349E-2</v>
      </c>
      <c r="Y99" s="293">
        <v>25.943000793457031</v>
      </c>
      <c r="Z99" s="293">
        <v>17.600000381469727</v>
      </c>
      <c r="AA99" s="293">
        <v>8.0100002288818359</v>
      </c>
      <c r="AB99" s="297">
        <v>543</v>
      </c>
      <c r="AC99" s="292" t="s">
        <v>144</v>
      </c>
      <c r="AD99" s="294" t="s">
        <v>146</v>
      </c>
      <c r="AE99" s="294" t="s">
        <v>146</v>
      </c>
      <c r="AF99" s="295">
        <v>0.80000001192092896</v>
      </c>
      <c r="AG99" s="294" t="s">
        <v>146</v>
      </c>
      <c r="AH99" s="293">
        <v>3.9999999105930328E-2</v>
      </c>
      <c r="AI99" s="294" t="s">
        <v>149</v>
      </c>
      <c r="AJ99" s="411">
        <v>42</v>
      </c>
    </row>
    <row r="102" spans="1:36" x14ac:dyDescent="0.3">
      <c r="A102" s="178" t="s">
        <v>382</v>
      </c>
    </row>
    <row r="103" spans="1:36" s="278" customFormat="1" ht="13.5" customHeight="1" x14ac:dyDescent="0.3">
      <c r="H103" s="279"/>
      <c r="L103" s="1" t="s">
        <v>108</v>
      </c>
      <c r="M103" s="1" t="s">
        <v>109</v>
      </c>
      <c r="N103" s="1" t="s">
        <v>110</v>
      </c>
      <c r="O103" s="1" t="s">
        <v>111</v>
      </c>
      <c r="P103" s="1" t="s">
        <v>112</v>
      </c>
      <c r="Q103" s="1" t="s">
        <v>113</v>
      </c>
      <c r="R103" s="1" t="s">
        <v>114</v>
      </c>
      <c r="S103" s="1" t="s">
        <v>115</v>
      </c>
      <c r="T103" s="1" t="s">
        <v>116</v>
      </c>
      <c r="U103" s="1" t="s">
        <v>117</v>
      </c>
      <c r="V103" s="1" t="s">
        <v>118</v>
      </c>
      <c r="W103" s="1" t="s">
        <v>119</v>
      </c>
      <c r="X103" s="1" t="s">
        <v>120</v>
      </c>
      <c r="Y103" s="1" t="s">
        <v>121</v>
      </c>
      <c r="Z103" s="1" t="s">
        <v>122</v>
      </c>
      <c r="AA103" s="1" t="s">
        <v>123</v>
      </c>
      <c r="AB103" s="1" t="s">
        <v>124</v>
      </c>
      <c r="AC103" s="1" t="s">
        <v>125</v>
      </c>
      <c r="AD103" s="1" t="s">
        <v>126</v>
      </c>
      <c r="AE103" s="1" t="s">
        <v>127</v>
      </c>
      <c r="AF103" s="1" t="s">
        <v>128</v>
      </c>
      <c r="AG103" s="1" t="s">
        <v>129</v>
      </c>
      <c r="AH103" s="1" t="s">
        <v>130</v>
      </c>
      <c r="AI103" s="1" t="s">
        <v>131</v>
      </c>
      <c r="AJ103" s="400" t="s">
        <v>195</v>
      </c>
    </row>
    <row r="104" spans="1:36" s="278" customFormat="1" ht="13.5" customHeight="1" x14ac:dyDescent="0.3">
      <c r="A104" s="401" t="s">
        <v>155</v>
      </c>
      <c r="C104" s="240"/>
      <c r="D104" s="402"/>
      <c r="F104" s="403"/>
      <c r="H104" s="285"/>
      <c r="L104" s="284" t="s">
        <v>136</v>
      </c>
      <c r="M104" s="284" t="s">
        <v>137</v>
      </c>
      <c r="N104" s="284" t="s">
        <v>136</v>
      </c>
      <c r="O104" s="284" t="s">
        <v>136</v>
      </c>
      <c r="P104" s="284" t="s">
        <v>136</v>
      </c>
      <c r="Q104" s="284" t="s">
        <v>136</v>
      </c>
      <c r="R104" s="284" t="s">
        <v>136</v>
      </c>
      <c r="S104" s="284" t="s">
        <v>136</v>
      </c>
      <c r="T104" s="284" t="s">
        <v>136</v>
      </c>
      <c r="U104" s="284" t="s">
        <v>136</v>
      </c>
      <c r="V104" s="284" t="s">
        <v>138</v>
      </c>
      <c r="W104" s="284" t="s">
        <v>139</v>
      </c>
      <c r="X104" s="284" t="s">
        <v>140</v>
      </c>
      <c r="Y104" s="284" t="s">
        <v>139</v>
      </c>
      <c r="Z104" s="284" t="s">
        <v>139</v>
      </c>
      <c r="AA104" s="284" t="s">
        <v>140</v>
      </c>
      <c r="AB104" s="284" t="s">
        <v>141</v>
      </c>
      <c r="AC104" s="284" t="s">
        <v>142</v>
      </c>
      <c r="AD104" s="284" t="s">
        <v>142</v>
      </c>
      <c r="AE104" s="284" t="s">
        <v>142</v>
      </c>
      <c r="AF104" s="284" t="s">
        <v>142</v>
      </c>
      <c r="AG104" s="284" t="s">
        <v>142</v>
      </c>
      <c r="AH104" s="284" t="s">
        <v>142</v>
      </c>
      <c r="AI104" s="284" t="s">
        <v>142</v>
      </c>
      <c r="AJ104" s="400"/>
    </row>
    <row r="105" spans="1:36" s="278" customFormat="1" ht="13.5" customHeight="1" x14ac:dyDescent="0.3">
      <c r="A105" s="314" t="s">
        <v>360</v>
      </c>
      <c r="B105" s="142" t="s">
        <v>89</v>
      </c>
      <c r="C105" s="404" t="s">
        <v>9</v>
      </c>
      <c r="D105" s="405" t="s">
        <v>2</v>
      </c>
      <c r="E105" s="405" t="s">
        <v>3</v>
      </c>
      <c r="F105" s="142" t="s">
        <v>10</v>
      </c>
      <c r="G105" s="406" t="s">
        <v>9</v>
      </c>
      <c r="H105" s="289" t="s">
        <v>195</v>
      </c>
      <c r="L105" s="284" t="s">
        <v>158</v>
      </c>
      <c r="M105" s="284" t="s">
        <v>159</v>
      </c>
      <c r="N105" s="284" t="s">
        <v>159</v>
      </c>
      <c r="O105" s="284" t="s">
        <v>159</v>
      </c>
      <c r="P105" s="284" t="s">
        <v>159</v>
      </c>
      <c r="Q105" s="284" t="s">
        <v>159</v>
      </c>
      <c r="R105" s="284" t="s">
        <v>159</v>
      </c>
      <c r="S105" s="284" t="s">
        <v>158</v>
      </c>
      <c r="T105" s="284" t="s">
        <v>159</v>
      </c>
      <c r="U105" s="284" t="s">
        <v>158</v>
      </c>
      <c r="V105" s="284" t="s">
        <v>159</v>
      </c>
      <c r="W105" s="284" t="s">
        <v>159</v>
      </c>
      <c r="X105" s="284" t="s">
        <v>159</v>
      </c>
      <c r="Y105" s="284" t="s">
        <v>159</v>
      </c>
      <c r="Z105" s="284" t="s">
        <v>159</v>
      </c>
      <c r="AA105" s="288"/>
      <c r="AB105" s="284" t="s">
        <v>160</v>
      </c>
      <c r="AC105" s="284" t="s">
        <v>158</v>
      </c>
      <c r="AD105" s="284" t="s">
        <v>158</v>
      </c>
      <c r="AE105" s="284" t="s">
        <v>158</v>
      </c>
      <c r="AF105" s="284" t="s">
        <v>158</v>
      </c>
      <c r="AG105" s="284" t="s">
        <v>158</v>
      </c>
      <c r="AH105" s="284" t="s">
        <v>158</v>
      </c>
      <c r="AI105" s="284" t="s">
        <v>158</v>
      </c>
      <c r="AJ105" s="407"/>
    </row>
    <row r="106" spans="1:36" s="414" customFormat="1" ht="13.5" customHeight="1" x14ac:dyDescent="0.3">
      <c r="A106" s="290" t="s">
        <v>380</v>
      </c>
      <c r="B106" s="409">
        <v>549</v>
      </c>
      <c r="C106" s="339">
        <v>13</v>
      </c>
      <c r="D106" s="324" t="s">
        <v>16</v>
      </c>
      <c r="E106" s="324" t="s">
        <v>17</v>
      </c>
      <c r="F106" s="63">
        <v>42103</v>
      </c>
      <c r="G106" s="12" t="s">
        <v>18</v>
      </c>
      <c r="H106" s="398">
        <v>67</v>
      </c>
      <c r="J106" s="324" t="s">
        <v>16</v>
      </c>
      <c r="K106" s="63">
        <v>42103</v>
      </c>
      <c r="L106" s="293">
        <v>3.2000000476837158</v>
      </c>
      <c r="M106" s="292" t="s">
        <v>144</v>
      </c>
      <c r="N106" s="293">
        <v>19.389999389648438</v>
      </c>
      <c r="O106" s="293">
        <v>15.979999542236328</v>
      </c>
      <c r="P106" s="292" t="s">
        <v>145</v>
      </c>
      <c r="Q106" s="293">
        <v>3.2999999523162842</v>
      </c>
      <c r="R106" s="293">
        <v>89.319999694824219</v>
      </c>
      <c r="S106" s="295">
        <v>284</v>
      </c>
      <c r="T106" s="293">
        <v>1.6399999856948853</v>
      </c>
      <c r="U106" s="295">
        <v>7</v>
      </c>
      <c r="V106" s="295">
        <v>219.69999694824219</v>
      </c>
      <c r="W106" s="293">
        <v>8.1140003204345703</v>
      </c>
      <c r="X106" s="296">
        <v>0.16712425649166107</v>
      </c>
      <c r="Y106" s="293">
        <v>60.832000732421875</v>
      </c>
      <c r="Z106" s="293">
        <v>60.932998657226563</v>
      </c>
      <c r="AA106" s="293">
        <v>7.809999942779541</v>
      </c>
      <c r="AB106" s="297">
        <v>648</v>
      </c>
      <c r="AC106" s="292" t="s">
        <v>144</v>
      </c>
      <c r="AD106" s="294" t="s">
        <v>146</v>
      </c>
      <c r="AE106" s="294" t="s">
        <v>146</v>
      </c>
      <c r="AF106" s="295">
        <v>0.30000001192092896</v>
      </c>
      <c r="AG106" s="294" t="s">
        <v>146</v>
      </c>
      <c r="AH106" s="293">
        <v>3.9999999105930328E-2</v>
      </c>
      <c r="AI106" s="294" t="s">
        <v>149</v>
      </c>
      <c r="AJ106" s="411">
        <v>67</v>
      </c>
    </row>
    <row r="107" spans="1:36" s="414" customFormat="1" ht="13.5" customHeight="1" x14ac:dyDescent="0.3">
      <c r="A107" s="408" t="s">
        <v>381</v>
      </c>
      <c r="B107" s="409">
        <v>550</v>
      </c>
      <c r="C107" s="339">
        <v>19</v>
      </c>
      <c r="D107" s="324" t="s">
        <v>24</v>
      </c>
      <c r="E107" s="324" t="s">
        <v>25</v>
      </c>
      <c r="F107" s="63">
        <v>42103</v>
      </c>
      <c r="G107" s="12" t="s">
        <v>26</v>
      </c>
      <c r="H107" s="398">
        <v>68</v>
      </c>
      <c r="J107" s="324" t="s">
        <v>24</v>
      </c>
      <c r="K107" s="63">
        <v>42103</v>
      </c>
      <c r="L107" s="293">
        <v>3.9000000953674316</v>
      </c>
      <c r="M107" s="292" t="s">
        <v>144</v>
      </c>
      <c r="N107" s="293">
        <v>15.229999542236328</v>
      </c>
      <c r="O107" s="293">
        <v>10.960000038146973</v>
      </c>
      <c r="P107" s="292" t="s">
        <v>145</v>
      </c>
      <c r="Q107" s="293">
        <v>3.0999999046325684</v>
      </c>
      <c r="R107" s="293">
        <v>59.930000305175781</v>
      </c>
      <c r="S107" s="295">
        <v>6</v>
      </c>
      <c r="T107" s="292" t="s">
        <v>163</v>
      </c>
      <c r="U107" s="294" t="s">
        <v>165</v>
      </c>
      <c r="V107" s="295">
        <v>122</v>
      </c>
      <c r="W107" s="293">
        <v>59.147998809814453</v>
      </c>
      <c r="X107" s="296">
        <v>0.13190913200378418</v>
      </c>
      <c r="Y107" s="293">
        <v>53.528999328613281</v>
      </c>
      <c r="Z107" s="293">
        <v>23.797000885009766</v>
      </c>
      <c r="AA107" s="293">
        <v>7.929999828338623</v>
      </c>
      <c r="AB107" s="297">
        <v>478</v>
      </c>
      <c r="AC107" s="292" t="s">
        <v>144</v>
      </c>
      <c r="AD107" s="294" t="s">
        <v>146</v>
      </c>
      <c r="AE107" s="294" t="s">
        <v>146</v>
      </c>
      <c r="AF107" s="294" t="s">
        <v>147</v>
      </c>
      <c r="AG107" s="294" t="s">
        <v>146</v>
      </c>
      <c r="AH107" s="292" t="s">
        <v>148</v>
      </c>
      <c r="AI107" s="294" t="s">
        <v>149</v>
      </c>
      <c r="AJ107" s="411">
        <v>68</v>
      </c>
    </row>
    <row r="109" spans="1:36" s="417" customFormat="1" ht="12.75" customHeight="1" x14ac:dyDescent="0.3">
      <c r="A109" s="416"/>
      <c r="D109" s="418"/>
      <c r="L109" s="1" t="s">
        <v>108</v>
      </c>
      <c r="M109" s="1" t="s">
        <v>109</v>
      </c>
      <c r="N109" s="1" t="s">
        <v>110</v>
      </c>
      <c r="O109" s="1" t="s">
        <v>111</v>
      </c>
      <c r="P109" s="1" t="s">
        <v>112</v>
      </c>
      <c r="Q109" s="1" t="s">
        <v>113</v>
      </c>
      <c r="R109" s="1" t="s">
        <v>114</v>
      </c>
      <c r="S109" s="1" t="s">
        <v>115</v>
      </c>
      <c r="T109" s="1" t="s">
        <v>116</v>
      </c>
      <c r="U109" s="1" t="s">
        <v>117</v>
      </c>
      <c r="V109" s="1" t="s">
        <v>118</v>
      </c>
      <c r="W109" s="1" t="s">
        <v>119</v>
      </c>
      <c r="X109" s="1" t="s">
        <v>120</v>
      </c>
      <c r="Y109" s="1" t="s">
        <v>121</v>
      </c>
      <c r="Z109" s="1" t="s">
        <v>122</v>
      </c>
      <c r="AA109" s="1" t="s">
        <v>123</v>
      </c>
      <c r="AB109" s="1" t="s">
        <v>124</v>
      </c>
      <c r="AC109" s="1" t="s">
        <v>125</v>
      </c>
      <c r="AD109" s="1" t="s">
        <v>126</v>
      </c>
      <c r="AE109" s="1" t="s">
        <v>127</v>
      </c>
      <c r="AF109" s="1" t="s">
        <v>128</v>
      </c>
      <c r="AG109" s="1" t="s">
        <v>129</v>
      </c>
      <c r="AH109" s="1" t="s">
        <v>130</v>
      </c>
      <c r="AI109" s="1" t="s">
        <v>131</v>
      </c>
      <c r="AJ109" s="419"/>
    </row>
    <row r="110" spans="1:36" s="417" customFormat="1" ht="12.75" customHeight="1" x14ac:dyDescent="0.3">
      <c r="A110" s="416"/>
      <c r="D110" s="418"/>
      <c r="L110" s="420" t="s">
        <v>136</v>
      </c>
      <c r="M110" s="420" t="s">
        <v>137</v>
      </c>
      <c r="N110" s="420" t="s">
        <v>136</v>
      </c>
      <c r="O110" s="420" t="s">
        <v>136</v>
      </c>
      <c r="P110" s="420" t="s">
        <v>136</v>
      </c>
      <c r="Q110" s="420" t="s">
        <v>136</v>
      </c>
      <c r="R110" s="420" t="s">
        <v>136</v>
      </c>
      <c r="S110" s="420" t="s">
        <v>136</v>
      </c>
      <c r="T110" s="420" t="s">
        <v>136</v>
      </c>
      <c r="U110" s="420" t="s">
        <v>136</v>
      </c>
      <c r="V110" s="420" t="s">
        <v>138</v>
      </c>
      <c r="W110" s="420" t="s">
        <v>139</v>
      </c>
      <c r="X110" s="420" t="s">
        <v>140</v>
      </c>
      <c r="Y110" s="420" t="s">
        <v>139</v>
      </c>
      <c r="Z110" s="420" t="s">
        <v>139</v>
      </c>
      <c r="AA110" s="420" t="s">
        <v>140</v>
      </c>
      <c r="AB110" s="420" t="s">
        <v>141</v>
      </c>
      <c r="AC110" s="420" t="s">
        <v>142</v>
      </c>
      <c r="AD110" s="420" t="s">
        <v>142</v>
      </c>
      <c r="AE110" s="420" t="s">
        <v>142</v>
      </c>
      <c r="AF110" s="420" t="s">
        <v>142</v>
      </c>
      <c r="AG110" s="420" t="s">
        <v>142</v>
      </c>
      <c r="AH110" s="420" t="s">
        <v>142</v>
      </c>
      <c r="AI110" s="420" t="s">
        <v>142</v>
      </c>
      <c r="AJ110" s="421"/>
    </row>
    <row r="111" spans="1:36" s="417" customFormat="1" ht="12.75" customHeight="1" x14ac:dyDescent="0.25">
      <c r="A111" s="314" t="s">
        <v>360</v>
      </c>
      <c r="B111" s="142" t="s">
        <v>89</v>
      </c>
      <c r="C111" s="142" t="s">
        <v>1</v>
      </c>
      <c r="D111" s="142" t="s">
        <v>2</v>
      </c>
      <c r="E111" s="142" t="s">
        <v>3</v>
      </c>
      <c r="F111" s="142" t="s">
        <v>10</v>
      </c>
      <c r="G111" s="142" t="s">
        <v>9</v>
      </c>
      <c r="L111" s="420" t="s">
        <v>158</v>
      </c>
      <c r="M111" s="420" t="s">
        <v>159</v>
      </c>
      <c r="N111" s="420" t="s">
        <v>159</v>
      </c>
      <c r="O111" s="420" t="s">
        <v>159</v>
      </c>
      <c r="P111" s="420" t="s">
        <v>159</v>
      </c>
      <c r="Q111" s="420" t="s">
        <v>159</v>
      </c>
      <c r="R111" s="420" t="s">
        <v>159</v>
      </c>
      <c r="S111" s="420" t="s">
        <v>158</v>
      </c>
      <c r="T111" s="420" t="s">
        <v>159</v>
      </c>
      <c r="U111" s="420" t="s">
        <v>158</v>
      </c>
      <c r="V111" s="420" t="s">
        <v>159</v>
      </c>
      <c r="W111" s="420" t="s">
        <v>159</v>
      </c>
      <c r="X111" s="420" t="s">
        <v>159</v>
      </c>
      <c r="Y111" s="420" t="s">
        <v>159</v>
      </c>
      <c r="Z111" s="420" t="s">
        <v>159</v>
      </c>
      <c r="AA111" s="422"/>
      <c r="AB111" s="420" t="s">
        <v>160</v>
      </c>
      <c r="AC111" s="420" t="s">
        <v>158</v>
      </c>
      <c r="AD111" s="420" t="s">
        <v>158</v>
      </c>
      <c r="AE111" s="420" t="s">
        <v>158</v>
      </c>
      <c r="AF111" s="420" t="s">
        <v>158</v>
      </c>
      <c r="AG111" s="420" t="s">
        <v>158</v>
      </c>
      <c r="AH111" s="420" t="s">
        <v>158</v>
      </c>
      <c r="AI111" s="420" t="s">
        <v>158</v>
      </c>
      <c r="AJ111" s="423" t="s">
        <v>195</v>
      </c>
    </row>
    <row r="112" spans="1:36" s="381" customFormat="1" ht="12.75" customHeight="1" x14ac:dyDescent="0.25">
      <c r="A112" s="328" t="s">
        <v>384</v>
      </c>
      <c r="B112" s="424">
        <v>553</v>
      </c>
      <c r="C112" s="12">
        <v>79</v>
      </c>
      <c r="D112" s="13" t="s">
        <v>36</v>
      </c>
      <c r="E112" s="13" t="s">
        <v>37</v>
      </c>
      <c r="F112" s="63">
        <v>42097</v>
      </c>
      <c r="G112" s="410" t="s">
        <v>38</v>
      </c>
      <c r="J112" s="13" t="s">
        <v>36</v>
      </c>
      <c r="K112" s="63">
        <v>42097</v>
      </c>
      <c r="L112" s="292" t="s">
        <v>153</v>
      </c>
      <c r="M112" s="292" t="s">
        <v>144</v>
      </c>
      <c r="N112" s="293">
        <v>5.5300002098083496</v>
      </c>
      <c r="O112" s="293">
        <v>2.3399999141693115</v>
      </c>
      <c r="P112" s="292" t="s">
        <v>145</v>
      </c>
      <c r="Q112" s="293">
        <v>2.0999999046325684</v>
      </c>
      <c r="R112" s="293">
        <v>13.489999771118164</v>
      </c>
      <c r="S112" s="294" t="s">
        <v>165</v>
      </c>
      <c r="T112" s="293">
        <v>0.10999999940395355</v>
      </c>
      <c r="U112" s="295">
        <v>68</v>
      </c>
      <c r="V112" s="295">
        <v>30.5</v>
      </c>
      <c r="W112" s="293">
        <v>8.7530002593994141</v>
      </c>
      <c r="X112" s="296">
        <v>0.12638328969478607</v>
      </c>
      <c r="Y112" s="293">
        <v>12.093000411987305</v>
      </c>
      <c r="Z112" s="293">
        <v>9.0059995651245117</v>
      </c>
      <c r="AA112" s="293">
        <v>7.820000171661377</v>
      </c>
      <c r="AB112" s="295">
        <v>123.59999847412109</v>
      </c>
      <c r="AC112" s="292" t="s">
        <v>144</v>
      </c>
      <c r="AD112" s="295">
        <v>0.80000001192092896</v>
      </c>
      <c r="AE112" s="294" t="s">
        <v>146</v>
      </c>
      <c r="AF112" s="295">
        <v>0.40000000596046448</v>
      </c>
      <c r="AG112" s="295">
        <v>0.69999998807907104</v>
      </c>
      <c r="AH112" s="292" t="s">
        <v>148</v>
      </c>
      <c r="AI112" s="295">
        <v>0.40000000596046448</v>
      </c>
      <c r="AJ112" s="398">
        <v>1</v>
      </c>
    </row>
    <row r="113" spans="1:36" s="381" customFormat="1" ht="12.75" customHeight="1" x14ac:dyDescent="0.25">
      <c r="A113" s="328" t="s">
        <v>385</v>
      </c>
      <c r="B113" s="424">
        <v>554</v>
      </c>
      <c r="C113" s="12">
        <v>77</v>
      </c>
      <c r="D113" s="13" t="s">
        <v>27</v>
      </c>
      <c r="E113" s="13" t="s">
        <v>28</v>
      </c>
      <c r="F113" s="63">
        <v>42097</v>
      </c>
      <c r="G113" s="410" t="s">
        <v>29</v>
      </c>
      <c r="J113" s="13" t="s">
        <v>27</v>
      </c>
      <c r="K113" s="63">
        <v>42097</v>
      </c>
      <c r="L113" s="292" t="s">
        <v>153</v>
      </c>
      <c r="M113" s="292" t="s">
        <v>144</v>
      </c>
      <c r="N113" s="293">
        <v>4.1500000953674316</v>
      </c>
      <c r="O113" s="293">
        <v>3.2799999713897705</v>
      </c>
      <c r="P113" s="292" t="s">
        <v>145</v>
      </c>
      <c r="Q113" s="293">
        <v>1.2200000286102295</v>
      </c>
      <c r="R113" s="293">
        <v>16.360000610351563</v>
      </c>
      <c r="S113" s="295">
        <v>7</v>
      </c>
      <c r="T113" s="293">
        <v>0.10000000149011612</v>
      </c>
      <c r="U113" s="295">
        <v>26</v>
      </c>
      <c r="V113" s="295">
        <v>36.599998474121094</v>
      </c>
      <c r="W113" s="293">
        <v>12.038000106811523</v>
      </c>
      <c r="X113" s="296">
        <v>8.897797018289566E-2</v>
      </c>
      <c r="Y113" s="293">
        <v>15.784000396728516</v>
      </c>
      <c r="Z113" s="293">
        <v>4.935999870300293</v>
      </c>
      <c r="AA113" s="293">
        <v>7.7600002288818359</v>
      </c>
      <c r="AB113" s="295">
        <v>136</v>
      </c>
      <c r="AC113" s="292" t="s">
        <v>144</v>
      </c>
      <c r="AD113" s="294" t="s">
        <v>146</v>
      </c>
      <c r="AE113" s="294" t="s">
        <v>146</v>
      </c>
      <c r="AF113" s="295">
        <v>0.30000001192092896</v>
      </c>
      <c r="AG113" s="295">
        <v>1.2999999523162842</v>
      </c>
      <c r="AH113" s="292" t="s">
        <v>148</v>
      </c>
      <c r="AI113" s="295">
        <v>0.69999998807907104</v>
      </c>
      <c r="AJ113" s="398">
        <v>2</v>
      </c>
    </row>
    <row r="114" spans="1:36" s="381" customFormat="1" ht="12.75" customHeight="1" x14ac:dyDescent="0.25">
      <c r="A114" s="328" t="s">
        <v>386</v>
      </c>
      <c r="B114" s="424">
        <v>555</v>
      </c>
      <c r="C114" s="12">
        <v>78</v>
      </c>
      <c r="D114" s="13" t="s">
        <v>33</v>
      </c>
      <c r="E114" s="13" t="s">
        <v>34</v>
      </c>
      <c r="F114" s="63">
        <v>42097</v>
      </c>
      <c r="G114" s="410" t="s">
        <v>35</v>
      </c>
      <c r="J114" s="13" t="s">
        <v>33</v>
      </c>
      <c r="K114" s="63">
        <v>42097</v>
      </c>
      <c r="L114" s="293">
        <v>2.5</v>
      </c>
      <c r="M114" s="292" t="s">
        <v>144</v>
      </c>
      <c r="N114" s="293">
        <v>12.829999923706055</v>
      </c>
      <c r="O114" s="293">
        <v>6.2100000381469727</v>
      </c>
      <c r="P114" s="292" t="s">
        <v>145</v>
      </c>
      <c r="Q114" s="293">
        <v>2.8499999046325684</v>
      </c>
      <c r="R114" s="293">
        <v>32.970001220703125</v>
      </c>
      <c r="S114" s="295">
        <v>18</v>
      </c>
      <c r="T114" s="293">
        <v>0.20999999344348907</v>
      </c>
      <c r="U114" s="295">
        <v>24</v>
      </c>
      <c r="V114" s="295">
        <v>70.199996948242188</v>
      </c>
      <c r="W114" s="293">
        <v>34.472999572753906</v>
      </c>
      <c r="X114" s="296">
        <v>9.4567246735095978E-2</v>
      </c>
      <c r="Y114" s="293">
        <v>28.298000335693359</v>
      </c>
      <c r="Z114" s="293">
        <v>19.427999496459961</v>
      </c>
      <c r="AA114" s="293">
        <v>7.4600000381469727</v>
      </c>
      <c r="AB114" s="295">
        <v>293</v>
      </c>
      <c r="AC114" s="292" t="s">
        <v>144</v>
      </c>
      <c r="AD114" s="294" t="s">
        <v>146</v>
      </c>
      <c r="AE114" s="294" t="s">
        <v>146</v>
      </c>
      <c r="AF114" s="295">
        <v>1.5</v>
      </c>
      <c r="AG114" s="295">
        <v>1</v>
      </c>
      <c r="AH114" s="292" t="s">
        <v>148</v>
      </c>
      <c r="AI114" s="295">
        <v>0.5</v>
      </c>
      <c r="AJ114" s="398">
        <v>3</v>
      </c>
    </row>
    <row r="115" spans="1:36" s="381" customFormat="1" ht="12.75" customHeight="1" x14ac:dyDescent="0.25">
      <c r="A115" s="328" t="s">
        <v>387</v>
      </c>
      <c r="B115" s="424">
        <v>556</v>
      </c>
      <c r="C115" s="13"/>
      <c r="D115" s="13" t="s">
        <v>71</v>
      </c>
      <c r="E115" s="13" t="s">
        <v>72</v>
      </c>
      <c r="F115" s="63">
        <v>42103</v>
      </c>
      <c r="G115" s="410" t="s">
        <v>68</v>
      </c>
      <c r="J115" s="13" t="s">
        <v>71</v>
      </c>
      <c r="K115" s="63">
        <v>42103</v>
      </c>
      <c r="L115" s="293">
        <v>2.4000000953674316</v>
      </c>
      <c r="M115" s="292" t="s">
        <v>144</v>
      </c>
      <c r="N115" s="293">
        <v>8.1899995803833008</v>
      </c>
      <c r="O115" s="293">
        <v>4.630000114440918</v>
      </c>
      <c r="P115" s="292" t="s">
        <v>145</v>
      </c>
      <c r="Q115" s="293">
        <v>2.4100000858306885</v>
      </c>
      <c r="R115" s="293">
        <v>31.889999389648438</v>
      </c>
      <c r="S115" s="295">
        <v>20</v>
      </c>
      <c r="T115" s="293">
        <v>0.12999999523162842</v>
      </c>
      <c r="U115" s="295">
        <v>14</v>
      </c>
      <c r="V115" s="295">
        <v>79.300003051757813</v>
      </c>
      <c r="W115" s="293">
        <v>16.493000030517578</v>
      </c>
      <c r="X115" s="296">
        <v>0.1004079133272171</v>
      </c>
      <c r="Y115" s="293">
        <v>24.038999557495117</v>
      </c>
      <c r="Z115" s="293">
        <v>9.9659996032714844</v>
      </c>
      <c r="AA115" s="293">
        <v>7.4800000190734863</v>
      </c>
      <c r="AB115" s="295">
        <v>242</v>
      </c>
      <c r="AC115" s="292" t="s">
        <v>144</v>
      </c>
      <c r="AD115" s="294" t="s">
        <v>146</v>
      </c>
      <c r="AE115" s="294" t="s">
        <v>146</v>
      </c>
      <c r="AF115" s="295">
        <v>0.5</v>
      </c>
      <c r="AG115" s="295">
        <v>1.1000000238418579</v>
      </c>
      <c r="AH115" s="293">
        <v>3.9999999105930328E-2</v>
      </c>
      <c r="AI115" s="295">
        <v>0.80000001192092896</v>
      </c>
      <c r="AJ115" s="398">
        <v>4</v>
      </c>
    </row>
    <row r="116" spans="1:36" s="544" customFormat="1" ht="12.75" customHeight="1" x14ac:dyDescent="0.25">
      <c r="A116" s="541" t="s">
        <v>388</v>
      </c>
      <c r="B116" s="542">
        <v>557</v>
      </c>
      <c r="C116" s="530"/>
      <c r="D116" s="530" t="s">
        <v>74</v>
      </c>
      <c r="E116" s="530" t="s">
        <v>75</v>
      </c>
      <c r="F116" s="531">
        <v>42103</v>
      </c>
      <c r="G116" s="543" t="s">
        <v>73</v>
      </c>
      <c r="J116" s="530" t="s">
        <v>74</v>
      </c>
      <c r="K116" s="531">
        <v>42103</v>
      </c>
      <c r="L116" s="534">
        <v>7.5999999046325684</v>
      </c>
      <c r="M116" s="534">
        <v>0.12220584601163864</v>
      </c>
      <c r="N116" s="534">
        <v>11.689999580383301</v>
      </c>
      <c r="O116" s="534">
        <v>9.5900001525878906</v>
      </c>
      <c r="P116" s="535" t="s">
        <v>145</v>
      </c>
      <c r="Q116" s="534">
        <v>1.4700000286102295</v>
      </c>
      <c r="R116" s="534">
        <v>112.02999877929688</v>
      </c>
      <c r="S116" s="536">
        <v>14</v>
      </c>
      <c r="T116" s="535" t="s">
        <v>163</v>
      </c>
      <c r="U116" s="536">
        <v>12</v>
      </c>
      <c r="V116" s="536">
        <v>299</v>
      </c>
      <c r="W116" s="534">
        <v>18.809000015258789</v>
      </c>
      <c r="X116" s="537">
        <v>0.12638328969478607</v>
      </c>
      <c r="Y116" s="534">
        <v>58.266998291015625</v>
      </c>
      <c r="Z116" s="534">
        <v>27.009000778198242</v>
      </c>
      <c r="AA116" s="534">
        <v>7.4699997901916504</v>
      </c>
      <c r="AB116" s="536">
        <v>641</v>
      </c>
      <c r="AC116" s="535" t="s">
        <v>144</v>
      </c>
      <c r="AD116" s="539" t="s">
        <v>146</v>
      </c>
      <c r="AE116" s="539" t="s">
        <v>146</v>
      </c>
      <c r="AF116" s="539" t="s">
        <v>147</v>
      </c>
      <c r="AG116" s="536">
        <v>0.89999997615814209</v>
      </c>
      <c r="AH116" s="534">
        <v>5.9999998658895493E-2</v>
      </c>
      <c r="AI116" s="536">
        <v>0.5</v>
      </c>
      <c r="AJ116" s="533">
        <v>5</v>
      </c>
    </row>
    <row r="117" spans="1:36" s="381" customFormat="1" ht="12.75" customHeight="1" x14ac:dyDescent="0.25">
      <c r="A117" s="328" t="s">
        <v>389</v>
      </c>
      <c r="B117" s="424">
        <v>558</v>
      </c>
      <c r="C117" s="13"/>
      <c r="D117" s="13" t="s">
        <v>52</v>
      </c>
      <c r="E117" s="13" t="s">
        <v>54</v>
      </c>
      <c r="F117" s="63">
        <v>42097</v>
      </c>
      <c r="G117" s="410" t="s">
        <v>217</v>
      </c>
      <c r="J117" s="13" t="s">
        <v>52</v>
      </c>
      <c r="K117" s="63">
        <v>42097</v>
      </c>
      <c r="L117" s="293">
        <v>3.2000000476837158</v>
      </c>
      <c r="M117" s="292" t="s">
        <v>144</v>
      </c>
      <c r="N117" s="293">
        <v>17.719999313354492</v>
      </c>
      <c r="O117" s="293">
        <v>9.3900003433227539</v>
      </c>
      <c r="P117" s="293">
        <v>0.44999998807907104</v>
      </c>
      <c r="Q117" s="293">
        <v>2.6500000953674316</v>
      </c>
      <c r="R117" s="293">
        <v>59.330001831054688</v>
      </c>
      <c r="S117" s="295">
        <v>16</v>
      </c>
      <c r="T117" s="293">
        <v>0.34999999403953552</v>
      </c>
      <c r="U117" s="294" t="s">
        <v>165</v>
      </c>
      <c r="V117" s="295">
        <v>91.5</v>
      </c>
      <c r="W117" s="293">
        <v>55.091999053955078</v>
      </c>
      <c r="X117" s="296">
        <v>0.11948785185813904</v>
      </c>
      <c r="Y117" s="293">
        <v>59.689998626708984</v>
      </c>
      <c r="Z117" s="293">
        <v>35.743999481201172</v>
      </c>
      <c r="AA117" s="293">
        <v>7.630000114440918</v>
      </c>
      <c r="AB117" s="295">
        <v>468</v>
      </c>
      <c r="AC117" s="292" t="s">
        <v>144</v>
      </c>
      <c r="AD117" s="294" t="s">
        <v>146</v>
      </c>
      <c r="AE117" s="295">
        <v>0.89999997615814209</v>
      </c>
      <c r="AF117" s="295">
        <v>2</v>
      </c>
      <c r="AG117" s="295">
        <v>4.0999999046325684</v>
      </c>
      <c r="AH117" s="292" t="s">
        <v>148</v>
      </c>
      <c r="AI117" s="295">
        <v>0.89999997615814209</v>
      </c>
      <c r="AJ117" s="398">
        <v>6</v>
      </c>
    </row>
    <row r="118" spans="1:36" s="381" customFormat="1" ht="12.75" customHeight="1" x14ac:dyDescent="0.25">
      <c r="A118" s="328" t="s">
        <v>390</v>
      </c>
      <c r="B118" s="424">
        <v>559</v>
      </c>
      <c r="C118" s="13"/>
      <c r="D118" s="13" t="s">
        <v>55</v>
      </c>
      <c r="E118" s="13" t="s">
        <v>56</v>
      </c>
      <c r="F118" s="63">
        <v>42097</v>
      </c>
      <c r="G118" s="410" t="s">
        <v>57</v>
      </c>
      <c r="J118" s="13" t="s">
        <v>55</v>
      </c>
      <c r="K118" s="63">
        <v>42097</v>
      </c>
      <c r="L118" s="293">
        <v>3.5999999046325684</v>
      </c>
      <c r="M118" s="292" t="s">
        <v>144</v>
      </c>
      <c r="N118" s="293">
        <v>7.820000171661377</v>
      </c>
      <c r="O118" s="293">
        <v>5.679999828338623</v>
      </c>
      <c r="P118" s="292" t="s">
        <v>145</v>
      </c>
      <c r="Q118" s="293">
        <v>1.3799999952316284</v>
      </c>
      <c r="R118" s="293">
        <v>114.25</v>
      </c>
      <c r="S118" s="295">
        <v>9</v>
      </c>
      <c r="T118" s="292" t="s">
        <v>163</v>
      </c>
      <c r="U118" s="295">
        <v>15</v>
      </c>
      <c r="V118" s="295">
        <v>274.60000610351563</v>
      </c>
      <c r="W118" s="293">
        <v>35.674999237060547</v>
      </c>
      <c r="X118" s="296">
        <v>0.1004079133272171</v>
      </c>
      <c r="Y118" s="293">
        <v>39.580001831054688</v>
      </c>
      <c r="Z118" s="293">
        <v>18.791000366210938</v>
      </c>
      <c r="AA118" s="293">
        <v>7.630000114440918</v>
      </c>
      <c r="AB118" s="295">
        <v>619</v>
      </c>
      <c r="AC118" s="292" t="s">
        <v>144</v>
      </c>
      <c r="AD118" s="294" t="s">
        <v>146</v>
      </c>
      <c r="AE118" s="294" t="s">
        <v>146</v>
      </c>
      <c r="AF118" s="294" t="s">
        <v>147</v>
      </c>
      <c r="AG118" s="295">
        <v>1.1000000238418579</v>
      </c>
      <c r="AH118" s="292" t="s">
        <v>148</v>
      </c>
      <c r="AI118" s="295">
        <v>0.60000002384185791</v>
      </c>
      <c r="AJ118" s="398">
        <v>7</v>
      </c>
    </row>
    <row r="119" spans="1:36" s="381" customFormat="1" ht="12.75" customHeight="1" x14ac:dyDescent="0.25">
      <c r="A119" s="328" t="s">
        <v>391</v>
      </c>
      <c r="B119" s="424">
        <v>560</v>
      </c>
      <c r="C119" s="13"/>
      <c r="D119" s="13" t="s">
        <v>60</v>
      </c>
      <c r="E119" s="13" t="s">
        <v>54</v>
      </c>
      <c r="F119" s="63">
        <v>42097</v>
      </c>
      <c r="G119" s="410" t="s">
        <v>62</v>
      </c>
      <c r="J119" s="13" t="s">
        <v>60</v>
      </c>
      <c r="K119" s="63">
        <v>42097</v>
      </c>
      <c r="L119" s="292" t="s">
        <v>153</v>
      </c>
      <c r="M119" s="292" t="s">
        <v>144</v>
      </c>
      <c r="N119" s="293">
        <v>23</v>
      </c>
      <c r="O119" s="293">
        <v>6.9499998092651367</v>
      </c>
      <c r="P119" s="292" t="s">
        <v>145</v>
      </c>
      <c r="Q119" s="293">
        <v>2.2899999618530273</v>
      </c>
      <c r="R119" s="293">
        <v>38.549999237060547</v>
      </c>
      <c r="S119" s="295">
        <v>8</v>
      </c>
      <c r="T119" s="293">
        <v>0.20000000298023224</v>
      </c>
      <c r="U119" s="295">
        <v>9</v>
      </c>
      <c r="V119" s="295">
        <v>51.900001525878906</v>
      </c>
      <c r="W119" s="293">
        <v>47.583000183105469</v>
      </c>
      <c r="X119" s="296">
        <v>0.10650507360696793</v>
      </c>
      <c r="Y119" s="293">
        <v>39.73699951171875</v>
      </c>
      <c r="Z119" s="293">
        <v>45.104000091552734</v>
      </c>
      <c r="AA119" s="293">
        <v>7.6999998092651367</v>
      </c>
      <c r="AB119" s="295">
        <v>381</v>
      </c>
      <c r="AC119" s="292" t="s">
        <v>144</v>
      </c>
      <c r="AD119" s="294" t="s">
        <v>146</v>
      </c>
      <c r="AE119" s="295">
        <v>0.80000001192092896</v>
      </c>
      <c r="AF119" s="295">
        <v>0.89999997615814209</v>
      </c>
      <c r="AG119" s="295">
        <v>1</v>
      </c>
      <c r="AH119" s="292" t="s">
        <v>148</v>
      </c>
      <c r="AI119" s="295">
        <v>0.69999998807907104</v>
      </c>
      <c r="AJ119" s="398">
        <v>8</v>
      </c>
    </row>
    <row r="120" spans="1:36" s="381" customFormat="1" ht="12.75" customHeight="1" x14ac:dyDescent="0.25">
      <c r="A120" s="328" t="s">
        <v>392</v>
      </c>
      <c r="B120" s="424">
        <v>561</v>
      </c>
      <c r="C120" s="13"/>
      <c r="D120" s="13" t="s">
        <v>65</v>
      </c>
      <c r="E120" s="13" t="s">
        <v>54</v>
      </c>
      <c r="F120" s="63">
        <v>42097</v>
      </c>
      <c r="G120" s="410" t="s">
        <v>67</v>
      </c>
      <c r="J120" s="13" t="s">
        <v>65</v>
      </c>
      <c r="K120" s="63">
        <v>42097</v>
      </c>
      <c r="L120" s="293">
        <v>4.3000001907348633</v>
      </c>
      <c r="M120" s="292" t="s">
        <v>144</v>
      </c>
      <c r="N120" s="293">
        <v>20.149999618530273</v>
      </c>
      <c r="O120" s="293">
        <v>6.5399999618530273</v>
      </c>
      <c r="P120" s="292" t="s">
        <v>145</v>
      </c>
      <c r="Q120" s="293">
        <v>2.369999885559082</v>
      </c>
      <c r="R120" s="293">
        <v>48.720001220703125</v>
      </c>
      <c r="S120" s="295">
        <v>13</v>
      </c>
      <c r="T120" s="293">
        <v>0.18000000715255737</v>
      </c>
      <c r="U120" s="295">
        <v>11</v>
      </c>
      <c r="V120" s="295">
        <v>76.300003051757813</v>
      </c>
      <c r="W120" s="293">
        <v>63.097999572753906</v>
      </c>
      <c r="X120" s="296">
        <v>0.10650507360696793</v>
      </c>
      <c r="Y120" s="293">
        <v>30.464000701904297</v>
      </c>
      <c r="Z120" s="293">
        <v>40.066001892089844</v>
      </c>
      <c r="AA120" s="293">
        <v>7.4800000190734863</v>
      </c>
      <c r="AB120" s="295">
        <v>412</v>
      </c>
      <c r="AC120" s="292" t="s">
        <v>144</v>
      </c>
      <c r="AD120" s="294" t="s">
        <v>146</v>
      </c>
      <c r="AE120" s="295">
        <v>2.7999999523162842</v>
      </c>
      <c r="AF120" s="295">
        <v>1.8999999761581421</v>
      </c>
      <c r="AG120" s="295">
        <v>1.2000000476837158</v>
      </c>
      <c r="AH120" s="292" t="s">
        <v>148</v>
      </c>
      <c r="AI120" s="295">
        <v>0.60000002384185791</v>
      </c>
      <c r="AJ120" s="398">
        <v>9</v>
      </c>
    </row>
    <row r="121" spans="1:36" s="381" customFormat="1" ht="12.75" customHeight="1" x14ac:dyDescent="0.25">
      <c r="A121" s="328" t="s">
        <v>393</v>
      </c>
      <c r="B121" s="424">
        <v>562</v>
      </c>
      <c r="C121" s="13"/>
      <c r="D121" s="13" t="s">
        <v>100</v>
      </c>
      <c r="E121" s="13" t="s">
        <v>54</v>
      </c>
      <c r="F121" s="63">
        <v>42097</v>
      </c>
      <c r="G121" s="410" t="s">
        <v>101</v>
      </c>
      <c r="J121" s="13" t="s">
        <v>100</v>
      </c>
      <c r="K121" s="63">
        <v>42097</v>
      </c>
      <c r="L121" s="293">
        <v>4.9000000953674316</v>
      </c>
      <c r="M121" s="292" t="s">
        <v>144</v>
      </c>
      <c r="N121" s="293">
        <v>12.949999809265137</v>
      </c>
      <c r="O121" s="293">
        <v>5.619999885559082</v>
      </c>
      <c r="P121" s="293">
        <v>0.33000001311302185</v>
      </c>
      <c r="Q121" s="293">
        <v>2.559999942779541</v>
      </c>
      <c r="R121" s="293">
        <v>52.189998626708984</v>
      </c>
      <c r="S121" s="295">
        <v>16</v>
      </c>
      <c r="T121" s="293">
        <v>0.31000000238418579</v>
      </c>
      <c r="U121" s="295">
        <v>9</v>
      </c>
      <c r="V121" s="295">
        <v>48.799999237060547</v>
      </c>
      <c r="W121" s="293">
        <v>102.20400238037109</v>
      </c>
      <c r="X121" s="296">
        <v>0.11948785185813904</v>
      </c>
      <c r="Y121" s="293">
        <v>22.448999404907227</v>
      </c>
      <c r="Z121" s="293">
        <v>32.58599853515625</v>
      </c>
      <c r="AA121" s="293">
        <v>7.5300002098083496</v>
      </c>
      <c r="AB121" s="295">
        <v>406</v>
      </c>
      <c r="AC121" s="292" t="s">
        <v>144</v>
      </c>
      <c r="AD121" s="294" t="s">
        <v>146</v>
      </c>
      <c r="AE121" s="295">
        <v>5.8000001907348633</v>
      </c>
      <c r="AF121" s="295">
        <v>1</v>
      </c>
      <c r="AG121" s="295">
        <v>1.2000000476837158</v>
      </c>
      <c r="AH121" s="292" t="s">
        <v>148</v>
      </c>
      <c r="AI121" s="295">
        <v>0.80000001192092896</v>
      </c>
      <c r="AJ121" s="398">
        <v>10</v>
      </c>
    </row>
    <row r="122" spans="1:36" s="381" customFormat="1" ht="12.75" customHeight="1" x14ac:dyDescent="0.25">
      <c r="A122" s="328" t="s">
        <v>394</v>
      </c>
      <c r="B122" s="424">
        <v>563</v>
      </c>
      <c r="C122" s="13"/>
      <c r="D122" s="13" t="s">
        <v>97</v>
      </c>
      <c r="E122" s="13" t="s">
        <v>56</v>
      </c>
      <c r="F122" s="63">
        <v>42097</v>
      </c>
      <c r="G122" s="410" t="s">
        <v>98</v>
      </c>
      <c r="J122" s="13" t="s">
        <v>97</v>
      </c>
      <c r="K122" s="63">
        <v>42097</v>
      </c>
      <c r="L122" s="293">
        <v>3.5</v>
      </c>
      <c r="M122" s="292" t="s">
        <v>144</v>
      </c>
      <c r="N122" s="293">
        <v>9.3199996948242188</v>
      </c>
      <c r="O122" s="293">
        <v>6.3899998664855957</v>
      </c>
      <c r="P122" s="292" t="s">
        <v>145</v>
      </c>
      <c r="Q122" s="293">
        <v>4.7800002098083496</v>
      </c>
      <c r="R122" s="293">
        <v>48.610000610351563</v>
      </c>
      <c r="S122" s="295">
        <v>7</v>
      </c>
      <c r="T122" s="293">
        <v>0.14000000059604645</v>
      </c>
      <c r="U122" s="295">
        <v>10</v>
      </c>
      <c r="V122" s="295">
        <v>85.400001525878906</v>
      </c>
      <c r="W122" s="293">
        <v>62.284000396728516</v>
      </c>
      <c r="X122" s="296">
        <v>0.10650507360696793</v>
      </c>
      <c r="Y122" s="293">
        <v>31.01300048828125</v>
      </c>
      <c r="Z122" s="293">
        <v>18.892000198364258</v>
      </c>
      <c r="AA122" s="293">
        <v>7.5199999809265137</v>
      </c>
      <c r="AB122" s="295">
        <v>359</v>
      </c>
      <c r="AC122" s="292" t="s">
        <v>144</v>
      </c>
      <c r="AD122" s="294" t="s">
        <v>146</v>
      </c>
      <c r="AE122" s="295">
        <v>1.5</v>
      </c>
      <c r="AF122" s="295">
        <v>1</v>
      </c>
      <c r="AG122" s="295">
        <v>1.2000000476837158</v>
      </c>
      <c r="AH122" s="293">
        <v>3.9999999105930328E-2</v>
      </c>
      <c r="AI122" s="295">
        <v>0.60000002384185791</v>
      </c>
      <c r="AJ122" s="398">
        <v>11</v>
      </c>
    </row>
    <row r="123" spans="1:36" s="381" customFormat="1" ht="12.75" customHeight="1" x14ac:dyDescent="0.25">
      <c r="A123" s="328" t="s">
        <v>395</v>
      </c>
      <c r="B123" s="424">
        <v>564</v>
      </c>
      <c r="C123" s="13"/>
      <c r="D123" s="13" t="s">
        <v>103</v>
      </c>
      <c r="E123" s="13" t="s">
        <v>104</v>
      </c>
      <c r="F123" s="63">
        <v>42097</v>
      </c>
      <c r="G123" s="410" t="s">
        <v>105</v>
      </c>
      <c r="J123" s="13" t="s">
        <v>103</v>
      </c>
      <c r="K123" s="63">
        <v>42097</v>
      </c>
      <c r="L123" s="293">
        <v>5</v>
      </c>
      <c r="M123" s="293">
        <v>9.6756696701049805E-2</v>
      </c>
      <c r="N123" s="293">
        <v>5.2100000381469727</v>
      </c>
      <c r="O123" s="293">
        <v>3.2300000190734863</v>
      </c>
      <c r="P123" s="292" t="s">
        <v>145</v>
      </c>
      <c r="Q123" s="293">
        <v>0.87000000476837158</v>
      </c>
      <c r="R123" s="293">
        <v>124.23999786376953</v>
      </c>
      <c r="S123" s="295">
        <v>7</v>
      </c>
      <c r="T123" s="293">
        <v>7.9999998211860657E-2</v>
      </c>
      <c r="U123" s="295">
        <v>11</v>
      </c>
      <c r="V123" s="295">
        <v>299</v>
      </c>
      <c r="W123" s="293">
        <v>29.035999298095703</v>
      </c>
      <c r="X123" s="296">
        <v>0.10650507360696793</v>
      </c>
      <c r="Y123" s="293">
        <v>53.630001068115234</v>
      </c>
      <c r="Z123" s="293">
        <v>11.204999923706055</v>
      </c>
      <c r="AA123" s="293">
        <v>7.6599998474121094</v>
      </c>
      <c r="AB123" s="295">
        <v>616</v>
      </c>
      <c r="AC123" s="292" t="s">
        <v>144</v>
      </c>
      <c r="AD123" s="294" t="s">
        <v>146</v>
      </c>
      <c r="AE123" s="294" t="s">
        <v>146</v>
      </c>
      <c r="AF123" s="294" t="s">
        <v>147</v>
      </c>
      <c r="AG123" s="295">
        <v>1</v>
      </c>
      <c r="AH123" s="293">
        <v>5.9999998658895493E-2</v>
      </c>
      <c r="AI123" s="294" t="s">
        <v>149</v>
      </c>
      <c r="AJ123" s="398">
        <v>12</v>
      </c>
    </row>
    <row r="126" spans="1:36" x14ac:dyDescent="0.3">
      <c r="A126" s="178" t="s">
        <v>396</v>
      </c>
    </row>
    <row r="127" spans="1:36" s="417" customFormat="1" ht="12.75" customHeight="1" x14ac:dyDescent="0.3">
      <c r="A127" s="416"/>
      <c r="D127" s="418"/>
      <c r="L127" s="1" t="s">
        <v>108</v>
      </c>
      <c r="M127" s="1" t="s">
        <v>109</v>
      </c>
      <c r="N127" s="1" t="s">
        <v>110</v>
      </c>
      <c r="O127" s="1" t="s">
        <v>111</v>
      </c>
      <c r="P127" s="1" t="s">
        <v>112</v>
      </c>
      <c r="Q127" s="1" t="s">
        <v>113</v>
      </c>
      <c r="R127" s="1" t="s">
        <v>114</v>
      </c>
      <c r="S127" s="1" t="s">
        <v>115</v>
      </c>
      <c r="T127" s="1" t="s">
        <v>116</v>
      </c>
      <c r="U127" s="1" t="s">
        <v>117</v>
      </c>
      <c r="V127" s="1" t="s">
        <v>118</v>
      </c>
      <c r="W127" s="1" t="s">
        <v>119</v>
      </c>
      <c r="X127" s="1" t="s">
        <v>120</v>
      </c>
      <c r="Y127" s="1" t="s">
        <v>121</v>
      </c>
      <c r="Z127" s="1" t="s">
        <v>122</v>
      </c>
      <c r="AA127" s="1" t="s">
        <v>123</v>
      </c>
      <c r="AB127" s="1" t="s">
        <v>124</v>
      </c>
      <c r="AC127" s="1" t="s">
        <v>125</v>
      </c>
      <c r="AD127" s="1" t="s">
        <v>126</v>
      </c>
      <c r="AE127" s="1" t="s">
        <v>127</v>
      </c>
      <c r="AF127" s="1" t="s">
        <v>128</v>
      </c>
      <c r="AG127" s="1" t="s">
        <v>129</v>
      </c>
      <c r="AH127" s="1" t="s">
        <v>130</v>
      </c>
      <c r="AI127" s="1" t="s">
        <v>131</v>
      </c>
      <c r="AJ127" s="419"/>
    </row>
    <row r="128" spans="1:36" s="417" customFormat="1" ht="12.75" customHeight="1" x14ac:dyDescent="0.3">
      <c r="A128" s="416"/>
      <c r="D128" s="418"/>
      <c r="L128" s="420" t="s">
        <v>136</v>
      </c>
      <c r="M128" s="420" t="s">
        <v>137</v>
      </c>
      <c r="N128" s="420" t="s">
        <v>136</v>
      </c>
      <c r="O128" s="420" t="s">
        <v>136</v>
      </c>
      <c r="P128" s="420" t="s">
        <v>136</v>
      </c>
      <c r="Q128" s="420" t="s">
        <v>136</v>
      </c>
      <c r="R128" s="420" t="s">
        <v>136</v>
      </c>
      <c r="S128" s="420" t="s">
        <v>136</v>
      </c>
      <c r="T128" s="420" t="s">
        <v>136</v>
      </c>
      <c r="U128" s="420" t="s">
        <v>136</v>
      </c>
      <c r="V128" s="420" t="s">
        <v>138</v>
      </c>
      <c r="W128" s="420" t="s">
        <v>139</v>
      </c>
      <c r="X128" s="420" t="s">
        <v>140</v>
      </c>
      <c r="Y128" s="420" t="s">
        <v>139</v>
      </c>
      <c r="Z128" s="420" t="s">
        <v>139</v>
      </c>
      <c r="AA128" s="420" t="s">
        <v>140</v>
      </c>
      <c r="AB128" s="420" t="s">
        <v>141</v>
      </c>
      <c r="AC128" s="420" t="s">
        <v>142</v>
      </c>
      <c r="AD128" s="420" t="s">
        <v>142</v>
      </c>
      <c r="AE128" s="420" t="s">
        <v>142</v>
      </c>
      <c r="AF128" s="420" t="s">
        <v>142</v>
      </c>
      <c r="AG128" s="420" t="s">
        <v>142</v>
      </c>
      <c r="AH128" s="420" t="s">
        <v>142</v>
      </c>
      <c r="AI128" s="420" t="s">
        <v>142</v>
      </c>
      <c r="AJ128" s="421"/>
    </row>
    <row r="129" spans="1:36" s="417" customFormat="1" ht="12.75" customHeight="1" x14ac:dyDescent="0.25">
      <c r="A129" s="314" t="s">
        <v>360</v>
      </c>
      <c r="B129" s="142" t="s">
        <v>89</v>
      </c>
      <c r="C129" s="142" t="s">
        <v>1</v>
      </c>
      <c r="D129" s="142" t="s">
        <v>2</v>
      </c>
      <c r="E129" s="142" t="s">
        <v>3</v>
      </c>
      <c r="F129" s="142" t="s">
        <v>10</v>
      </c>
      <c r="G129" s="142" t="s">
        <v>9</v>
      </c>
      <c r="L129" s="420" t="s">
        <v>158</v>
      </c>
      <c r="M129" s="420" t="s">
        <v>159</v>
      </c>
      <c r="N129" s="420" t="s">
        <v>159</v>
      </c>
      <c r="O129" s="420" t="s">
        <v>159</v>
      </c>
      <c r="P129" s="420" t="s">
        <v>159</v>
      </c>
      <c r="Q129" s="420" t="s">
        <v>159</v>
      </c>
      <c r="R129" s="420" t="s">
        <v>159</v>
      </c>
      <c r="S129" s="420" t="s">
        <v>158</v>
      </c>
      <c r="T129" s="420" t="s">
        <v>159</v>
      </c>
      <c r="U129" s="420" t="s">
        <v>158</v>
      </c>
      <c r="V129" s="420" t="s">
        <v>159</v>
      </c>
      <c r="W129" s="420" t="s">
        <v>159</v>
      </c>
      <c r="X129" s="420" t="s">
        <v>159</v>
      </c>
      <c r="Y129" s="420" t="s">
        <v>159</v>
      </c>
      <c r="Z129" s="420" t="s">
        <v>159</v>
      </c>
      <c r="AA129" s="422"/>
      <c r="AB129" s="420" t="s">
        <v>160</v>
      </c>
      <c r="AC129" s="420" t="s">
        <v>158</v>
      </c>
      <c r="AD129" s="420" t="s">
        <v>158</v>
      </c>
      <c r="AE129" s="420" t="s">
        <v>158</v>
      </c>
      <c r="AF129" s="420" t="s">
        <v>158</v>
      </c>
      <c r="AG129" s="420" t="s">
        <v>158</v>
      </c>
      <c r="AH129" s="420" t="s">
        <v>158</v>
      </c>
      <c r="AI129" s="420" t="s">
        <v>158</v>
      </c>
      <c r="AJ129" s="423" t="s">
        <v>195</v>
      </c>
    </row>
    <row r="130" spans="1:36" s="544" customFormat="1" ht="12.75" customHeight="1" x14ac:dyDescent="0.25">
      <c r="A130" s="541" t="s">
        <v>397</v>
      </c>
      <c r="B130" s="545">
        <v>635</v>
      </c>
      <c r="C130" s="546" t="s">
        <v>75</v>
      </c>
      <c r="D130" s="546"/>
      <c r="E130" s="546" t="s">
        <v>337</v>
      </c>
      <c r="F130" s="547">
        <v>42121</v>
      </c>
      <c r="J130" s="546" t="s">
        <v>75</v>
      </c>
      <c r="K130" s="547">
        <v>42121</v>
      </c>
      <c r="L130" s="534">
        <v>3.9000000953674316</v>
      </c>
      <c r="M130" s="535" t="s">
        <v>144</v>
      </c>
      <c r="N130" s="534">
        <v>11.770000457763672</v>
      </c>
      <c r="O130" s="534">
        <v>8.6999998092651367</v>
      </c>
      <c r="P130" s="535" t="s">
        <v>145</v>
      </c>
      <c r="Q130" s="534">
        <v>1.4500000476837158</v>
      </c>
      <c r="R130" s="534">
        <v>109.83000183105469</v>
      </c>
      <c r="S130" s="536">
        <v>14</v>
      </c>
      <c r="T130" s="534">
        <v>9.0000003576278687E-2</v>
      </c>
      <c r="U130" s="536">
        <v>7</v>
      </c>
      <c r="V130" s="536">
        <v>280.70001220703125</v>
      </c>
      <c r="W130" s="534">
        <v>14.946999549865723</v>
      </c>
      <c r="X130" s="537">
        <v>0.19185206294059753</v>
      </c>
      <c r="Y130" s="534">
        <v>54.284999847412109</v>
      </c>
      <c r="Z130" s="534">
        <v>23.728000640869141</v>
      </c>
      <c r="AA130" s="534">
        <v>8.2399997711181641</v>
      </c>
      <c r="AB130" s="536">
        <v>636</v>
      </c>
      <c r="AC130" s="535" t="s">
        <v>144</v>
      </c>
      <c r="AD130" s="539" t="s">
        <v>146</v>
      </c>
      <c r="AE130" s="539" t="s">
        <v>146</v>
      </c>
      <c r="AF130" s="539" t="s">
        <v>147</v>
      </c>
      <c r="AG130" s="536">
        <v>1.1000000238418579</v>
      </c>
      <c r="AH130" s="535" t="s">
        <v>148</v>
      </c>
      <c r="AI130" s="539" t="s">
        <v>149</v>
      </c>
      <c r="AJ130" s="533">
        <v>53</v>
      </c>
    </row>
    <row r="131" spans="1:36" s="381" customFormat="1" ht="12.75" customHeight="1" x14ac:dyDescent="0.25">
      <c r="A131" s="328" t="s">
        <v>398</v>
      </c>
      <c r="B131" s="323">
        <v>636</v>
      </c>
      <c r="C131" s="427" t="s">
        <v>70</v>
      </c>
      <c r="D131" s="425" t="s">
        <v>341</v>
      </c>
      <c r="E131" s="425" t="s">
        <v>72</v>
      </c>
      <c r="F131" s="426">
        <v>42121</v>
      </c>
      <c r="G131" s="337"/>
      <c r="J131" s="427" t="s">
        <v>70</v>
      </c>
      <c r="K131" s="426">
        <v>42121</v>
      </c>
      <c r="L131" s="292" t="s">
        <v>153</v>
      </c>
      <c r="M131" s="292" t="s">
        <v>144</v>
      </c>
      <c r="N131" s="293">
        <v>7.9600000381469727</v>
      </c>
      <c r="O131" s="293">
        <v>3.5799999237060547</v>
      </c>
      <c r="P131" s="292" t="s">
        <v>145</v>
      </c>
      <c r="Q131" s="293">
        <v>2.4800000190734863</v>
      </c>
      <c r="R131" s="293">
        <v>25.370000839233398</v>
      </c>
      <c r="S131" s="295">
        <v>14</v>
      </c>
      <c r="T131" s="293">
        <v>5.9999998658895493E-2</v>
      </c>
      <c r="U131" s="295">
        <v>7</v>
      </c>
      <c r="V131" s="295">
        <v>73.199996948242188</v>
      </c>
      <c r="W131" s="293">
        <v>7.2239999771118164</v>
      </c>
      <c r="X131" s="296">
        <v>0.14874300360679626</v>
      </c>
      <c r="Y131" s="293">
        <v>20.524999618530273</v>
      </c>
      <c r="Z131" s="293">
        <v>7.6529998779296875</v>
      </c>
      <c r="AA131" s="293">
        <v>7.880000114440918</v>
      </c>
      <c r="AB131" s="295">
        <v>207</v>
      </c>
      <c r="AC131" s="292" t="s">
        <v>144</v>
      </c>
      <c r="AD131" s="294" t="s">
        <v>146</v>
      </c>
      <c r="AE131" s="294" t="s">
        <v>146</v>
      </c>
      <c r="AF131" s="295">
        <v>0.30000001192092896</v>
      </c>
      <c r="AG131" s="295">
        <v>1.2000000476837158</v>
      </c>
      <c r="AH131" s="292" t="s">
        <v>148</v>
      </c>
      <c r="AI131" s="294" t="s">
        <v>149</v>
      </c>
      <c r="AJ131" s="398">
        <v>54</v>
      </c>
    </row>
    <row r="132" spans="1:36" s="381" customFormat="1" ht="12.75" customHeight="1" x14ac:dyDescent="0.25">
      <c r="A132" s="328" t="s">
        <v>399</v>
      </c>
      <c r="B132" s="323">
        <v>637</v>
      </c>
      <c r="C132" s="427" t="s">
        <v>400</v>
      </c>
      <c r="D132" s="427" t="s">
        <v>341</v>
      </c>
      <c r="E132" s="425" t="s">
        <v>401</v>
      </c>
      <c r="F132" s="426">
        <v>42121</v>
      </c>
      <c r="G132" s="337"/>
      <c r="J132" s="427" t="s">
        <v>400</v>
      </c>
      <c r="K132" s="426">
        <v>42121</v>
      </c>
      <c r="L132" s="293">
        <v>3.2999999523162842</v>
      </c>
      <c r="M132" s="292" t="s">
        <v>144</v>
      </c>
      <c r="N132" s="293">
        <v>22.299999237060547</v>
      </c>
      <c r="O132" s="293">
        <v>13.189999580383301</v>
      </c>
      <c r="P132" s="292" t="s">
        <v>145</v>
      </c>
      <c r="Q132" s="293">
        <v>2.2699999809265137</v>
      </c>
      <c r="R132" s="293">
        <v>78.779998779296875</v>
      </c>
      <c r="S132" s="295">
        <v>14</v>
      </c>
      <c r="T132" s="292" t="s">
        <v>163</v>
      </c>
      <c r="U132" s="295">
        <v>5</v>
      </c>
      <c r="V132" s="295">
        <v>183.05999755859375</v>
      </c>
      <c r="W132" s="293">
        <v>22.701999664306641</v>
      </c>
      <c r="X132" s="296">
        <v>0.18263866007328033</v>
      </c>
      <c r="Y132" s="293">
        <v>65.917999267578125</v>
      </c>
      <c r="Z132" s="293">
        <v>46.773998260498047</v>
      </c>
      <c r="AA132" s="293">
        <v>7.809999942779541</v>
      </c>
      <c r="AB132" s="295">
        <v>579</v>
      </c>
      <c r="AC132" s="292" t="s">
        <v>144</v>
      </c>
      <c r="AD132" s="294" t="s">
        <v>146</v>
      </c>
      <c r="AE132" s="294" t="s">
        <v>146</v>
      </c>
      <c r="AF132" s="295">
        <v>0.40000000596046448</v>
      </c>
      <c r="AG132" s="295">
        <v>1.7000000476837158</v>
      </c>
      <c r="AH132" s="292" t="s">
        <v>148</v>
      </c>
      <c r="AI132" s="294" t="s">
        <v>149</v>
      </c>
      <c r="AJ132" s="398">
        <v>55</v>
      </c>
    </row>
    <row r="133" spans="1:36" s="381" customFormat="1" ht="12.75" customHeight="1" x14ac:dyDescent="0.25">
      <c r="A133" s="328" t="s">
        <v>402</v>
      </c>
      <c r="B133" s="323">
        <v>638</v>
      </c>
      <c r="C133" s="425" t="s">
        <v>344</v>
      </c>
      <c r="D133" s="425" t="s">
        <v>403</v>
      </c>
      <c r="E133" s="425" t="s">
        <v>345</v>
      </c>
      <c r="F133" s="426">
        <v>42121</v>
      </c>
      <c r="G133" s="337"/>
      <c r="J133" s="425" t="s">
        <v>344</v>
      </c>
      <c r="K133" s="426">
        <v>42121</v>
      </c>
      <c r="L133" s="293">
        <v>2.7000000476837158</v>
      </c>
      <c r="M133" s="292" t="s">
        <v>144</v>
      </c>
      <c r="N133" s="293">
        <v>8.6899995803833008</v>
      </c>
      <c r="O133" s="293">
        <v>5.7800002098083496</v>
      </c>
      <c r="P133" s="292" t="s">
        <v>145</v>
      </c>
      <c r="Q133" s="293">
        <v>1.5199999809265137</v>
      </c>
      <c r="R133" s="293">
        <v>115.51999664306641</v>
      </c>
      <c r="S133" s="295">
        <v>15</v>
      </c>
      <c r="T133" s="292" t="s">
        <v>163</v>
      </c>
      <c r="U133" s="295">
        <v>5</v>
      </c>
      <c r="V133" s="295">
        <v>299</v>
      </c>
      <c r="W133" s="293">
        <v>30.437999725341797</v>
      </c>
      <c r="X133" s="296">
        <v>0.16509184241294861</v>
      </c>
      <c r="Y133" s="293">
        <v>38.869998931884766</v>
      </c>
      <c r="Z133" s="293">
        <v>14.677000045776367</v>
      </c>
      <c r="AA133" s="293">
        <v>7.7399997711181641</v>
      </c>
      <c r="AB133" s="295">
        <v>612</v>
      </c>
      <c r="AC133" s="292" t="s">
        <v>144</v>
      </c>
      <c r="AD133" s="294" t="s">
        <v>146</v>
      </c>
      <c r="AE133" s="294" t="s">
        <v>146</v>
      </c>
      <c r="AF133" s="294" t="s">
        <v>147</v>
      </c>
      <c r="AG133" s="295">
        <v>1.2999999523162842</v>
      </c>
      <c r="AH133" s="292" t="s">
        <v>148</v>
      </c>
      <c r="AI133" s="294" t="s">
        <v>149</v>
      </c>
      <c r="AJ133" s="398">
        <v>56</v>
      </c>
    </row>
    <row r="134" spans="1:36" s="381" customFormat="1" ht="12.75" customHeight="1" x14ac:dyDescent="0.25">
      <c r="A134" s="328" t="s">
        <v>404</v>
      </c>
      <c r="B134" s="323">
        <v>639</v>
      </c>
      <c r="C134" s="427" t="s">
        <v>405</v>
      </c>
      <c r="D134" s="425" t="s">
        <v>341</v>
      </c>
      <c r="E134" s="427" t="s">
        <v>406</v>
      </c>
      <c r="F134" s="426">
        <v>42121</v>
      </c>
      <c r="G134" s="337"/>
      <c r="J134" s="427" t="s">
        <v>405</v>
      </c>
      <c r="K134" s="426">
        <v>42121</v>
      </c>
      <c r="L134" s="293">
        <v>3</v>
      </c>
      <c r="M134" s="292" t="s">
        <v>144</v>
      </c>
      <c r="N134" s="293">
        <v>16.190000534057617</v>
      </c>
      <c r="O134" s="293">
        <v>7.8899998664855957</v>
      </c>
      <c r="P134" s="292" t="s">
        <v>145</v>
      </c>
      <c r="Q134" s="293">
        <v>2.3299999237060547</v>
      </c>
      <c r="R134" s="293">
        <v>44</v>
      </c>
      <c r="S134" s="295">
        <v>8</v>
      </c>
      <c r="T134" s="292" t="s">
        <v>163</v>
      </c>
      <c r="U134" s="295">
        <v>6</v>
      </c>
      <c r="V134" s="295">
        <v>122</v>
      </c>
      <c r="W134" s="293">
        <v>17.849000930786133</v>
      </c>
      <c r="X134" s="296">
        <v>0.13355444371700287</v>
      </c>
      <c r="Y134" s="293">
        <v>41.717998504638672</v>
      </c>
      <c r="Z134" s="293">
        <v>17.72599983215332</v>
      </c>
      <c r="AA134" s="293">
        <v>7.9200000762939453</v>
      </c>
      <c r="AB134" s="295">
        <v>360</v>
      </c>
      <c r="AC134" s="292" t="s">
        <v>144</v>
      </c>
      <c r="AD134" s="294" t="s">
        <v>146</v>
      </c>
      <c r="AE134" s="294" t="s">
        <v>146</v>
      </c>
      <c r="AF134" s="295">
        <v>1.2000000476837158</v>
      </c>
      <c r="AG134" s="295">
        <v>1.7000000476837158</v>
      </c>
      <c r="AH134" s="292" t="s">
        <v>148</v>
      </c>
      <c r="AI134" s="294" t="s">
        <v>149</v>
      </c>
      <c r="AJ134" s="398">
        <v>57</v>
      </c>
    </row>
    <row r="135" spans="1:36" s="381" customFormat="1" ht="12.75" customHeight="1" x14ac:dyDescent="0.25">
      <c r="A135" s="328" t="s">
        <v>407</v>
      </c>
      <c r="B135" s="323">
        <v>640</v>
      </c>
      <c r="C135" s="425" t="s">
        <v>408</v>
      </c>
      <c r="D135" s="425" t="s">
        <v>341</v>
      </c>
      <c r="E135" s="427" t="s">
        <v>406</v>
      </c>
      <c r="F135" s="426">
        <v>42121</v>
      </c>
      <c r="G135" s="337"/>
      <c r="J135" s="425" t="s">
        <v>408</v>
      </c>
      <c r="K135" s="426">
        <v>42121</v>
      </c>
      <c r="L135" s="292" t="s">
        <v>153</v>
      </c>
      <c r="M135" s="292" t="s">
        <v>144</v>
      </c>
      <c r="N135" s="293">
        <v>9.5699996948242188</v>
      </c>
      <c r="O135" s="293">
        <v>6.809999942779541</v>
      </c>
      <c r="P135" s="292" t="s">
        <v>145</v>
      </c>
      <c r="Q135" s="293">
        <v>1.5199999809265137</v>
      </c>
      <c r="R135" s="293">
        <v>74.800003051757813</v>
      </c>
      <c r="S135" s="295">
        <v>10</v>
      </c>
      <c r="T135" s="292" t="s">
        <v>163</v>
      </c>
      <c r="U135" s="295">
        <v>7</v>
      </c>
      <c r="V135" s="295">
        <v>170.89999389648438</v>
      </c>
      <c r="W135" s="293">
        <v>45.703998565673828</v>
      </c>
      <c r="X135" s="296">
        <v>0.12638328969478607</v>
      </c>
      <c r="Y135" s="293">
        <v>39.509998321533203</v>
      </c>
      <c r="Z135" s="293">
        <v>15.871999740600586</v>
      </c>
      <c r="AA135" s="293">
        <v>7.929999828338623</v>
      </c>
      <c r="AB135" s="295">
        <v>464</v>
      </c>
      <c r="AC135" s="292" t="s">
        <v>144</v>
      </c>
      <c r="AD135" s="294" t="s">
        <v>146</v>
      </c>
      <c r="AE135" s="294" t="s">
        <v>146</v>
      </c>
      <c r="AF135" s="294" t="s">
        <v>147</v>
      </c>
      <c r="AG135" s="295">
        <v>1.2999999523162842</v>
      </c>
      <c r="AH135" s="292" t="s">
        <v>148</v>
      </c>
      <c r="AI135" s="294" t="s">
        <v>149</v>
      </c>
      <c r="AJ135" s="398">
        <v>58</v>
      </c>
    </row>
    <row r="136" spans="1:36" s="381" customFormat="1" ht="12.75" customHeight="1" x14ac:dyDescent="0.25">
      <c r="A136" s="328" t="s">
        <v>409</v>
      </c>
      <c r="B136" s="323">
        <v>641</v>
      </c>
      <c r="C136" s="427" t="s">
        <v>410</v>
      </c>
      <c r="D136" s="425"/>
      <c r="E136" s="425" t="s">
        <v>411</v>
      </c>
      <c r="F136" s="426">
        <v>42121</v>
      </c>
      <c r="G136" s="337"/>
      <c r="J136" s="427" t="s">
        <v>410</v>
      </c>
      <c r="K136" s="426">
        <v>42121</v>
      </c>
      <c r="L136" s="292" t="s">
        <v>153</v>
      </c>
      <c r="M136" s="292" t="s">
        <v>144</v>
      </c>
      <c r="N136" s="293">
        <v>12.329999923706055</v>
      </c>
      <c r="O136" s="293">
        <v>5.7800002098083496</v>
      </c>
      <c r="P136" s="292" t="s">
        <v>145</v>
      </c>
      <c r="Q136" s="293">
        <v>4.4000000953674316</v>
      </c>
      <c r="R136" s="293">
        <v>82.44000244140625</v>
      </c>
      <c r="S136" s="294" t="s">
        <v>165</v>
      </c>
      <c r="T136" s="292" t="s">
        <v>163</v>
      </c>
      <c r="U136" s="295">
        <v>11</v>
      </c>
      <c r="V136" s="295">
        <v>195.30000305175781</v>
      </c>
      <c r="W136" s="293">
        <v>45.507999420166016</v>
      </c>
      <c r="X136" s="296">
        <v>0.11286336928606033</v>
      </c>
      <c r="Y136" s="293">
        <v>37.238998413085938</v>
      </c>
      <c r="Z136" s="293">
        <v>18.851999282836914</v>
      </c>
      <c r="AA136" s="293">
        <v>7.869999885559082</v>
      </c>
      <c r="AB136" s="295">
        <v>509</v>
      </c>
      <c r="AC136" s="292" t="s">
        <v>144</v>
      </c>
      <c r="AD136" s="294" t="s">
        <v>146</v>
      </c>
      <c r="AE136" s="295">
        <v>2</v>
      </c>
      <c r="AF136" s="295">
        <v>0.69999998807907104</v>
      </c>
      <c r="AG136" s="295">
        <v>1.5</v>
      </c>
      <c r="AH136" s="292" t="s">
        <v>148</v>
      </c>
      <c r="AI136" s="294" t="s">
        <v>149</v>
      </c>
      <c r="AJ136" s="398">
        <v>59</v>
      </c>
    </row>
    <row r="137" spans="1:36" s="381" customFormat="1" ht="12.75" customHeight="1" x14ac:dyDescent="0.25">
      <c r="A137" s="328" t="s">
        <v>412</v>
      </c>
      <c r="B137" s="323">
        <v>642</v>
      </c>
      <c r="C137" s="427" t="s">
        <v>104</v>
      </c>
      <c r="D137" s="425"/>
      <c r="E137" s="425" t="s">
        <v>411</v>
      </c>
      <c r="F137" s="426">
        <v>42121</v>
      </c>
      <c r="G137" s="337"/>
      <c r="J137" s="427" t="s">
        <v>104</v>
      </c>
      <c r="K137" s="426">
        <v>42121</v>
      </c>
      <c r="L137" s="293">
        <v>2.7000000476837158</v>
      </c>
      <c r="M137" s="292" t="s">
        <v>144</v>
      </c>
      <c r="N137" s="293">
        <v>6.3600001335144043</v>
      </c>
      <c r="O137" s="293">
        <v>3.7300000190734863</v>
      </c>
      <c r="P137" s="292" t="s">
        <v>145</v>
      </c>
      <c r="Q137" s="293">
        <v>1.2400000095367432</v>
      </c>
      <c r="R137" s="293">
        <v>116.69000244140625</v>
      </c>
      <c r="S137" s="295">
        <v>15</v>
      </c>
      <c r="T137" s="292" t="s">
        <v>163</v>
      </c>
      <c r="U137" s="295">
        <v>19</v>
      </c>
      <c r="V137" s="295">
        <v>299</v>
      </c>
      <c r="W137" s="293">
        <v>34.694000244140625</v>
      </c>
      <c r="X137" s="296">
        <v>0.11286336928606033</v>
      </c>
      <c r="Y137" s="293">
        <v>41.138999938964844</v>
      </c>
      <c r="Z137" s="293">
        <v>14.097999572753906</v>
      </c>
      <c r="AA137" s="293">
        <v>7.8600001335144043</v>
      </c>
      <c r="AB137" s="295">
        <v>609</v>
      </c>
      <c r="AC137" s="292" t="s">
        <v>144</v>
      </c>
      <c r="AD137" s="294" t="s">
        <v>146</v>
      </c>
      <c r="AE137" s="294" t="s">
        <v>146</v>
      </c>
      <c r="AF137" s="294" t="s">
        <v>147</v>
      </c>
      <c r="AG137" s="295">
        <v>2.2999999523162842</v>
      </c>
      <c r="AH137" s="292" t="s">
        <v>148</v>
      </c>
      <c r="AI137" s="294" t="s">
        <v>149</v>
      </c>
      <c r="AJ137" s="398">
        <v>60</v>
      </c>
    </row>
    <row r="138" spans="1:36" s="381" customFormat="1" ht="12.75" customHeight="1" x14ac:dyDescent="0.25">
      <c r="A138" s="328" t="s">
        <v>413</v>
      </c>
      <c r="B138" s="323">
        <v>643</v>
      </c>
      <c r="C138" s="427" t="s">
        <v>414</v>
      </c>
      <c r="D138" s="425" t="s">
        <v>341</v>
      </c>
      <c r="E138" s="425" t="s">
        <v>411</v>
      </c>
      <c r="F138" s="426">
        <v>42121</v>
      </c>
      <c r="G138" s="337"/>
      <c r="J138" s="427" t="s">
        <v>414</v>
      </c>
      <c r="K138" s="426">
        <v>42121</v>
      </c>
      <c r="L138" s="293">
        <v>2.7999999523162842</v>
      </c>
      <c r="M138" s="292" t="s">
        <v>144</v>
      </c>
      <c r="N138" s="293">
        <v>15.390000343322754</v>
      </c>
      <c r="O138" s="293">
        <v>7.2199997901916504</v>
      </c>
      <c r="P138" s="292" t="s">
        <v>145</v>
      </c>
      <c r="Q138" s="293">
        <v>5.679999828338623</v>
      </c>
      <c r="R138" s="293">
        <v>50.110000610351563</v>
      </c>
      <c r="S138" s="295">
        <v>30</v>
      </c>
      <c r="T138" s="292" t="s">
        <v>163</v>
      </c>
      <c r="U138" s="295">
        <v>9</v>
      </c>
      <c r="V138" s="295">
        <v>91.5</v>
      </c>
      <c r="W138" s="293">
        <v>66.753997802734375</v>
      </c>
      <c r="X138" s="296">
        <v>0.1004079133272171</v>
      </c>
      <c r="Y138" s="293">
        <v>37.214000701904297</v>
      </c>
      <c r="Z138" s="293">
        <v>23.968000411987305</v>
      </c>
      <c r="AA138" s="293">
        <v>7.3299999237060547</v>
      </c>
      <c r="AB138" s="295">
        <v>423</v>
      </c>
      <c r="AC138" s="292" t="s">
        <v>144</v>
      </c>
      <c r="AD138" s="294" t="s">
        <v>146</v>
      </c>
      <c r="AE138" s="295">
        <v>1.6000000238418579</v>
      </c>
      <c r="AF138" s="295">
        <v>1.7000000476837158</v>
      </c>
      <c r="AG138" s="295">
        <v>2</v>
      </c>
      <c r="AH138" s="292" t="s">
        <v>148</v>
      </c>
      <c r="AI138" s="294" t="s">
        <v>149</v>
      </c>
      <c r="AJ138" s="398">
        <v>61</v>
      </c>
    </row>
    <row r="140" spans="1:36" s="66" customFormat="1" ht="12.75" customHeight="1" x14ac:dyDescent="0.3">
      <c r="A140" s="348"/>
      <c r="B140" s="348"/>
      <c r="C140" s="303"/>
      <c r="D140" s="348"/>
      <c r="E140" s="348"/>
      <c r="F140" s="348"/>
      <c r="L140" s="364" t="s">
        <v>108</v>
      </c>
      <c r="M140" s="364" t="s">
        <v>109</v>
      </c>
      <c r="N140" s="364" t="s">
        <v>110</v>
      </c>
      <c r="O140" s="364" t="s">
        <v>111</v>
      </c>
      <c r="P140" s="364" t="s">
        <v>112</v>
      </c>
      <c r="Q140" s="364" t="s">
        <v>113</v>
      </c>
      <c r="R140" s="364" t="s">
        <v>114</v>
      </c>
      <c r="S140" s="364" t="s">
        <v>115</v>
      </c>
      <c r="T140" s="364" t="s">
        <v>116</v>
      </c>
      <c r="U140" s="364" t="s">
        <v>117</v>
      </c>
      <c r="V140" s="364" t="s">
        <v>118</v>
      </c>
      <c r="W140" s="364" t="s">
        <v>119</v>
      </c>
      <c r="X140" s="364" t="s">
        <v>120</v>
      </c>
      <c r="Y140" s="364" t="s">
        <v>121</v>
      </c>
      <c r="Z140" s="364" t="s">
        <v>122</v>
      </c>
      <c r="AA140" s="364" t="s">
        <v>123</v>
      </c>
      <c r="AB140" s="364" t="s">
        <v>124</v>
      </c>
      <c r="AC140" s="1" t="s">
        <v>125</v>
      </c>
      <c r="AD140" s="1" t="s">
        <v>126</v>
      </c>
      <c r="AE140" s="1" t="s">
        <v>127</v>
      </c>
      <c r="AF140" s="1" t="s">
        <v>128</v>
      </c>
      <c r="AG140" s="1" t="s">
        <v>129</v>
      </c>
      <c r="AH140" s="1" t="s">
        <v>130</v>
      </c>
      <c r="AI140" s="1" t="s">
        <v>131</v>
      </c>
      <c r="AJ140" s="450"/>
    </row>
    <row r="141" spans="1:36" s="66" customFormat="1" ht="12.75" customHeight="1" x14ac:dyDescent="0.3">
      <c r="A141" s="348"/>
      <c r="B141" s="348"/>
      <c r="C141" s="303"/>
      <c r="D141" s="348"/>
      <c r="E141" s="348"/>
      <c r="F141" s="348"/>
      <c r="L141" s="368" t="s">
        <v>136</v>
      </c>
      <c r="M141" s="368" t="s">
        <v>137</v>
      </c>
      <c r="N141" s="368" t="s">
        <v>136</v>
      </c>
      <c r="O141" s="368" t="s">
        <v>136</v>
      </c>
      <c r="P141" s="368" t="s">
        <v>136</v>
      </c>
      <c r="Q141" s="368" t="s">
        <v>136</v>
      </c>
      <c r="R141" s="368" t="s">
        <v>136</v>
      </c>
      <c r="S141" s="368" t="s">
        <v>136</v>
      </c>
      <c r="T141" s="368" t="s">
        <v>136</v>
      </c>
      <c r="U141" s="368" t="s">
        <v>136</v>
      </c>
      <c r="V141" s="368" t="s">
        <v>138</v>
      </c>
      <c r="W141" s="368" t="s">
        <v>139</v>
      </c>
      <c r="X141" s="368" t="s">
        <v>140</v>
      </c>
      <c r="Y141" s="368" t="s">
        <v>139</v>
      </c>
      <c r="Z141" s="368" t="s">
        <v>139</v>
      </c>
      <c r="AA141" s="368" t="s">
        <v>140</v>
      </c>
      <c r="AB141" s="368" t="s">
        <v>141</v>
      </c>
      <c r="AC141" s="312" t="s">
        <v>142</v>
      </c>
      <c r="AD141" s="312" t="s">
        <v>142</v>
      </c>
      <c r="AE141" s="312" t="s">
        <v>142</v>
      </c>
      <c r="AF141" s="312" t="s">
        <v>142</v>
      </c>
      <c r="AG141" s="312" t="s">
        <v>142</v>
      </c>
      <c r="AH141" s="312" t="s">
        <v>142</v>
      </c>
      <c r="AI141" s="312" t="s">
        <v>142</v>
      </c>
      <c r="AJ141" s="451"/>
    </row>
    <row r="142" spans="1:36" s="66" customFormat="1" ht="12.75" customHeight="1" x14ac:dyDescent="0.3">
      <c r="A142" s="435" t="s">
        <v>429</v>
      </c>
      <c r="B142" s="452" t="s">
        <v>89</v>
      </c>
      <c r="C142" s="142" t="s">
        <v>1</v>
      </c>
      <c r="D142" s="142" t="s">
        <v>430</v>
      </c>
      <c r="E142" s="142" t="s">
        <v>3</v>
      </c>
      <c r="F142" s="453" t="s">
        <v>10</v>
      </c>
      <c r="L142" s="368" t="s">
        <v>158</v>
      </c>
      <c r="M142" s="368" t="s">
        <v>159</v>
      </c>
      <c r="N142" s="368" t="s">
        <v>159</v>
      </c>
      <c r="O142" s="368" t="s">
        <v>159</v>
      </c>
      <c r="P142" s="368" t="s">
        <v>159</v>
      </c>
      <c r="Q142" s="368" t="s">
        <v>159</v>
      </c>
      <c r="R142" s="368" t="s">
        <v>159</v>
      </c>
      <c r="S142" s="368" t="s">
        <v>158</v>
      </c>
      <c r="T142" s="368" t="s">
        <v>159</v>
      </c>
      <c r="U142" s="368" t="s">
        <v>158</v>
      </c>
      <c r="V142" s="368" t="s">
        <v>159</v>
      </c>
      <c r="W142" s="368" t="s">
        <v>159</v>
      </c>
      <c r="X142" s="368" t="s">
        <v>159</v>
      </c>
      <c r="Y142" s="368" t="s">
        <v>159</v>
      </c>
      <c r="Z142" s="368" t="s">
        <v>159</v>
      </c>
      <c r="AA142" s="373"/>
      <c r="AB142" s="368" t="s">
        <v>160</v>
      </c>
      <c r="AC142" s="312" t="s">
        <v>158</v>
      </c>
      <c r="AD142" s="312" t="s">
        <v>158</v>
      </c>
      <c r="AE142" s="312" t="s">
        <v>158</v>
      </c>
      <c r="AF142" s="312" t="s">
        <v>158</v>
      </c>
      <c r="AG142" s="312" t="s">
        <v>158</v>
      </c>
      <c r="AH142" s="312" t="s">
        <v>158</v>
      </c>
      <c r="AI142" s="312" t="s">
        <v>158</v>
      </c>
      <c r="AJ142" s="454" t="s">
        <v>195</v>
      </c>
    </row>
    <row r="143" spans="1:36" s="23" customFormat="1" ht="12.75" customHeight="1" x14ac:dyDescent="0.3">
      <c r="A143" s="328" t="s">
        <v>431</v>
      </c>
      <c r="B143" s="548">
        <v>633</v>
      </c>
      <c r="C143" s="328" t="s">
        <v>336</v>
      </c>
      <c r="D143" s="425" t="s">
        <v>85</v>
      </c>
      <c r="E143" s="425" t="s">
        <v>337</v>
      </c>
      <c r="F143" s="468">
        <v>42121</v>
      </c>
      <c r="J143" s="425" t="s">
        <v>85</v>
      </c>
      <c r="K143" s="468">
        <v>42121</v>
      </c>
      <c r="L143" s="549">
        <v>6.0999999046325684</v>
      </c>
      <c r="M143" s="550" t="s">
        <v>144</v>
      </c>
      <c r="N143" s="549">
        <v>10.060000419616699</v>
      </c>
      <c r="O143" s="549">
        <v>7.9800000190734863</v>
      </c>
      <c r="P143" s="550" t="s">
        <v>145</v>
      </c>
      <c r="Q143" s="549">
        <v>1.5800000429153442</v>
      </c>
      <c r="R143" s="549">
        <v>95.669998168945313</v>
      </c>
      <c r="S143" s="551">
        <v>11</v>
      </c>
      <c r="T143" s="549">
        <v>5.000000074505806E-2</v>
      </c>
      <c r="U143" s="551">
        <v>39</v>
      </c>
      <c r="V143" s="551">
        <v>299</v>
      </c>
      <c r="W143" s="549">
        <v>3.8039999008178711</v>
      </c>
      <c r="X143" s="552">
        <v>9.7972124814987183E-2</v>
      </c>
      <c r="Y143" s="549">
        <v>24.860000610351563</v>
      </c>
      <c r="Z143" s="549">
        <v>14.156000137329102</v>
      </c>
      <c r="AA143" s="549">
        <v>8.0699996948242188</v>
      </c>
      <c r="AB143" s="551">
        <v>530</v>
      </c>
      <c r="AC143" s="553" t="s">
        <v>144</v>
      </c>
      <c r="AD143" s="554" t="s">
        <v>146</v>
      </c>
      <c r="AE143" s="554" t="s">
        <v>146</v>
      </c>
      <c r="AF143" s="555">
        <v>0.5</v>
      </c>
      <c r="AG143" s="555">
        <v>0.89999997615814209</v>
      </c>
      <c r="AH143" s="553" t="s">
        <v>148</v>
      </c>
      <c r="AI143" s="554" t="s">
        <v>149</v>
      </c>
      <c r="AJ143" s="556">
        <v>1</v>
      </c>
    </row>
    <row r="144" spans="1:36" s="23" customFormat="1" ht="12.75" customHeight="1" x14ac:dyDescent="0.3">
      <c r="A144" s="328" t="s">
        <v>432</v>
      </c>
      <c r="B144" s="548">
        <v>634</v>
      </c>
      <c r="C144" s="456" t="s">
        <v>339</v>
      </c>
      <c r="D144" s="425" t="s">
        <v>87</v>
      </c>
      <c r="E144" s="425" t="s">
        <v>337</v>
      </c>
      <c r="F144" s="468">
        <v>42121</v>
      </c>
      <c r="J144" s="425" t="s">
        <v>87</v>
      </c>
      <c r="K144" s="468">
        <v>42121</v>
      </c>
      <c r="L144" s="549">
        <v>6.0999999046325684</v>
      </c>
      <c r="M144" s="549">
        <v>2.5628156960010529E-2</v>
      </c>
      <c r="N144" s="549">
        <v>10.689999580383301</v>
      </c>
      <c r="O144" s="549">
        <v>7.070000171661377</v>
      </c>
      <c r="P144" s="550" t="s">
        <v>145</v>
      </c>
      <c r="Q144" s="549">
        <v>1.6000000238418579</v>
      </c>
      <c r="R144" s="549">
        <v>96.800003051757813</v>
      </c>
      <c r="S144" s="551">
        <v>9</v>
      </c>
      <c r="T144" s="550" t="s">
        <v>163</v>
      </c>
      <c r="U144" s="551">
        <v>19</v>
      </c>
      <c r="V144" s="551">
        <v>299</v>
      </c>
      <c r="W144" s="549">
        <v>11.310000419616699</v>
      </c>
      <c r="X144" s="552">
        <v>7.8624553978443146E-2</v>
      </c>
      <c r="Y144" s="549">
        <v>25.659999847412109</v>
      </c>
      <c r="Z144" s="549">
        <v>14.940999984741211</v>
      </c>
      <c r="AA144" s="549">
        <v>7.9499998092651367</v>
      </c>
      <c r="AB144" s="551">
        <v>537</v>
      </c>
      <c r="AC144" s="553" t="s">
        <v>144</v>
      </c>
      <c r="AD144" s="554" t="s">
        <v>146</v>
      </c>
      <c r="AE144" s="554" t="s">
        <v>146</v>
      </c>
      <c r="AF144" s="555">
        <v>5.1999998092651367</v>
      </c>
      <c r="AG144" s="555">
        <v>0.80000001192092896</v>
      </c>
      <c r="AH144" s="553" t="s">
        <v>148</v>
      </c>
      <c r="AI144" s="555">
        <v>0.40000000596046448</v>
      </c>
      <c r="AJ144" s="556">
        <v>2</v>
      </c>
    </row>
    <row r="146" spans="1:36" x14ac:dyDescent="0.3">
      <c r="A146" s="428" t="s">
        <v>415</v>
      </c>
    </row>
    <row r="147" spans="1:36" s="348" customFormat="1" ht="13.5" customHeight="1" x14ac:dyDescent="0.3">
      <c r="A147" s="283"/>
      <c r="C147" s="361"/>
      <c r="D147" s="429"/>
      <c r="L147" s="364" t="s">
        <v>108</v>
      </c>
      <c r="M147" s="364" t="s">
        <v>109</v>
      </c>
      <c r="N147" s="364" t="s">
        <v>110</v>
      </c>
      <c r="O147" s="364" t="s">
        <v>111</v>
      </c>
      <c r="P147" s="364" t="s">
        <v>112</v>
      </c>
      <c r="Q147" s="364" t="s">
        <v>113</v>
      </c>
      <c r="R147" s="364" t="s">
        <v>114</v>
      </c>
      <c r="S147" s="364" t="s">
        <v>115</v>
      </c>
      <c r="T147" s="364" t="s">
        <v>116</v>
      </c>
      <c r="U147" s="364" t="s">
        <v>117</v>
      </c>
      <c r="V147" s="364" t="s">
        <v>118</v>
      </c>
      <c r="W147" s="364" t="s">
        <v>119</v>
      </c>
      <c r="X147" s="364" t="s">
        <v>120</v>
      </c>
      <c r="Y147" s="364" t="s">
        <v>121</v>
      </c>
      <c r="Z147" s="364" t="s">
        <v>122</v>
      </c>
      <c r="AA147" s="364" t="s">
        <v>123</v>
      </c>
      <c r="AB147" s="364" t="s">
        <v>124</v>
      </c>
      <c r="AC147" s="1" t="s">
        <v>125</v>
      </c>
      <c r="AD147" s="1" t="s">
        <v>126</v>
      </c>
      <c r="AE147" s="1" t="s">
        <v>127</v>
      </c>
      <c r="AF147" s="1" t="s">
        <v>128</v>
      </c>
      <c r="AG147" s="1" t="s">
        <v>129</v>
      </c>
      <c r="AH147" s="1" t="s">
        <v>130</v>
      </c>
      <c r="AI147" s="1" t="s">
        <v>131</v>
      </c>
      <c r="AJ147" s="383" t="s">
        <v>195</v>
      </c>
    </row>
    <row r="148" spans="1:36" s="348" customFormat="1" ht="13.5" customHeight="1" x14ac:dyDescent="0.25">
      <c r="A148" s="417"/>
      <c r="B148" s="283"/>
      <c r="C148" s="303"/>
      <c r="L148" s="430" t="s">
        <v>136</v>
      </c>
      <c r="M148" s="430" t="s">
        <v>137</v>
      </c>
      <c r="N148" s="430" t="s">
        <v>136</v>
      </c>
      <c r="O148" s="430" t="s">
        <v>136</v>
      </c>
      <c r="P148" s="430" t="s">
        <v>136</v>
      </c>
      <c r="Q148" s="430" t="s">
        <v>136</v>
      </c>
      <c r="R148" s="430" t="s">
        <v>136</v>
      </c>
      <c r="S148" s="430" t="s">
        <v>136</v>
      </c>
      <c r="T148" s="430" t="s">
        <v>136</v>
      </c>
      <c r="U148" s="430" t="s">
        <v>136</v>
      </c>
      <c r="V148" s="430" t="s">
        <v>138</v>
      </c>
      <c r="W148" s="430" t="s">
        <v>139</v>
      </c>
      <c r="X148" s="430" t="s">
        <v>140</v>
      </c>
      <c r="Y148" s="430" t="s">
        <v>139</v>
      </c>
      <c r="Z148" s="430" t="s">
        <v>139</v>
      </c>
      <c r="AA148" s="430" t="s">
        <v>140</v>
      </c>
      <c r="AB148" s="430" t="s">
        <v>141</v>
      </c>
      <c r="AC148" s="312" t="s">
        <v>142</v>
      </c>
      <c r="AD148" s="312" t="s">
        <v>142</v>
      </c>
      <c r="AE148" s="312" t="s">
        <v>142</v>
      </c>
      <c r="AF148" s="312" t="s">
        <v>142</v>
      </c>
      <c r="AG148" s="312" t="s">
        <v>142</v>
      </c>
      <c r="AH148" s="312" t="s">
        <v>142</v>
      </c>
      <c r="AI148" s="312" t="s">
        <v>142</v>
      </c>
      <c r="AJ148" s="385"/>
    </row>
    <row r="149" spans="1:36" s="348" customFormat="1" ht="13.5" customHeight="1" x14ac:dyDescent="0.25">
      <c r="A149" s="431"/>
      <c r="B149" s="432" t="s">
        <v>89</v>
      </c>
      <c r="C149" s="432" t="s">
        <v>1</v>
      </c>
      <c r="D149" s="432" t="s">
        <v>2</v>
      </c>
      <c r="E149" s="432"/>
      <c r="F149" s="433" t="s">
        <v>184</v>
      </c>
      <c r="L149" s="430" t="s">
        <v>158</v>
      </c>
      <c r="M149" s="430" t="s">
        <v>159</v>
      </c>
      <c r="N149" s="430" t="s">
        <v>159</v>
      </c>
      <c r="O149" s="430" t="s">
        <v>159</v>
      </c>
      <c r="P149" s="430" t="s">
        <v>159</v>
      </c>
      <c r="Q149" s="430" t="s">
        <v>159</v>
      </c>
      <c r="R149" s="430" t="s">
        <v>159</v>
      </c>
      <c r="S149" s="430" t="s">
        <v>158</v>
      </c>
      <c r="T149" s="430" t="s">
        <v>159</v>
      </c>
      <c r="U149" s="430" t="s">
        <v>158</v>
      </c>
      <c r="V149" s="430" t="s">
        <v>159</v>
      </c>
      <c r="W149" s="430" t="s">
        <v>159</v>
      </c>
      <c r="X149" s="430" t="s">
        <v>159</v>
      </c>
      <c r="Y149" s="430" t="s">
        <v>159</v>
      </c>
      <c r="Z149" s="430" t="s">
        <v>159</v>
      </c>
      <c r="AA149" s="434"/>
      <c r="AB149" s="430" t="s">
        <v>160</v>
      </c>
      <c r="AC149" s="312" t="s">
        <v>158</v>
      </c>
      <c r="AD149" s="312" t="s">
        <v>158</v>
      </c>
      <c r="AE149" s="312" t="s">
        <v>158</v>
      </c>
      <c r="AF149" s="312" t="s">
        <v>158</v>
      </c>
      <c r="AG149" s="312" t="s">
        <v>158</v>
      </c>
      <c r="AH149" s="312" t="s">
        <v>158</v>
      </c>
      <c r="AI149" s="312" t="s">
        <v>158</v>
      </c>
      <c r="AJ149" s="435"/>
    </row>
    <row r="150" spans="1:36" s="381" customFormat="1" ht="13.5" customHeight="1" x14ac:dyDescent="0.25">
      <c r="A150" s="436" t="s">
        <v>416</v>
      </c>
      <c r="B150" s="437">
        <v>804</v>
      </c>
      <c r="C150" s="438">
        <v>13</v>
      </c>
      <c r="D150" s="439" t="s">
        <v>16</v>
      </c>
      <c r="E150" s="439" t="s">
        <v>17</v>
      </c>
      <c r="F150" s="440">
        <v>42136</v>
      </c>
      <c r="J150" s="439" t="s">
        <v>16</v>
      </c>
      <c r="K150" s="440">
        <v>42136</v>
      </c>
      <c r="L150" s="441">
        <v>4.3000001907348633</v>
      </c>
      <c r="M150" s="441">
        <v>7.509196549654007E-2</v>
      </c>
      <c r="N150" s="441">
        <v>20.860000610351563</v>
      </c>
      <c r="O150" s="441">
        <v>17.290000915527344</v>
      </c>
      <c r="P150" s="442" t="s">
        <v>145</v>
      </c>
      <c r="Q150" s="441">
        <v>3.8499999046325684</v>
      </c>
      <c r="R150" s="441">
        <v>89.480003356933594</v>
      </c>
      <c r="S150" s="443">
        <v>21</v>
      </c>
      <c r="T150" s="441">
        <v>0.10000000149011612</v>
      </c>
      <c r="U150" s="444" t="s">
        <v>165</v>
      </c>
      <c r="V150" s="443">
        <v>207.5</v>
      </c>
      <c r="W150" s="441">
        <v>7.0139999389648438</v>
      </c>
      <c r="X150" s="445">
        <v>0.26096710562705994</v>
      </c>
      <c r="Y150" s="441">
        <v>67.876998901367188</v>
      </c>
      <c r="Z150" s="441">
        <v>58.158000946044922</v>
      </c>
      <c r="AA150" s="441">
        <v>7.6399998664855957</v>
      </c>
      <c r="AB150" s="446">
        <v>674</v>
      </c>
      <c r="AC150" s="332" t="s">
        <v>144</v>
      </c>
      <c r="AD150" s="341" t="s">
        <v>146</v>
      </c>
      <c r="AE150" s="341" t="s">
        <v>146</v>
      </c>
      <c r="AF150" s="333">
        <v>0.5</v>
      </c>
      <c r="AG150" s="333">
        <v>1.2000000476837158</v>
      </c>
      <c r="AH150" s="332" t="s">
        <v>148</v>
      </c>
      <c r="AI150" s="341" t="s">
        <v>149</v>
      </c>
      <c r="AJ150" s="447">
        <v>34</v>
      </c>
    </row>
    <row r="151" spans="1:36" s="381" customFormat="1" ht="13.5" customHeight="1" x14ac:dyDescent="0.25">
      <c r="A151" s="436" t="s">
        <v>417</v>
      </c>
      <c r="B151" s="437">
        <v>805</v>
      </c>
      <c r="C151" s="438">
        <v>19</v>
      </c>
      <c r="D151" s="439" t="s">
        <v>24</v>
      </c>
      <c r="E151" s="439" t="s">
        <v>25</v>
      </c>
      <c r="F151" s="440">
        <v>42136</v>
      </c>
      <c r="J151" s="439" t="s">
        <v>24</v>
      </c>
      <c r="K151" s="440">
        <v>42136</v>
      </c>
      <c r="L151" s="441">
        <v>7.4000000953674316</v>
      </c>
      <c r="M151" s="441">
        <v>2.0859368145465851E-2</v>
      </c>
      <c r="N151" s="441">
        <v>21.379999160766602</v>
      </c>
      <c r="O151" s="441">
        <v>13.590000152587891</v>
      </c>
      <c r="P151" s="442" t="s">
        <v>145</v>
      </c>
      <c r="Q151" s="441">
        <v>4.0999999046325684</v>
      </c>
      <c r="R151" s="441">
        <v>78.739997863769531</v>
      </c>
      <c r="S151" s="443">
        <v>11</v>
      </c>
      <c r="T151" s="442" t="s">
        <v>163</v>
      </c>
      <c r="U151" s="444" t="s">
        <v>165</v>
      </c>
      <c r="V151" s="443">
        <v>201.39999389648438</v>
      </c>
      <c r="W151" s="441">
        <v>33.584999084472656</v>
      </c>
      <c r="X151" s="445">
        <v>0.23798681795597076</v>
      </c>
      <c r="Y151" s="441">
        <v>61</v>
      </c>
      <c r="Z151" s="441">
        <v>33.729999542236328</v>
      </c>
      <c r="AA151" s="441">
        <v>7.9600000381469727</v>
      </c>
      <c r="AB151" s="446">
        <v>588</v>
      </c>
      <c r="AC151" s="332" t="s">
        <v>144</v>
      </c>
      <c r="AD151" s="341" t="s">
        <v>146</v>
      </c>
      <c r="AE151" s="341" t="s">
        <v>146</v>
      </c>
      <c r="AF151" s="333">
        <v>0.20000000298023224</v>
      </c>
      <c r="AG151" s="333">
        <v>2</v>
      </c>
      <c r="AH151" s="332" t="s">
        <v>148</v>
      </c>
      <c r="AI151" s="341" t="s">
        <v>149</v>
      </c>
      <c r="AJ151" s="447">
        <v>35</v>
      </c>
    </row>
    <row r="152" spans="1:36" s="381" customFormat="1" ht="13.5" customHeight="1" x14ac:dyDescent="0.25">
      <c r="A152" s="436" t="s">
        <v>418</v>
      </c>
      <c r="B152" s="437">
        <v>808</v>
      </c>
      <c r="C152" s="438">
        <v>79</v>
      </c>
      <c r="D152" s="439" t="s">
        <v>36</v>
      </c>
      <c r="E152" s="439" t="s">
        <v>37</v>
      </c>
      <c r="F152" s="440">
        <v>42129</v>
      </c>
      <c r="J152" s="439" t="s">
        <v>36</v>
      </c>
      <c r="K152" s="440">
        <v>42129</v>
      </c>
      <c r="L152" s="442" t="s">
        <v>153</v>
      </c>
      <c r="M152" s="442" t="s">
        <v>144</v>
      </c>
      <c r="N152" s="441">
        <v>4.570000171661377</v>
      </c>
      <c r="O152" s="441">
        <v>1.7300000190734863</v>
      </c>
      <c r="P152" s="442" t="s">
        <v>145</v>
      </c>
      <c r="Q152" s="441">
        <v>1.3200000524520874</v>
      </c>
      <c r="R152" s="441">
        <v>13.550000190734863</v>
      </c>
      <c r="S152" s="443">
        <v>7</v>
      </c>
      <c r="T152" s="442" t="s">
        <v>163</v>
      </c>
      <c r="U152" s="444" t="s">
        <v>165</v>
      </c>
      <c r="V152" s="443">
        <v>36.599998474121094</v>
      </c>
      <c r="W152" s="441">
        <v>5.4609999656677246</v>
      </c>
      <c r="X152" s="445">
        <v>0.12295976281166077</v>
      </c>
      <c r="Y152" s="441">
        <v>12.503000259399414</v>
      </c>
      <c r="Z152" s="441">
        <v>5.7729997634887695</v>
      </c>
      <c r="AA152" s="441">
        <v>8.2299995422363281</v>
      </c>
      <c r="AB152" s="446">
        <v>119.59999847412109</v>
      </c>
      <c r="AC152" s="332" t="s">
        <v>144</v>
      </c>
      <c r="AD152" s="333">
        <v>1.1000000238418579</v>
      </c>
      <c r="AE152" s="333">
        <v>1.2000000476837158</v>
      </c>
      <c r="AF152" s="333">
        <v>0.69999998807907104</v>
      </c>
      <c r="AG152" s="333">
        <v>1.1000000238418579</v>
      </c>
      <c r="AH152" s="332" t="s">
        <v>148</v>
      </c>
      <c r="AI152" s="341" t="s">
        <v>149</v>
      </c>
      <c r="AJ152" s="447">
        <v>38</v>
      </c>
    </row>
    <row r="153" spans="1:36" s="381" customFormat="1" ht="13.5" customHeight="1" x14ac:dyDescent="0.25">
      <c r="A153" s="436" t="s">
        <v>419</v>
      </c>
      <c r="B153" s="437">
        <v>809</v>
      </c>
      <c r="C153" s="438">
        <v>77</v>
      </c>
      <c r="D153" s="439" t="s">
        <v>27</v>
      </c>
      <c r="E153" s="439" t="s">
        <v>28</v>
      </c>
      <c r="F153" s="440">
        <v>42129</v>
      </c>
      <c r="J153" s="439" t="s">
        <v>27</v>
      </c>
      <c r="K153" s="440">
        <v>42129</v>
      </c>
      <c r="L153" s="442" t="s">
        <v>153</v>
      </c>
      <c r="M153" s="442" t="s">
        <v>144</v>
      </c>
      <c r="N153" s="441">
        <v>4.8600001335144043</v>
      </c>
      <c r="O153" s="441">
        <v>3.3599998950958252</v>
      </c>
      <c r="P153" s="442" t="s">
        <v>145</v>
      </c>
      <c r="Q153" s="441">
        <v>1</v>
      </c>
      <c r="R153" s="441">
        <v>17.159999847412109</v>
      </c>
      <c r="S153" s="443">
        <v>6</v>
      </c>
      <c r="T153" s="442" t="s">
        <v>163</v>
      </c>
      <c r="U153" s="443">
        <v>7</v>
      </c>
      <c r="V153" s="443">
        <v>45.799999237060547</v>
      </c>
      <c r="W153" s="441">
        <v>8.508000373840332</v>
      </c>
      <c r="X153" s="445">
        <v>4.549044743180275E-2</v>
      </c>
      <c r="Y153" s="441">
        <v>16.035999298095703</v>
      </c>
      <c r="Z153" s="441">
        <v>6.6269998550415039</v>
      </c>
      <c r="AA153" s="441">
        <v>8.2100000381469727</v>
      </c>
      <c r="AB153" s="446">
        <v>147</v>
      </c>
      <c r="AC153" s="332" t="s">
        <v>144</v>
      </c>
      <c r="AD153" s="341" t="s">
        <v>146</v>
      </c>
      <c r="AE153" s="341" t="s">
        <v>146</v>
      </c>
      <c r="AF153" s="341" t="s">
        <v>147</v>
      </c>
      <c r="AG153" s="333">
        <v>1.2000000476837158</v>
      </c>
      <c r="AH153" s="332" t="s">
        <v>148</v>
      </c>
      <c r="AI153" s="341" t="s">
        <v>149</v>
      </c>
      <c r="AJ153" s="447">
        <v>39</v>
      </c>
    </row>
    <row r="154" spans="1:36" s="381" customFormat="1" ht="13.5" customHeight="1" x14ac:dyDescent="0.25">
      <c r="A154" s="436" t="s">
        <v>420</v>
      </c>
      <c r="B154" s="437">
        <v>810</v>
      </c>
      <c r="C154" s="438">
        <v>78</v>
      </c>
      <c r="D154" s="439" t="s">
        <v>33</v>
      </c>
      <c r="E154" s="439" t="s">
        <v>34</v>
      </c>
      <c r="F154" s="440">
        <v>42129</v>
      </c>
      <c r="J154" s="439" t="s">
        <v>33</v>
      </c>
      <c r="K154" s="440">
        <v>42129</v>
      </c>
      <c r="L154" s="441">
        <v>3.4000000953674316</v>
      </c>
      <c r="M154" s="442" t="s">
        <v>144</v>
      </c>
      <c r="N154" s="441">
        <v>14.210000038146973</v>
      </c>
      <c r="O154" s="441">
        <v>7.7600002288818359</v>
      </c>
      <c r="P154" s="442" t="s">
        <v>145</v>
      </c>
      <c r="Q154" s="441">
        <v>2.869999885559082</v>
      </c>
      <c r="R154" s="441">
        <v>41.290000915527344</v>
      </c>
      <c r="S154" s="443">
        <v>8</v>
      </c>
      <c r="T154" s="441">
        <v>9.0000003576278687E-2</v>
      </c>
      <c r="U154" s="443">
        <v>6</v>
      </c>
      <c r="V154" s="443">
        <v>100.69999694824219</v>
      </c>
      <c r="W154" s="441">
        <v>22.694000244140625</v>
      </c>
      <c r="X154" s="445">
        <v>8.1668823957443237E-2</v>
      </c>
      <c r="Y154" s="441">
        <v>35.320999145507813</v>
      </c>
      <c r="Z154" s="441">
        <v>19.170999526977539</v>
      </c>
      <c r="AA154" s="441">
        <v>7.9499998092651367</v>
      </c>
      <c r="AB154" s="446">
        <v>348</v>
      </c>
      <c r="AC154" s="332" t="s">
        <v>144</v>
      </c>
      <c r="AD154" s="341" t="s">
        <v>146</v>
      </c>
      <c r="AE154" s="341" t="s">
        <v>146</v>
      </c>
      <c r="AF154" s="341" t="s">
        <v>147</v>
      </c>
      <c r="AG154" s="333">
        <v>1.5</v>
      </c>
      <c r="AH154" s="332" t="s">
        <v>148</v>
      </c>
      <c r="AI154" s="333">
        <v>1</v>
      </c>
      <c r="AJ154" s="447">
        <v>40</v>
      </c>
    </row>
    <row r="155" spans="1:36" s="381" customFormat="1" ht="13.5" customHeight="1" x14ac:dyDescent="0.25">
      <c r="A155" s="436" t="s">
        <v>421</v>
      </c>
      <c r="B155" s="437">
        <v>811</v>
      </c>
      <c r="C155" s="448"/>
      <c r="D155" s="449" t="s">
        <v>71</v>
      </c>
      <c r="E155" s="449" t="s">
        <v>72</v>
      </c>
      <c r="F155" s="440">
        <v>42129</v>
      </c>
      <c r="J155" s="449" t="s">
        <v>71</v>
      </c>
      <c r="K155" s="440">
        <v>42129</v>
      </c>
      <c r="L155" s="441">
        <v>3.5</v>
      </c>
      <c r="M155" s="442" t="s">
        <v>144</v>
      </c>
      <c r="N155" s="441">
        <v>11.409999847412109</v>
      </c>
      <c r="O155" s="441">
        <v>4.8600001335144043</v>
      </c>
      <c r="P155" s="442" t="s">
        <v>145</v>
      </c>
      <c r="Q155" s="441">
        <v>3.5099999904632568</v>
      </c>
      <c r="R155" s="441">
        <v>37.25</v>
      </c>
      <c r="S155" s="443">
        <v>8</v>
      </c>
      <c r="T155" s="441">
        <v>5.000000074505806E-2</v>
      </c>
      <c r="U155" s="444" t="s">
        <v>165</v>
      </c>
      <c r="V155" s="443">
        <v>100.69999694824219</v>
      </c>
      <c r="W155" s="441">
        <v>9.8950004577636719</v>
      </c>
      <c r="X155" s="445">
        <v>9.7806505858898163E-2</v>
      </c>
      <c r="Y155" s="441">
        <v>28.569000244140625</v>
      </c>
      <c r="Z155" s="441">
        <v>13.281000137329102</v>
      </c>
      <c r="AA155" s="441">
        <v>7.9099998474121094</v>
      </c>
      <c r="AB155" s="446">
        <v>291</v>
      </c>
      <c r="AC155" s="332" t="s">
        <v>144</v>
      </c>
      <c r="AD155" s="341" t="s">
        <v>146</v>
      </c>
      <c r="AE155" s="341" t="s">
        <v>146</v>
      </c>
      <c r="AF155" s="341" t="s">
        <v>147</v>
      </c>
      <c r="AG155" s="333">
        <v>1.3999999761581421</v>
      </c>
      <c r="AH155" s="332" t="s">
        <v>148</v>
      </c>
      <c r="AI155" s="341" t="s">
        <v>149</v>
      </c>
      <c r="AJ155" s="447">
        <v>41</v>
      </c>
    </row>
    <row r="156" spans="1:36" s="381" customFormat="1" ht="13.5" customHeight="1" x14ac:dyDescent="0.25">
      <c r="A156" s="436" t="s">
        <v>422</v>
      </c>
      <c r="B156" s="437">
        <v>812</v>
      </c>
      <c r="C156" s="448"/>
      <c r="D156" s="449" t="s">
        <v>74</v>
      </c>
      <c r="E156" s="449" t="s">
        <v>75</v>
      </c>
      <c r="F156" s="440">
        <v>42129</v>
      </c>
      <c r="J156" s="449" t="s">
        <v>74</v>
      </c>
      <c r="K156" s="440">
        <v>42129</v>
      </c>
      <c r="L156" s="441">
        <v>5.5999999046325684</v>
      </c>
      <c r="M156" s="441">
        <v>7.509196549654007E-2</v>
      </c>
      <c r="N156" s="441">
        <v>12.260000228881836</v>
      </c>
      <c r="O156" s="441">
        <v>8.0900001525878906</v>
      </c>
      <c r="P156" s="442" t="s">
        <v>145</v>
      </c>
      <c r="Q156" s="441">
        <v>1.5499999523162842</v>
      </c>
      <c r="R156" s="441">
        <v>107.66999816894531</v>
      </c>
      <c r="S156" s="443">
        <v>9</v>
      </c>
      <c r="T156" s="442" t="s">
        <v>163</v>
      </c>
      <c r="U156" s="443">
        <v>7</v>
      </c>
      <c r="V156" s="443">
        <v>299</v>
      </c>
      <c r="W156" s="441">
        <v>15.963000297546387</v>
      </c>
      <c r="X156" s="445">
        <v>0.12295976281166077</v>
      </c>
      <c r="Y156" s="441">
        <v>48.88800048828125</v>
      </c>
      <c r="Z156" s="441">
        <v>22.517999649047852</v>
      </c>
      <c r="AA156" s="441">
        <v>7.6500000953674316</v>
      </c>
      <c r="AB156" s="446">
        <v>628</v>
      </c>
      <c r="AC156" s="332" t="s">
        <v>144</v>
      </c>
      <c r="AD156" s="341" t="s">
        <v>146</v>
      </c>
      <c r="AE156" s="333">
        <v>1.8999999761581421</v>
      </c>
      <c r="AF156" s="341" t="s">
        <v>147</v>
      </c>
      <c r="AG156" s="333">
        <v>1.2000000476837158</v>
      </c>
      <c r="AH156" s="332" t="s">
        <v>148</v>
      </c>
      <c r="AI156" s="341" t="s">
        <v>149</v>
      </c>
      <c r="AJ156" s="447">
        <v>42</v>
      </c>
    </row>
    <row r="157" spans="1:36" s="381" customFormat="1" ht="13.5" customHeight="1" x14ac:dyDescent="0.25">
      <c r="A157" s="436" t="s">
        <v>423</v>
      </c>
      <c r="B157" s="437">
        <v>813</v>
      </c>
      <c r="C157" s="438"/>
      <c r="D157" s="439" t="s">
        <v>52</v>
      </c>
      <c r="E157" s="439" t="s">
        <v>54</v>
      </c>
      <c r="F157" s="440">
        <v>42129</v>
      </c>
      <c r="J157" s="439" t="s">
        <v>52</v>
      </c>
      <c r="K157" s="440">
        <v>42129</v>
      </c>
      <c r="L157" s="441">
        <v>5.6999998092651367</v>
      </c>
      <c r="M157" s="441">
        <v>2.5031218305230141E-2</v>
      </c>
      <c r="N157" s="441">
        <v>26.989999771118164</v>
      </c>
      <c r="O157" s="441">
        <v>13.010000228881836</v>
      </c>
      <c r="P157" s="442" t="s">
        <v>145</v>
      </c>
      <c r="Q157" s="441">
        <v>2.5699999332427979</v>
      </c>
      <c r="R157" s="441">
        <v>80.879997253417969</v>
      </c>
      <c r="S157" s="443">
        <v>5</v>
      </c>
      <c r="T157" s="442" t="s">
        <v>163</v>
      </c>
      <c r="U157" s="444" t="s">
        <v>165</v>
      </c>
      <c r="V157" s="443">
        <v>183.05999755859375</v>
      </c>
      <c r="W157" s="441">
        <v>21.232000350952148</v>
      </c>
      <c r="X157" s="445">
        <v>0.14476574957370758</v>
      </c>
      <c r="Y157" s="441">
        <v>70.2760009765625</v>
      </c>
      <c r="Z157" s="441">
        <v>47.562000274658203</v>
      </c>
      <c r="AA157" s="441">
        <v>7.820000171661377</v>
      </c>
      <c r="AB157" s="446">
        <v>603</v>
      </c>
      <c r="AC157" s="332" t="s">
        <v>144</v>
      </c>
      <c r="AD157" s="341" t="s">
        <v>146</v>
      </c>
      <c r="AE157" s="333">
        <v>3.2999999523162842</v>
      </c>
      <c r="AF157" s="333">
        <v>0.69999998807907104</v>
      </c>
      <c r="AG157" s="333">
        <v>2</v>
      </c>
      <c r="AH157" s="332" t="s">
        <v>148</v>
      </c>
      <c r="AI157" s="341" t="s">
        <v>149</v>
      </c>
      <c r="AJ157" s="447">
        <v>43</v>
      </c>
    </row>
    <row r="158" spans="1:36" s="381" customFormat="1" ht="13.5" customHeight="1" x14ac:dyDescent="0.25">
      <c r="A158" s="436" t="s">
        <v>424</v>
      </c>
      <c r="B158" s="437">
        <v>814</v>
      </c>
      <c r="C158" s="448"/>
      <c r="D158" s="449" t="s">
        <v>55</v>
      </c>
      <c r="E158" s="449" t="s">
        <v>56</v>
      </c>
      <c r="F158" s="440">
        <v>42129</v>
      </c>
      <c r="J158" s="449" t="s">
        <v>55</v>
      </c>
      <c r="K158" s="440">
        <v>42129</v>
      </c>
      <c r="L158" s="441">
        <v>3.5999999046325684</v>
      </c>
      <c r="M158" s="441">
        <v>2.0859368145465851E-2</v>
      </c>
      <c r="N158" s="441">
        <v>8.9300003051757813</v>
      </c>
      <c r="O158" s="441">
        <v>5.6399998664855957</v>
      </c>
      <c r="P158" s="442" t="s">
        <v>145</v>
      </c>
      <c r="Q158" s="441">
        <v>1.5800000429153442</v>
      </c>
      <c r="R158" s="441">
        <v>116.94000244140625</v>
      </c>
      <c r="S158" s="443">
        <v>8</v>
      </c>
      <c r="T158" s="442" t="s">
        <v>163</v>
      </c>
      <c r="U158" s="443">
        <v>7</v>
      </c>
      <c r="V158" s="443">
        <v>299</v>
      </c>
      <c r="W158" s="441">
        <v>35.527000427246094</v>
      </c>
      <c r="X158" s="445">
        <v>0.10984321683645248</v>
      </c>
      <c r="Y158" s="441">
        <v>41.112998962402344</v>
      </c>
      <c r="Z158" s="441">
        <v>20.233999252319336</v>
      </c>
      <c r="AA158" s="441">
        <v>7.7699999809265137</v>
      </c>
      <c r="AB158" s="446">
        <v>620</v>
      </c>
      <c r="AC158" s="332" t="s">
        <v>144</v>
      </c>
      <c r="AD158" s="341" t="s">
        <v>146</v>
      </c>
      <c r="AE158" s="341" t="s">
        <v>146</v>
      </c>
      <c r="AF158" s="341" t="s">
        <v>147</v>
      </c>
      <c r="AG158" s="333">
        <v>1.5</v>
      </c>
      <c r="AH158" s="332" t="s">
        <v>148</v>
      </c>
      <c r="AI158" s="341" t="s">
        <v>149</v>
      </c>
      <c r="AJ158" s="447">
        <v>44</v>
      </c>
    </row>
    <row r="159" spans="1:36" s="381" customFormat="1" ht="13.5" customHeight="1" x14ac:dyDescent="0.25">
      <c r="A159" s="436" t="s">
        <v>425</v>
      </c>
      <c r="B159" s="437">
        <v>815</v>
      </c>
      <c r="C159" s="438"/>
      <c r="D159" s="439" t="s">
        <v>60</v>
      </c>
      <c r="E159" s="439" t="s">
        <v>54</v>
      </c>
      <c r="F159" s="440">
        <v>42129</v>
      </c>
      <c r="J159" s="439" t="s">
        <v>60</v>
      </c>
      <c r="K159" s="440">
        <v>42129</v>
      </c>
      <c r="L159" s="442" t="s">
        <v>153</v>
      </c>
      <c r="M159" s="441">
        <v>2.0859368145465851E-2</v>
      </c>
      <c r="N159" s="441">
        <v>18.110000610351563</v>
      </c>
      <c r="O159" s="441">
        <v>7.8899998664855957</v>
      </c>
      <c r="P159" s="442" t="s">
        <v>145</v>
      </c>
      <c r="Q159" s="441">
        <v>2.5199999809265137</v>
      </c>
      <c r="R159" s="441">
        <v>44.130001068115234</v>
      </c>
      <c r="S159" s="443">
        <v>6</v>
      </c>
      <c r="T159" s="442" t="s">
        <v>163</v>
      </c>
      <c r="U159" s="443">
        <v>6</v>
      </c>
      <c r="V159" s="443">
        <v>122</v>
      </c>
      <c r="W159" s="441">
        <v>17.499000549316406</v>
      </c>
      <c r="X159" s="445">
        <v>0.11626335978507996</v>
      </c>
      <c r="Y159" s="441">
        <v>42.543998718261719</v>
      </c>
      <c r="Z159" s="441">
        <v>21.208000183105469</v>
      </c>
      <c r="AA159" s="441">
        <v>7.940000057220459</v>
      </c>
      <c r="AB159" s="446">
        <v>381</v>
      </c>
      <c r="AC159" s="332" t="s">
        <v>144</v>
      </c>
      <c r="AD159" s="341" t="s">
        <v>146</v>
      </c>
      <c r="AE159" s="341" t="s">
        <v>146</v>
      </c>
      <c r="AF159" s="333">
        <v>0.40000000596046448</v>
      </c>
      <c r="AG159" s="333">
        <v>1.7999999523162842</v>
      </c>
      <c r="AH159" s="331">
        <v>5.000000074505806E-2</v>
      </c>
      <c r="AI159" s="341" t="s">
        <v>149</v>
      </c>
      <c r="AJ159" s="447">
        <v>45</v>
      </c>
    </row>
    <row r="160" spans="1:36" s="381" customFormat="1" ht="13.5" customHeight="1" x14ac:dyDescent="0.25">
      <c r="A160" s="436" t="s">
        <v>426</v>
      </c>
      <c r="B160" s="437">
        <v>816</v>
      </c>
      <c r="C160" s="438"/>
      <c r="D160" s="439" t="s">
        <v>65</v>
      </c>
      <c r="E160" s="439" t="s">
        <v>54</v>
      </c>
      <c r="F160" s="440">
        <v>42129</v>
      </c>
      <c r="J160" s="439" t="s">
        <v>65</v>
      </c>
      <c r="K160" s="440">
        <v>42129</v>
      </c>
      <c r="L160" s="441">
        <v>3.0999999046325684</v>
      </c>
      <c r="M160" s="442" t="s">
        <v>144</v>
      </c>
      <c r="N160" s="441">
        <v>9.7899999618530273</v>
      </c>
      <c r="O160" s="441">
        <v>6.619999885559082</v>
      </c>
      <c r="P160" s="442" t="s">
        <v>145</v>
      </c>
      <c r="Q160" s="441">
        <v>1.6000000238418579</v>
      </c>
      <c r="R160" s="441">
        <v>78.589996337890625</v>
      </c>
      <c r="S160" s="443">
        <v>6</v>
      </c>
      <c r="T160" s="442" t="s">
        <v>163</v>
      </c>
      <c r="U160" s="444" t="s">
        <v>165</v>
      </c>
      <c r="V160" s="443">
        <v>183.05999755859375</v>
      </c>
      <c r="W160" s="441">
        <v>41.286998748779297</v>
      </c>
      <c r="X160" s="445">
        <v>0.10369285196065903</v>
      </c>
      <c r="Y160" s="441">
        <v>41.778999328613281</v>
      </c>
      <c r="Z160" s="441">
        <v>17.489999771118164</v>
      </c>
      <c r="AA160" s="441">
        <v>7.820000171661377</v>
      </c>
      <c r="AB160" s="446">
        <v>483</v>
      </c>
      <c r="AC160" s="332" t="s">
        <v>144</v>
      </c>
      <c r="AD160" s="333">
        <v>0.5</v>
      </c>
      <c r="AE160" s="341" t="s">
        <v>146</v>
      </c>
      <c r="AF160" s="341" t="s">
        <v>147</v>
      </c>
      <c r="AG160" s="333">
        <v>1.2999999523162842</v>
      </c>
      <c r="AH160" s="332" t="s">
        <v>148</v>
      </c>
      <c r="AI160" s="341" t="s">
        <v>149</v>
      </c>
      <c r="AJ160" s="447">
        <v>46</v>
      </c>
    </row>
    <row r="161" spans="1:36" s="381" customFormat="1" ht="13.5" customHeight="1" x14ac:dyDescent="0.25">
      <c r="A161" s="436" t="s">
        <v>427</v>
      </c>
      <c r="B161" s="437">
        <v>817</v>
      </c>
      <c r="C161" s="438"/>
      <c r="D161" s="439" t="s">
        <v>100</v>
      </c>
      <c r="E161" s="439" t="s">
        <v>54</v>
      </c>
      <c r="F161" s="440">
        <v>42129</v>
      </c>
      <c r="J161" s="439" t="s">
        <v>100</v>
      </c>
      <c r="K161" s="440">
        <v>42129</v>
      </c>
      <c r="L161" s="441">
        <v>3.0999999046325684</v>
      </c>
      <c r="M161" s="441">
        <v>5.4233744740486145E-2</v>
      </c>
      <c r="N161" s="441">
        <v>23.629999160766602</v>
      </c>
      <c r="O161" s="441">
        <v>7.4800000190734863</v>
      </c>
      <c r="P161" s="442" t="s">
        <v>145</v>
      </c>
      <c r="Q161" s="441">
        <v>10.600000381469727</v>
      </c>
      <c r="R161" s="441">
        <v>59.279998779296875</v>
      </c>
      <c r="S161" s="443">
        <v>6</v>
      </c>
      <c r="T161" s="442" t="s">
        <v>163</v>
      </c>
      <c r="U161" s="444" t="s">
        <v>165</v>
      </c>
      <c r="V161" s="443">
        <v>146.39999389648438</v>
      </c>
      <c r="W161" s="441">
        <v>51.683998107910156</v>
      </c>
      <c r="X161" s="445">
        <v>0.10984321683645248</v>
      </c>
      <c r="Y161" s="441">
        <v>41.122001647949219</v>
      </c>
      <c r="Z161" s="441">
        <v>33.984001159667969</v>
      </c>
      <c r="AA161" s="441">
        <v>7.7399997711181641</v>
      </c>
      <c r="AB161" s="446">
        <v>503</v>
      </c>
      <c r="AC161" s="332" t="s">
        <v>144</v>
      </c>
      <c r="AD161" s="341" t="s">
        <v>146</v>
      </c>
      <c r="AE161" s="333">
        <v>2.5999999046325684</v>
      </c>
      <c r="AF161" s="333">
        <v>1.2999999523162842</v>
      </c>
      <c r="AG161" s="333">
        <v>2.7000000476837158</v>
      </c>
      <c r="AH161" s="331">
        <v>3.9999999105930328E-2</v>
      </c>
      <c r="AI161" s="341" t="s">
        <v>149</v>
      </c>
      <c r="AJ161" s="447">
        <v>47</v>
      </c>
    </row>
    <row r="162" spans="1:36" s="381" customFormat="1" ht="13.5" customHeight="1" x14ac:dyDescent="0.25">
      <c r="A162" s="436" t="s">
        <v>428</v>
      </c>
      <c r="B162" s="437">
        <v>818</v>
      </c>
      <c r="C162" s="438"/>
      <c r="D162" s="439" t="s">
        <v>97</v>
      </c>
      <c r="E162" s="439" t="s">
        <v>56</v>
      </c>
      <c r="F162" s="440">
        <v>42129</v>
      </c>
      <c r="J162" s="439" t="s">
        <v>97</v>
      </c>
      <c r="K162" s="440">
        <v>42129</v>
      </c>
      <c r="L162" s="442" t="s">
        <v>153</v>
      </c>
      <c r="M162" s="441">
        <v>2.0859368145465851E-2</v>
      </c>
      <c r="N162" s="441">
        <v>12.279999732971191</v>
      </c>
      <c r="O162" s="441">
        <v>5.1599998474121094</v>
      </c>
      <c r="P162" s="442" t="s">
        <v>145</v>
      </c>
      <c r="Q162" s="441">
        <v>4.309999942779541</v>
      </c>
      <c r="R162" s="441">
        <v>93.860000610351563</v>
      </c>
      <c r="S162" s="443">
        <v>5</v>
      </c>
      <c r="T162" s="442" t="s">
        <v>163</v>
      </c>
      <c r="U162" s="444" t="s">
        <v>165</v>
      </c>
      <c r="V162" s="443">
        <v>219.69999694824219</v>
      </c>
      <c r="W162" s="441">
        <v>39.981998443603516</v>
      </c>
      <c r="X162" s="445">
        <v>8.1668823957443237E-2</v>
      </c>
      <c r="Y162" s="441">
        <v>40.055000305175781</v>
      </c>
      <c r="Z162" s="441">
        <v>23.517999649047852</v>
      </c>
      <c r="AA162" s="441">
        <v>7.75</v>
      </c>
      <c r="AB162" s="446">
        <v>550</v>
      </c>
      <c r="AC162" s="332" t="s">
        <v>144</v>
      </c>
      <c r="AD162" s="341" t="s">
        <v>146</v>
      </c>
      <c r="AE162" s="341" t="s">
        <v>146</v>
      </c>
      <c r="AF162" s="341" t="s">
        <v>147</v>
      </c>
      <c r="AG162" s="333">
        <v>1.8999999761581421</v>
      </c>
      <c r="AH162" s="332" t="s">
        <v>148</v>
      </c>
      <c r="AI162" s="341" t="s">
        <v>149</v>
      </c>
      <c r="AJ162" s="447">
        <v>48</v>
      </c>
    </row>
    <row r="163" spans="1:36" ht="13.5" customHeight="1" x14ac:dyDescent="0.3"/>
    <row r="164" spans="1:36" ht="13.5" customHeight="1" x14ac:dyDescent="0.3"/>
    <row r="165" spans="1:36" ht="13.5" customHeight="1" x14ac:dyDescent="0.3"/>
    <row r="166" spans="1:36" s="348" customFormat="1" ht="13.5" customHeight="1" x14ac:dyDescent="0.3">
      <c r="A166" s="494" t="s">
        <v>503</v>
      </c>
      <c r="C166" s="361"/>
      <c r="D166" s="429"/>
      <c r="L166" s="364" t="s">
        <v>108</v>
      </c>
      <c r="M166" s="364" t="s">
        <v>109</v>
      </c>
      <c r="N166" s="364" t="s">
        <v>110</v>
      </c>
      <c r="O166" s="364" t="s">
        <v>111</v>
      </c>
      <c r="P166" s="364" t="s">
        <v>112</v>
      </c>
      <c r="Q166" s="364" t="s">
        <v>113</v>
      </c>
      <c r="R166" s="364" t="s">
        <v>114</v>
      </c>
      <c r="S166" s="364" t="s">
        <v>115</v>
      </c>
      <c r="T166" s="364" t="s">
        <v>116</v>
      </c>
      <c r="U166" s="364" t="s">
        <v>117</v>
      </c>
      <c r="V166" s="364" t="s">
        <v>118</v>
      </c>
      <c r="W166" s="364" t="s">
        <v>119</v>
      </c>
      <c r="X166" s="364" t="s">
        <v>120</v>
      </c>
      <c r="Y166" s="364" t="s">
        <v>121</v>
      </c>
      <c r="Z166" s="364" t="s">
        <v>122</v>
      </c>
      <c r="AA166" s="364" t="s">
        <v>123</v>
      </c>
      <c r="AB166" s="364" t="s">
        <v>124</v>
      </c>
      <c r="AC166" s="1" t="s">
        <v>125</v>
      </c>
      <c r="AD166" s="1" t="s">
        <v>126</v>
      </c>
      <c r="AE166" s="1" t="s">
        <v>127</v>
      </c>
      <c r="AF166" s="1" t="s">
        <v>128</v>
      </c>
      <c r="AG166" s="1" t="s">
        <v>129</v>
      </c>
      <c r="AH166" s="1" t="s">
        <v>130</v>
      </c>
      <c r="AI166" s="1" t="s">
        <v>131</v>
      </c>
      <c r="AJ166" s="383" t="s">
        <v>195</v>
      </c>
    </row>
    <row r="167" spans="1:36" s="348" customFormat="1" ht="13.5" customHeight="1" x14ac:dyDescent="0.25">
      <c r="A167" s="417"/>
      <c r="B167" s="283"/>
      <c r="C167" s="303"/>
      <c r="L167" s="430" t="s">
        <v>136</v>
      </c>
      <c r="M167" s="430" t="s">
        <v>137</v>
      </c>
      <c r="N167" s="430" t="s">
        <v>136</v>
      </c>
      <c r="O167" s="430" t="s">
        <v>136</v>
      </c>
      <c r="P167" s="430" t="s">
        <v>136</v>
      </c>
      <c r="Q167" s="430" t="s">
        <v>136</v>
      </c>
      <c r="R167" s="430" t="s">
        <v>136</v>
      </c>
      <c r="S167" s="430" t="s">
        <v>136</v>
      </c>
      <c r="T167" s="430" t="s">
        <v>136</v>
      </c>
      <c r="U167" s="430" t="s">
        <v>136</v>
      </c>
      <c r="V167" s="430" t="s">
        <v>138</v>
      </c>
      <c r="W167" s="430" t="s">
        <v>139</v>
      </c>
      <c r="X167" s="430" t="s">
        <v>140</v>
      </c>
      <c r="Y167" s="430" t="s">
        <v>139</v>
      </c>
      <c r="Z167" s="430" t="s">
        <v>139</v>
      </c>
      <c r="AA167" s="430" t="s">
        <v>140</v>
      </c>
      <c r="AB167" s="430" t="s">
        <v>141</v>
      </c>
      <c r="AC167" s="312" t="s">
        <v>142</v>
      </c>
      <c r="AD167" s="312" t="s">
        <v>142</v>
      </c>
      <c r="AE167" s="312" t="s">
        <v>142</v>
      </c>
      <c r="AF167" s="312" t="s">
        <v>142</v>
      </c>
      <c r="AG167" s="312" t="s">
        <v>142</v>
      </c>
      <c r="AH167" s="312" t="s">
        <v>142</v>
      </c>
      <c r="AI167" s="312" t="s">
        <v>142</v>
      </c>
      <c r="AJ167" s="385"/>
    </row>
    <row r="168" spans="1:36" s="348" customFormat="1" ht="13.5" customHeight="1" x14ac:dyDescent="0.25">
      <c r="A168" s="431"/>
      <c r="B168" s="432" t="s">
        <v>89</v>
      </c>
      <c r="C168" s="432" t="s">
        <v>1</v>
      </c>
      <c r="D168" s="432" t="s">
        <v>2</v>
      </c>
      <c r="E168" s="432"/>
      <c r="F168" s="433" t="s">
        <v>184</v>
      </c>
      <c r="L168" s="430" t="s">
        <v>158</v>
      </c>
      <c r="M168" s="430" t="s">
        <v>159</v>
      </c>
      <c r="N168" s="430" t="s">
        <v>159</v>
      </c>
      <c r="O168" s="430" t="s">
        <v>159</v>
      </c>
      <c r="P168" s="430" t="s">
        <v>159</v>
      </c>
      <c r="Q168" s="430" t="s">
        <v>159</v>
      </c>
      <c r="R168" s="430" t="s">
        <v>159</v>
      </c>
      <c r="S168" s="430" t="s">
        <v>158</v>
      </c>
      <c r="T168" s="430" t="s">
        <v>159</v>
      </c>
      <c r="U168" s="430" t="s">
        <v>158</v>
      </c>
      <c r="V168" s="430" t="s">
        <v>159</v>
      </c>
      <c r="W168" s="430" t="s">
        <v>159</v>
      </c>
      <c r="X168" s="430" t="s">
        <v>159</v>
      </c>
      <c r="Y168" s="430" t="s">
        <v>159</v>
      </c>
      <c r="Z168" s="430" t="s">
        <v>159</v>
      </c>
      <c r="AA168" s="434"/>
      <c r="AB168" s="430" t="s">
        <v>160</v>
      </c>
      <c r="AC168" s="312" t="s">
        <v>158</v>
      </c>
      <c r="AD168" s="312" t="s">
        <v>158</v>
      </c>
      <c r="AE168" s="312" t="s">
        <v>158</v>
      </c>
      <c r="AF168" s="312" t="s">
        <v>158</v>
      </c>
      <c r="AG168" s="312" t="s">
        <v>158</v>
      </c>
      <c r="AH168" s="312" t="s">
        <v>158</v>
      </c>
      <c r="AI168" s="312" t="s">
        <v>158</v>
      </c>
      <c r="AJ168" s="435"/>
    </row>
    <row r="169" spans="1:36" s="381" customFormat="1" ht="13.5" customHeight="1" x14ac:dyDescent="0.25">
      <c r="A169" s="436" t="s">
        <v>504</v>
      </c>
      <c r="B169" s="437">
        <v>826</v>
      </c>
      <c r="C169" s="448" t="s">
        <v>302</v>
      </c>
      <c r="D169" s="449" t="s">
        <v>303</v>
      </c>
      <c r="E169" s="449"/>
      <c r="F169" s="440">
        <v>42139</v>
      </c>
      <c r="J169" s="449" t="s">
        <v>303</v>
      </c>
      <c r="K169" s="440">
        <v>42139</v>
      </c>
      <c r="L169" s="442" t="s">
        <v>153</v>
      </c>
      <c r="M169" s="442" t="s">
        <v>144</v>
      </c>
      <c r="N169" s="441">
        <v>4.9000000953674316</v>
      </c>
      <c r="O169" s="441">
        <v>3.2899999618530273</v>
      </c>
      <c r="P169" s="442" t="s">
        <v>145</v>
      </c>
      <c r="Q169" s="441">
        <v>1.7100000381469727</v>
      </c>
      <c r="R169" s="441">
        <v>19.959999084472656</v>
      </c>
      <c r="S169" s="444" t="s">
        <v>165</v>
      </c>
      <c r="T169" s="441">
        <v>5.9999998658895493E-2</v>
      </c>
      <c r="U169" s="443">
        <v>7</v>
      </c>
      <c r="V169" s="443">
        <v>54.900001525878906</v>
      </c>
      <c r="W169" s="441">
        <v>6.809999942779541</v>
      </c>
      <c r="X169" s="445">
        <v>0.11626335978507996</v>
      </c>
      <c r="Y169" s="441">
        <v>18.437000274658203</v>
      </c>
      <c r="Z169" s="441">
        <v>5.6319999694824219</v>
      </c>
      <c r="AA169" s="441">
        <v>7.619999885559082</v>
      </c>
      <c r="AB169" s="446">
        <v>165</v>
      </c>
      <c r="AC169" s="332" t="s">
        <v>144</v>
      </c>
      <c r="AD169" s="341" t="s">
        <v>146</v>
      </c>
      <c r="AE169" s="341" t="s">
        <v>146</v>
      </c>
      <c r="AF169" s="333">
        <v>0.69999998807907104</v>
      </c>
      <c r="AG169" s="341" t="s">
        <v>146</v>
      </c>
      <c r="AH169" s="331">
        <v>5.000000074505806E-2</v>
      </c>
      <c r="AI169" s="341" t="s">
        <v>149</v>
      </c>
      <c r="AJ169" s="447">
        <v>56</v>
      </c>
    </row>
    <row r="170" spans="1:36" s="381" customFormat="1" ht="13.5" customHeight="1" x14ac:dyDescent="0.25">
      <c r="A170" s="436" t="s">
        <v>505</v>
      </c>
      <c r="B170" s="437">
        <v>827</v>
      </c>
      <c r="C170" s="448" t="s">
        <v>305</v>
      </c>
      <c r="D170" s="449" t="s">
        <v>306</v>
      </c>
      <c r="E170" s="449"/>
      <c r="F170" s="440">
        <v>42139</v>
      </c>
      <c r="J170" s="449" t="s">
        <v>306</v>
      </c>
      <c r="K170" s="440">
        <v>42139</v>
      </c>
      <c r="L170" s="441">
        <v>2.9000000953674316</v>
      </c>
      <c r="M170" s="441">
        <v>2.0859368145465851E-2</v>
      </c>
      <c r="N170" s="441">
        <v>11.539999961853027</v>
      </c>
      <c r="O170" s="441">
        <v>4.4099998474121094</v>
      </c>
      <c r="P170" s="442" t="s">
        <v>145</v>
      </c>
      <c r="Q170" s="441">
        <v>3.6400001049041748</v>
      </c>
      <c r="R170" s="441">
        <v>28.639999389648438</v>
      </c>
      <c r="S170" s="444" t="s">
        <v>165</v>
      </c>
      <c r="T170" s="442" t="s">
        <v>163</v>
      </c>
      <c r="U170" s="443">
        <v>5</v>
      </c>
      <c r="V170" s="443">
        <v>79.300003051757813</v>
      </c>
      <c r="W170" s="441">
        <v>10.895000457763672</v>
      </c>
      <c r="X170" s="445">
        <v>0.11626335978507996</v>
      </c>
      <c r="Y170" s="441">
        <v>26.041999816894531</v>
      </c>
      <c r="Z170" s="441">
        <v>12.468000411987305</v>
      </c>
      <c r="AA170" s="441">
        <v>7.5100002288818359</v>
      </c>
      <c r="AB170" s="446">
        <v>243</v>
      </c>
      <c r="AC170" s="332" t="s">
        <v>144</v>
      </c>
      <c r="AD170" s="333">
        <v>0.69999998807907104</v>
      </c>
      <c r="AE170" s="333">
        <v>0.60000002384185791</v>
      </c>
      <c r="AF170" s="333">
        <v>0.40000000596046448</v>
      </c>
      <c r="AG170" s="341" t="s">
        <v>146</v>
      </c>
      <c r="AH170" s="332" t="s">
        <v>148</v>
      </c>
      <c r="AI170" s="341" t="s">
        <v>149</v>
      </c>
      <c r="AJ170" s="447">
        <v>57</v>
      </c>
    </row>
    <row r="171" spans="1:36" s="381" customFormat="1" ht="13.5" customHeight="1" x14ac:dyDescent="0.25">
      <c r="A171" s="436" t="s">
        <v>506</v>
      </c>
      <c r="B171" s="437">
        <v>828</v>
      </c>
      <c r="C171" s="448" t="s">
        <v>308</v>
      </c>
      <c r="D171" s="449" t="s">
        <v>309</v>
      </c>
      <c r="E171" s="449"/>
      <c r="F171" s="440">
        <v>42136</v>
      </c>
      <c r="J171" s="449" t="s">
        <v>309</v>
      </c>
      <c r="K171" s="440">
        <v>42136</v>
      </c>
      <c r="L171" s="441">
        <v>3.7000000476837158</v>
      </c>
      <c r="M171" s="441">
        <v>2.0859368145465851E-2</v>
      </c>
      <c r="N171" s="441">
        <v>12.050000190734863</v>
      </c>
      <c r="O171" s="441">
        <v>5.4899997711181641</v>
      </c>
      <c r="P171" s="442" t="s">
        <v>145</v>
      </c>
      <c r="Q171" s="441">
        <v>3.130000114440918</v>
      </c>
      <c r="R171" s="441">
        <v>37.959999084472656</v>
      </c>
      <c r="S171" s="444" t="s">
        <v>165</v>
      </c>
      <c r="T171" s="442" t="s">
        <v>163</v>
      </c>
      <c r="U171" s="443">
        <v>15</v>
      </c>
      <c r="V171" s="443">
        <v>100.69999694824219</v>
      </c>
      <c r="W171" s="441">
        <v>10.277999877929688</v>
      </c>
      <c r="X171" s="445">
        <v>0.11626335978507996</v>
      </c>
      <c r="Y171" s="441">
        <v>31.437000274658203</v>
      </c>
      <c r="Z171" s="441">
        <v>16.804000854492188</v>
      </c>
      <c r="AA171" s="441">
        <v>7.4899997711181641</v>
      </c>
      <c r="AB171" s="446">
        <v>305</v>
      </c>
      <c r="AC171" s="332" t="s">
        <v>144</v>
      </c>
      <c r="AD171" s="341" t="s">
        <v>146</v>
      </c>
      <c r="AE171" s="341" t="s">
        <v>146</v>
      </c>
      <c r="AF171" s="333">
        <v>1.1000000238418579</v>
      </c>
      <c r="AG171" s="333">
        <v>0.69999998807907104</v>
      </c>
      <c r="AH171" s="332" t="s">
        <v>148</v>
      </c>
      <c r="AI171" s="341" t="s">
        <v>149</v>
      </c>
      <c r="AJ171" s="447">
        <v>58</v>
      </c>
    </row>
    <row r="172" spans="1:36" s="381" customFormat="1" ht="13.5" customHeight="1" x14ac:dyDescent="0.25">
      <c r="A172" s="436" t="s">
        <v>507</v>
      </c>
      <c r="B172" s="437">
        <v>829</v>
      </c>
      <c r="C172" s="448" t="s">
        <v>311</v>
      </c>
      <c r="D172" s="449" t="s">
        <v>312</v>
      </c>
      <c r="E172" s="449"/>
      <c r="F172" s="440">
        <v>42137</v>
      </c>
      <c r="J172" s="449" t="s">
        <v>312</v>
      </c>
      <c r="K172" s="440">
        <v>42137</v>
      </c>
      <c r="L172" s="441">
        <v>7.0999999046325684</v>
      </c>
      <c r="M172" s="441">
        <v>2.9203059151768684E-2</v>
      </c>
      <c r="N172" s="441">
        <v>19.979999542236328</v>
      </c>
      <c r="O172" s="441">
        <v>9.2700004577636719</v>
      </c>
      <c r="P172" s="442" t="s">
        <v>145</v>
      </c>
      <c r="Q172" s="441">
        <v>4.6399998664855957</v>
      </c>
      <c r="R172" s="441">
        <v>55.259998321533203</v>
      </c>
      <c r="S172" s="443">
        <v>5</v>
      </c>
      <c r="T172" s="442" t="s">
        <v>163</v>
      </c>
      <c r="U172" s="444" t="s">
        <v>165</v>
      </c>
      <c r="V172" s="443">
        <v>152.60000610351563</v>
      </c>
      <c r="W172" s="441">
        <v>12.092000007629395</v>
      </c>
      <c r="X172" s="445">
        <v>0.1526271253824234</v>
      </c>
      <c r="Y172" s="441">
        <v>51.741001129150391</v>
      </c>
      <c r="Z172" s="441">
        <v>28.645999908447266</v>
      </c>
      <c r="AA172" s="441">
        <v>7.6599998474121094</v>
      </c>
      <c r="AB172" s="446">
        <v>451</v>
      </c>
      <c r="AC172" s="332" t="s">
        <v>144</v>
      </c>
      <c r="AD172" s="341" t="s">
        <v>146</v>
      </c>
      <c r="AE172" s="333">
        <v>0.89999997615814209</v>
      </c>
      <c r="AF172" s="333">
        <v>0.60000002384185791</v>
      </c>
      <c r="AG172" s="333">
        <v>0.60000002384185791</v>
      </c>
      <c r="AH172" s="332" t="s">
        <v>148</v>
      </c>
      <c r="AI172" s="341" t="s">
        <v>149</v>
      </c>
      <c r="AJ172" s="447">
        <v>59</v>
      </c>
    </row>
    <row r="173" spans="1:36" s="381" customFormat="1" ht="13.5" customHeight="1" x14ac:dyDescent="0.25">
      <c r="A173" s="436" t="s">
        <v>508</v>
      </c>
      <c r="B173" s="437">
        <v>830</v>
      </c>
      <c r="C173" s="448" t="s">
        <v>314</v>
      </c>
      <c r="D173" s="449" t="s">
        <v>315</v>
      </c>
      <c r="E173" s="449"/>
      <c r="F173" s="440">
        <v>42137</v>
      </c>
      <c r="J173" s="449" t="s">
        <v>315</v>
      </c>
      <c r="K173" s="440">
        <v>42137</v>
      </c>
      <c r="L173" s="441">
        <v>9.3999996185302734</v>
      </c>
      <c r="M173" s="441">
        <v>3.3374886959791183E-2</v>
      </c>
      <c r="N173" s="441">
        <v>21.969999313354492</v>
      </c>
      <c r="O173" s="441">
        <v>10.75</v>
      </c>
      <c r="P173" s="441">
        <v>0.57999998331069946</v>
      </c>
      <c r="Q173" s="441">
        <v>5.3299999237060547</v>
      </c>
      <c r="R173" s="441">
        <v>60.200000762939453</v>
      </c>
      <c r="S173" s="443">
        <v>122</v>
      </c>
      <c r="T173" s="441">
        <v>0.79000002145767212</v>
      </c>
      <c r="U173" s="443">
        <v>9</v>
      </c>
      <c r="V173" s="443">
        <v>183.05999755859375</v>
      </c>
      <c r="W173" s="441">
        <v>9.300999641418457</v>
      </c>
      <c r="X173" s="445">
        <v>0.16079513728618622</v>
      </c>
      <c r="Y173" s="441">
        <v>56.987998962402344</v>
      </c>
      <c r="Z173" s="441">
        <v>29.129999160766602</v>
      </c>
      <c r="AA173" s="441">
        <v>7.6700000762939453</v>
      </c>
      <c r="AB173" s="446">
        <v>487</v>
      </c>
      <c r="AC173" s="332" t="s">
        <v>144</v>
      </c>
      <c r="AD173" s="333">
        <v>0.5</v>
      </c>
      <c r="AE173" s="333">
        <v>1.7000000476837158</v>
      </c>
      <c r="AF173" s="333">
        <v>1.2000000476837158</v>
      </c>
      <c r="AG173" s="333">
        <v>0.89999997615814209</v>
      </c>
      <c r="AH173" s="331">
        <v>3.9999999105930328E-2</v>
      </c>
      <c r="AI173" s="333">
        <v>0.80000001192092896</v>
      </c>
      <c r="AJ173" s="447">
        <v>60</v>
      </c>
    </row>
    <row r="174" spans="1:36" s="381" customFormat="1" ht="13.5" customHeight="1" x14ac:dyDescent="0.25">
      <c r="A174" s="436" t="s">
        <v>509</v>
      </c>
      <c r="B174" s="437">
        <v>831</v>
      </c>
      <c r="C174" s="448" t="s">
        <v>317</v>
      </c>
      <c r="D174" s="449" t="s">
        <v>318</v>
      </c>
      <c r="E174" s="449"/>
      <c r="F174" s="440">
        <v>42137</v>
      </c>
      <c r="J174" s="449" t="s">
        <v>318</v>
      </c>
      <c r="K174" s="440">
        <v>42137</v>
      </c>
      <c r="L174" s="441">
        <v>8.6000003814697266</v>
      </c>
      <c r="M174" s="441">
        <v>2.0859368145465851E-2</v>
      </c>
      <c r="N174" s="441">
        <v>21.190000534057617</v>
      </c>
      <c r="O174" s="441">
        <v>10.310000419616699</v>
      </c>
      <c r="P174" s="441">
        <v>0.27000001072883606</v>
      </c>
      <c r="Q174" s="441">
        <v>5.0100002288818359</v>
      </c>
      <c r="R174" s="441">
        <v>58.169998168945313</v>
      </c>
      <c r="S174" s="443">
        <v>78</v>
      </c>
      <c r="T174" s="441">
        <v>0.30000001192092896</v>
      </c>
      <c r="U174" s="443">
        <v>7</v>
      </c>
      <c r="V174" s="443">
        <v>155.60000610351563</v>
      </c>
      <c r="W174" s="441">
        <v>11.201000213623047</v>
      </c>
      <c r="X174" s="445">
        <v>0.16079513728618622</v>
      </c>
      <c r="Y174" s="441">
        <v>56.292999267578125</v>
      </c>
      <c r="Z174" s="441">
        <v>29.281000137329102</v>
      </c>
      <c r="AA174" s="441">
        <v>7.7399997711181641</v>
      </c>
      <c r="AB174" s="446">
        <v>475</v>
      </c>
      <c r="AC174" s="332" t="s">
        <v>144</v>
      </c>
      <c r="AD174" s="341" t="s">
        <v>146</v>
      </c>
      <c r="AE174" s="333">
        <v>1.7999999523162842</v>
      </c>
      <c r="AF174" s="333">
        <v>1.2000000476837158</v>
      </c>
      <c r="AG174" s="333">
        <v>0.69999998807907104</v>
      </c>
      <c r="AH174" s="332" t="s">
        <v>148</v>
      </c>
      <c r="AI174" s="341" t="s">
        <v>149</v>
      </c>
      <c r="AJ174" s="447">
        <v>61</v>
      </c>
    </row>
    <row r="175" spans="1:36" s="381" customFormat="1" ht="13.5" customHeight="1" x14ac:dyDescent="0.25">
      <c r="A175" s="436" t="s">
        <v>510</v>
      </c>
      <c r="B175" s="437">
        <v>832</v>
      </c>
      <c r="C175" s="448" t="s">
        <v>320</v>
      </c>
      <c r="D175" s="449" t="s">
        <v>321</v>
      </c>
      <c r="E175" s="449"/>
      <c r="F175" s="440">
        <v>42137</v>
      </c>
      <c r="J175" s="449" t="s">
        <v>321</v>
      </c>
      <c r="K175" s="440">
        <v>42137</v>
      </c>
      <c r="L175" s="441">
        <v>7.4000000953674316</v>
      </c>
      <c r="M175" s="441">
        <v>2.5031218305230141E-2</v>
      </c>
      <c r="N175" s="441">
        <v>18.719999313354492</v>
      </c>
      <c r="O175" s="441">
        <v>9.1800003051757813</v>
      </c>
      <c r="P175" s="441">
        <v>0.23999999463558197</v>
      </c>
      <c r="Q175" s="441">
        <v>3.9500000476837158</v>
      </c>
      <c r="R175" s="441">
        <v>53.950000762939453</v>
      </c>
      <c r="S175" s="443">
        <v>60</v>
      </c>
      <c r="T175" s="441">
        <v>0.37000000476837158</v>
      </c>
      <c r="U175" s="443">
        <v>9</v>
      </c>
      <c r="V175" s="443">
        <v>146.39999389648438</v>
      </c>
      <c r="W175" s="441">
        <v>10.798999786376953</v>
      </c>
      <c r="X175" s="445">
        <v>0.16927552223205566</v>
      </c>
      <c r="Y175" s="441">
        <v>49.777999877929688</v>
      </c>
      <c r="Z175" s="441">
        <v>24.618000030517578</v>
      </c>
      <c r="AA175" s="441">
        <v>7.7699999809265137</v>
      </c>
      <c r="AB175" s="446">
        <v>434</v>
      </c>
      <c r="AC175" s="332" t="s">
        <v>144</v>
      </c>
      <c r="AD175" s="341" t="s">
        <v>146</v>
      </c>
      <c r="AE175" s="333">
        <v>2.7999999523162842</v>
      </c>
      <c r="AF175" s="333">
        <v>0.30000001192092896</v>
      </c>
      <c r="AG175" s="333">
        <v>0.69999998807907104</v>
      </c>
      <c r="AH175" s="332" t="s">
        <v>148</v>
      </c>
      <c r="AI175" s="333">
        <v>0.40000000596046448</v>
      </c>
      <c r="AJ175" s="447">
        <v>62</v>
      </c>
    </row>
    <row r="176" spans="1:36" ht="13.5" customHeight="1" x14ac:dyDescent="0.3"/>
    <row r="177" spans="1:46" ht="13.5" customHeight="1" x14ac:dyDescent="0.3"/>
    <row r="178" spans="1:46" ht="13.5" customHeight="1" x14ac:dyDescent="0.3"/>
    <row r="179" spans="1:46" ht="13.5" customHeight="1" x14ac:dyDescent="0.3"/>
    <row r="180" spans="1:46" ht="13.5" customHeight="1" x14ac:dyDescent="0.3"/>
    <row r="181" spans="1:46" ht="13.5" customHeight="1" x14ac:dyDescent="0.3"/>
    <row r="182" spans="1:46" ht="13.5" customHeight="1" x14ac:dyDescent="0.3"/>
    <row r="183" spans="1:46" x14ac:dyDescent="0.3">
      <c r="A183" s="428" t="s">
        <v>433</v>
      </c>
    </row>
    <row r="185" spans="1:46" s="66" customFormat="1" ht="13.5" customHeight="1" x14ac:dyDescent="0.3">
      <c r="A185" s="281"/>
      <c r="B185" s="457"/>
      <c r="C185" s="141"/>
      <c r="D185" s="240"/>
      <c r="E185" s="240"/>
      <c r="F185" s="308"/>
      <c r="L185" s="1" t="s">
        <v>108</v>
      </c>
      <c r="M185" s="1" t="s">
        <v>109</v>
      </c>
      <c r="N185" s="1" t="s">
        <v>110</v>
      </c>
      <c r="O185" s="1" t="s">
        <v>111</v>
      </c>
      <c r="P185" s="1" t="s">
        <v>112</v>
      </c>
      <c r="Q185" s="1" t="s">
        <v>113</v>
      </c>
      <c r="R185" s="1" t="s">
        <v>114</v>
      </c>
      <c r="S185" s="1" t="s">
        <v>115</v>
      </c>
      <c r="T185" s="1" t="s">
        <v>116</v>
      </c>
      <c r="U185" s="1" t="s">
        <v>117</v>
      </c>
      <c r="V185" s="1" t="s">
        <v>118</v>
      </c>
      <c r="W185" s="1" t="s">
        <v>119</v>
      </c>
      <c r="X185" s="1" t="s">
        <v>120</v>
      </c>
      <c r="Y185" s="1" t="s">
        <v>121</v>
      </c>
      <c r="Z185" s="1" t="s">
        <v>122</v>
      </c>
      <c r="AA185" s="1" t="s">
        <v>123</v>
      </c>
      <c r="AB185" s="1" t="s">
        <v>124</v>
      </c>
      <c r="AC185" s="1" t="s">
        <v>125</v>
      </c>
      <c r="AD185" s="1" t="s">
        <v>126</v>
      </c>
      <c r="AE185" s="1" t="s">
        <v>127</v>
      </c>
      <c r="AF185" s="1" t="s">
        <v>128</v>
      </c>
      <c r="AG185" s="1" t="s">
        <v>129</v>
      </c>
      <c r="AH185" s="1" t="s">
        <v>130</v>
      </c>
      <c r="AI185" s="1" t="s">
        <v>131</v>
      </c>
      <c r="AJ185" s="383" t="s">
        <v>195</v>
      </c>
      <c r="AM185" s="348"/>
      <c r="AN185" s="348"/>
      <c r="AO185" s="348"/>
      <c r="AP185" s="348"/>
      <c r="AQ185" s="348"/>
      <c r="AR185" s="348"/>
      <c r="AS185" s="348"/>
      <c r="AT185" s="348"/>
    </row>
    <row r="186" spans="1:46" s="66" customFormat="1" ht="13.5" customHeight="1" x14ac:dyDescent="0.3">
      <c r="A186" s="286"/>
      <c r="B186" s="142" t="s">
        <v>89</v>
      </c>
      <c r="C186" s="142" t="s">
        <v>1</v>
      </c>
      <c r="D186" s="142" t="s">
        <v>2</v>
      </c>
      <c r="E186" s="142" t="s">
        <v>3</v>
      </c>
      <c r="F186" s="458" t="s">
        <v>10</v>
      </c>
      <c r="L186" s="312" t="s">
        <v>136</v>
      </c>
      <c r="M186" s="312" t="s">
        <v>137</v>
      </c>
      <c r="N186" s="312" t="s">
        <v>136</v>
      </c>
      <c r="O186" s="312" t="s">
        <v>136</v>
      </c>
      <c r="P186" s="312" t="s">
        <v>136</v>
      </c>
      <c r="Q186" s="312" t="s">
        <v>136</v>
      </c>
      <c r="R186" s="312" t="s">
        <v>136</v>
      </c>
      <c r="S186" s="312" t="s">
        <v>136</v>
      </c>
      <c r="T186" s="312" t="s">
        <v>136</v>
      </c>
      <c r="U186" s="312" t="s">
        <v>136</v>
      </c>
      <c r="V186" s="312" t="s">
        <v>138</v>
      </c>
      <c r="W186" s="312" t="s">
        <v>139</v>
      </c>
      <c r="X186" s="312" t="s">
        <v>140</v>
      </c>
      <c r="Y186" s="312" t="s">
        <v>139</v>
      </c>
      <c r="Z186" s="312" t="s">
        <v>139</v>
      </c>
      <c r="AA186" s="312" t="s">
        <v>140</v>
      </c>
      <c r="AB186" s="312" t="s">
        <v>141</v>
      </c>
      <c r="AC186" s="312" t="s">
        <v>142</v>
      </c>
      <c r="AD186" s="312" t="s">
        <v>142</v>
      </c>
      <c r="AE186" s="312" t="s">
        <v>142</v>
      </c>
      <c r="AF186" s="312" t="s">
        <v>142</v>
      </c>
      <c r="AG186" s="312" t="s">
        <v>142</v>
      </c>
      <c r="AH186" s="312" t="s">
        <v>142</v>
      </c>
      <c r="AI186" s="312" t="s">
        <v>142</v>
      </c>
      <c r="AJ186" s="385"/>
      <c r="AM186" s="348"/>
      <c r="AN186" s="348"/>
      <c r="AO186" s="348"/>
      <c r="AP186" s="348"/>
      <c r="AQ186" s="348"/>
      <c r="AR186" s="348"/>
      <c r="AS186" s="348"/>
      <c r="AT186" s="348"/>
    </row>
    <row r="187" spans="1:46" s="66" customFormat="1" ht="13.5" customHeight="1" x14ac:dyDescent="0.3">
      <c r="A187" s="401" t="s">
        <v>434</v>
      </c>
      <c r="B187" s="348"/>
      <c r="C187" s="361"/>
      <c r="D187" s="348"/>
      <c r="E187" s="348"/>
      <c r="F187" s="363"/>
      <c r="L187" s="312" t="s">
        <v>158</v>
      </c>
      <c r="M187" s="312" t="s">
        <v>159</v>
      </c>
      <c r="N187" s="312" t="s">
        <v>159</v>
      </c>
      <c r="O187" s="312" t="s">
        <v>159</v>
      </c>
      <c r="P187" s="312" t="s">
        <v>159</v>
      </c>
      <c r="Q187" s="312" t="s">
        <v>159</v>
      </c>
      <c r="R187" s="312" t="s">
        <v>159</v>
      </c>
      <c r="S187" s="312" t="s">
        <v>158</v>
      </c>
      <c r="T187" s="312" t="s">
        <v>159</v>
      </c>
      <c r="U187" s="312" t="s">
        <v>158</v>
      </c>
      <c r="V187" s="312" t="s">
        <v>159</v>
      </c>
      <c r="W187" s="312" t="s">
        <v>159</v>
      </c>
      <c r="X187" s="312" t="s">
        <v>159</v>
      </c>
      <c r="Y187" s="312" t="s">
        <v>159</v>
      </c>
      <c r="Z187" s="312" t="s">
        <v>159</v>
      </c>
      <c r="AA187" s="322"/>
      <c r="AB187" s="312" t="s">
        <v>160</v>
      </c>
      <c r="AC187" s="312" t="s">
        <v>158</v>
      </c>
      <c r="AD187" s="312" t="s">
        <v>158</v>
      </c>
      <c r="AE187" s="312" t="s">
        <v>158</v>
      </c>
      <c r="AF187" s="312" t="s">
        <v>158</v>
      </c>
      <c r="AG187" s="312" t="s">
        <v>158</v>
      </c>
      <c r="AH187" s="312" t="s">
        <v>158</v>
      </c>
      <c r="AI187" s="312" t="s">
        <v>158</v>
      </c>
      <c r="AJ187" s="435"/>
      <c r="AM187" s="348"/>
      <c r="AN187" s="348"/>
      <c r="AO187" s="348"/>
      <c r="AP187" s="348"/>
      <c r="AQ187" s="348"/>
      <c r="AR187" s="348"/>
      <c r="AS187" s="348"/>
      <c r="AT187" s="348"/>
    </row>
    <row r="188" spans="1:46" s="18" customFormat="1" ht="13.5" customHeight="1" x14ac:dyDescent="0.3">
      <c r="A188" s="323" t="s">
        <v>435</v>
      </c>
      <c r="B188" s="11">
        <v>850</v>
      </c>
      <c r="C188" s="456" t="s">
        <v>85</v>
      </c>
      <c r="D188" s="427" t="s">
        <v>336</v>
      </c>
      <c r="E188" s="427" t="s">
        <v>337</v>
      </c>
      <c r="F188" s="459">
        <v>42149</v>
      </c>
      <c r="J188" s="427" t="s">
        <v>336</v>
      </c>
      <c r="K188" s="459">
        <v>42149</v>
      </c>
      <c r="L188" s="331">
        <v>5.8000001907348633</v>
      </c>
      <c r="M188" s="331">
        <v>3.5453919321298599E-2</v>
      </c>
      <c r="N188" s="331">
        <v>9.3100004196166992</v>
      </c>
      <c r="O188" s="331">
        <v>7.9099998474121094</v>
      </c>
      <c r="P188" s="332" t="s">
        <v>145</v>
      </c>
      <c r="Q188" s="331">
        <v>1.2599999904632568</v>
      </c>
      <c r="R188" s="331">
        <v>89.769996643066406</v>
      </c>
      <c r="S188" s="333">
        <v>9</v>
      </c>
      <c r="T188" s="332" t="s">
        <v>163</v>
      </c>
      <c r="U188" s="333">
        <v>13</v>
      </c>
      <c r="V188" s="333">
        <v>299</v>
      </c>
      <c r="W188" s="331">
        <v>2.9210000038146973</v>
      </c>
      <c r="X188" s="388">
        <v>6.7299127578735352E-2</v>
      </c>
      <c r="Y188" s="331">
        <v>21.804000854492188</v>
      </c>
      <c r="Z188" s="331">
        <v>11.743000030517578</v>
      </c>
      <c r="AA188" s="331">
        <v>7.8499999046325684</v>
      </c>
      <c r="AB188" s="333">
        <v>511</v>
      </c>
      <c r="AC188" s="332" t="s">
        <v>144</v>
      </c>
      <c r="AD188" s="341" t="s">
        <v>146</v>
      </c>
      <c r="AE188" s="333">
        <v>1</v>
      </c>
      <c r="AF188" s="333">
        <v>2</v>
      </c>
      <c r="AG188" s="333">
        <v>0.89999997615814209</v>
      </c>
      <c r="AH188" s="331">
        <v>3.9999999105930328E-2</v>
      </c>
      <c r="AI188" s="341" t="s">
        <v>149</v>
      </c>
      <c r="AJ188" s="389">
        <v>9</v>
      </c>
      <c r="AM188" s="381"/>
      <c r="AN188" s="381"/>
      <c r="AO188" s="381"/>
      <c r="AP188" s="381"/>
      <c r="AQ188" s="381"/>
      <c r="AR188" s="381"/>
      <c r="AS188" s="381"/>
      <c r="AT188" s="381"/>
    </row>
    <row r="189" spans="1:46" s="18" customFormat="1" ht="13.5" customHeight="1" x14ac:dyDescent="0.3">
      <c r="A189" s="323" t="s">
        <v>436</v>
      </c>
      <c r="B189" s="11">
        <v>851</v>
      </c>
      <c r="C189" s="456" t="s">
        <v>87</v>
      </c>
      <c r="D189" s="427" t="s">
        <v>339</v>
      </c>
      <c r="E189" s="427" t="s">
        <v>337</v>
      </c>
      <c r="F189" s="459">
        <v>42149</v>
      </c>
      <c r="J189" s="427" t="s">
        <v>339</v>
      </c>
      <c r="K189" s="459">
        <v>42149</v>
      </c>
      <c r="L189" s="331">
        <v>5.1999998092651367</v>
      </c>
      <c r="M189" s="332" t="s">
        <v>144</v>
      </c>
      <c r="N189" s="331">
        <v>10.369999885559082</v>
      </c>
      <c r="O189" s="331">
        <v>7.1700000762939453</v>
      </c>
      <c r="P189" s="332" t="s">
        <v>145</v>
      </c>
      <c r="Q189" s="331">
        <v>1.5299999713897705</v>
      </c>
      <c r="R189" s="331">
        <v>99.30999755859375</v>
      </c>
      <c r="S189" s="341" t="s">
        <v>165</v>
      </c>
      <c r="T189" s="332" t="s">
        <v>163</v>
      </c>
      <c r="U189" s="333">
        <v>11</v>
      </c>
      <c r="V189" s="333">
        <v>289.79998779296875</v>
      </c>
      <c r="W189" s="331">
        <v>10.454999923706055</v>
      </c>
      <c r="X189" s="388">
        <v>6.7299127578735352E-2</v>
      </c>
      <c r="Y189" s="331">
        <v>27.759000778198242</v>
      </c>
      <c r="Z189" s="331">
        <v>14.756999969482422</v>
      </c>
      <c r="AA189" s="331">
        <v>7.8400001525878906</v>
      </c>
      <c r="AB189" s="333">
        <v>538</v>
      </c>
      <c r="AC189" s="332" t="s">
        <v>144</v>
      </c>
      <c r="AD189" s="341" t="s">
        <v>146</v>
      </c>
      <c r="AE189" s="333">
        <v>0.60000002384185791</v>
      </c>
      <c r="AF189" s="333">
        <v>3.4000000953674316</v>
      </c>
      <c r="AG189" s="333">
        <v>0.89999997615814209</v>
      </c>
      <c r="AH189" s="331">
        <v>3.9999999105930328E-2</v>
      </c>
      <c r="AI189" s="333">
        <v>0.40000000596046448</v>
      </c>
      <c r="AJ189" s="389">
        <v>10</v>
      </c>
      <c r="AM189" s="381"/>
      <c r="AN189" s="381"/>
      <c r="AO189" s="381"/>
      <c r="AP189" s="381"/>
      <c r="AQ189" s="381"/>
      <c r="AR189" s="381"/>
      <c r="AS189" s="381"/>
      <c r="AT189" s="381"/>
    </row>
    <row r="190" spans="1:46" s="18" customFormat="1" ht="13.5" customHeight="1" x14ac:dyDescent="0.3">
      <c r="A190" s="323" t="s">
        <v>437</v>
      </c>
      <c r="B190" s="11">
        <v>852</v>
      </c>
      <c r="C190" s="456" t="s">
        <v>341</v>
      </c>
      <c r="D190" s="427" t="s">
        <v>70</v>
      </c>
      <c r="E190" s="427" t="s">
        <v>72</v>
      </c>
      <c r="F190" s="459">
        <v>42149</v>
      </c>
      <c r="J190" s="427" t="s">
        <v>70</v>
      </c>
      <c r="K190" s="459">
        <v>42149</v>
      </c>
      <c r="L190" s="331">
        <v>4.4000000953674316</v>
      </c>
      <c r="M190" s="332" t="s">
        <v>144</v>
      </c>
      <c r="N190" s="331">
        <v>12.319999694824219</v>
      </c>
      <c r="O190" s="331">
        <v>5.5</v>
      </c>
      <c r="P190" s="332" t="s">
        <v>145</v>
      </c>
      <c r="Q190" s="331">
        <v>3.9200000762939453</v>
      </c>
      <c r="R190" s="331">
        <v>41.470001220703125</v>
      </c>
      <c r="S190" s="341" t="s">
        <v>165</v>
      </c>
      <c r="T190" s="332" t="s">
        <v>163</v>
      </c>
      <c r="U190" s="341" t="s">
        <v>165</v>
      </c>
      <c r="V190" s="333">
        <v>122</v>
      </c>
      <c r="W190" s="331">
        <v>10.270999908447266</v>
      </c>
      <c r="X190" s="388">
        <v>7.7855974435806274E-2</v>
      </c>
      <c r="Y190" s="331">
        <v>26.208999633789063</v>
      </c>
      <c r="Z190" s="331">
        <v>12.218999862670898</v>
      </c>
      <c r="AA190" s="331">
        <v>7.7699999809265137</v>
      </c>
      <c r="AB190" s="333">
        <v>314</v>
      </c>
      <c r="AC190" s="332" t="s">
        <v>144</v>
      </c>
      <c r="AD190" s="341" t="s">
        <v>146</v>
      </c>
      <c r="AE190" s="333">
        <v>1.5</v>
      </c>
      <c r="AF190" s="333">
        <v>1.2999999523162842</v>
      </c>
      <c r="AG190" s="333">
        <v>1.1000000238418579</v>
      </c>
      <c r="AH190" s="331">
        <v>3.9999999105930328E-2</v>
      </c>
      <c r="AI190" s="341" t="s">
        <v>149</v>
      </c>
      <c r="AJ190" s="389">
        <v>11</v>
      </c>
      <c r="AM190" s="381"/>
      <c r="AN190" s="381"/>
      <c r="AO190" s="381"/>
      <c r="AP190" s="381"/>
      <c r="AQ190" s="381"/>
      <c r="AR190" s="381"/>
      <c r="AS190" s="381"/>
      <c r="AT190" s="381"/>
    </row>
    <row r="191" spans="1:46" s="18" customFormat="1" ht="13.5" customHeight="1" x14ac:dyDescent="0.3">
      <c r="A191" s="323" t="s">
        <v>438</v>
      </c>
      <c r="B191" s="11">
        <v>853</v>
      </c>
      <c r="C191" s="456"/>
      <c r="D191" s="427" t="s">
        <v>75</v>
      </c>
      <c r="E191" s="427" t="s">
        <v>337</v>
      </c>
      <c r="F191" s="459">
        <v>42149</v>
      </c>
      <c r="J191" s="427" t="s">
        <v>75</v>
      </c>
      <c r="K191" s="459">
        <v>42149</v>
      </c>
      <c r="L191" s="331">
        <v>5.3000001907348633</v>
      </c>
      <c r="M191" s="332" t="s">
        <v>144</v>
      </c>
      <c r="N191" s="331">
        <v>11.109999656677246</v>
      </c>
      <c r="O191" s="331">
        <v>7.9099998474121094</v>
      </c>
      <c r="P191" s="332" t="s">
        <v>145</v>
      </c>
      <c r="Q191" s="331">
        <v>1.440000057220459</v>
      </c>
      <c r="R191" s="331">
        <v>109.93000030517578</v>
      </c>
      <c r="S191" s="341" t="s">
        <v>165</v>
      </c>
      <c r="T191" s="332" t="s">
        <v>163</v>
      </c>
      <c r="U191" s="341" t="s">
        <v>165</v>
      </c>
      <c r="V191" s="333">
        <v>299</v>
      </c>
      <c r="W191" s="331">
        <v>14.366999626159668</v>
      </c>
      <c r="X191" s="388">
        <v>9.4905510544776917E-2</v>
      </c>
      <c r="Y191" s="331">
        <v>37.587001800537109</v>
      </c>
      <c r="Z191" s="331">
        <v>17.951000213623047</v>
      </c>
      <c r="AA191" s="331">
        <v>7.820000171661377</v>
      </c>
      <c r="AB191" s="333">
        <v>608</v>
      </c>
      <c r="AC191" s="332" t="s">
        <v>144</v>
      </c>
      <c r="AD191" s="341" t="s">
        <v>146</v>
      </c>
      <c r="AE191" s="341" t="s">
        <v>146</v>
      </c>
      <c r="AF191" s="333">
        <v>0.40000000596046448</v>
      </c>
      <c r="AG191" s="341" t="s">
        <v>146</v>
      </c>
      <c r="AH191" s="332" t="s">
        <v>148</v>
      </c>
      <c r="AI191" s="341" t="s">
        <v>149</v>
      </c>
      <c r="AJ191" s="389">
        <v>12</v>
      </c>
      <c r="AM191" s="381"/>
      <c r="AN191" s="381"/>
      <c r="AO191" s="381"/>
      <c r="AP191" s="381"/>
      <c r="AQ191" s="381"/>
      <c r="AR191" s="381"/>
      <c r="AS191" s="381"/>
      <c r="AT191" s="381"/>
    </row>
    <row r="192" spans="1:46" s="18" customFormat="1" ht="13.5" customHeight="1" x14ac:dyDescent="0.3">
      <c r="A192" s="323" t="s">
        <v>439</v>
      </c>
      <c r="B192" s="11">
        <v>854</v>
      </c>
      <c r="C192" s="328"/>
      <c r="D192" s="427" t="s">
        <v>400</v>
      </c>
      <c r="E192" s="427" t="s">
        <v>401</v>
      </c>
      <c r="F192" s="459">
        <v>42149</v>
      </c>
      <c r="J192" s="427" t="s">
        <v>400</v>
      </c>
      <c r="K192" s="459">
        <v>42149</v>
      </c>
      <c r="L192" s="331">
        <v>5.5</v>
      </c>
      <c r="M192" s="332" t="s">
        <v>144</v>
      </c>
      <c r="N192" s="331">
        <v>25.75</v>
      </c>
      <c r="O192" s="331">
        <v>14.590000152587891</v>
      </c>
      <c r="P192" s="332" t="s">
        <v>145</v>
      </c>
      <c r="Q192" s="331">
        <v>2.5899999141693115</v>
      </c>
      <c r="R192" s="331">
        <v>83.889999389648438</v>
      </c>
      <c r="S192" s="333">
        <v>9</v>
      </c>
      <c r="T192" s="331">
        <v>5.9999998658895493E-2</v>
      </c>
      <c r="U192" s="341" t="s">
        <v>165</v>
      </c>
      <c r="V192" s="333">
        <v>219.69999694824219</v>
      </c>
      <c r="W192" s="331">
        <v>15.572999954223633</v>
      </c>
      <c r="X192" s="388">
        <v>0.11628545075654984</v>
      </c>
      <c r="Y192" s="331">
        <v>54.109001159667969</v>
      </c>
      <c r="Z192" s="331">
        <v>48.796001434326172</v>
      </c>
      <c r="AA192" s="331">
        <v>8.1099996566772461</v>
      </c>
      <c r="AB192" s="333">
        <v>626</v>
      </c>
      <c r="AC192" s="332" t="s">
        <v>144</v>
      </c>
      <c r="AD192" s="341" t="s">
        <v>146</v>
      </c>
      <c r="AE192" s="341" t="s">
        <v>146</v>
      </c>
      <c r="AF192" s="333">
        <v>0.89999997615814209</v>
      </c>
      <c r="AG192" s="333">
        <v>1.5</v>
      </c>
      <c r="AH192" s="331">
        <v>3.9999999105930328E-2</v>
      </c>
      <c r="AI192" s="341" t="s">
        <v>149</v>
      </c>
      <c r="AJ192" s="389">
        <v>13</v>
      </c>
      <c r="AM192" s="381"/>
      <c r="AN192" s="381"/>
      <c r="AO192" s="381"/>
      <c r="AP192" s="381"/>
      <c r="AQ192" s="381"/>
      <c r="AR192" s="381"/>
      <c r="AS192" s="381"/>
      <c r="AT192" s="381"/>
    </row>
    <row r="193" spans="1:46" s="18" customFormat="1" ht="13.5" customHeight="1" x14ac:dyDescent="0.3">
      <c r="A193" s="323" t="s">
        <v>440</v>
      </c>
      <c r="B193" s="11">
        <v>855</v>
      </c>
      <c r="C193" s="328"/>
      <c r="D193" s="427" t="s">
        <v>344</v>
      </c>
      <c r="E193" s="427" t="s">
        <v>345</v>
      </c>
      <c r="F193" s="459">
        <v>42149</v>
      </c>
      <c r="J193" s="427" t="s">
        <v>344</v>
      </c>
      <c r="K193" s="459">
        <v>42149</v>
      </c>
      <c r="L193" s="331">
        <v>3.2000000476837158</v>
      </c>
      <c r="M193" s="332" t="s">
        <v>144</v>
      </c>
      <c r="N193" s="331">
        <v>8.1899995803833008</v>
      </c>
      <c r="O193" s="331">
        <v>5.6700000762939453</v>
      </c>
      <c r="P193" s="332" t="s">
        <v>145</v>
      </c>
      <c r="Q193" s="331">
        <v>1.5499999523162842</v>
      </c>
      <c r="R193" s="331">
        <v>119.86000061035156</v>
      </c>
      <c r="S193" s="333">
        <v>6</v>
      </c>
      <c r="T193" s="332" t="s">
        <v>163</v>
      </c>
      <c r="U193" s="341" t="s">
        <v>165</v>
      </c>
      <c r="V193" s="333">
        <v>299</v>
      </c>
      <c r="W193" s="331">
        <v>31.311000823974609</v>
      </c>
      <c r="X193" s="388">
        <v>5.8291573077440262E-2</v>
      </c>
      <c r="Y193" s="331">
        <v>33.533000946044922</v>
      </c>
      <c r="Z193" s="331">
        <v>13.951999664306641</v>
      </c>
      <c r="AA193" s="331">
        <v>7.820000171661377</v>
      </c>
      <c r="AB193" s="333">
        <v>620</v>
      </c>
      <c r="AC193" s="332" t="s">
        <v>144</v>
      </c>
      <c r="AD193" s="341" t="s">
        <v>146</v>
      </c>
      <c r="AE193" s="333">
        <v>0.5</v>
      </c>
      <c r="AF193" s="333">
        <v>0.69999998807907104</v>
      </c>
      <c r="AG193" s="333">
        <v>0.80000001192092896</v>
      </c>
      <c r="AH193" s="331">
        <v>5.000000074505806E-2</v>
      </c>
      <c r="AI193" s="341" t="s">
        <v>149</v>
      </c>
      <c r="AJ193" s="389">
        <v>14</v>
      </c>
      <c r="AM193" s="381"/>
      <c r="AN193" s="381"/>
      <c r="AO193" s="381"/>
      <c r="AP193" s="381"/>
      <c r="AQ193" s="381"/>
      <c r="AR193" s="381"/>
      <c r="AS193" s="381"/>
      <c r="AT193" s="381"/>
    </row>
    <row r="194" spans="1:46" s="18" customFormat="1" ht="13.5" customHeight="1" x14ac:dyDescent="0.3">
      <c r="A194" s="323" t="s">
        <v>441</v>
      </c>
      <c r="B194" s="11">
        <v>856</v>
      </c>
      <c r="C194" s="328"/>
      <c r="D194" s="427" t="s">
        <v>405</v>
      </c>
      <c r="E194" s="427" t="s">
        <v>406</v>
      </c>
      <c r="F194" s="459">
        <v>42149</v>
      </c>
      <c r="J194" s="427" t="s">
        <v>405</v>
      </c>
      <c r="K194" s="459">
        <v>42149</v>
      </c>
      <c r="L194" s="331">
        <v>2.7999999523162842</v>
      </c>
      <c r="M194" s="332" t="s">
        <v>144</v>
      </c>
      <c r="N194" s="331">
        <v>17.680000305175781</v>
      </c>
      <c r="O194" s="331">
        <v>8.5699996948242188</v>
      </c>
      <c r="P194" s="332" t="s">
        <v>145</v>
      </c>
      <c r="Q194" s="331">
        <v>2.5299999713897705</v>
      </c>
      <c r="R194" s="331">
        <v>46.419998168945313</v>
      </c>
      <c r="S194" s="341" t="s">
        <v>165</v>
      </c>
      <c r="T194" s="332" t="s">
        <v>163</v>
      </c>
      <c r="U194" s="341" t="s">
        <v>165</v>
      </c>
      <c r="V194" s="333">
        <v>146.39999389648438</v>
      </c>
      <c r="W194" s="331">
        <v>10.548000335693359</v>
      </c>
      <c r="X194" s="388">
        <v>9.0281680226325989E-2</v>
      </c>
      <c r="Y194" s="331">
        <v>32.608001708984375</v>
      </c>
      <c r="Z194" s="331">
        <v>17.996000289916992</v>
      </c>
      <c r="AA194" s="331">
        <v>7.8600001335144043</v>
      </c>
      <c r="AB194" s="333">
        <v>381</v>
      </c>
      <c r="AC194" s="332" t="s">
        <v>144</v>
      </c>
      <c r="AD194" s="341" t="s">
        <v>146</v>
      </c>
      <c r="AE194" s="333">
        <v>1.2000000476837158</v>
      </c>
      <c r="AF194" s="333">
        <v>1</v>
      </c>
      <c r="AG194" s="333">
        <v>1.2999999523162842</v>
      </c>
      <c r="AH194" s="331">
        <v>5.000000074505806E-2</v>
      </c>
      <c r="AI194" s="341" t="s">
        <v>149</v>
      </c>
      <c r="AJ194" s="389">
        <v>15</v>
      </c>
      <c r="AM194" s="381"/>
      <c r="AN194" s="381"/>
      <c r="AO194" s="381"/>
      <c r="AP194" s="381"/>
      <c r="AQ194" s="381"/>
      <c r="AR194" s="381"/>
      <c r="AS194" s="381"/>
      <c r="AT194" s="381"/>
    </row>
    <row r="195" spans="1:46" s="18" customFormat="1" ht="13.5" customHeight="1" x14ac:dyDescent="0.3">
      <c r="A195" s="323" t="s">
        <v>442</v>
      </c>
      <c r="B195" s="11">
        <v>857</v>
      </c>
      <c r="C195" s="328"/>
      <c r="D195" s="427" t="s">
        <v>408</v>
      </c>
      <c r="E195" s="427" t="s">
        <v>406</v>
      </c>
      <c r="F195" s="459">
        <v>42149</v>
      </c>
      <c r="J195" s="427" t="s">
        <v>408</v>
      </c>
      <c r="K195" s="459">
        <v>42149</v>
      </c>
      <c r="L195" s="331">
        <v>3.9000000953674316</v>
      </c>
      <c r="M195" s="332" t="s">
        <v>144</v>
      </c>
      <c r="N195" s="331">
        <v>10.130000114440918</v>
      </c>
      <c r="O195" s="331">
        <v>6.809999942779541</v>
      </c>
      <c r="P195" s="332" t="s">
        <v>145</v>
      </c>
      <c r="Q195" s="331">
        <v>1.6599999666213989</v>
      </c>
      <c r="R195" s="331">
        <v>83.470001220703125</v>
      </c>
      <c r="S195" s="333">
        <v>7</v>
      </c>
      <c r="T195" s="332" t="s">
        <v>163</v>
      </c>
      <c r="U195" s="341" t="s">
        <v>165</v>
      </c>
      <c r="V195" s="333">
        <v>219.69999694824219</v>
      </c>
      <c r="W195" s="331">
        <v>32.861000061035156</v>
      </c>
      <c r="X195" s="388">
        <v>6.7299127578735352E-2</v>
      </c>
      <c r="Y195" s="331">
        <v>34.422000885009766</v>
      </c>
      <c r="Z195" s="331">
        <v>15.234999656677246</v>
      </c>
      <c r="AA195" s="331">
        <v>7.9099998474121094</v>
      </c>
      <c r="AB195" s="333">
        <v>496</v>
      </c>
      <c r="AC195" s="332" t="s">
        <v>144</v>
      </c>
      <c r="AD195" s="341" t="s">
        <v>146</v>
      </c>
      <c r="AE195" s="341" t="s">
        <v>146</v>
      </c>
      <c r="AF195" s="333">
        <v>1.6000000238418579</v>
      </c>
      <c r="AG195" s="333">
        <v>0.89999997615814209</v>
      </c>
      <c r="AH195" s="331">
        <v>3.9999999105930328E-2</v>
      </c>
      <c r="AI195" s="341" t="s">
        <v>149</v>
      </c>
      <c r="AJ195" s="389">
        <v>16</v>
      </c>
      <c r="AM195" s="381"/>
      <c r="AN195" s="381"/>
      <c r="AO195" s="381"/>
      <c r="AP195" s="381"/>
      <c r="AQ195" s="381"/>
      <c r="AR195" s="381"/>
      <c r="AS195" s="381"/>
      <c r="AT195" s="381"/>
    </row>
    <row r="196" spans="1:46" s="18" customFormat="1" ht="23.25" customHeight="1" x14ac:dyDescent="0.3">
      <c r="A196" s="323" t="s">
        <v>443</v>
      </c>
      <c r="B196" s="11">
        <v>858</v>
      </c>
      <c r="C196" s="328"/>
      <c r="D196" s="427" t="s">
        <v>414</v>
      </c>
      <c r="E196" s="427" t="s">
        <v>411</v>
      </c>
      <c r="F196" s="459">
        <v>42149</v>
      </c>
      <c r="J196" s="427" t="s">
        <v>414</v>
      </c>
      <c r="K196" s="459">
        <v>42149</v>
      </c>
      <c r="L196" s="331">
        <v>2.9000000953674316</v>
      </c>
      <c r="M196" s="332" t="s">
        <v>144</v>
      </c>
      <c r="N196" s="331">
        <v>26.149999618530273</v>
      </c>
      <c r="O196" s="331">
        <v>6.9600000381469727</v>
      </c>
      <c r="P196" s="332" t="s">
        <v>145</v>
      </c>
      <c r="Q196" s="331">
        <v>10.909999847412109</v>
      </c>
      <c r="R196" s="331">
        <v>56.939998626708984</v>
      </c>
      <c r="S196" s="333">
        <v>8</v>
      </c>
      <c r="T196" s="332" t="s">
        <v>163</v>
      </c>
      <c r="U196" s="341" t="s">
        <v>165</v>
      </c>
      <c r="V196" s="333">
        <v>183.05999755859375</v>
      </c>
      <c r="W196" s="331">
        <v>29.097999572753906</v>
      </c>
      <c r="X196" s="388">
        <v>7.7855974435806274E-2</v>
      </c>
      <c r="Y196" s="331">
        <v>30.708999633789063</v>
      </c>
      <c r="Z196" s="331">
        <v>26.985000610351563</v>
      </c>
      <c r="AA196" s="331">
        <v>7.940000057220459</v>
      </c>
      <c r="AB196" s="333">
        <v>475</v>
      </c>
      <c r="AC196" s="332" t="s">
        <v>144</v>
      </c>
      <c r="AD196" s="341" t="s">
        <v>146</v>
      </c>
      <c r="AE196" s="333">
        <v>2.4000000953674316</v>
      </c>
      <c r="AF196" s="333">
        <v>2.2999999523162842</v>
      </c>
      <c r="AG196" s="333">
        <v>2.5999999046325684</v>
      </c>
      <c r="AH196" s="331">
        <v>5.000000074505806E-2</v>
      </c>
      <c r="AI196" s="341" t="s">
        <v>149</v>
      </c>
      <c r="AJ196" s="389">
        <v>17</v>
      </c>
      <c r="AM196" s="381"/>
      <c r="AN196" s="381"/>
      <c r="AO196" s="381"/>
      <c r="AP196" s="381"/>
      <c r="AQ196" s="381"/>
      <c r="AR196" s="381"/>
      <c r="AS196" s="381"/>
      <c r="AT196" s="381"/>
    </row>
    <row r="197" spans="1:46" s="18" customFormat="1" ht="13.5" customHeight="1" x14ac:dyDescent="0.3">
      <c r="A197" s="323" t="s">
        <v>444</v>
      </c>
      <c r="B197" s="11">
        <v>859</v>
      </c>
      <c r="C197" s="328"/>
      <c r="D197" s="427" t="s">
        <v>410</v>
      </c>
      <c r="E197" s="427" t="s">
        <v>411</v>
      </c>
      <c r="F197" s="459">
        <v>42149</v>
      </c>
      <c r="J197" s="427" t="s">
        <v>410</v>
      </c>
      <c r="K197" s="459">
        <v>42149</v>
      </c>
      <c r="L197" s="331">
        <v>2.2999999523162842</v>
      </c>
      <c r="M197" s="332" t="s">
        <v>144</v>
      </c>
      <c r="N197" s="331">
        <v>15.510000228881836</v>
      </c>
      <c r="O197" s="331">
        <v>4.9000000953674316</v>
      </c>
      <c r="P197" s="332" t="s">
        <v>145</v>
      </c>
      <c r="Q197" s="331">
        <v>5.2100000381469727</v>
      </c>
      <c r="R197" s="331">
        <v>86.569999694824219</v>
      </c>
      <c r="S197" s="333">
        <v>7</v>
      </c>
      <c r="T197" s="332" t="s">
        <v>163</v>
      </c>
      <c r="U197" s="341" t="s">
        <v>165</v>
      </c>
      <c r="V197" s="333">
        <v>250.19999694824219</v>
      </c>
      <c r="W197" s="331">
        <v>29.924999237060547</v>
      </c>
      <c r="X197" s="388">
        <v>6.1138905584812164E-2</v>
      </c>
      <c r="Y197" s="331">
        <v>28.790000915527344</v>
      </c>
      <c r="Z197" s="331">
        <v>18.201000213623047</v>
      </c>
      <c r="AA197" s="331">
        <v>7.869999885559082</v>
      </c>
      <c r="AB197" s="333">
        <v>520</v>
      </c>
      <c r="AC197" s="332" t="s">
        <v>144</v>
      </c>
      <c r="AD197" s="341" t="s">
        <v>146</v>
      </c>
      <c r="AE197" s="333">
        <v>1.8999999761581421</v>
      </c>
      <c r="AF197" s="333">
        <v>1.7000000476837158</v>
      </c>
      <c r="AG197" s="333">
        <v>1.6000000238418579</v>
      </c>
      <c r="AH197" s="331">
        <v>5.9999998658895493E-2</v>
      </c>
      <c r="AI197" s="341" t="s">
        <v>149</v>
      </c>
      <c r="AJ197" s="389">
        <v>18</v>
      </c>
      <c r="AM197" s="381"/>
      <c r="AN197" s="381"/>
      <c r="AO197" s="381"/>
      <c r="AP197" s="381"/>
      <c r="AQ197" s="381"/>
      <c r="AR197" s="381"/>
      <c r="AS197" s="381"/>
      <c r="AT197" s="381"/>
    </row>
    <row r="198" spans="1:46" s="18" customFormat="1" ht="13.5" customHeight="1" x14ac:dyDescent="0.3">
      <c r="A198" s="323" t="s">
        <v>445</v>
      </c>
      <c r="B198" s="11">
        <v>860</v>
      </c>
      <c r="C198" s="328"/>
      <c r="D198" s="427" t="s">
        <v>104</v>
      </c>
      <c r="E198" s="427" t="s">
        <v>411</v>
      </c>
      <c r="F198" s="459">
        <v>42149</v>
      </c>
      <c r="J198" s="427" t="s">
        <v>104</v>
      </c>
      <c r="K198" s="459">
        <v>42149</v>
      </c>
      <c r="L198" s="331">
        <v>3</v>
      </c>
      <c r="M198" s="332" t="s">
        <v>144</v>
      </c>
      <c r="N198" s="331">
        <v>6.4499998092651367</v>
      </c>
      <c r="O198" s="331">
        <v>3.6800000667572021</v>
      </c>
      <c r="P198" s="332" t="s">
        <v>145</v>
      </c>
      <c r="Q198" s="331">
        <v>1.1799999475479126</v>
      </c>
      <c r="R198" s="331">
        <v>123.81999969482422</v>
      </c>
      <c r="S198" s="341" t="s">
        <v>165</v>
      </c>
      <c r="T198" s="332" t="s">
        <v>163</v>
      </c>
      <c r="U198" s="341" t="s">
        <v>165</v>
      </c>
      <c r="V198" s="333">
        <v>299</v>
      </c>
      <c r="W198" s="331">
        <v>34.506000518798828</v>
      </c>
      <c r="X198" s="388">
        <v>6.1138905584812164E-2</v>
      </c>
      <c r="Y198" s="331">
        <v>34.067001342773438</v>
      </c>
      <c r="Z198" s="331">
        <v>12.206000328063965</v>
      </c>
      <c r="AA198" s="331">
        <v>7.75</v>
      </c>
      <c r="AB198" s="333">
        <v>620</v>
      </c>
      <c r="AC198" s="332" t="s">
        <v>144</v>
      </c>
      <c r="AD198" s="341" t="s">
        <v>146</v>
      </c>
      <c r="AE198" s="333">
        <v>10.5</v>
      </c>
      <c r="AF198" s="333">
        <v>1.6000000238418579</v>
      </c>
      <c r="AG198" s="333">
        <v>0.5</v>
      </c>
      <c r="AH198" s="331">
        <v>5.000000074505806E-2</v>
      </c>
      <c r="AI198" s="341" t="s">
        <v>149</v>
      </c>
      <c r="AJ198" s="389">
        <v>19</v>
      </c>
      <c r="AM198" s="381"/>
      <c r="AN198" s="381"/>
      <c r="AO198" s="381"/>
      <c r="AP198" s="381"/>
      <c r="AQ198" s="381"/>
      <c r="AR198" s="381"/>
      <c r="AS198" s="381"/>
      <c r="AT198" s="381"/>
    </row>
    <row r="208" spans="1:46" x14ac:dyDescent="0.3">
      <c r="A208" s="239" t="s">
        <v>474</v>
      </c>
    </row>
    <row r="209" spans="1:36" ht="15.6" x14ac:dyDescent="0.3">
      <c r="A209" s="277"/>
      <c r="B209" s="277"/>
      <c r="C209" s="278"/>
      <c r="D209" s="278"/>
      <c r="E209" s="278"/>
      <c r="F209" s="278"/>
      <c r="L209" s="1" t="s">
        <v>108</v>
      </c>
      <c r="M209" s="1" t="s">
        <v>109</v>
      </c>
      <c r="N209" s="1" t="s">
        <v>110</v>
      </c>
      <c r="O209" s="1" t="s">
        <v>111</v>
      </c>
      <c r="P209" s="1" t="s">
        <v>112</v>
      </c>
      <c r="Q209" s="1" t="s">
        <v>113</v>
      </c>
      <c r="R209" s="1" t="s">
        <v>114</v>
      </c>
      <c r="S209" s="1" t="s">
        <v>115</v>
      </c>
      <c r="T209" s="1" t="s">
        <v>116</v>
      </c>
      <c r="U209" s="1" t="s">
        <v>117</v>
      </c>
      <c r="V209" s="1" t="s">
        <v>118</v>
      </c>
      <c r="W209" s="1" t="s">
        <v>119</v>
      </c>
      <c r="X209" s="1" t="s">
        <v>120</v>
      </c>
      <c r="Y209" s="1" t="s">
        <v>121</v>
      </c>
      <c r="Z209" s="1" t="s">
        <v>122</v>
      </c>
      <c r="AA209" s="1" t="s">
        <v>123</v>
      </c>
      <c r="AB209" s="1" t="s">
        <v>124</v>
      </c>
      <c r="AC209" s="1" t="s">
        <v>125</v>
      </c>
      <c r="AD209" s="1" t="s">
        <v>126</v>
      </c>
      <c r="AE209" s="1" t="s">
        <v>127</v>
      </c>
      <c r="AF209" s="1" t="s">
        <v>128</v>
      </c>
      <c r="AG209" s="1" t="s">
        <v>129</v>
      </c>
      <c r="AH209" s="1" t="s">
        <v>130</v>
      </c>
      <c r="AI209" s="1" t="s">
        <v>131</v>
      </c>
      <c r="AJ209" s="279"/>
    </row>
    <row r="210" spans="1:36" x14ac:dyDescent="0.3">
      <c r="B210" s="280"/>
      <c r="C210" s="65"/>
      <c r="D210" s="281"/>
      <c r="E210" s="282"/>
      <c r="F210" s="283"/>
      <c r="L210" s="284" t="s">
        <v>136</v>
      </c>
      <c r="M210" s="284" t="s">
        <v>137</v>
      </c>
      <c r="N210" s="284" t="s">
        <v>136</v>
      </c>
      <c r="O210" s="284" t="s">
        <v>136</v>
      </c>
      <c r="P210" s="284" t="s">
        <v>136</v>
      </c>
      <c r="Q210" s="284" t="s">
        <v>136</v>
      </c>
      <c r="R210" s="284" t="s">
        <v>136</v>
      </c>
      <c r="S210" s="284" t="s">
        <v>136</v>
      </c>
      <c r="T210" s="284" t="s">
        <v>136</v>
      </c>
      <c r="U210" s="284" t="s">
        <v>136</v>
      </c>
      <c r="V210" s="284" t="s">
        <v>138</v>
      </c>
      <c r="W210" s="284" t="s">
        <v>139</v>
      </c>
      <c r="X210" s="284" t="s">
        <v>140</v>
      </c>
      <c r="Y210" s="284" t="s">
        <v>139</v>
      </c>
      <c r="Z210" s="284" t="s">
        <v>139</v>
      </c>
      <c r="AA210" s="284" t="s">
        <v>140</v>
      </c>
      <c r="AB210" s="284" t="s">
        <v>141</v>
      </c>
      <c r="AC210" s="284" t="s">
        <v>142</v>
      </c>
      <c r="AD210" s="284" t="s">
        <v>142</v>
      </c>
      <c r="AE210" s="284" t="s">
        <v>142</v>
      </c>
      <c r="AF210" s="284" t="s">
        <v>142</v>
      </c>
      <c r="AG210" s="284" t="s">
        <v>142</v>
      </c>
      <c r="AH210" s="284" t="s">
        <v>142</v>
      </c>
      <c r="AI210" s="284" t="s">
        <v>142</v>
      </c>
      <c r="AJ210" s="285"/>
    </row>
    <row r="211" spans="1:36" x14ac:dyDescent="0.3">
      <c r="A211" s="286" t="s">
        <v>156</v>
      </c>
      <c r="B211" s="142" t="s">
        <v>89</v>
      </c>
      <c r="C211" s="142" t="s">
        <v>1</v>
      </c>
      <c r="D211" s="142" t="s">
        <v>2</v>
      </c>
      <c r="E211" s="142" t="s">
        <v>3</v>
      </c>
      <c r="F211" s="287" t="s">
        <v>10</v>
      </c>
      <c r="L211" s="284" t="s">
        <v>158</v>
      </c>
      <c r="M211" s="284" t="s">
        <v>159</v>
      </c>
      <c r="N211" s="284" t="s">
        <v>159</v>
      </c>
      <c r="O211" s="284" t="s">
        <v>159</v>
      </c>
      <c r="P211" s="284" t="s">
        <v>159</v>
      </c>
      <c r="Q211" s="284" t="s">
        <v>159</v>
      </c>
      <c r="R211" s="284" t="s">
        <v>159</v>
      </c>
      <c r="S211" s="284" t="s">
        <v>158</v>
      </c>
      <c r="T211" s="284" t="s">
        <v>159</v>
      </c>
      <c r="U211" s="284" t="s">
        <v>158</v>
      </c>
      <c r="V211" s="284" t="s">
        <v>159</v>
      </c>
      <c r="W211" s="284" t="s">
        <v>159</v>
      </c>
      <c r="X211" s="284" t="s">
        <v>159</v>
      </c>
      <c r="Y211" s="284" t="s">
        <v>159</v>
      </c>
      <c r="Z211" s="284" t="s">
        <v>159</v>
      </c>
      <c r="AA211" s="288"/>
      <c r="AB211" s="284" t="s">
        <v>160</v>
      </c>
      <c r="AC211" s="284" t="s">
        <v>158</v>
      </c>
      <c r="AD211" s="284" t="s">
        <v>158</v>
      </c>
      <c r="AE211" s="284" t="s">
        <v>158</v>
      </c>
      <c r="AF211" s="284" t="s">
        <v>158</v>
      </c>
      <c r="AG211" s="284" t="s">
        <v>158</v>
      </c>
      <c r="AH211" s="284" t="s">
        <v>158</v>
      </c>
      <c r="AI211" s="284" t="s">
        <v>158</v>
      </c>
      <c r="AJ211" s="289" t="s">
        <v>195</v>
      </c>
    </row>
    <row r="212" spans="1:36" s="299" customFormat="1" x14ac:dyDescent="0.3">
      <c r="A212" s="290" t="s">
        <v>266</v>
      </c>
      <c r="B212" s="11">
        <v>1011</v>
      </c>
      <c r="C212" s="12">
        <v>79</v>
      </c>
      <c r="D212" s="13" t="s">
        <v>36</v>
      </c>
      <c r="E212" s="13" t="s">
        <v>37</v>
      </c>
      <c r="F212" s="291">
        <v>42159</v>
      </c>
      <c r="J212" s="13" t="s">
        <v>36</v>
      </c>
      <c r="K212" s="291">
        <v>42159</v>
      </c>
      <c r="L212" s="292" t="s">
        <v>153</v>
      </c>
      <c r="M212" s="292" t="s">
        <v>144</v>
      </c>
      <c r="N212" s="293">
        <v>5.679999828338623</v>
      </c>
      <c r="O212" s="293">
        <v>2.5399999618530273</v>
      </c>
      <c r="P212" s="292" t="s">
        <v>145</v>
      </c>
      <c r="Q212" s="293">
        <v>1.9199999570846558</v>
      </c>
      <c r="R212" s="293">
        <v>15.289999961853027</v>
      </c>
      <c r="S212" s="294" t="s">
        <v>165</v>
      </c>
      <c r="T212" s="292" t="s">
        <v>163</v>
      </c>
      <c r="U212" s="294" t="s">
        <v>165</v>
      </c>
      <c r="V212" s="295">
        <v>39.700000762939453</v>
      </c>
      <c r="W212" s="293">
        <v>6.6269998550415039</v>
      </c>
      <c r="X212" s="296">
        <v>9.9629104137420654E-2</v>
      </c>
      <c r="Y212" s="293">
        <v>13.774999618530273</v>
      </c>
      <c r="Z212" s="293">
        <v>7.0419998168945313</v>
      </c>
      <c r="AA212" s="293">
        <v>7.6399998664855957</v>
      </c>
      <c r="AB212" s="297">
        <v>133</v>
      </c>
      <c r="AC212" s="292" t="s">
        <v>144</v>
      </c>
      <c r="AD212" s="295">
        <v>2.2000000476837158</v>
      </c>
      <c r="AE212" s="294" t="s">
        <v>146</v>
      </c>
      <c r="AF212" s="295">
        <v>1.2999999523162842</v>
      </c>
      <c r="AG212" s="294" t="s">
        <v>146</v>
      </c>
      <c r="AH212" s="292" t="s">
        <v>148</v>
      </c>
      <c r="AI212" s="294" t="s">
        <v>149</v>
      </c>
      <c r="AJ212" s="298">
        <v>55</v>
      </c>
    </row>
    <row r="213" spans="1:36" s="299" customFormat="1" x14ac:dyDescent="0.3">
      <c r="A213" s="290" t="s">
        <v>267</v>
      </c>
      <c r="B213" s="11">
        <v>1012</v>
      </c>
      <c r="C213" s="13"/>
      <c r="D213" s="13" t="s">
        <v>71</v>
      </c>
      <c r="E213" s="13" t="s">
        <v>72</v>
      </c>
      <c r="F213" s="291">
        <v>42165</v>
      </c>
      <c r="J213" s="13" t="s">
        <v>71</v>
      </c>
      <c r="K213" s="291">
        <v>42165</v>
      </c>
      <c r="L213" s="293">
        <v>3.2999999523162842</v>
      </c>
      <c r="M213" s="292" t="s">
        <v>144</v>
      </c>
      <c r="N213" s="293">
        <v>12.899999618530273</v>
      </c>
      <c r="O213" s="293">
        <v>5.630000114440918</v>
      </c>
      <c r="P213" s="292" t="s">
        <v>145</v>
      </c>
      <c r="Q213" s="293">
        <v>4.369999885559082</v>
      </c>
      <c r="R213" s="293">
        <v>41.630001068115234</v>
      </c>
      <c r="S213" s="295">
        <v>7</v>
      </c>
      <c r="T213" s="292" t="s">
        <v>163</v>
      </c>
      <c r="U213" s="295">
        <v>66</v>
      </c>
      <c r="V213" s="295">
        <v>122</v>
      </c>
      <c r="W213" s="293">
        <v>9.8590002059936523</v>
      </c>
      <c r="X213" s="296">
        <v>0.12118563055992126</v>
      </c>
      <c r="Y213" s="293">
        <v>31.013999938964844</v>
      </c>
      <c r="Z213" s="293">
        <v>16.764999389648438</v>
      </c>
      <c r="AA213" s="293">
        <v>7.4000000953674316</v>
      </c>
      <c r="AB213" s="297">
        <v>324</v>
      </c>
      <c r="AC213" s="292" t="s">
        <v>144</v>
      </c>
      <c r="AD213" s="294" t="s">
        <v>146</v>
      </c>
      <c r="AE213" s="295">
        <v>0.5</v>
      </c>
      <c r="AF213" s="295">
        <v>2.0999999046325684</v>
      </c>
      <c r="AG213" s="295">
        <v>1</v>
      </c>
      <c r="AH213" s="293">
        <v>7.9999998211860657E-2</v>
      </c>
      <c r="AI213" s="294" t="s">
        <v>149</v>
      </c>
      <c r="AJ213" s="298">
        <v>56</v>
      </c>
    </row>
    <row r="214" spans="1:36" s="299" customFormat="1" x14ac:dyDescent="0.3">
      <c r="A214" s="290" t="s">
        <v>268</v>
      </c>
      <c r="B214" s="11">
        <v>1013</v>
      </c>
      <c r="C214" s="13"/>
      <c r="D214" s="13" t="s">
        <v>74</v>
      </c>
      <c r="E214" s="13" t="s">
        <v>75</v>
      </c>
      <c r="F214" s="291">
        <v>42165</v>
      </c>
      <c r="J214" s="13" t="s">
        <v>74</v>
      </c>
      <c r="K214" s="291">
        <v>42165</v>
      </c>
      <c r="L214" s="293">
        <v>5.6999998092651367</v>
      </c>
      <c r="M214" s="292" t="s">
        <v>144</v>
      </c>
      <c r="N214" s="293">
        <v>9.9200000762939453</v>
      </c>
      <c r="O214" s="293">
        <v>7.369999885559082</v>
      </c>
      <c r="P214" s="292" t="s">
        <v>145</v>
      </c>
      <c r="Q214" s="293">
        <v>1.4600000381469727</v>
      </c>
      <c r="R214" s="293">
        <v>105.79000091552734</v>
      </c>
      <c r="S214" s="295">
        <v>9</v>
      </c>
      <c r="T214" s="293">
        <v>5.000000074505806E-2</v>
      </c>
      <c r="U214" s="295">
        <v>6</v>
      </c>
      <c r="V214" s="295">
        <v>299</v>
      </c>
      <c r="W214" s="293">
        <v>18.87299919128418</v>
      </c>
      <c r="X214" s="296">
        <v>0.14676225185394287</v>
      </c>
      <c r="Y214" s="293">
        <v>38.734001159667969</v>
      </c>
      <c r="Z214" s="293">
        <v>20.062999725341797</v>
      </c>
      <c r="AA214" s="293">
        <v>7.5500001907348633</v>
      </c>
      <c r="AB214" s="297">
        <v>577</v>
      </c>
      <c r="AC214" s="292" t="s">
        <v>144</v>
      </c>
      <c r="AD214" s="294" t="s">
        <v>146</v>
      </c>
      <c r="AE214" s="294" t="s">
        <v>146</v>
      </c>
      <c r="AF214" s="295">
        <v>2.2999999523162842</v>
      </c>
      <c r="AG214" s="295">
        <v>0.5</v>
      </c>
      <c r="AH214" s="292" t="s">
        <v>148</v>
      </c>
      <c r="AI214" s="294" t="s">
        <v>149</v>
      </c>
      <c r="AJ214" s="298">
        <v>57</v>
      </c>
    </row>
    <row r="215" spans="1:36" s="299" customFormat="1" x14ac:dyDescent="0.3">
      <c r="A215" s="290" t="s">
        <v>269</v>
      </c>
      <c r="B215" s="11">
        <v>1014</v>
      </c>
      <c r="C215" s="13"/>
      <c r="D215" s="13" t="s">
        <v>52</v>
      </c>
      <c r="E215" s="13" t="s">
        <v>54</v>
      </c>
      <c r="F215" s="291">
        <v>42159</v>
      </c>
      <c r="J215" s="13" t="s">
        <v>52</v>
      </c>
      <c r="K215" s="291">
        <v>42159</v>
      </c>
      <c r="L215" s="293">
        <v>5.8000001907348633</v>
      </c>
      <c r="M215" s="292" t="s">
        <v>144</v>
      </c>
      <c r="N215" s="293">
        <v>29.360000610351563</v>
      </c>
      <c r="O215" s="293">
        <v>14.810000419616699</v>
      </c>
      <c r="P215" s="292" t="s">
        <v>145</v>
      </c>
      <c r="Q215" s="293">
        <v>3.1400001049041748</v>
      </c>
      <c r="R215" s="293">
        <v>87.169998168945313</v>
      </c>
      <c r="S215" s="295">
        <v>9</v>
      </c>
      <c r="T215" s="292" t="s">
        <v>163</v>
      </c>
      <c r="U215" s="295">
        <v>9</v>
      </c>
      <c r="V215" s="295">
        <v>244.10000610351563</v>
      </c>
      <c r="W215" s="293">
        <v>15.227999687194824</v>
      </c>
      <c r="X215" s="296">
        <v>0.15385115146636963</v>
      </c>
      <c r="Y215" s="293">
        <v>62.118999481201172</v>
      </c>
      <c r="Z215" s="293">
        <v>48.020000457763672</v>
      </c>
      <c r="AA215" s="293">
        <v>7.8899998664855957</v>
      </c>
      <c r="AB215" s="297">
        <v>651</v>
      </c>
      <c r="AC215" s="292" t="s">
        <v>144</v>
      </c>
      <c r="AD215" s="294" t="s">
        <v>146</v>
      </c>
      <c r="AE215" s="294" t="s">
        <v>146</v>
      </c>
      <c r="AF215" s="295">
        <v>0.40000000596046448</v>
      </c>
      <c r="AG215" s="295">
        <v>1.6000000238418579</v>
      </c>
      <c r="AH215" s="292" t="s">
        <v>148</v>
      </c>
      <c r="AI215" s="294" t="s">
        <v>149</v>
      </c>
      <c r="AJ215" s="298">
        <v>58</v>
      </c>
    </row>
    <row r="216" spans="1:36" s="299" customFormat="1" x14ac:dyDescent="0.3">
      <c r="A216" s="290" t="s">
        <v>270</v>
      </c>
      <c r="B216" s="11">
        <v>1015</v>
      </c>
      <c r="C216" s="13"/>
      <c r="D216" s="13" t="s">
        <v>55</v>
      </c>
      <c r="E216" s="13" t="s">
        <v>56</v>
      </c>
      <c r="F216" s="291">
        <v>42159</v>
      </c>
      <c r="J216" s="13" t="s">
        <v>55</v>
      </c>
      <c r="K216" s="291">
        <v>42159</v>
      </c>
      <c r="L216" s="293">
        <v>3.4000000953674316</v>
      </c>
      <c r="M216" s="292" t="s">
        <v>144</v>
      </c>
      <c r="N216" s="293">
        <v>7.130000114440918</v>
      </c>
      <c r="O216" s="293">
        <v>5.4499998092651367</v>
      </c>
      <c r="P216" s="292" t="s">
        <v>145</v>
      </c>
      <c r="Q216" s="293">
        <v>1.4199999570846558</v>
      </c>
      <c r="R216" s="293">
        <v>114.16999816894531</v>
      </c>
      <c r="S216" s="295">
        <v>7</v>
      </c>
      <c r="T216" s="292" t="s">
        <v>163</v>
      </c>
      <c r="U216" s="294" t="s">
        <v>165</v>
      </c>
      <c r="V216" s="295">
        <v>274.60000610351563</v>
      </c>
      <c r="W216" s="293">
        <v>34.379001617431641</v>
      </c>
      <c r="X216" s="296">
        <v>9.4805218279361725E-2</v>
      </c>
      <c r="Y216" s="293">
        <v>37.055000305175781</v>
      </c>
      <c r="Z216" s="293">
        <v>19.792999267578125</v>
      </c>
      <c r="AA216" s="293">
        <v>7.7399997711181641</v>
      </c>
      <c r="AB216" s="297">
        <v>607</v>
      </c>
      <c r="AC216" s="292" t="s">
        <v>144</v>
      </c>
      <c r="AD216" s="294" t="s">
        <v>146</v>
      </c>
      <c r="AE216" s="294" t="s">
        <v>146</v>
      </c>
      <c r="AF216" s="295">
        <v>1</v>
      </c>
      <c r="AG216" s="295">
        <v>0.5</v>
      </c>
      <c r="AH216" s="292" t="s">
        <v>148</v>
      </c>
      <c r="AI216" s="294" t="s">
        <v>149</v>
      </c>
      <c r="AJ216" s="298">
        <v>59</v>
      </c>
    </row>
    <row r="217" spans="1:36" s="299" customFormat="1" x14ac:dyDescent="0.3">
      <c r="A217" s="290" t="s">
        <v>271</v>
      </c>
      <c r="B217" s="11">
        <v>1016</v>
      </c>
      <c r="C217" s="13"/>
      <c r="D217" s="13" t="s">
        <v>60</v>
      </c>
      <c r="E217" s="13" t="s">
        <v>54</v>
      </c>
      <c r="F217" s="291">
        <v>42159</v>
      </c>
      <c r="J217" s="13" t="s">
        <v>60</v>
      </c>
      <c r="K217" s="291">
        <v>42159</v>
      </c>
      <c r="L217" s="292" t="s">
        <v>153</v>
      </c>
      <c r="M217" s="292" t="s">
        <v>144</v>
      </c>
      <c r="N217" s="293">
        <v>19.149999618530273</v>
      </c>
      <c r="O217" s="293">
        <v>8.3900003433227539</v>
      </c>
      <c r="P217" s="292" t="s">
        <v>145</v>
      </c>
      <c r="Q217" s="293">
        <v>2.7899999618530273</v>
      </c>
      <c r="R217" s="293">
        <v>47.450000762939453</v>
      </c>
      <c r="S217" s="295">
        <v>9</v>
      </c>
      <c r="T217" s="292" t="s">
        <v>163</v>
      </c>
      <c r="U217" s="294" t="s">
        <v>165</v>
      </c>
      <c r="V217" s="295">
        <v>140.30000305175781</v>
      </c>
      <c r="W217" s="293">
        <v>8.2360000610351563</v>
      </c>
      <c r="X217" s="296">
        <v>0.12718118727207184</v>
      </c>
      <c r="Y217" s="293">
        <v>35.777999877929688</v>
      </c>
      <c r="Z217" s="293">
        <v>29.499000549316406</v>
      </c>
      <c r="AA217" s="293">
        <v>7.8899998664855957</v>
      </c>
      <c r="AB217" s="297">
        <v>399</v>
      </c>
      <c r="AC217" s="292" t="s">
        <v>144</v>
      </c>
      <c r="AD217" s="294" t="s">
        <v>146</v>
      </c>
      <c r="AE217" s="294" t="s">
        <v>146</v>
      </c>
      <c r="AF217" s="295">
        <v>1.7000000476837158</v>
      </c>
      <c r="AG217" s="295">
        <v>1.2000000476837158</v>
      </c>
      <c r="AH217" s="292" t="s">
        <v>148</v>
      </c>
      <c r="AI217" s="294" t="s">
        <v>149</v>
      </c>
      <c r="AJ217" s="298">
        <v>60</v>
      </c>
    </row>
    <row r="218" spans="1:36" s="299" customFormat="1" x14ac:dyDescent="0.3">
      <c r="A218" s="290" t="s">
        <v>272</v>
      </c>
      <c r="B218" s="11">
        <v>1017</v>
      </c>
      <c r="C218" s="13"/>
      <c r="D218" s="13" t="s">
        <v>65</v>
      </c>
      <c r="E218" s="13" t="s">
        <v>54</v>
      </c>
      <c r="F218" s="291">
        <v>42159</v>
      </c>
      <c r="J218" s="13" t="s">
        <v>65</v>
      </c>
      <c r="K218" s="291">
        <v>42159</v>
      </c>
      <c r="L218" s="293">
        <v>3.2999999523162842</v>
      </c>
      <c r="M218" s="293">
        <v>4.3238811194896698E-2</v>
      </c>
      <c r="N218" s="293">
        <v>8.8900003433227539</v>
      </c>
      <c r="O218" s="293">
        <v>6.6100001335144043</v>
      </c>
      <c r="P218" s="292" t="s">
        <v>145</v>
      </c>
      <c r="Q218" s="293">
        <v>2.690000057220459</v>
      </c>
      <c r="R218" s="293">
        <v>90.129997253417969</v>
      </c>
      <c r="S218" s="295">
        <v>10</v>
      </c>
      <c r="T218" s="292" t="s">
        <v>163</v>
      </c>
      <c r="U218" s="295">
        <v>6</v>
      </c>
      <c r="V218" s="295">
        <v>219.69999694824219</v>
      </c>
      <c r="W218" s="293">
        <v>38.479000091552734</v>
      </c>
      <c r="X218" s="296">
        <v>9.9629104137420654E-2</v>
      </c>
      <c r="Y218" s="293">
        <v>39.618999481201172</v>
      </c>
      <c r="Z218" s="293">
        <v>19.610000610351563</v>
      </c>
      <c r="AA218" s="293">
        <v>7.75</v>
      </c>
      <c r="AB218" s="297">
        <v>534</v>
      </c>
      <c r="AC218" s="292" t="s">
        <v>144</v>
      </c>
      <c r="AD218" s="294" t="s">
        <v>146</v>
      </c>
      <c r="AE218" s="294" t="s">
        <v>146</v>
      </c>
      <c r="AF218" s="295">
        <v>1.2000000476837158</v>
      </c>
      <c r="AG218" s="295">
        <v>0.80000001192092896</v>
      </c>
      <c r="AH218" s="292" t="s">
        <v>148</v>
      </c>
      <c r="AI218" s="294" t="s">
        <v>149</v>
      </c>
      <c r="AJ218" s="298">
        <v>61</v>
      </c>
    </row>
    <row r="219" spans="1:36" s="299" customFormat="1" x14ac:dyDescent="0.3">
      <c r="A219" s="290" t="s">
        <v>273</v>
      </c>
      <c r="B219" s="11">
        <v>1018</v>
      </c>
      <c r="C219" s="13"/>
      <c r="D219" s="13" t="s">
        <v>100</v>
      </c>
      <c r="E219" s="13" t="s">
        <v>54</v>
      </c>
      <c r="F219" s="291">
        <v>42159</v>
      </c>
      <c r="J219" s="13" t="s">
        <v>100</v>
      </c>
      <c r="K219" s="291">
        <v>42159</v>
      </c>
      <c r="L219" s="292" t="s">
        <v>153</v>
      </c>
      <c r="M219" s="293">
        <v>5.1040232181549072E-2</v>
      </c>
      <c r="N219" s="293">
        <v>22.020000457763672</v>
      </c>
      <c r="O219" s="293">
        <v>6.5</v>
      </c>
      <c r="P219" s="292" t="s">
        <v>145</v>
      </c>
      <c r="Q219" s="293">
        <v>9.2799997329711914</v>
      </c>
      <c r="R219" s="293">
        <v>54.090000152587891</v>
      </c>
      <c r="S219" s="295">
        <v>26</v>
      </c>
      <c r="T219" s="293">
        <v>0.18000000715255737</v>
      </c>
      <c r="U219" s="295">
        <v>8</v>
      </c>
      <c r="V219" s="295">
        <v>170.89999389648438</v>
      </c>
      <c r="W219" s="293">
        <v>6.1110000610351563</v>
      </c>
      <c r="X219" s="296">
        <v>0.11544101685285568</v>
      </c>
      <c r="Y219" s="293">
        <v>35.206001281738281</v>
      </c>
      <c r="Z219" s="293">
        <v>29.608999252319336</v>
      </c>
      <c r="AA219" s="293">
        <v>7.7800002098083496</v>
      </c>
      <c r="AB219" s="297">
        <v>441</v>
      </c>
      <c r="AC219" s="292" t="s">
        <v>144</v>
      </c>
      <c r="AD219" s="294" t="s">
        <v>146</v>
      </c>
      <c r="AE219" s="295">
        <v>1.8999999761581421</v>
      </c>
      <c r="AF219" s="295">
        <v>1.5</v>
      </c>
      <c r="AG219" s="295">
        <v>3.2999999523162842</v>
      </c>
      <c r="AH219" s="292" t="s">
        <v>148</v>
      </c>
      <c r="AI219" s="294" t="s">
        <v>149</v>
      </c>
      <c r="AJ219" s="298">
        <v>62</v>
      </c>
    </row>
    <row r="221" spans="1:36" s="348" customFormat="1" ht="16.5" customHeight="1" x14ac:dyDescent="0.3">
      <c r="A221" s="361"/>
      <c r="B221" s="283"/>
      <c r="C221" s="362"/>
      <c r="G221" s="363"/>
      <c r="L221" s="364" t="s">
        <v>108</v>
      </c>
      <c r="M221" s="364" t="s">
        <v>109</v>
      </c>
      <c r="N221" s="364" t="s">
        <v>110</v>
      </c>
      <c r="O221" s="364" t="s">
        <v>111</v>
      </c>
      <c r="P221" s="364" t="s">
        <v>112</v>
      </c>
      <c r="Q221" s="364" t="s">
        <v>113</v>
      </c>
      <c r="R221" s="364" t="s">
        <v>114</v>
      </c>
      <c r="S221" s="364" t="s">
        <v>115</v>
      </c>
      <c r="T221" s="364" t="s">
        <v>116</v>
      </c>
      <c r="U221" s="364" t="s">
        <v>117</v>
      </c>
      <c r="V221" s="364" t="s">
        <v>118</v>
      </c>
      <c r="W221" s="364" t="s">
        <v>119</v>
      </c>
      <c r="X221" s="364" t="s">
        <v>120</v>
      </c>
      <c r="Y221" s="364" t="s">
        <v>121</v>
      </c>
      <c r="Z221" s="364" t="s">
        <v>122</v>
      </c>
      <c r="AA221" s="364" t="s">
        <v>123</v>
      </c>
      <c r="AB221" s="364" t="s">
        <v>124</v>
      </c>
      <c r="AC221" s="1" t="s">
        <v>125</v>
      </c>
      <c r="AD221" s="1" t="s">
        <v>126</v>
      </c>
      <c r="AE221" s="1" t="s">
        <v>127</v>
      </c>
      <c r="AF221" s="1" t="s">
        <v>128</v>
      </c>
      <c r="AG221" s="1" t="s">
        <v>129</v>
      </c>
      <c r="AH221" s="1" t="s">
        <v>130</v>
      </c>
      <c r="AI221" s="1" t="s">
        <v>131</v>
      </c>
      <c r="AJ221" s="365"/>
    </row>
    <row r="222" spans="1:36" s="348" customFormat="1" ht="16.5" customHeight="1" x14ac:dyDescent="0.3">
      <c r="A222" s="361"/>
      <c r="B222" s="283"/>
      <c r="C222" s="366"/>
      <c r="D222" s="367"/>
      <c r="E222" s="283"/>
      <c r="G222" s="363"/>
      <c r="L222" s="368" t="s">
        <v>136</v>
      </c>
      <c r="M222" s="368" t="s">
        <v>137</v>
      </c>
      <c r="N222" s="368" t="s">
        <v>136</v>
      </c>
      <c r="O222" s="368" t="s">
        <v>136</v>
      </c>
      <c r="P222" s="368" t="s">
        <v>136</v>
      </c>
      <c r="Q222" s="368" t="s">
        <v>136</v>
      </c>
      <c r="R222" s="368" t="s">
        <v>136</v>
      </c>
      <c r="S222" s="368" t="s">
        <v>136</v>
      </c>
      <c r="T222" s="368" t="s">
        <v>136</v>
      </c>
      <c r="U222" s="368" t="s">
        <v>136</v>
      </c>
      <c r="V222" s="368" t="s">
        <v>138</v>
      </c>
      <c r="W222" s="368" t="s">
        <v>139</v>
      </c>
      <c r="X222" s="368" t="s">
        <v>140</v>
      </c>
      <c r="Y222" s="368" t="s">
        <v>139</v>
      </c>
      <c r="Z222" s="368" t="s">
        <v>139</v>
      </c>
      <c r="AA222" s="368" t="s">
        <v>140</v>
      </c>
      <c r="AB222" s="368" t="s">
        <v>141</v>
      </c>
      <c r="AC222" s="312" t="s">
        <v>142</v>
      </c>
      <c r="AD222" s="312" t="s">
        <v>142</v>
      </c>
      <c r="AE222" s="312" t="s">
        <v>142</v>
      </c>
      <c r="AF222" s="312" t="s">
        <v>142</v>
      </c>
      <c r="AG222" s="312" t="s">
        <v>142</v>
      </c>
      <c r="AH222" s="312" t="s">
        <v>142</v>
      </c>
      <c r="AI222" s="312" t="s">
        <v>142</v>
      </c>
      <c r="AJ222" s="369"/>
    </row>
    <row r="223" spans="1:36" s="348" customFormat="1" ht="16.5" customHeight="1" x14ac:dyDescent="0.3">
      <c r="A223" s="314" t="s">
        <v>298</v>
      </c>
      <c r="B223" s="2" t="s">
        <v>89</v>
      </c>
      <c r="C223" s="370" t="s">
        <v>299</v>
      </c>
      <c r="D223" s="2" t="s">
        <v>3</v>
      </c>
      <c r="E223" s="2" t="s">
        <v>2</v>
      </c>
      <c r="F223" s="371" t="s">
        <v>300</v>
      </c>
      <c r="G223" s="372" t="s">
        <v>195</v>
      </c>
      <c r="L223" s="368" t="s">
        <v>158</v>
      </c>
      <c r="M223" s="368" t="s">
        <v>159</v>
      </c>
      <c r="N223" s="368" t="s">
        <v>159</v>
      </c>
      <c r="O223" s="368" t="s">
        <v>159</v>
      </c>
      <c r="P223" s="368" t="s">
        <v>159</v>
      </c>
      <c r="Q223" s="368" t="s">
        <v>159</v>
      </c>
      <c r="R223" s="368" t="s">
        <v>159</v>
      </c>
      <c r="S223" s="368" t="s">
        <v>158</v>
      </c>
      <c r="T223" s="368" t="s">
        <v>159</v>
      </c>
      <c r="U223" s="368" t="s">
        <v>158</v>
      </c>
      <c r="V223" s="368" t="s">
        <v>159</v>
      </c>
      <c r="W223" s="368" t="s">
        <v>159</v>
      </c>
      <c r="X223" s="368" t="s">
        <v>159</v>
      </c>
      <c r="Y223" s="368" t="s">
        <v>159</v>
      </c>
      <c r="Z223" s="368" t="s">
        <v>159</v>
      </c>
      <c r="AA223" s="373"/>
      <c r="AB223" s="368" t="s">
        <v>160</v>
      </c>
      <c r="AC223" s="312" t="s">
        <v>158</v>
      </c>
      <c r="AD223" s="312" t="s">
        <v>158</v>
      </c>
      <c r="AE223" s="312" t="s">
        <v>158</v>
      </c>
      <c r="AF223" s="312" t="s">
        <v>158</v>
      </c>
      <c r="AG223" s="312" t="s">
        <v>158</v>
      </c>
      <c r="AH223" s="312" t="s">
        <v>158</v>
      </c>
      <c r="AI223" s="312" t="s">
        <v>158</v>
      </c>
      <c r="AJ223" s="369" t="s">
        <v>195</v>
      </c>
    </row>
    <row r="224" spans="1:36" s="381" customFormat="1" ht="16.5" customHeight="1" x14ac:dyDescent="0.3">
      <c r="A224" s="328" t="s">
        <v>301</v>
      </c>
      <c r="B224" s="12">
        <v>1026</v>
      </c>
      <c r="C224" s="17" t="s">
        <v>302</v>
      </c>
      <c r="D224" s="13" t="s">
        <v>303</v>
      </c>
      <c r="E224" s="13" t="s">
        <v>70</v>
      </c>
      <c r="F224" s="291">
        <v>42159</v>
      </c>
      <c r="G224" s="374">
        <v>9</v>
      </c>
      <c r="J224" s="13" t="s">
        <v>303</v>
      </c>
      <c r="K224" s="291">
        <v>42159</v>
      </c>
      <c r="L224" s="375">
        <v>2.2000000476837158</v>
      </c>
      <c r="M224" s="376" t="s">
        <v>144</v>
      </c>
      <c r="N224" s="375">
        <v>5.5300002098083496</v>
      </c>
      <c r="O224" s="375">
        <v>3.8199999332427979</v>
      </c>
      <c r="P224" s="376" t="s">
        <v>145</v>
      </c>
      <c r="Q224" s="375">
        <v>1.4800000190734863</v>
      </c>
      <c r="R224" s="375">
        <v>23.889999389648438</v>
      </c>
      <c r="S224" s="377" t="s">
        <v>165</v>
      </c>
      <c r="T224" s="376" t="s">
        <v>163</v>
      </c>
      <c r="U224" s="377" t="s">
        <v>165</v>
      </c>
      <c r="V224" s="378">
        <v>61</v>
      </c>
      <c r="W224" s="375">
        <v>5.5619997978210449</v>
      </c>
      <c r="X224" s="379">
        <v>0.10510213673114777</v>
      </c>
      <c r="Y224" s="375">
        <v>26.340999603271484</v>
      </c>
      <c r="Z224" s="375">
        <v>5.504000186920166</v>
      </c>
      <c r="AA224" s="375">
        <v>7.3299999237060547</v>
      </c>
      <c r="AB224" s="375">
        <v>175</v>
      </c>
      <c r="AC224" s="332" t="s">
        <v>144</v>
      </c>
      <c r="AD224" s="341" t="s">
        <v>146</v>
      </c>
      <c r="AE224" s="341" t="s">
        <v>146</v>
      </c>
      <c r="AF224" s="341" t="s">
        <v>147</v>
      </c>
      <c r="AG224" s="333">
        <v>0.60000002384185791</v>
      </c>
      <c r="AH224" s="332" t="s">
        <v>148</v>
      </c>
      <c r="AI224" s="341" t="s">
        <v>149</v>
      </c>
      <c r="AJ224" s="380">
        <v>9</v>
      </c>
    </row>
    <row r="225" spans="1:36" s="381" customFormat="1" ht="16.5" customHeight="1" x14ac:dyDescent="0.3">
      <c r="A225" s="328" t="s">
        <v>304</v>
      </c>
      <c r="B225" s="12">
        <v>1027</v>
      </c>
      <c r="C225" s="17" t="s">
        <v>305</v>
      </c>
      <c r="D225" s="13" t="s">
        <v>306</v>
      </c>
      <c r="E225" s="13" t="s">
        <v>70</v>
      </c>
      <c r="F225" s="291">
        <v>42159</v>
      </c>
      <c r="G225" s="374">
        <v>10</v>
      </c>
      <c r="J225" s="13" t="s">
        <v>306</v>
      </c>
      <c r="K225" s="291">
        <v>42159</v>
      </c>
      <c r="L225" s="375">
        <v>5.3000001907348633</v>
      </c>
      <c r="M225" s="376" t="s">
        <v>144</v>
      </c>
      <c r="N225" s="375">
        <v>13.300000190734863</v>
      </c>
      <c r="O225" s="375">
        <v>4.9600000381469727</v>
      </c>
      <c r="P225" s="376" t="s">
        <v>145</v>
      </c>
      <c r="Q225" s="375">
        <v>3.880000114440918</v>
      </c>
      <c r="R225" s="375">
        <v>32.310001373291016</v>
      </c>
      <c r="S225" s="377" t="s">
        <v>165</v>
      </c>
      <c r="T225" s="376" t="s">
        <v>163</v>
      </c>
      <c r="U225" s="377" t="s">
        <v>165</v>
      </c>
      <c r="V225" s="378">
        <v>85.400001525878906</v>
      </c>
      <c r="W225" s="375">
        <v>8.875</v>
      </c>
      <c r="X225" s="379">
        <v>0.12899181246757507</v>
      </c>
      <c r="Y225" s="375">
        <v>33.692001342773438</v>
      </c>
      <c r="Z225" s="375">
        <v>17.413999557495117</v>
      </c>
      <c r="AA225" s="375">
        <v>7.2699999809265137</v>
      </c>
      <c r="AB225" s="375">
        <v>264</v>
      </c>
      <c r="AC225" s="332" t="s">
        <v>144</v>
      </c>
      <c r="AD225" s="341" t="s">
        <v>146</v>
      </c>
      <c r="AE225" s="341" t="s">
        <v>146</v>
      </c>
      <c r="AF225" s="341" t="s">
        <v>147</v>
      </c>
      <c r="AG225" s="333">
        <v>0.69999998807907104</v>
      </c>
      <c r="AH225" s="331">
        <v>0.10999999940395355</v>
      </c>
      <c r="AI225" s="341" t="s">
        <v>149</v>
      </c>
      <c r="AJ225" s="380">
        <v>10</v>
      </c>
    </row>
    <row r="226" spans="1:36" s="381" customFormat="1" ht="16.5" customHeight="1" x14ac:dyDescent="0.3">
      <c r="A226" s="328" t="s">
        <v>307</v>
      </c>
      <c r="B226" s="12">
        <v>1028</v>
      </c>
      <c r="C226" s="17" t="s">
        <v>308</v>
      </c>
      <c r="D226" s="13" t="s">
        <v>309</v>
      </c>
      <c r="E226" s="13" t="s">
        <v>70</v>
      </c>
      <c r="F226" s="291">
        <v>42165</v>
      </c>
      <c r="G226" s="374">
        <v>11</v>
      </c>
      <c r="J226" s="13" t="s">
        <v>309</v>
      </c>
      <c r="K226" s="291">
        <v>42165</v>
      </c>
      <c r="L226" s="375">
        <v>4.3000001907348633</v>
      </c>
      <c r="M226" s="376" t="s">
        <v>144</v>
      </c>
      <c r="N226" s="375">
        <v>16.959999084472656</v>
      </c>
      <c r="O226" s="375">
        <v>6.7100000381469727</v>
      </c>
      <c r="P226" s="376" t="s">
        <v>145</v>
      </c>
      <c r="Q226" s="375">
        <v>4.6500000953674316</v>
      </c>
      <c r="R226" s="375">
        <v>45.669998168945313</v>
      </c>
      <c r="S226" s="378">
        <v>7</v>
      </c>
      <c r="T226" s="376" t="s">
        <v>163</v>
      </c>
      <c r="U226" s="377" t="s">
        <v>165</v>
      </c>
      <c r="V226" s="378">
        <v>109.80000305175781</v>
      </c>
      <c r="W226" s="375">
        <v>9.2919998168945313</v>
      </c>
      <c r="X226" s="379">
        <v>0.12899181246757507</v>
      </c>
      <c r="Y226" s="375">
        <v>46.799999237060547</v>
      </c>
      <c r="Z226" s="375">
        <v>27.72599983215332</v>
      </c>
      <c r="AA226" s="375">
        <v>7.3000001907348633</v>
      </c>
      <c r="AB226" s="375">
        <v>357</v>
      </c>
      <c r="AC226" s="332" t="s">
        <v>144</v>
      </c>
      <c r="AD226" s="341" t="s">
        <v>146</v>
      </c>
      <c r="AE226" s="341" t="s">
        <v>146</v>
      </c>
      <c r="AF226" s="333">
        <v>0.80000001192092896</v>
      </c>
      <c r="AG226" s="333">
        <v>1</v>
      </c>
      <c r="AH226" s="331">
        <v>5.000000074505806E-2</v>
      </c>
      <c r="AI226" s="341" t="s">
        <v>149</v>
      </c>
      <c r="AJ226" s="380">
        <v>11</v>
      </c>
    </row>
    <row r="227" spans="1:36" s="381" customFormat="1" ht="16.5" customHeight="1" x14ac:dyDescent="0.3">
      <c r="A227" s="328" t="s">
        <v>310</v>
      </c>
      <c r="B227" s="12">
        <v>1029</v>
      </c>
      <c r="C227" s="17" t="s">
        <v>311</v>
      </c>
      <c r="D227" s="13" t="s">
        <v>312</v>
      </c>
      <c r="E227" s="13" t="s">
        <v>70</v>
      </c>
      <c r="F227" s="291">
        <v>42164</v>
      </c>
      <c r="G227" s="374">
        <v>12</v>
      </c>
      <c r="J227" s="13" t="s">
        <v>312</v>
      </c>
      <c r="K227" s="291">
        <v>42164</v>
      </c>
      <c r="L227" s="375">
        <v>8.8000001907348633</v>
      </c>
      <c r="M227" s="376" t="s">
        <v>144</v>
      </c>
      <c r="N227" s="375">
        <v>26.510000228881836</v>
      </c>
      <c r="O227" s="375">
        <v>11.180000305175781</v>
      </c>
      <c r="P227" s="376" t="s">
        <v>145</v>
      </c>
      <c r="Q227" s="375">
        <v>6.2399997711181641</v>
      </c>
      <c r="R227" s="375">
        <v>58.619998931884766</v>
      </c>
      <c r="S227" s="377" t="s">
        <v>165</v>
      </c>
      <c r="T227" s="376" t="s">
        <v>163</v>
      </c>
      <c r="U227" s="378">
        <v>13</v>
      </c>
      <c r="V227" s="378">
        <v>134.19999694824219</v>
      </c>
      <c r="W227" s="375">
        <v>5.6750001907348633</v>
      </c>
      <c r="X227" s="379">
        <v>0.1737358570098877</v>
      </c>
      <c r="Y227" s="375">
        <v>72.165000915527344</v>
      </c>
      <c r="Z227" s="375">
        <v>41.172000885009766</v>
      </c>
      <c r="AA227" s="375">
        <v>7.2399997711181641</v>
      </c>
      <c r="AB227" s="375">
        <v>488</v>
      </c>
      <c r="AC227" s="332" t="s">
        <v>144</v>
      </c>
      <c r="AD227" s="341" t="s">
        <v>146</v>
      </c>
      <c r="AE227" s="333">
        <v>1.1000000238418579</v>
      </c>
      <c r="AF227" s="333">
        <v>13.899999618530273</v>
      </c>
      <c r="AG227" s="333">
        <v>1.2000000476837158</v>
      </c>
      <c r="AH227" s="331">
        <v>3.9999999105930328E-2</v>
      </c>
      <c r="AI227" s="341" t="s">
        <v>149</v>
      </c>
      <c r="AJ227" s="380">
        <v>12</v>
      </c>
    </row>
    <row r="228" spans="1:36" s="381" customFormat="1" ht="16.5" customHeight="1" x14ac:dyDescent="0.3">
      <c r="A228" s="328" t="s">
        <v>313</v>
      </c>
      <c r="B228" s="12">
        <v>1030</v>
      </c>
      <c r="C228" s="17" t="s">
        <v>314</v>
      </c>
      <c r="D228" s="13" t="s">
        <v>315</v>
      </c>
      <c r="E228" s="13" t="s">
        <v>70</v>
      </c>
      <c r="F228" s="291">
        <v>42163</v>
      </c>
      <c r="G228" s="374">
        <v>13</v>
      </c>
      <c r="J228" s="13" t="s">
        <v>315</v>
      </c>
      <c r="K228" s="291">
        <v>42163</v>
      </c>
      <c r="L228" s="375">
        <v>10.199999809265137</v>
      </c>
      <c r="M228" s="376" t="s">
        <v>144</v>
      </c>
      <c r="N228" s="375">
        <v>26.870000839233398</v>
      </c>
      <c r="O228" s="375">
        <v>11.890000343322754</v>
      </c>
      <c r="P228" s="376" t="s">
        <v>145</v>
      </c>
      <c r="Q228" s="375">
        <v>6.9600000381469727</v>
      </c>
      <c r="R228" s="375">
        <v>61.720001220703125</v>
      </c>
      <c r="S228" s="377" t="s">
        <v>165</v>
      </c>
      <c r="T228" s="376" t="s">
        <v>163</v>
      </c>
      <c r="U228" s="377" t="s">
        <v>165</v>
      </c>
      <c r="V228" s="378">
        <v>152.60000610351563</v>
      </c>
      <c r="W228" s="375">
        <v>8.9969997406005859</v>
      </c>
      <c r="X228" s="379">
        <v>0.1575201153755188</v>
      </c>
      <c r="Y228" s="375">
        <v>77.592002868652344</v>
      </c>
      <c r="Z228" s="375">
        <v>38.298000335693359</v>
      </c>
      <c r="AA228" s="375">
        <v>7.2800002098083496</v>
      </c>
      <c r="AB228" s="375">
        <v>513</v>
      </c>
      <c r="AC228" s="332" t="s">
        <v>144</v>
      </c>
      <c r="AD228" s="341" t="s">
        <v>146</v>
      </c>
      <c r="AE228" s="333">
        <v>0.69999998807907104</v>
      </c>
      <c r="AF228" s="333">
        <v>1.7999999523162842</v>
      </c>
      <c r="AG228" s="333">
        <v>1.1000000238418579</v>
      </c>
      <c r="AH228" s="332" t="s">
        <v>148</v>
      </c>
      <c r="AI228" s="341" t="s">
        <v>149</v>
      </c>
      <c r="AJ228" s="380">
        <v>13</v>
      </c>
    </row>
    <row r="229" spans="1:36" s="381" customFormat="1" ht="16.5" customHeight="1" x14ac:dyDescent="0.3">
      <c r="A229" s="328" t="s">
        <v>316</v>
      </c>
      <c r="B229" s="12">
        <v>1031</v>
      </c>
      <c r="C229" s="17" t="s">
        <v>317</v>
      </c>
      <c r="D229" s="13" t="s">
        <v>318</v>
      </c>
      <c r="E229" s="13" t="s">
        <v>70</v>
      </c>
      <c r="F229" s="291">
        <v>42163</v>
      </c>
      <c r="G229" s="374">
        <v>14</v>
      </c>
      <c r="J229" s="13" t="s">
        <v>318</v>
      </c>
      <c r="K229" s="291">
        <v>42163</v>
      </c>
      <c r="L229" s="375">
        <v>12</v>
      </c>
      <c r="M229" s="376" t="s">
        <v>144</v>
      </c>
      <c r="N229" s="375">
        <v>26.559999465942383</v>
      </c>
      <c r="O229" s="375">
        <v>11.880000114440918</v>
      </c>
      <c r="P229" s="376" t="s">
        <v>145</v>
      </c>
      <c r="Q229" s="375">
        <v>6.1599998474121094</v>
      </c>
      <c r="R229" s="375">
        <v>56.549999237060547</v>
      </c>
      <c r="S229" s="378">
        <v>8</v>
      </c>
      <c r="T229" s="376" t="s">
        <v>163</v>
      </c>
      <c r="U229" s="377" t="s">
        <v>165</v>
      </c>
      <c r="V229" s="378">
        <v>152.60000610351563</v>
      </c>
      <c r="W229" s="375">
        <v>7.2880001068115234</v>
      </c>
      <c r="X229" s="379">
        <v>0.14991678297519684</v>
      </c>
      <c r="Y229" s="375">
        <v>75.53399658203125</v>
      </c>
      <c r="Z229" s="375">
        <v>39.068000793457031</v>
      </c>
      <c r="AA229" s="375">
        <v>7.369999885559082</v>
      </c>
      <c r="AB229" s="375">
        <v>483</v>
      </c>
      <c r="AC229" s="332" t="s">
        <v>144</v>
      </c>
      <c r="AD229" s="341" t="s">
        <v>146</v>
      </c>
      <c r="AE229" s="333">
        <v>1.2000000476837158</v>
      </c>
      <c r="AF229" s="333">
        <v>1.8999999761581421</v>
      </c>
      <c r="AG229" s="333">
        <v>0.89999997615814209</v>
      </c>
      <c r="AH229" s="332" t="s">
        <v>148</v>
      </c>
      <c r="AI229" s="341" t="s">
        <v>149</v>
      </c>
      <c r="AJ229" s="380">
        <v>14</v>
      </c>
    </row>
    <row r="230" spans="1:36" s="381" customFormat="1" ht="16.5" customHeight="1" x14ac:dyDescent="0.3">
      <c r="A230" s="328" t="s">
        <v>319</v>
      </c>
      <c r="B230" s="12">
        <v>1032</v>
      </c>
      <c r="C230" s="17" t="s">
        <v>320</v>
      </c>
      <c r="D230" s="13" t="s">
        <v>321</v>
      </c>
      <c r="E230" s="13" t="s">
        <v>70</v>
      </c>
      <c r="F230" s="291">
        <v>42163</v>
      </c>
      <c r="G230" s="374">
        <v>15</v>
      </c>
      <c r="J230" s="13" t="s">
        <v>321</v>
      </c>
      <c r="K230" s="291">
        <v>42163</v>
      </c>
      <c r="L230" s="375">
        <v>8</v>
      </c>
      <c r="M230" s="375">
        <v>2.0226750522851944E-2</v>
      </c>
      <c r="N230" s="375">
        <v>26.239999771118164</v>
      </c>
      <c r="O230" s="375">
        <v>10.579999923706055</v>
      </c>
      <c r="P230" s="376" t="s">
        <v>145</v>
      </c>
      <c r="Q230" s="375">
        <v>6.179999828338623</v>
      </c>
      <c r="R230" s="375">
        <v>56.580001831054688</v>
      </c>
      <c r="S230" s="378">
        <v>99</v>
      </c>
      <c r="T230" s="376" t="s">
        <v>163</v>
      </c>
      <c r="U230" s="378">
        <v>11</v>
      </c>
      <c r="V230" s="378">
        <v>146.39999389648438</v>
      </c>
      <c r="W230" s="375">
        <v>1.4500000476837158</v>
      </c>
      <c r="X230" s="379">
        <v>0.16545602679252625</v>
      </c>
      <c r="Y230" s="375">
        <v>77.264999389648438</v>
      </c>
      <c r="Z230" s="375">
        <v>37.520000457763672</v>
      </c>
      <c r="AA230" s="375">
        <v>7.3400001525878906</v>
      </c>
      <c r="AB230" s="375">
        <v>473</v>
      </c>
      <c r="AC230" s="332" t="s">
        <v>144</v>
      </c>
      <c r="AD230" s="341" t="s">
        <v>146</v>
      </c>
      <c r="AE230" s="333">
        <v>1.3999999761581421</v>
      </c>
      <c r="AF230" s="333">
        <v>1.3999999761581421</v>
      </c>
      <c r="AG230" s="333">
        <v>1</v>
      </c>
      <c r="AH230" s="332" t="s">
        <v>148</v>
      </c>
      <c r="AI230" s="341" t="s">
        <v>149</v>
      </c>
      <c r="AJ230" s="380">
        <v>15</v>
      </c>
    </row>
    <row r="232" spans="1:36" x14ac:dyDescent="0.3">
      <c r="A232" s="239" t="s">
        <v>475</v>
      </c>
    </row>
    <row r="233" spans="1:36" s="348" customFormat="1" ht="12" customHeight="1" x14ac:dyDescent="0.3">
      <c r="A233" s="361"/>
      <c r="G233" s="480"/>
      <c r="L233" s="1" t="s">
        <v>108</v>
      </c>
      <c r="M233" s="1" t="s">
        <v>109</v>
      </c>
      <c r="N233" s="1" t="s">
        <v>110</v>
      </c>
      <c r="O233" s="1" t="s">
        <v>111</v>
      </c>
      <c r="P233" s="1" t="s">
        <v>112</v>
      </c>
      <c r="Q233" s="1" t="s">
        <v>113</v>
      </c>
      <c r="R233" s="1" t="s">
        <v>114</v>
      </c>
      <c r="S233" s="1" t="s">
        <v>115</v>
      </c>
      <c r="T233" s="1" t="s">
        <v>116</v>
      </c>
      <c r="U233" s="1" t="s">
        <v>117</v>
      </c>
      <c r="V233" s="1" t="s">
        <v>118</v>
      </c>
      <c r="W233" s="1" t="s">
        <v>119</v>
      </c>
      <c r="X233" s="1" t="s">
        <v>120</v>
      </c>
      <c r="Y233" s="1" t="s">
        <v>121</v>
      </c>
      <c r="Z233" s="1" t="s">
        <v>122</v>
      </c>
      <c r="AA233" s="1" t="s">
        <v>123</v>
      </c>
      <c r="AB233" s="1" t="s">
        <v>124</v>
      </c>
      <c r="AC233" s="1" t="s">
        <v>125</v>
      </c>
      <c r="AD233" s="1" t="s">
        <v>126</v>
      </c>
      <c r="AE233" s="1" t="s">
        <v>127</v>
      </c>
      <c r="AF233" s="1" t="s">
        <v>128</v>
      </c>
      <c r="AG233" s="1" t="s">
        <v>129</v>
      </c>
      <c r="AH233" s="1" t="s">
        <v>130</v>
      </c>
      <c r="AI233" s="1" t="s">
        <v>131</v>
      </c>
    </row>
    <row r="234" spans="1:36" s="348" customFormat="1" ht="12" customHeight="1" x14ac:dyDescent="0.3">
      <c r="A234" s="481" t="s">
        <v>476</v>
      </c>
      <c r="B234" s="10"/>
      <c r="C234" s="482"/>
      <c r="G234" s="385"/>
      <c r="L234" s="312" t="s">
        <v>136</v>
      </c>
      <c r="M234" s="312" t="s">
        <v>137</v>
      </c>
      <c r="N234" s="312" t="s">
        <v>136</v>
      </c>
      <c r="O234" s="312" t="s">
        <v>136</v>
      </c>
      <c r="P234" s="312" t="s">
        <v>136</v>
      </c>
      <c r="Q234" s="312" t="s">
        <v>136</v>
      </c>
      <c r="R234" s="312" t="s">
        <v>136</v>
      </c>
      <c r="S234" s="312" t="s">
        <v>136</v>
      </c>
      <c r="T234" s="312" t="s">
        <v>136</v>
      </c>
      <c r="U234" s="312" t="s">
        <v>136</v>
      </c>
      <c r="V234" s="312" t="s">
        <v>138</v>
      </c>
      <c r="W234" s="312" t="s">
        <v>139</v>
      </c>
      <c r="X234" s="312" t="s">
        <v>140</v>
      </c>
      <c r="Y234" s="312" t="s">
        <v>139</v>
      </c>
      <c r="Z234" s="312" t="s">
        <v>139</v>
      </c>
      <c r="AA234" s="312" t="s">
        <v>140</v>
      </c>
      <c r="AB234" s="312" t="s">
        <v>141</v>
      </c>
      <c r="AC234" s="312" t="s">
        <v>142</v>
      </c>
      <c r="AD234" s="312" t="s">
        <v>142</v>
      </c>
      <c r="AE234" s="312" t="s">
        <v>142</v>
      </c>
      <c r="AF234" s="312" t="s">
        <v>142</v>
      </c>
      <c r="AG234" s="312" t="s">
        <v>142</v>
      </c>
      <c r="AH234" s="312" t="s">
        <v>142</v>
      </c>
      <c r="AI234" s="312" t="s">
        <v>142</v>
      </c>
    </row>
    <row r="235" spans="1:36" s="348" customFormat="1" ht="12" customHeight="1" x14ac:dyDescent="0.3">
      <c r="A235" s="286" t="s">
        <v>298</v>
      </c>
      <c r="B235" s="142" t="s">
        <v>89</v>
      </c>
      <c r="C235" s="142" t="s">
        <v>446</v>
      </c>
      <c r="D235" s="142" t="s">
        <v>477</v>
      </c>
      <c r="E235" s="142" t="s">
        <v>3</v>
      </c>
      <c r="F235" s="483" t="s">
        <v>10</v>
      </c>
      <c r="G235" s="383" t="s">
        <v>195</v>
      </c>
      <c r="L235" s="312" t="s">
        <v>158</v>
      </c>
      <c r="M235" s="312" t="s">
        <v>159</v>
      </c>
      <c r="N235" s="312" t="s">
        <v>159</v>
      </c>
      <c r="O235" s="312" t="s">
        <v>159</v>
      </c>
      <c r="P235" s="312" t="s">
        <v>159</v>
      </c>
      <c r="Q235" s="312" t="s">
        <v>159</v>
      </c>
      <c r="R235" s="312" t="s">
        <v>159</v>
      </c>
      <c r="S235" s="312" t="s">
        <v>158</v>
      </c>
      <c r="T235" s="312" t="s">
        <v>159</v>
      </c>
      <c r="U235" s="312" t="s">
        <v>158</v>
      </c>
      <c r="V235" s="312" t="s">
        <v>159</v>
      </c>
      <c r="W235" s="312" t="s">
        <v>159</v>
      </c>
      <c r="X235" s="312" t="s">
        <v>159</v>
      </c>
      <c r="Y235" s="312" t="s">
        <v>159</v>
      </c>
      <c r="Z235" s="312" t="s">
        <v>159</v>
      </c>
      <c r="AA235" s="322"/>
      <c r="AB235" s="312" t="s">
        <v>160</v>
      </c>
      <c r="AC235" s="312" t="s">
        <v>158</v>
      </c>
      <c r="AD235" s="312" t="s">
        <v>158</v>
      </c>
      <c r="AE235" s="312" t="s">
        <v>158</v>
      </c>
      <c r="AF235" s="312" t="s">
        <v>158</v>
      </c>
      <c r="AG235" s="312" t="s">
        <v>158</v>
      </c>
      <c r="AH235" s="312" t="s">
        <v>158</v>
      </c>
      <c r="AI235" s="312" t="s">
        <v>158</v>
      </c>
    </row>
    <row r="236" spans="1:36" s="381" customFormat="1" ht="12" customHeight="1" x14ac:dyDescent="0.3">
      <c r="A236" s="455" t="s">
        <v>478</v>
      </c>
      <c r="B236" s="12">
        <v>1112</v>
      </c>
      <c r="C236" s="13"/>
      <c r="D236" s="13" t="s">
        <v>71</v>
      </c>
      <c r="E236" s="13" t="s">
        <v>72</v>
      </c>
      <c r="F236" s="484">
        <v>42184</v>
      </c>
      <c r="G236" s="389">
        <v>13</v>
      </c>
      <c r="J236" s="13" t="s">
        <v>71</v>
      </c>
      <c r="K236" s="484">
        <v>42184</v>
      </c>
      <c r="L236" s="331">
        <v>6</v>
      </c>
      <c r="M236" s="331">
        <v>2.3432763293385506E-2</v>
      </c>
      <c r="N236" s="331">
        <v>15.239999771118164</v>
      </c>
      <c r="O236" s="331">
        <v>5.8499999046325684</v>
      </c>
      <c r="P236" s="332" t="s">
        <v>145</v>
      </c>
      <c r="Q236" s="331">
        <v>4.2600002288818359</v>
      </c>
      <c r="R236" s="331">
        <v>45.759998321533203</v>
      </c>
      <c r="S236" s="333">
        <v>5</v>
      </c>
      <c r="T236" s="332" t="s">
        <v>163</v>
      </c>
      <c r="U236" s="333">
        <v>5</v>
      </c>
      <c r="V236" s="333">
        <v>122</v>
      </c>
      <c r="W236" s="331">
        <v>6.8600001335144043</v>
      </c>
      <c r="X236" s="388">
        <v>9.4864778220653534E-2</v>
      </c>
      <c r="Y236" s="331">
        <v>32.743999481201172</v>
      </c>
      <c r="Z236" s="331">
        <v>27.620000839233398</v>
      </c>
      <c r="AA236" s="331">
        <v>7.7100000381469727</v>
      </c>
      <c r="AB236" s="331">
        <v>347</v>
      </c>
      <c r="AC236" s="332" t="s">
        <v>144</v>
      </c>
      <c r="AD236" s="341" t="s">
        <v>146</v>
      </c>
      <c r="AE236" s="333">
        <v>0.60000002384185791</v>
      </c>
      <c r="AF236" s="333">
        <v>0.30000001192092896</v>
      </c>
      <c r="AG236" s="333">
        <v>2.2999999523162842</v>
      </c>
      <c r="AH236" s="331">
        <v>5.000000074505806E-2</v>
      </c>
      <c r="AI236" s="341" t="s">
        <v>149</v>
      </c>
    </row>
    <row r="237" spans="1:36" s="381" customFormat="1" ht="12" customHeight="1" x14ac:dyDescent="0.3">
      <c r="A237" s="455" t="s">
        <v>479</v>
      </c>
      <c r="B237" s="12">
        <v>1113</v>
      </c>
      <c r="C237" s="13"/>
      <c r="D237" s="13" t="s">
        <v>74</v>
      </c>
      <c r="E237" s="13" t="s">
        <v>75</v>
      </c>
      <c r="F237" s="484">
        <v>42184</v>
      </c>
      <c r="G237" s="389">
        <v>14</v>
      </c>
      <c r="J237" s="13" t="s">
        <v>74</v>
      </c>
      <c r="K237" s="484">
        <v>42184</v>
      </c>
      <c r="L237" s="331">
        <v>7.3000001907348633</v>
      </c>
      <c r="M237" s="331">
        <v>2.7302265167236328E-2</v>
      </c>
      <c r="N237" s="331">
        <v>11.029999732971191</v>
      </c>
      <c r="O237" s="331">
        <v>7.5300002098083496</v>
      </c>
      <c r="P237" s="332" t="s">
        <v>145</v>
      </c>
      <c r="Q237" s="331">
        <v>1.4700000286102295</v>
      </c>
      <c r="R237" s="331">
        <v>110.16999816894531</v>
      </c>
      <c r="S237" s="333">
        <v>7</v>
      </c>
      <c r="T237" s="332" t="s">
        <v>163</v>
      </c>
      <c r="U237" s="333">
        <v>9</v>
      </c>
      <c r="V237" s="333">
        <v>268.5</v>
      </c>
      <c r="W237" s="331">
        <v>23.690000534057617</v>
      </c>
      <c r="X237" s="388">
        <v>0.10917530208826065</v>
      </c>
      <c r="Y237" s="331">
        <v>39.155998229980469</v>
      </c>
      <c r="Z237" s="331">
        <v>31.155000686645508</v>
      </c>
      <c r="AA237" s="331">
        <v>7.559999942779541</v>
      </c>
      <c r="AB237" s="331">
        <v>595</v>
      </c>
      <c r="AC237" s="332" t="s">
        <v>144</v>
      </c>
      <c r="AD237" s="341" t="s">
        <v>146</v>
      </c>
      <c r="AE237" s="341" t="s">
        <v>146</v>
      </c>
      <c r="AF237" s="333">
        <v>0.69999998807907104</v>
      </c>
      <c r="AG237" s="333">
        <v>2</v>
      </c>
      <c r="AH237" s="331">
        <v>3.9999999105930328E-2</v>
      </c>
      <c r="AI237" s="341" t="s">
        <v>149</v>
      </c>
    </row>
    <row r="238" spans="1:36" s="381" customFormat="1" ht="12" customHeight="1" x14ac:dyDescent="0.3">
      <c r="A238" s="455" t="s">
        <v>480</v>
      </c>
      <c r="B238" s="12">
        <v>1114</v>
      </c>
      <c r="C238" s="324"/>
      <c r="D238" s="324" t="s">
        <v>52</v>
      </c>
      <c r="E238" s="324" t="s">
        <v>54</v>
      </c>
      <c r="F238" s="484">
        <v>42184</v>
      </c>
      <c r="G238" s="389">
        <v>15</v>
      </c>
      <c r="J238" s="324" t="s">
        <v>52</v>
      </c>
      <c r="K238" s="484">
        <v>42184</v>
      </c>
      <c r="L238" s="331">
        <v>7.1999998092651367</v>
      </c>
      <c r="M238" s="331">
        <v>2.3432763293385506E-2</v>
      </c>
      <c r="N238" s="331">
        <v>30.889999389648438</v>
      </c>
      <c r="O238" s="331">
        <v>15.220000267028809</v>
      </c>
      <c r="P238" s="332" t="s">
        <v>145</v>
      </c>
      <c r="Q238" s="331">
        <v>3.1800000667572021</v>
      </c>
      <c r="R238" s="331">
        <v>85.900001525878906</v>
      </c>
      <c r="S238" s="333">
        <v>6</v>
      </c>
      <c r="T238" s="332" t="s">
        <v>163</v>
      </c>
      <c r="U238" s="333">
        <v>8</v>
      </c>
      <c r="V238" s="333">
        <v>186.10000610351563</v>
      </c>
      <c r="W238" s="331">
        <v>14.97700023651123</v>
      </c>
      <c r="X238" s="388">
        <v>0.14426688849925995</v>
      </c>
      <c r="Y238" s="331">
        <v>66.605003356933594</v>
      </c>
      <c r="Z238" s="331">
        <v>78.980003356933594</v>
      </c>
      <c r="AA238" s="331">
        <v>7.75</v>
      </c>
      <c r="AB238" s="331">
        <v>662</v>
      </c>
      <c r="AC238" s="332" t="s">
        <v>144</v>
      </c>
      <c r="AD238" s="341" t="s">
        <v>146</v>
      </c>
      <c r="AE238" s="341" t="s">
        <v>146</v>
      </c>
      <c r="AF238" s="333">
        <v>0.69999998807907104</v>
      </c>
      <c r="AG238" s="333">
        <v>3.2000000476837158</v>
      </c>
      <c r="AH238" s="331">
        <v>3.9999999105930328E-2</v>
      </c>
      <c r="AI238" s="341" t="s">
        <v>149</v>
      </c>
    </row>
    <row r="239" spans="1:36" s="381" customFormat="1" ht="12" customHeight="1" x14ac:dyDescent="0.3">
      <c r="A239" s="455" t="s">
        <v>481</v>
      </c>
      <c r="B239" s="12">
        <v>1115</v>
      </c>
      <c r="C239" s="13"/>
      <c r="D239" s="13" t="s">
        <v>55</v>
      </c>
      <c r="E239" s="13" t="s">
        <v>56</v>
      </c>
      <c r="F239" s="484">
        <v>42184</v>
      </c>
      <c r="G239" s="389">
        <v>16</v>
      </c>
      <c r="J239" s="13" t="s">
        <v>55</v>
      </c>
      <c r="K239" s="484">
        <v>42184</v>
      </c>
      <c r="L239" s="331">
        <v>5</v>
      </c>
      <c r="M239" s="331">
        <v>2.3432763293385506E-2</v>
      </c>
      <c r="N239" s="331">
        <v>8.119999885559082</v>
      </c>
      <c r="O239" s="331">
        <v>5.429999828338623</v>
      </c>
      <c r="P239" s="332" t="s">
        <v>145</v>
      </c>
      <c r="Q239" s="331">
        <v>1.3799999952316284</v>
      </c>
      <c r="R239" s="331">
        <v>117.63999938964844</v>
      </c>
      <c r="S239" s="333">
        <v>5</v>
      </c>
      <c r="T239" s="332" t="s">
        <v>163</v>
      </c>
      <c r="U239" s="333">
        <v>9</v>
      </c>
      <c r="V239" s="333">
        <v>262.39999389648438</v>
      </c>
      <c r="W239" s="331">
        <v>35.791999816894531</v>
      </c>
      <c r="X239" s="388">
        <v>7.4945025146007538E-2</v>
      </c>
      <c r="Y239" s="331">
        <v>43.963001251220703</v>
      </c>
      <c r="Z239" s="331">
        <v>28.13800048828125</v>
      </c>
      <c r="AA239" s="331">
        <v>7.5900001525878906</v>
      </c>
      <c r="AB239" s="331">
        <v>621</v>
      </c>
      <c r="AC239" s="332" t="s">
        <v>144</v>
      </c>
      <c r="AD239" s="341" t="s">
        <v>146</v>
      </c>
      <c r="AE239" s="341" t="s">
        <v>146</v>
      </c>
      <c r="AF239" s="333">
        <v>0.20000000298023224</v>
      </c>
      <c r="AG239" s="333">
        <v>1.7999999523162842</v>
      </c>
      <c r="AH239" s="331">
        <v>5.000000074505806E-2</v>
      </c>
      <c r="AI239" s="341" t="s">
        <v>149</v>
      </c>
    </row>
    <row r="240" spans="1:36" s="381" customFormat="1" ht="12" customHeight="1" x14ac:dyDescent="0.3">
      <c r="A240" s="455" t="s">
        <v>482</v>
      </c>
      <c r="B240" s="12">
        <v>1116</v>
      </c>
      <c r="C240" s="324"/>
      <c r="D240" s="324" t="s">
        <v>60</v>
      </c>
      <c r="E240" s="324" t="s">
        <v>54</v>
      </c>
      <c r="F240" s="484">
        <v>42184</v>
      </c>
      <c r="G240" s="389">
        <v>17</v>
      </c>
      <c r="J240" s="324" t="s">
        <v>60</v>
      </c>
      <c r="K240" s="484">
        <v>42184</v>
      </c>
      <c r="L240" s="331">
        <v>2.4000000953674316</v>
      </c>
      <c r="M240" s="331">
        <v>2.7302265167236328E-2</v>
      </c>
      <c r="N240" s="331">
        <v>20.180000305175781</v>
      </c>
      <c r="O240" s="331">
        <v>8.9200000762939453</v>
      </c>
      <c r="P240" s="332" t="s">
        <v>145</v>
      </c>
      <c r="Q240" s="331">
        <v>3.2899999618530273</v>
      </c>
      <c r="R240" s="331">
        <v>51.900001525878906</v>
      </c>
      <c r="S240" s="333">
        <v>8</v>
      </c>
      <c r="T240" s="332" t="s">
        <v>163</v>
      </c>
      <c r="U240" s="341" t="s">
        <v>165</v>
      </c>
      <c r="V240" s="333">
        <v>134.19999694824219</v>
      </c>
      <c r="W240" s="331">
        <v>13.340000152587891</v>
      </c>
      <c r="X240" s="388">
        <v>0.1143912598490715</v>
      </c>
      <c r="Y240" s="331">
        <v>37.206001281738281</v>
      </c>
      <c r="Z240" s="331">
        <v>43.353000640869141</v>
      </c>
      <c r="AA240" s="331">
        <v>7.7899999618530273</v>
      </c>
      <c r="AB240" s="331">
        <v>414</v>
      </c>
      <c r="AC240" s="332" t="s">
        <v>144</v>
      </c>
      <c r="AD240" s="341" t="s">
        <v>146</v>
      </c>
      <c r="AE240" s="341" t="s">
        <v>146</v>
      </c>
      <c r="AF240" s="333">
        <v>0.69999998807907104</v>
      </c>
      <c r="AG240" s="333">
        <v>2.4000000953674316</v>
      </c>
      <c r="AH240" s="331">
        <v>5.000000074505806E-2</v>
      </c>
      <c r="AI240" s="341" t="s">
        <v>149</v>
      </c>
    </row>
    <row r="241" spans="1:35" s="381" customFormat="1" ht="12" customHeight="1" x14ac:dyDescent="0.3">
      <c r="A241" s="455" t="s">
        <v>483</v>
      </c>
      <c r="B241" s="12">
        <v>1117</v>
      </c>
      <c r="C241" s="324"/>
      <c r="D241" s="324" t="s">
        <v>65</v>
      </c>
      <c r="E241" s="324" t="s">
        <v>54</v>
      </c>
      <c r="F241" s="484">
        <v>42184</v>
      </c>
      <c r="G241" s="389">
        <v>18</v>
      </c>
      <c r="J241" s="324" t="s">
        <v>65</v>
      </c>
      <c r="K241" s="484">
        <v>42184</v>
      </c>
      <c r="L241" s="331">
        <v>5.1999998092651367</v>
      </c>
      <c r="M241" s="332" t="s">
        <v>144</v>
      </c>
      <c r="N241" s="331">
        <v>20.920000076293945</v>
      </c>
      <c r="O241" s="331">
        <v>6.2800002098083496</v>
      </c>
      <c r="P241" s="332" t="s">
        <v>145</v>
      </c>
      <c r="Q241" s="331">
        <v>2.6500000953674316</v>
      </c>
      <c r="R241" s="331">
        <v>87.19000244140625</v>
      </c>
      <c r="S241" s="333">
        <v>5</v>
      </c>
      <c r="T241" s="332" t="s">
        <v>163</v>
      </c>
      <c r="U241" s="333">
        <v>6</v>
      </c>
      <c r="V241" s="333">
        <v>183.05999755859375</v>
      </c>
      <c r="W241" s="331">
        <v>27.492000579833984</v>
      </c>
      <c r="X241" s="388">
        <v>8.2372508943080902E-2</v>
      </c>
      <c r="Y241" s="331">
        <v>36.004001617431641</v>
      </c>
      <c r="Z241" s="331">
        <v>60.687999725341797</v>
      </c>
      <c r="AA241" s="331">
        <v>7.7300000190734863</v>
      </c>
      <c r="AB241" s="331">
        <v>541</v>
      </c>
      <c r="AC241" s="332" t="s">
        <v>144</v>
      </c>
      <c r="AD241" s="341" t="s">
        <v>146</v>
      </c>
      <c r="AE241" s="333">
        <v>0.69999998807907104</v>
      </c>
      <c r="AF241" s="333">
        <v>3.2999999523162842</v>
      </c>
      <c r="AG241" s="333">
        <v>2.0999999046325684</v>
      </c>
      <c r="AH241" s="331">
        <v>5.9999998658895493E-2</v>
      </c>
      <c r="AI241" s="341" t="s">
        <v>149</v>
      </c>
    </row>
    <row r="242" spans="1:35" s="381" customFormat="1" ht="12" customHeight="1" x14ac:dyDescent="0.3">
      <c r="A242" s="455" t="s">
        <v>484</v>
      </c>
      <c r="B242" s="12">
        <v>1118</v>
      </c>
      <c r="C242" s="324"/>
      <c r="D242" s="485" t="s">
        <v>103</v>
      </c>
      <c r="E242" s="485" t="s">
        <v>104</v>
      </c>
      <c r="F242" s="484">
        <v>42184</v>
      </c>
      <c r="G242" s="389">
        <v>19</v>
      </c>
      <c r="J242" s="485" t="s">
        <v>103</v>
      </c>
      <c r="K242" s="484">
        <v>42184</v>
      </c>
      <c r="L242" s="331">
        <v>3.2999999523162842</v>
      </c>
      <c r="M242" s="332" t="s">
        <v>144</v>
      </c>
      <c r="N242" s="331">
        <v>6.429999828338623</v>
      </c>
      <c r="O242" s="331">
        <v>3.7200000286102295</v>
      </c>
      <c r="P242" s="332" t="s">
        <v>145</v>
      </c>
      <c r="Q242" s="331">
        <v>1.1599999666213989</v>
      </c>
      <c r="R242" s="331">
        <v>120.41000366210938</v>
      </c>
      <c r="S242" s="333">
        <v>9</v>
      </c>
      <c r="T242" s="332" t="s">
        <v>163</v>
      </c>
      <c r="U242" s="333">
        <v>10</v>
      </c>
      <c r="V242" s="333">
        <v>244.10000610351563</v>
      </c>
      <c r="W242" s="331">
        <v>51.25</v>
      </c>
      <c r="X242" s="388">
        <v>7.1479044854640961E-2</v>
      </c>
      <c r="Y242" s="331">
        <v>50.216999053955078</v>
      </c>
      <c r="Z242" s="331">
        <v>24.846000671386719</v>
      </c>
      <c r="AA242" s="331">
        <v>7.7399997711181641</v>
      </c>
      <c r="AB242" s="331">
        <v>613</v>
      </c>
      <c r="AC242" s="332" t="s">
        <v>144</v>
      </c>
      <c r="AD242" s="341" t="s">
        <v>146</v>
      </c>
      <c r="AE242" s="341" t="s">
        <v>146</v>
      </c>
      <c r="AF242" s="333">
        <v>0.30000001192092896</v>
      </c>
      <c r="AG242" s="333">
        <v>1.8999999761581421</v>
      </c>
      <c r="AH242" s="331">
        <v>5.000000074505806E-2</v>
      </c>
      <c r="AI242" s="341" t="s">
        <v>149</v>
      </c>
    </row>
    <row r="243" spans="1:35" s="381" customFormat="1" ht="12" customHeight="1" x14ac:dyDescent="0.3">
      <c r="A243" s="455" t="s">
        <v>485</v>
      </c>
      <c r="B243" s="328">
        <v>1119</v>
      </c>
      <c r="C243" s="425" t="s">
        <v>336</v>
      </c>
      <c r="D243" s="425" t="s">
        <v>85</v>
      </c>
      <c r="E243" s="415" t="s">
        <v>337</v>
      </c>
      <c r="F243" s="484">
        <v>42184</v>
      </c>
      <c r="G243" s="389">
        <v>20</v>
      </c>
      <c r="J243" s="425" t="s">
        <v>85</v>
      </c>
      <c r="K243" s="484">
        <v>42184</v>
      </c>
      <c r="L243" s="331">
        <v>8.1000003814697266</v>
      </c>
      <c r="M243" s="331">
        <v>2.3432763293385506E-2</v>
      </c>
      <c r="N243" s="331">
        <v>9.4799995422363281</v>
      </c>
      <c r="O243" s="331">
        <v>7.5399999618530273</v>
      </c>
      <c r="P243" s="332" t="s">
        <v>145</v>
      </c>
      <c r="Q243" s="331">
        <v>1.2799999713897705</v>
      </c>
      <c r="R243" s="331">
        <v>90.099998474121094</v>
      </c>
      <c r="S243" s="333">
        <v>13</v>
      </c>
      <c r="T243" s="332" t="s">
        <v>163</v>
      </c>
      <c r="U243" s="333">
        <v>67</v>
      </c>
      <c r="V243" s="333">
        <v>262.39999389648438</v>
      </c>
      <c r="W243" s="331">
        <v>4.9029998779296875</v>
      </c>
      <c r="X243" s="388">
        <v>8.2372508943080902E-2</v>
      </c>
      <c r="Y243" s="331">
        <v>24.181999206542969</v>
      </c>
      <c r="Z243" s="331">
        <v>17.323999404907227</v>
      </c>
      <c r="AA243" s="331">
        <v>7.7600002288818359</v>
      </c>
      <c r="AB243" s="331">
        <v>515</v>
      </c>
      <c r="AC243" s="332" t="s">
        <v>144</v>
      </c>
      <c r="AD243" s="341" t="s">
        <v>146</v>
      </c>
      <c r="AE243" s="341" t="s">
        <v>146</v>
      </c>
      <c r="AF243" s="333">
        <v>0.30000001192092896</v>
      </c>
      <c r="AG243" s="333">
        <v>1.5</v>
      </c>
      <c r="AH243" s="331">
        <v>3.9999999105930328E-2</v>
      </c>
      <c r="AI243" s="341" t="s">
        <v>149</v>
      </c>
    </row>
    <row r="244" spans="1:35" s="381" customFormat="1" ht="12" customHeight="1" x14ac:dyDescent="0.3">
      <c r="A244" s="455" t="s">
        <v>486</v>
      </c>
      <c r="B244" s="12">
        <v>1120</v>
      </c>
      <c r="C244" s="427" t="s">
        <v>339</v>
      </c>
      <c r="D244" s="425" t="s">
        <v>87</v>
      </c>
      <c r="E244" s="415" t="s">
        <v>337</v>
      </c>
      <c r="F244" s="484">
        <v>42184</v>
      </c>
      <c r="G244" s="389">
        <v>21</v>
      </c>
      <c r="J244" s="425" t="s">
        <v>87</v>
      </c>
      <c r="K244" s="484">
        <v>42184</v>
      </c>
      <c r="L244" s="331">
        <v>5.6999998092651367</v>
      </c>
      <c r="M244" s="332" t="s">
        <v>144</v>
      </c>
      <c r="N244" s="331">
        <v>10.090000152587891</v>
      </c>
      <c r="O244" s="331">
        <v>6.7800002098083496</v>
      </c>
      <c r="P244" s="332" t="s">
        <v>145</v>
      </c>
      <c r="Q244" s="331">
        <v>1.4800000190734863</v>
      </c>
      <c r="R244" s="331">
        <v>96.220001220703125</v>
      </c>
      <c r="S244" s="333">
        <v>11</v>
      </c>
      <c r="T244" s="332" t="s">
        <v>163</v>
      </c>
      <c r="U244" s="333">
        <v>16</v>
      </c>
      <c r="V244" s="333">
        <v>250.19999694824219</v>
      </c>
      <c r="W244" s="331">
        <v>16.231000900268555</v>
      </c>
      <c r="X244" s="388">
        <v>7.8573808073997498E-2</v>
      </c>
      <c r="Y244" s="331">
        <v>37.926998138427734</v>
      </c>
      <c r="Z244" s="331">
        <v>26.538000106811523</v>
      </c>
      <c r="AA244" s="331">
        <v>7.7300000190734863</v>
      </c>
      <c r="AB244" s="331">
        <v>538</v>
      </c>
      <c r="AC244" s="332" t="s">
        <v>144</v>
      </c>
      <c r="AD244" s="341" t="s">
        <v>146</v>
      </c>
      <c r="AE244" s="341" t="s">
        <v>146</v>
      </c>
      <c r="AF244" s="333">
        <v>2.9000000953674316</v>
      </c>
      <c r="AG244" s="333">
        <v>2</v>
      </c>
      <c r="AH244" s="331">
        <v>5.9999998658895493E-2</v>
      </c>
      <c r="AI244" s="333">
        <v>0.40000000596046448</v>
      </c>
    </row>
    <row r="245" spans="1:35" s="348" customFormat="1" ht="12" customHeight="1" x14ac:dyDescent="0.3">
      <c r="A245" s="457" t="s">
        <v>434</v>
      </c>
    </row>
    <row r="261" spans="1:36" x14ac:dyDescent="0.3">
      <c r="A261" s="239" t="s">
        <v>466</v>
      </c>
    </row>
    <row r="262" spans="1:36" ht="15" customHeight="1" x14ac:dyDescent="0.3">
      <c r="A262" s="463"/>
      <c r="B262" s="416"/>
      <c r="L262" s="1" t="s">
        <v>108</v>
      </c>
      <c r="M262" s="1" t="s">
        <v>109</v>
      </c>
      <c r="N262" s="1" t="s">
        <v>110</v>
      </c>
      <c r="O262" s="1" t="s">
        <v>111</v>
      </c>
      <c r="P262" s="1" t="s">
        <v>112</v>
      </c>
      <c r="Q262" s="1" t="s">
        <v>113</v>
      </c>
      <c r="R262" s="1" t="s">
        <v>114</v>
      </c>
      <c r="S262" s="1" t="s">
        <v>115</v>
      </c>
      <c r="T262" s="1" t="s">
        <v>116</v>
      </c>
      <c r="U262" s="1" t="s">
        <v>117</v>
      </c>
      <c r="V262" s="1" t="s">
        <v>118</v>
      </c>
      <c r="W262" s="1" t="s">
        <v>119</v>
      </c>
      <c r="X262" s="1" t="s">
        <v>120</v>
      </c>
      <c r="Y262" s="1" t="s">
        <v>121</v>
      </c>
      <c r="Z262" s="1" t="s">
        <v>122</v>
      </c>
      <c r="AA262" s="1" t="s">
        <v>123</v>
      </c>
      <c r="AB262" s="1" t="s">
        <v>124</v>
      </c>
      <c r="AC262" s="364" t="s">
        <v>125</v>
      </c>
      <c r="AD262" s="364" t="s">
        <v>126</v>
      </c>
      <c r="AE262" s="364" t="s">
        <v>127</v>
      </c>
      <c r="AF262" s="364" t="s">
        <v>128</v>
      </c>
      <c r="AG262" s="364" t="s">
        <v>129</v>
      </c>
      <c r="AH262" s="364" t="s">
        <v>130</v>
      </c>
      <c r="AI262" s="364" t="s">
        <v>131</v>
      </c>
      <c r="AJ262" s="464" t="s">
        <v>293</v>
      </c>
    </row>
    <row r="263" spans="1:36" ht="12.75" customHeight="1" x14ac:dyDescent="0.3">
      <c r="A263" s="457" t="s">
        <v>194</v>
      </c>
      <c r="C263" s="416"/>
      <c r="D263" s="278"/>
      <c r="E263" s="278"/>
      <c r="L263" s="312" t="s">
        <v>136</v>
      </c>
      <c r="M263" s="312" t="s">
        <v>137</v>
      </c>
      <c r="N263" s="312" t="s">
        <v>136</v>
      </c>
      <c r="O263" s="312" t="s">
        <v>136</v>
      </c>
      <c r="P263" s="312" t="s">
        <v>136</v>
      </c>
      <c r="Q263" s="312" t="s">
        <v>136</v>
      </c>
      <c r="R263" s="312" t="s">
        <v>136</v>
      </c>
      <c r="S263" s="312" t="s">
        <v>136</v>
      </c>
      <c r="T263" s="312" t="s">
        <v>136</v>
      </c>
      <c r="U263" s="312" t="s">
        <v>136</v>
      </c>
      <c r="V263" s="312" t="s">
        <v>138</v>
      </c>
      <c r="W263" s="312" t="s">
        <v>139</v>
      </c>
      <c r="X263" s="312" t="s">
        <v>140</v>
      </c>
      <c r="Y263" s="312" t="s">
        <v>139</v>
      </c>
      <c r="Z263" s="312" t="s">
        <v>139</v>
      </c>
      <c r="AA263" s="312" t="s">
        <v>140</v>
      </c>
      <c r="AB263" s="312" t="s">
        <v>141</v>
      </c>
      <c r="AC263" s="430" t="s">
        <v>142</v>
      </c>
      <c r="AD263" s="430" t="s">
        <v>142</v>
      </c>
      <c r="AE263" s="430" t="s">
        <v>142</v>
      </c>
      <c r="AF263" s="430" t="s">
        <v>142</v>
      </c>
      <c r="AG263" s="430" t="s">
        <v>142</v>
      </c>
      <c r="AH263" s="430" t="s">
        <v>142</v>
      </c>
      <c r="AI263" s="430" t="s">
        <v>142</v>
      </c>
      <c r="AJ263" s="284" t="s">
        <v>137</v>
      </c>
    </row>
    <row r="264" spans="1:36" ht="12.75" customHeight="1" x14ac:dyDescent="0.3">
      <c r="A264" s="465" t="s">
        <v>446</v>
      </c>
      <c r="B264" s="142" t="s">
        <v>89</v>
      </c>
      <c r="C264" s="142" t="s">
        <v>1</v>
      </c>
      <c r="D264" s="142" t="s">
        <v>2</v>
      </c>
      <c r="E264" s="142" t="s">
        <v>3</v>
      </c>
      <c r="F264" s="466" t="s">
        <v>184</v>
      </c>
      <c r="L264" s="312" t="s">
        <v>158</v>
      </c>
      <c r="M264" s="312" t="s">
        <v>159</v>
      </c>
      <c r="N264" s="312" t="s">
        <v>159</v>
      </c>
      <c r="O264" s="312" t="s">
        <v>159</v>
      </c>
      <c r="P264" s="312" t="s">
        <v>159</v>
      </c>
      <c r="Q264" s="312" t="s">
        <v>159</v>
      </c>
      <c r="R264" s="312" t="s">
        <v>159</v>
      </c>
      <c r="S264" s="312" t="s">
        <v>158</v>
      </c>
      <c r="T264" s="312" t="s">
        <v>159</v>
      </c>
      <c r="U264" s="312" t="s">
        <v>158</v>
      </c>
      <c r="V264" s="312" t="s">
        <v>159</v>
      </c>
      <c r="W264" s="312" t="s">
        <v>159</v>
      </c>
      <c r="X264" s="312" t="s">
        <v>159</v>
      </c>
      <c r="Y264" s="312" t="s">
        <v>159</v>
      </c>
      <c r="Z264" s="312" t="s">
        <v>159</v>
      </c>
      <c r="AA264" s="322"/>
      <c r="AB264" s="312" t="s">
        <v>160</v>
      </c>
      <c r="AC264" s="430" t="s">
        <v>158</v>
      </c>
      <c r="AD264" s="430" t="s">
        <v>158</v>
      </c>
      <c r="AE264" s="430" t="s">
        <v>158</v>
      </c>
      <c r="AF264" s="430" t="s">
        <v>158</v>
      </c>
      <c r="AG264" s="430" t="s">
        <v>158</v>
      </c>
      <c r="AH264" s="430" t="s">
        <v>158</v>
      </c>
      <c r="AI264" s="430" t="s">
        <v>158</v>
      </c>
    </row>
    <row r="265" spans="1:36" s="299" customFormat="1" ht="12.75" customHeight="1" x14ac:dyDescent="0.3">
      <c r="A265" s="467" t="s">
        <v>447</v>
      </c>
      <c r="B265" s="328">
        <v>1180</v>
      </c>
      <c r="C265" s="425"/>
      <c r="D265" s="460" t="s">
        <v>69</v>
      </c>
      <c r="E265" s="460" t="s">
        <v>54</v>
      </c>
      <c r="F265" s="468">
        <v>41828</v>
      </c>
      <c r="J265" s="460" t="s">
        <v>69</v>
      </c>
      <c r="K265" s="468">
        <v>41828</v>
      </c>
      <c r="L265" s="331">
        <v>4.1999998092651367</v>
      </c>
      <c r="M265" s="332" t="s">
        <v>144</v>
      </c>
      <c r="N265" s="331">
        <v>16.870000839233398</v>
      </c>
      <c r="O265" s="331">
        <v>6</v>
      </c>
      <c r="P265" s="332" t="s">
        <v>145</v>
      </c>
      <c r="Q265" s="331">
        <v>5.0500001907348633</v>
      </c>
      <c r="R265" s="331">
        <v>47.159999847412109</v>
      </c>
      <c r="S265" s="341" t="s">
        <v>165</v>
      </c>
      <c r="T265" s="332" t="s">
        <v>163</v>
      </c>
      <c r="U265" s="333">
        <v>12</v>
      </c>
      <c r="V265" s="333">
        <v>128.10000610351563</v>
      </c>
      <c r="W265" s="331">
        <v>7.7620000839233398</v>
      </c>
      <c r="X265" s="388">
        <v>0.12075276672840118</v>
      </c>
      <c r="Y265" s="331">
        <v>37.652999877929688</v>
      </c>
      <c r="Z265" s="331">
        <v>24.37299919128418</v>
      </c>
      <c r="AA265" s="331">
        <v>7.309999942779541</v>
      </c>
      <c r="AB265" s="335">
        <v>362</v>
      </c>
      <c r="AC265" s="442" t="s">
        <v>144</v>
      </c>
      <c r="AD265" s="444" t="s">
        <v>146</v>
      </c>
      <c r="AE265" s="444" t="s">
        <v>146</v>
      </c>
      <c r="AF265" s="443">
        <v>3.2000000476837158</v>
      </c>
      <c r="AG265" s="443">
        <v>0.89999997615814209</v>
      </c>
      <c r="AH265" s="441">
        <v>3.9999999105930328E-2</v>
      </c>
      <c r="AI265" s="444" t="s">
        <v>149</v>
      </c>
    </row>
    <row r="266" spans="1:36" s="299" customFormat="1" ht="12.75" customHeight="1" x14ac:dyDescent="0.3">
      <c r="A266" s="467" t="s">
        <v>448</v>
      </c>
      <c r="B266" s="328">
        <v>1181</v>
      </c>
      <c r="C266" s="425"/>
      <c r="D266" s="460" t="s">
        <v>74</v>
      </c>
      <c r="E266" s="460" t="s">
        <v>75</v>
      </c>
      <c r="F266" s="468">
        <v>41828</v>
      </c>
      <c r="J266" s="460" t="s">
        <v>74</v>
      </c>
      <c r="K266" s="468">
        <v>41828</v>
      </c>
      <c r="L266" s="331">
        <v>6.0999999046325684</v>
      </c>
      <c r="M266" s="332" t="s">
        <v>144</v>
      </c>
      <c r="N266" s="331">
        <v>11.359999656677246</v>
      </c>
      <c r="O266" s="331">
        <v>7.2199997901916504</v>
      </c>
      <c r="P266" s="332" t="s">
        <v>145</v>
      </c>
      <c r="Q266" s="331">
        <v>1.5700000524520874</v>
      </c>
      <c r="R266" s="331">
        <v>109.12999725341797</v>
      </c>
      <c r="S266" s="341" t="s">
        <v>165</v>
      </c>
      <c r="T266" s="332" t="s">
        <v>163</v>
      </c>
      <c r="U266" s="333">
        <v>9</v>
      </c>
      <c r="V266" s="333">
        <v>268.5</v>
      </c>
      <c r="W266" s="331">
        <v>18.825000762939453</v>
      </c>
      <c r="X266" s="388">
        <v>0.14049705862998962</v>
      </c>
      <c r="Y266" s="331">
        <v>41.095001220703125</v>
      </c>
      <c r="Z266" s="331">
        <v>24.003999710083008</v>
      </c>
      <c r="AA266" s="331">
        <v>7.6100001335144043</v>
      </c>
      <c r="AB266" s="335">
        <v>597</v>
      </c>
      <c r="AC266" s="442" t="s">
        <v>144</v>
      </c>
      <c r="AD266" s="444" t="s">
        <v>146</v>
      </c>
      <c r="AE266" s="444" t="s">
        <v>146</v>
      </c>
      <c r="AF266" s="444" t="s">
        <v>147</v>
      </c>
      <c r="AG266" s="443">
        <v>0.69999998807907104</v>
      </c>
      <c r="AH266" s="442" t="s">
        <v>148</v>
      </c>
      <c r="AI266" s="444" t="s">
        <v>149</v>
      </c>
    </row>
    <row r="267" spans="1:36" s="299" customFormat="1" ht="12.75" customHeight="1" x14ac:dyDescent="0.3">
      <c r="A267" s="467" t="s">
        <v>449</v>
      </c>
      <c r="B267" s="328">
        <v>1182</v>
      </c>
      <c r="C267" s="425"/>
      <c r="D267" s="460" t="s">
        <v>52</v>
      </c>
      <c r="E267" s="460" t="s">
        <v>54</v>
      </c>
      <c r="F267" s="468">
        <v>42188</v>
      </c>
      <c r="J267" s="460" t="s">
        <v>52</v>
      </c>
      <c r="K267" s="468">
        <v>42188</v>
      </c>
      <c r="L267" s="331">
        <v>6.5</v>
      </c>
      <c r="M267" s="332" t="s">
        <v>144</v>
      </c>
      <c r="N267" s="331">
        <v>34.709999084472656</v>
      </c>
      <c r="O267" s="331">
        <v>16.700000762939453</v>
      </c>
      <c r="P267" s="332" t="s">
        <v>145</v>
      </c>
      <c r="Q267" s="331">
        <v>3.940000057220459</v>
      </c>
      <c r="R267" s="331">
        <v>96.80999755859375</v>
      </c>
      <c r="S267" s="341" t="s">
        <v>165</v>
      </c>
      <c r="T267" s="332" t="s">
        <v>163</v>
      </c>
      <c r="U267" s="333">
        <v>11</v>
      </c>
      <c r="V267" s="333">
        <v>238</v>
      </c>
      <c r="W267" s="331">
        <v>11.12399959564209</v>
      </c>
      <c r="X267" s="388">
        <v>0.14765623211860657</v>
      </c>
      <c r="Y267" s="331">
        <v>68.961997985839844</v>
      </c>
      <c r="Z267" s="331">
        <v>71.805999755859375</v>
      </c>
      <c r="AA267" s="331">
        <v>8.0100002288818359</v>
      </c>
      <c r="AB267" s="335">
        <v>729</v>
      </c>
      <c r="AC267" s="442" t="s">
        <v>144</v>
      </c>
      <c r="AD267" s="444" t="s">
        <v>146</v>
      </c>
      <c r="AE267" s="443">
        <v>0.60000002384185791</v>
      </c>
      <c r="AF267" s="443">
        <v>0.20000000298023224</v>
      </c>
      <c r="AG267" s="443">
        <v>2</v>
      </c>
      <c r="AH267" s="442" t="s">
        <v>148</v>
      </c>
      <c r="AI267" s="444" t="s">
        <v>149</v>
      </c>
    </row>
    <row r="268" spans="1:36" s="299" customFormat="1" ht="12.75" customHeight="1" x14ac:dyDescent="0.3">
      <c r="A268" s="467" t="s">
        <v>450</v>
      </c>
      <c r="B268" s="328">
        <v>1183</v>
      </c>
      <c r="C268" s="425"/>
      <c r="D268" s="460" t="s">
        <v>55</v>
      </c>
      <c r="E268" s="460" t="s">
        <v>56</v>
      </c>
      <c r="F268" s="468">
        <v>42188</v>
      </c>
      <c r="J268" s="460" t="s">
        <v>55</v>
      </c>
      <c r="K268" s="468">
        <v>42188</v>
      </c>
      <c r="L268" s="331">
        <v>5</v>
      </c>
      <c r="M268" s="332" t="s">
        <v>144</v>
      </c>
      <c r="N268" s="331">
        <v>8.3900003433227539</v>
      </c>
      <c r="O268" s="331">
        <v>5.6999998092651367</v>
      </c>
      <c r="P268" s="332" t="s">
        <v>145</v>
      </c>
      <c r="Q268" s="331">
        <v>1.559999942779541</v>
      </c>
      <c r="R268" s="331">
        <v>116.31999969482422</v>
      </c>
      <c r="S268" s="341" t="s">
        <v>165</v>
      </c>
      <c r="T268" s="332" t="s">
        <v>163</v>
      </c>
      <c r="U268" s="333">
        <v>14</v>
      </c>
      <c r="V268" s="333">
        <v>280.70001220703125</v>
      </c>
      <c r="W268" s="331">
        <v>30.017999649047852</v>
      </c>
      <c r="X268" s="388">
        <v>5.3862482309341431E-2</v>
      </c>
      <c r="Y268" s="331">
        <v>38.425998687744141</v>
      </c>
      <c r="Z268" s="331">
        <v>22.315000534057617</v>
      </c>
      <c r="AA268" s="331">
        <v>7.880000114440918</v>
      </c>
      <c r="AB268" s="335">
        <v>630</v>
      </c>
      <c r="AC268" s="442" t="s">
        <v>144</v>
      </c>
      <c r="AD268" s="444" t="s">
        <v>146</v>
      </c>
      <c r="AE268" s="443">
        <v>1.5</v>
      </c>
      <c r="AF268" s="443">
        <v>0.5</v>
      </c>
      <c r="AG268" s="443">
        <v>1.2000000476837158</v>
      </c>
      <c r="AH268" s="441">
        <v>0.10999999940395355</v>
      </c>
      <c r="AI268" s="444" t="s">
        <v>149</v>
      </c>
    </row>
    <row r="269" spans="1:36" s="299" customFormat="1" ht="12.75" customHeight="1" x14ac:dyDescent="0.3">
      <c r="A269" s="467" t="s">
        <v>451</v>
      </c>
      <c r="B269" s="328">
        <v>1184</v>
      </c>
      <c r="C269" s="425"/>
      <c r="D269" s="460" t="s">
        <v>60</v>
      </c>
      <c r="E269" s="460" t="s">
        <v>54</v>
      </c>
      <c r="F269" s="468">
        <v>42188</v>
      </c>
      <c r="J269" s="460" t="s">
        <v>60</v>
      </c>
      <c r="K269" s="468">
        <v>42188</v>
      </c>
      <c r="L269" s="331">
        <v>2.0999999046325684</v>
      </c>
      <c r="M269" s="332" t="s">
        <v>144</v>
      </c>
      <c r="N269" s="331">
        <v>18.180000305175781</v>
      </c>
      <c r="O269" s="331">
        <v>7.9000000953674316</v>
      </c>
      <c r="P269" s="332" t="s">
        <v>145</v>
      </c>
      <c r="Q269" s="331">
        <v>3.1700000762939453</v>
      </c>
      <c r="R269" s="331">
        <v>38.689998626708984</v>
      </c>
      <c r="S269" s="341" t="s">
        <v>165</v>
      </c>
      <c r="T269" s="332" t="s">
        <v>163</v>
      </c>
      <c r="U269" s="333">
        <v>19</v>
      </c>
      <c r="V269" s="333">
        <v>100.69999694824219</v>
      </c>
      <c r="W269" s="331">
        <v>7.1640000343322754</v>
      </c>
      <c r="X269" s="388">
        <v>9.3096621334552765E-2</v>
      </c>
      <c r="Y269" s="331">
        <v>40.972999572753906</v>
      </c>
      <c r="Z269" s="331">
        <v>26.584999084472656</v>
      </c>
      <c r="AA269" s="331">
        <v>7.5300002098083496</v>
      </c>
      <c r="AB269" s="335">
        <v>343</v>
      </c>
      <c r="AC269" s="442" t="s">
        <v>144</v>
      </c>
      <c r="AD269" s="444" t="s">
        <v>146</v>
      </c>
      <c r="AE269" s="444" t="s">
        <v>146</v>
      </c>
      <c r="AF269" s="443">
        <v>3.2999999523162842</v>
      </c>
      <c r="AG269" s="443">
        <v>1.5</v>
      </c>
      <c r="AH269" s="442" t="s">
        <v>148</v>
      </c>
      <c r="AI269" s="444" t="s">
        <v>149</v>
      </c>
    </row>
    <row r="270" spans="1:36" ht="12.75" customHeight="1" x14ac:dyDescent="0.3">
      <c r="A270" s="469" t="s">
        <v>472</v>
      </c>
      <c r="O270" s="470"/>
      <c r="P270" s="471"/>
      <c r="Q270" s="470"/>
      <c r="R270" s="470"/>
      <c r="S270" s="472"/>
      <c r="T270" s="471"/>
      <c r="U270" s="473"/>
      <c r="V270" s="473"/>
      <c r="W270" s="470"/>
      <c r="X270" s="474"/>
      <c r="Y270" s="470"/>
      <c r="Z270" s="470"/>
      <c r="AA270" s="470"/>
      <c r="AB270" s="475"/>
      <c r="AC270" s="476"/>
      <c r="AD270" s="477"/>
      <c r="AE270" s="477"/>
      <c r="AF270" s="478"/>
      <c r="AG270" s="478"/>
      <c r="AH270" s="476"/>
      <c r="AI270" s="477"/>
    </row>
    <row r="271" spans="1:36" s="299" customFormat="1" ht="12.75" customHeight="1" x14ac:dyDescent="0.3">
      <c r="A271" s="467" t="s">
        <v>452</v>
      </c>
      <c r="B271" s="328">
        <v>1191</v>
      </c>
      <c r="C271" s="460" t="s">
        <v>453</v>
      </c>
      <c r="D271" s="460" t="s">
        <v>303</v>
      </c>
      <c r="E271" s="460" t="s">
        <v>70</v>
      </c>
      <c r="F271" s="479">
        <v>42188</v>
      </c>
      <c r="J271" s="460" t="s">
        <v>303</v>
      </c>
      <c r="K271" s="479">
        <v>42188</v>
      </c>
      <c r="L271" s="332" t="s">
        <v>153</v>
      </c>
      <c r="M271" s="332" t="s">
        <v>144</v>
      </c>
      <c r="N271" s="331">
        <v>6.2899999618530273</v>
      </c>
      <c r="O271" s="331">
        <v>3.940000057220459</v>
      </c>
      <c r="P271" s="332" t="s">
        <v>145</v>
      </c>
      <c r="Q271" s="331">
        <v>1.7000000476837158</v>
      </c>
      <c r="R271" s="331">
        <v>29.629999160766602</v>
      </c>
      <c r="S271" s="341" t="s">
        <v>165</v>
      </c>
      <c r="T271" s="332" t="s">
        <v>163</v>
      </c>
      <c r="U271" s="333">
        <v>12</v>
      </c>
      <c r="V271" s="333">
        <v>79.300003051757813</v>
      </c>
      <c r="W271" s="331">
        <v>6.1230001449584961</v>
      </c>
      <c r="X271" s="388">
        <v>9.8142236471176147E-2</v>
      </c>
      <c r="Y271" s="331">
        <v>19.266000747680664</v>
      </c>
      <c r="Z271" s="331">
        <v>11.314999580383301</v>
      </c>
      <c r="AA271" s="331">
        <v>7.7199997901916504</v>
      </c>
      <c r="AB271" s="335">
        <v>208</v>
      </c>
      <c r="AC271" s="442" t="s">
        <v>144</v>
      </c>
      <c r="AD271" s="444" t="s">
        <v>146</v>
      </c>
      <c r="AE271" s="444" t="s">
        <v>146</v>
      </c>
      <c r="AF271" s="443">
        <v>0.5</v>
      </c>
      <c r="AG271" s="443">
        <v>1</v>
      </c>
      <c r="AH271" s="441">
        <v>3.9999999105930328E-2</v>
      </c>
      <c r="AI271" s="444" t="s">
        <v>149</v>
      </c>
    </row>
    <row r="272" spans="1:36" s="299" customFormat="1" ht="12.75" customHeight="1" x14ac:dyDescent="0.3">
      <c r="A272" s="467" t="s">
        <v>454</v>
      </c>
      <c r="B272" s="328">
        <v>1192</v>
      </c>
      <c r="C272" s="460" t="s">
        <v>455</v>
      </c>
      <c r="D272" s="460" t="s">
        <v>306</v>
      </c>
      <c r="E272" s="460" t="s">
        <v>70</v>
      </c>
      <c r="F272" s="479">
        <v>42188</v>
      </c>
      <c r="J272" s="460" t="s">
        <v>306</v>
      </c>
      <c r="K272" s="479">
        <v>42188</v>
      </c>
      <c r="L272" s="331">
        <v>3.7999999523162842</v>
      </c>
      <c r="M272" s="332" t="s">
        <v>144</v>
      </c>
      <c r="N272" s="331">
        <v>14.979999542236328</v>
      </c>
      <c r="O272" s="331">
        <v>5.25</v>
      </c>
      <c r="P272" s="332" t="s">
        <v>145</v>
      </c>
      <c r="Q272" s="331">
        <v>4.4000000953674316</v>
      </c>
      <c r="R272" s="331">
        <v>36.630001068115234</v>
      </c>
      <c r="S272" s="341" t="s">
        <v>165</v>
      </c>
      <c r="T272" s="332" t="s">
        <v>163</v>
      </c>
      <c r="U272" s="333">
        <v>13</v>
      </c>
      <c r="V272" s="333">
        <v>112.90000152587891</v>
      </c>
      <c r="W272" s="331">
        <v>7.804999828338623</v>
      </c>
      <c r="X272" s="388">
        <v>0.10342235863208771</v>
      </c>
      <c r="Y272" s="331">
        <v>28.225000381469727</v>
      </c>
      <c r="Z272" s="331">
        <v>23.009000778198242</v>
      </c>
      <c r="AA272" s="331">
        <v>7.5500001907348633</v>
      </c>
      <c r="AB272" s="335">
        <v>299</v>
      </c>
      <c r="AC272" s="442" t="s">
        <v>144</v>
      </c>
      <c r="AD272" s="444" t="s">
        <v>146</v>
      </c>
      <c r="AE272" s="443">
        <v>1.5</v>
      </c>
      <c r="AF272" s="443">
        <v>1</v>
      </c>
      <c r="AG272" s="443">
        <v>1</v>
      </c>
      <c r="AH272" s="441">
        <v>5.000000074505806E-2</v>
      </c>
      <c r="AI272" s="444" t="s">
        <v>149</v>
      </c>
    </row>
    <row r="273" spans="1:36" s="299" customFormat="1" ht="12.75" customHeight="1" x14ac:dyDescent="0.3">
      <c r="A273" s="467" t="s">
        <v>456</v>
      </c>
      <c r="B273" s="328">
        <v>1193</v>
      </c>
      <c r="C273" s="460" t="s">
        <v>457</v>
      </c>
      <c r="D273" s="460" t="s">
        <v>309</v>
      </c>
      <c r="E273" s="460" t="s">
        <v>70</v>
      </c>
      <c r="F273" s="479">
        <v>42193</v>
      </c>
      <c r="J273" s="460" t="s">
        <v>309</v>
      </c>
      <c r="K273" s="479">
        <v>42193</v>
      </c>
      <c r="L273" s="331">
        <v>4.6999998092651367</v>
      </c>
      <c r="M273" s="332" t="s">
        <v>144</v>
      </c>
      <c r="N273" s="331">
        <v>19.670000076293945</v>
      </c>
      <c r="O273" s="331">
        <v>6.8299999237060547</v>
      </c>
      <c r="P273" s="332" t="s">
        <v>145</v>
      </c>
      <c r="Q273" s="331">
        <v>5.0100002288818359</v>
      </c>
      <c r="R273" s="331">
        <v>52.470001220703125</v>
      </c>
      <c r="S273" s="341" t="s">
        <v>165</v>
      </c>
      <c r="T273" s="332" t="s">
        <v>163</v>
      </c>
      <c r="U273" s="333">
        <v>10</v>
      </c>
      <c r="V273" s="333">
        <v>152.60000610351563</v>
      </c>
      <c r="W273" s="331">
        <v>5.8619999885559082</v>
      </c>
      <c r="X273" s="388">
        <v>0.10894527286291122</v>
      </c>
      <c r="Y273" s="331">
        <v>38.73699951171875</v>
      </c>
      <c r="Z273" s="331">
        <v>25.583000183105469</v>
      </c>
      <c r="AA273" s="331">
        <v>7.679999828338623</v>
      </c>
      <c r="AB273" s="335">
        <v>410</v>
      </c>
      <c r="AC273" s="442" t="s">
        <v>144</v>
      </c>
      <c r="AD273" s="444" t="s">
        <v>146</v>
      </c>
      <c r="AE273" s="444" t="s">
        <v>146</v>
      </c>
      <c r="AF273" s="443">
        <v>2.2000000476837158</v>
      </c>
      <c r="AG273" s="443">
        <v>1.2999999523162842</v>
      </c>
      <c r="AH273" s="442" t="s">
        <v>148</v>
      </c>
      <c r="AI273" s="444" t="s">
        <v>149</v>
      </c>
    </row>
    <row r="274" spans="1:36" s="299" customFormat="1" ht="12.75" customHeight="1" x14ac:dyDescent="0.3">
      <c r="A274" s="467" t="s">
        <v>458</v>
      </c>
      <c r="B274" s="328">
        <v>1194</v>
      </c>
      <c r="C274" s="460" t="s">
        <v>459</v>
      </c>
      <c r="D274" s="460" t="s">
        <v>312</v>
      </c>
      <c r="E274" s="460" t="s">
        <v>70</v>
      </c>
      <c r="F274" s="479">
        <v>42200</v>
      </c>
      <c r="J274" s="460" t="s">
        <v>312</v>
      </c>
      <c r="K274" s="479">
        <v>42200</v>
      </c>
      <c r="L274" s="331">
        <v>9.5</v>
      </c>
      <c r="M274" s="331">
        <v>2.0005334168672562E-2</v>
      </c>
      <c r="N274" s="331">
        <v>36.840000152587891</v>
      </c>
      <c r="O274" s="331">
        <v>12.029999732971191</v>
      </c>
      <c r="P274" s="332" t="s">
        <v>145</v>
      </c>
      <c r="Q274" s="331">
        <v>8.1400003433227539</v>
      </c>
      <c r="R274" s="331">
        <v>64.110000610351563</v>
      </c>
      <c r="S274" s="341" t="s">
        <v>165</v>
      </c>
      <c r="T274" s="332" t="s">
        <v>163</v>
      </c>
      <c r="U274" s="333">
        <v>13</v>
      </c>
      <c r="V274" s="333">
        <v>180</v>
      </c>
      <c r="W274" s="331">
        <v>5.7140002250671387</v>
      </c>
      <c r="X274" s="388">
        <v>0.17099595069885254</v>
      </c>
      <c r="Y274" s="331">
        <v>69.416999816894531</v>
      </c>
      <c r="Z274" s="331">
        <v>54.995998382568359</v>
      </c>
      <c r="AA274" s="331">
        <v>7.6599998474121094</v>
      </c>
      <c r="AB274" s="335">
        <v>574</v>
      </c>
      <c r="AC274" s="442" t="s">
        <v>144</v>
      </c>
      <c r="AD274" s="444" t="s">
        <v>146</v>
      </c>
      <c r="AE274" s="443">
        <v>1.3999999761581421</v>
      </c>
      <c r="AF274" s="443">
        <v>1.2000000476837158</v>
      </c>
      <c r="AG274" s="443">
        <v>1.7000000476837158</v>
      </c>
      <c r="AH274" s="442" t="s">
        <v>148</v>
      </c>
      <c r="AI274" s="444" t="s">
        <v>149</v>
      </c>
    </row>
    <row r="275" spans="1:36" s="299" customFormat="1" ht="12.75" customHeight="1" x14ac:dyDescent="0.3">
      <c r="A275" s="467" t="s">
        <v>460</v>
      </c>
      <c r="B275" s="328">
        <v>1195</v>
      </c>
      <c r="C275" s="460" t="s">
        <v>461</v>
      </c>
      <c r="D275" s="460" t="s">
        <v>332</v>
      </c>
      <c r="E275" s="460" t="s">
        <v>70</v>
      </c>
      <c r="F275" s="479">
        <v>42200</v>
      </c>
      <c r="J275" s="460" t="s">
        <v>332</v>
      </c>
      <c r="K275" s="479">
        <v>42200</v>
      </c>
      <c r="L275" s="331">
        <v>11.699999809265137</v>
      </c>
      <c r="M275" s="332" t="s">
        <v>144</v>
      </c>
      <c r="N275" s="331">
        <v>36.360000610351563</v>
      </c>
      <c r="O275" s="331">
        <v>11.779999732971191</v>
      </c>
      <c r="P275" s="332" t="s">
        <v>145</v>
      </c>
      <c r="Q275" s="331">
        <v>7.9800000190734863</v>
      </c>
      <c r="R275" s="331">
        <v>62.139999389648438</v>
      </c>
      <c r="S275" s="333">
        <v>36</v>
      </c>
      <c r="T275" s="332" t="s">
        <v>163</v>
      </c>
      <c r="U275" s="333">
        <v>13</v>
      </c>
      <c r="V275" s="333">
        <v>183.05999755859375</v>
      </c>
      <c r="W275" s="331">
        <v>4.6230001449584961</v>
      </c>
      <c r="X275" s="388">
        <v>0.16289623081684113</v>
      </c>
      <c r="Y275" s="331">
        <v>66.004997253417969</v>
      </c>
      <c r="Z275" s="331">
        <v>52.307998657226563</v>
      </c>
      <c r="AA275" s="331">
        <v>7.630000114440918</v>
      </c>
      <c r="AB275" s="335">
        <v>569</v>
      </c>
      <c r="AC275" s="442" t="s">
        <v>144</v>
      </c>
      <c r="AD275" s="444" t="s">
        <v>146</v>
      </c>
      <c r="AE275" s="443">
        <v>1.6000000238418579</v>
      </c>
      <c r="AF275" s="443">
        <v>4.0999999046325684</v>
      </c>
      <c r="AG275" s="443">
        <v>1.7999999523162842</v>
      </c>
      <c r="AH275" s="441">
        <v>3.9999999105930328E-2</v>
      </c>
      <c r="AI275" s="444" t="s">
        <v>149</v>
      </c>
    </row>
    <row r="276" spans="1:36" s="299" customFormat="1" ht="12.75" customHeight="1" x14ac:dyDescent="0.3">
      <c r="A276" s="467" t="s">
        <v>462</v>
      </c>
      <c r="B276" s="328">
        <v>1196</v>
      </c>
      <c r="C276" s="460" t="s">
        <v>463</v>
      </c>
      <c r="D276" s="460" t="s">
        <v>318</v>
      </c>
      <c r="E276" s="460" t="s">
        <v>70</v>
      </c>
      <c r="F276" s="479">
        <v>42200</v>
      </c>
      <c r="J276" s="460" t="s">
        <v>318</v>
      </c>
      <c r="K276" s="479">
        <v>42200</v>
      </c>
      <c r="L276" s="331">
        <v>11.800000190734863</v>
      </c>
      <c r="M276" s="332" t="s">
        <v>144</v>
      </c>
      <c r="N276" s="331">
        <v>35.729999542236328</v>
      </c>
      <c r="O276" s="331">
        <v>12.270000457763672</v>
      </c>
      <c r="P276" s="332" t="s">
        <v>145</v>
      </c>
      <c r="Q276" s="331">
        <v>7.6700000762939453</v>
      </c>
      <c r="R276" s="331">
        <v>62.669998168945313</v>
      </c>
      <c r="S276" s="341" t="s">
        <v>165</v>
      </c>
      <c r="T276" s="332" t="s">
        <v>163</v>
      </c>
      <c r="U276" s="333">
        <v>11</v>
      </c>
      <c r="V276" s="333">
        <v>183.05999755859375</v>
      </c>
      <c r="W276" s="331">
        <v>3.6679999828338623</v>
      </c>
      <c r="X276" s="388">
        <v>0.16289623081684113</v>
      </c>
      <c r="Y276" s="331">
        <v>65.2239990234375</v>
      </c>
      <c r="Z276" s="331">
        <v>53.742000579833984</v>
      </c>
      <c r="AA276" s="331">
        <v>7.630000114440918</v>
      </c>
      <c r="AB276" s="335">
        <v>570</v>
      </c>
      <c r="AC276" s="442" t="s">
        <v>144</v>
      </c>
      <c r="AD276" s="444" t="s">
        <v>146</v>
      </c>
      <c r="AE276" s="443">
        <v>1.7000000476837158</v>
      </c>
      <c r="AF276" s="443">
        <v>2.2000000476837158</v>
      </c>
      <c r="AG276" s="443">
        <v>1.7999999523162842</v>
      </c>
      <c r="AH276" s="441">
        <v>3.9999999105930328E-2</v>
      </c>
      <c r="AI276" s="444" t="s">
        <v>149</v>
      </c>
    </row>
    <row r="277" spans="1:36" s="299" customFormat="1" ht="12.75" customHeight="1" x14ac:dyDescent="0.3">
      <c r="A277" s="467" t="s">
        <v>464</v>
      </c>
      <c r="B277" s="328">
        <v>1197</v>
      </c>
      <c r="C277" s="460" t="s">
        <v>465</v>
      </c>
      <c r="D277" s="460" t="s">
        <v>321</v>
      </c>
      <c r="E277" s="460" t="s">
        <v>70</v>
      </c>
      <c r="F277" s="479">
        <v>42200</v>
      </c>
      <c r="J277" s="460" t="s">
        <v>321</v>
      </c>
      <c r="K277" s="479">
        <v>42200</v>
      </c>
      <c r="L277" s="331">
        <v>8.6999998092651367</v>
      </c>
      <c r="M277" s="332" t="s">
        <v>144</v>
      </c>
      <c r="N277" s="331">
        <v>31.969999313354492</v>
      </c>
      <c r="O277" s="331">
        <v>10.380000114440918</v>
      </c>
      <c r="P277" s="332" t="s">
        <v>145</v>
      </c>
      <c r="Q277" s="331">
        <v>7.2699999809265137</v>
      </c>
      <c r="R277" s="331">
        <v>61.169998168945313</v>
      </c>
      <c r="S277" s="333">
        <v>5</v>
      </c>
      <c r="T277" s="332" t="s">
        <v>163</v>
      </c>
      <c r="U277" s="333">
        <v>12</v>
      </c>
      <c r="V277" s="333">
        <v>170.89999389648438</v>
      </c>
      <c r="W277" s="331">
        <v>5.3410000801086426</v>
      </c>
      <c r="X277" s="388">
        <v>0.17099595069885254</v>
      </c>
      <c r="Y277" s="331">
        <v>63.014999389648438</v>
      </c>
      <c r="Z277" s="331">
        <v>43.652000427246094</v>
      </c>
      <c r="AA277" s="331">
        <v>7.630000114440918</v>
      </c>
      <c r="AB277" s="335">
        <v>529</v>
      </c>
      <c r="AC277" s="442" t="s">
        <v>144</v>
      </c>
      <c r="AD277" s="444" t="s">
        <v>146</v>
      </c>
      <c r="AE277" s="443">
        <v>1.3999999761581421</v>
      </c>
      <c r="AF277" s="443">
        <v>1.2000000476837158</v>
      </c>
      <c r="AG277" s="443">
        <v>1.3999999761581421</v>
      </c>
      <c r="AH277" s="441">
        <v>5.9999998658895493E-2</v>
      </c>
      <c r="AI277" s="444" t="s">
        <v>149</v>
      </c>
    </row>
    <row r="279" spans="1:36" x14ac:dyDescent="0.3">
      <c r="A279" s="239" t="s">
        <v>473</v>
      </c>
    </row>
    <row r="281" spans="1:36" ht="15" customHeight="1" x14ac:dyDescent="0.3">
      <c r="A281" s="463"/>
      <c r="B281" s="416"/>
      <c r="L281" s="1" t="s">
        <v>108</v>
      </c>
      <c r="M281" s="1" t="s">
        <v>109</v>
      </c>
      <c r="N281" s="1" t="s">
        <v>110</v>
      </c>
      <c r="O281" s="1" t="s">
        <v>111</v>
      </c>
      <c r="P281" s="1" t="s">
        <v>112</v>
      </c>
      <c r="Q281" s="1" t="s">
        <v>113</v>
      </c>
      <c r="R281" s="1" t="s">
        <v>114</v>
      </c>
      <c r="S281" s="1" t="s">
        <v>115</v>
      </c>
      <c r="T281" s="1" t="s">
        <v>116</v>
      </c>
      <c r="U281" s="1" t="s">
        <v>117</v>
      </c>
      <c r="V281" s="1" t="s">
        <v>118</v>
      </c>
      <c r="W281" s="1" t="s">
        <v>119</v>
      </c>
      <c r="X281" s="1" t="s">
        <v>120</v>
      </c>
      <c r="Y281" s="1" t="s">
        <v>121</v>
      </c>
      <c r="Z281" s="1" t="s">
        <v>122</v>
      </c>
      <c r="AA281" s="1" t="s">
        <v>123</v>
      </c>
      <c r="AB281" s="1" t="s">
        <v>124</v>
      </c>
      <c r="AC281" s="364" t="s">
        <v>125</v>
      </c>
      <c r="AD281" s="364" t="s">
        <v>126</v>
      </c>
      <c r="AE281" s="364" t="s">
        <v>127</v>
      </c>
      <c r="AF281" s="364" t="s">
        <v>128</v>
      </c>
      <c r="AG281" s="364" t="s">
        <v>129</v>
      </c>
      <c r="AH281" s="364" t="s">
        <v>130</v>
      </c>
      <c r="AI281" s="364" t="s">
        <v>131</v>
      </c>
      <c r="AJ281" s="464" t="s">
        <v>293</v>
      </c>
    </row>
    <row r="282" spans="1:36" ht="12.75" customHeight="1" x14ac:dyDescent="0.3">
      <c r="A282" s="457" t="s">
        <v>194</v>
      </c>
      <c r="C282" s="416"/>
      <c r="D282" s="278"/>
      <c r="E282" s="278"/>
      <c r="L282" s="312" t="s">
        <v>136</v>
      </c>
      <c r="M282" s="312" t="s">
        <v>137</v>
      </c>
      <c r="N282" s="312" t="s">
        <v>136</v>
      </c>
      <c r="O282" s="312" t="s">
        <v>136</v>
      </c>
      <c r="P282" s="312" t="s">
        <v>136</v>
      </c>
      <c r="Q282" s="312" t="s">
        <v>136</v>
      </c>
      <c r="R282" s="312" t="s">
        <v>136</v>
      </c>
      <c r="S282" s="312" t="s">
        <v>136</v>
      </c>
      <c r="T282" s="312" t="s">
        <v>136</v>
      </c>
      <c r="U282" s="312" t="s">
        <v>136</v>
      </c>
      <c r="V282" s="312" t="s">
        <v>138</v>
      </c>
      <c r="W282" s="312" t="s">
        <v>139</v>
      </c>
      <c r="X282" s="312" t="s">
        <v>140</v>
      </c>
      <c r="Y282" s="312" t="s">
        <v>139</v>
      </c>
      <c r="Z282" s="312" t="s">
        <v>139</v>
      </c>
      <c r="AA282" s="312" t="s">
        <v>140</v>
      </c>
      <c r="AB282" s="312" t="s">
        <v>141</v>
      </c>
      <c r="AC282" s="430" t="s">
        <v>142</v>
      </c>
      <c r="AD282" s="430" t="s">
        <v>142</v>
      </c>
      <c r="AE282" s="430" t="s">
        <v>142</v>
      </c>
      <c r="AF282" s="430" t="s">
        <v>142</v>
      </c>
      <c r="AG282" s="430" t="s">
        <v>142</v>
      </c>
      <c r="AH282" s="430" t="s">
        <v>142</v>
      </c>
      <c r="AI282" s="430" t="s">
        <v>142</v>
      </c>
      <c r="AJ282" s="284" t="s">
        <v>137</v>
      </c>
    </row>
    <row r="283" spans="1:36" ht="12.75" customHeight="1" x14ac:dyDescent="0.3">
      <c r="A283" s="465" t="s">
        <v>446</v>
      </c>
      <c r="B283" s="142" t="s">
        <v>89</v>
      </c>
      <c r="C283" s="142" t="s">
        <v>1</v>
      </c>
      <c r="D283" s="142" t="s">
        <v>2</v>
      </c>
      <c r="E283" s="142" t="s">
        <v>3</v>
      </c>
      <c r="F283" s="466" t="s">
        <v>184</v>
      </c>
      <c r="L283" s="312" t="s">
        <v>158</v>
      </c>
      <c r="M283" s="312" t="s">
        <v>159</v>
      </c>
      <c r="N283" s="312" t="s">
        <v>159</v>
      </c>
      <c r="O283" s="312" t="s">
        <v>159</v>
      </c>
      <c r="P283" s="312" t="s">
        <v>159</v>
      </c>
      <c r="Q283" s="312" t="s">
        <v>159</v>
      </c>
      <c r="R283" s="312" t="s">
        <v>159</v>
      </c>
      <c r="S283" s="312" t="s">
        <v>158</v>
      </c>
      <c r="T283" s="312" t="s">
        <v>159</v>
      </c>
      <c r="U283" s="312" t="s">
        <v>158</v>
      </c>
      <c r="V283" s="312" t="s">
        <v>159</v>
      </c>
      <c r="W283" s="312" t="s">
        <v>159</v>
      </c>
      <c r="X283" s="312" t="s">
        <v>159</v>
      </c>
      <c r="Y283" s="312" t="s">
        <v>159</v>
      </c>
      <c r="Z283" s="312" t="s">
        <v>159</v>
      </c>
      <c r="AA283" s="322"/>
      <c r="AB283" s="312" t="s">
        <v>160</v>
      </c>
      <c r="AC283" s="430" t="s">
        <v>158</v>
      </c>
      <c r="AD283" s="430" t="s">
        <v>158</v>
      </c>
      <c r="AE283" s="430" t="s">
        <v>158</v>
      </c>
      <c r="AF283" s="430" t="s">
        <v>158</v>
      </c>
      <c r="AG283" s="430" t="s">
        <v>158</v>
      </c>
      <c r="AH283" s="430" t="s">
        <v>158</v>
      </c>
      <c r="AI283" s="430" t="s">
        <v>158</v>
      </c>
    </row>
    <row r="284" spans="1:36" s="299" customFormat="1" ht="12.75" customHeight="1" x14ac:dyDescent="0.3">
      <c r="A284" s="467" t="s">
        <v>467</v>
      </c>
      <c r="B284" s="12">
        <v>1240</v>
      </c>
      <c r="C284" s="13"/>
      <c r="D284" s="13" t="s">
        <v>71</v>
      </c>
      <c r="E284" s="13" t="s">
        <v>72</v>
      </c>
      <c r="F284" s="461">
        <v>42212</v>
      </c>
      <c r="J284" s="13" t="s">
        <v>71</v>
      </c>
      <c r="K284" s="461">
        <v>42212</v>
      </c>
      <c r="L284" s="331">
        <v>6.3000001907348633</v>
      </c>
      <c r="M284" s="332" t="s">
        <v>144</v>
      </c>
      <c r="N284" s="331">
        <v>18.690000534057617</v>
      </c>
      <c r="O284" s="331">
        <v>6.0799999237060547</v>
      </c>
      <c r="P284" s="332" t="s">
        <v>145</v>
      </c>
      <c r="Q284" s="331">
        <v>5.429999828338623</v>
      </c>
      <c r="R284" s="331">
        <v>47.950000762939453</v>
      </c>
      <c r="S284" s="341" t="s">
        <v>165</v>
      </c>
      <c r="T284" s="332" t="s">
        <v>163</v>
      </c>
      <c r="U284" s="333">
        <v>6</v>
      </c>
      <c r="V284" s="333">
        <v>183.05999755859375</v>
      </c>
      <c r="W284" s="331">
        <v>5.0799999237060547</v>
      </c>
      <c r="X284" s="388">
        <v>0.10894527286291122</v>
      </c>
      <c r="Y284" s="331">
        <v>24.447000503540039</v>
      </c>
      <c r="Z284" s="331">
        <v>13.727999687194824</v>
      </c>
      <c r="AA284" s="331">
        <v>7.8400001525878906</v>
      </c>
      <c r="AB284" s="335">
        <v>383</v>
      </c>
      <c r="AC284" s="442" t="s">
        <v>144</v>
      </c>
      <c r="AD284" s="444" t="s">
        <v>146</v>
      </c>
      <c r="AE284" s="443">
        <v>1.2999999523162842</v>
      </c>
      <c r="AF284" s="443">
        <v>0.69999998807907104</v>
      </c>
      <c r="AG284" s="443">
        <v>1.3999999761581421</v>
      </c>
      <c r="AH284" s="441">
        <v>5.000000074505806E-2</v>
      </c>
      <c r="AI284" s="444" t="s">
        <v>149</v>
      </c>
    </row>
    <row r="285" spans="1:36" s="299" customFormat="1" ht="12.75" customHeight="1" x14ac:dyDescent="0.3">
      <c r="A285" s="467" t="s">
        <v>468</v>
      </c>
      <c r="B285" s="12">
        <v>1241</v>
      </c>
      <c r="C285" s="13"/>
      <c r="D285" s="13" t="s">
        <v>74</v>
      </c>
      <c r="E285" s="13" t="s">
        <v>75</v>
      </c>
      <c r="F285" s="461">
        <v>42212</v>
      </c>
      <c r="J285" s="13" t="s">
        <v>74</v>
      </c>
      <c r="K285" s="461">
        <v>42212</v>
      </c>
      <c r="L285" s="331">
        <v>6.0999999046325684</v>
      </c>
      <c r="M285" s="332" t="s">
        <v>144</v>
      </c>
      <c r="N285" s="331">
        <v>10.979999542236328</v>
      </c>
      <c r="O285" s="331">
        <v>7.1700000762939453</v>
      </c>
      <c r="P285" s="332" t="s">
        <v>145</v>
      </c>
      <c r="Q285" s="331">
        <v>1.4199999570846558</v>
      </c>
      <c r="R285" s="331">
        <v>104.56999969482422</v>
      </c>
      <c r="S285" s="333">
        <v>33</v>
      </c>
      <c r="T285" s="332" t="s">
        <v>163</v>
      </c>
      <c r="U285" s="333">
        <v>15</v>
      </c>
      <c r="V285" s="333">
        <v>311.20001220703125</v>
      </c>
      <c r="W285" s="331">
        <v>14.380999565124512</v>
      </c>
      <c r="X285" s="388">
        <v>0.13363277912139893</v>
      </c>
      <c r="Y285" s="331">
        <v>24.739999771118164</v>
      </c>
      <c r="Z285" s="331">
        <v>12.560999870300293</v>
      </c>
      <c r="AA285" s="331">
        <v>7.8899998664855957</v>
      </c>
      <c r="AB285" s="335">
        <v>587</v>
      </c>
      <c r="AC285" s="442" t="s">
        <v>144</v>
      </c>
      <c r="AD285" s="444" t="s">
        <v>146</v>
      </c>
      <c r="AE285" s="444" t="s">
        <v>146</v>
      </c>
      <c r="AF285" s="443">
        <v>0.30000001192092896</v>
      </c>
      <c r="AG285" s="444" t="s">
        <v>146</v>
      </c>
      <c r="AH285" s="441">
        <v>3.9999999105930328E-2</v>
      </c>
      <c r="AI285" s="444" t="s">
        <v>149</v>
      </c>
    </row>
    <row r="286" spans="1:36" s="299" customFormat="1" ht="12.75" customHeight="1" x14ac:dyDescent="0.3">
      <c r="A286" s="467" t="s">
        <v>469</v>
      </c>
      <c r="B286" s="12">
        <v>1242</v>
      </c>
      <c r="C286" s="13"/>
      <c r="D286" s="13" t="s">
        <v>55</v>
      </c>
      <c r="E286" s="13" t="s">
        <v>56</v>
      </c>
      <c r="F286" s="461">
        <v>42212</v>
      </c>
      <c r="J286" s="13" t="s">
        <v>55</v>
      </c>
      <c r="K286" s="461">
        <v>42212</v>
      </c>
      <c r="L286" s="331">
        <v>4.5999999046325684</v>
      </c>
      <c r="M286" s="332" t="s">
        <v>144</v>
      </c>
      <c r="N286" s="331">
        <v>8.0200004577636719</v>
      </c>
      <c r="O286" s="331">
        <v>5.6500000953674316</v>
      </c>
      <c r="P286" s="332" t="s">
        <v>145</v>
      </c>
      <c r="Q286" s="331">
        <v>1.3400000333786011</v>
      </c>
      <c r="R286" s="331">
        <v>122.02999877929688</v>
      </c>
      <c r="S286" s="341" t="s">
        <v>165</v>
      </c>
      <c r="T286" s="332" t="s">
        <v>163</v>
      </c>
      <c r="U286" s="333">
        <v>18</v>
      </c>
      <c r="V286" s="333">
        <v>329.5</v>
      </c>
      <c r="W286" s="331">
        <v>17.606000900268555</v>
      </c>
      <c r="X286" s="388">
        <v>8.3677500486373901E-2</v>
      </c>
      <c r="Y286" s="331">
        <v>25.406000137329102</v>
      </c>
      <c r="Z286" s="331">
        <v>11.944000244140625</v>
      </c>
      <c r="AA286" s="331">
        <v>7.7600002288818359</v>
      </c>
      <c r="AB286" s="335">
        <v>623</v>
      </c>
      <c r="AC286" s="442" t="s">
        <v>144</v>
      </c>
      <c r="AD286" s="444" t="s">
        <v>146</v>
      </c>
      <c r="AE286" s="444" t="s">
        <v>146</v>
      </c>
      <c r="AF286" s="444" t="s">
        <v>147</v>
      </c>
      <c r="AG286" s="443">
        <v>0.69999998807907104</v>
      </c>
      <c r="AH286" s="441">
        <v>3.9999999105930328E-2</v>
      </c>
      <c r="AI286" s="444" t="s">
        <v>149</v>
      </c>
    </row>
    <row r="287" spans="1:36" s="299" customFormat="1" ht="12.75" customHeight="1" x14ac:dyDescent="0.3">
      <c r="A287" s="467" t="s">
        <v>470</v>
      </c>
      <c r="B287" s="12">
        <v>1243</v>
      </c>
      <c r="C287" s="462" t="s">
        <v>85</v>
      </c>
      <c r="D287" s="462" t="s">
        <v>336</v>
      </c>
      <c r="E287" s="462" t="s">
        <v>337</v>
      </c>
      <c r="F287" s="461">
        <v>42212</v>
      </c>
      <c r="J287" s="462" t="s">
        <v>336</v>
      </c>
      <c r="K287" s="461">
        <v>42212</v>
      </c>
      <c r="L287" s="331">
        <v>6.6999998092651367</v>
      </c>
      <c r="M287" s="332" t="s">
        <v>144</v>
      </c>
      <c r="N287" s="331">
        <v>9.6099996566772461</v>
      </c>
      <c r="O287" s="331">
        <v>7.5399999618530273</v>
      </c>
      <c r="P287" s="332" t="s">
        <v>145</v>
      </c>
      <c r="Q287" s="331">
        <v>1.2100000381469727</v>
      </c>
      <c r="R287" s="331">
        <v>93.760002136230469</v>
      </c>
      <c r="S287" s="341" t="s">
        <v>165</v>
      </c>
      <c r="T287" s="332" t="s">
        <v>163</v>
      </c>
      <c r="U287" s="333">
        <v>68</v>
      </c>
      <c r="V287" s="333">
        <v>305.10000610351563</v>
      </c>
      <c r="W287" s="331">
        <v>6.1810002326965332</v>
      </c>
      <c r="X287" s="388">
        <v>8.8277637958526611E-2</v>
      </c>
      <c r="Y287" s="331">
        <v>23.520999908447266</v>
      </c>
      <c r="Z287" s="331">
        <v>11.300000190734863</v>
      </c>
      <c r="AA287" s="331">
        <v>7.820000171661377</v>
      </c>
      <c r="AB287" s="335">
        <v>519</v>
      </c>
      <c r="AC287" s="442" t="s">
        <v>144</v>
      </c>
      <c r="AD287" s="444" t="s">
        <v>146</v>
      </c>
      <c r="AE287" s="444" t="s">
        <v>146</v>
      </c>
      <c r="AF287" s="443">
        <v>3.2000000476837158</v>
      </c>
      <c r="AG287" s="443">
        <v>1</v>
      </c>
      <c r="AH287" s="442" t="s">
        <v>148</v>
      </c>
      <c r="AI287" s="444" t="s">
        <v>149</v>
      </c>
    </row>
    <row r="288" spans="1:36" s="299" customFormat="1" ht="12.75" customHeight="1" x14ac:dyDescent="0.3">
      <c r="A288" s="467" t="s">
        <v>471</v>
      </c>
      <c r="B288" s="12">
        <v>1244</v>
      </c>
      <c r="C288" s="462" t="s">
        <v>87</v>
      </c>
      <c r="D288" s="462" t="s">
        <v>339</v>
      </c>
      <c r="E288" s="462" t="s">
        <v>337</v>
      </c>
      <c r="F288" s="461">
        <v>42212</v>
      </c>
      <c r="J288" s="462" t="s">
        <v>339</v>
      </c>
      <c r="K288" s="461">
        <v>42212</v>
      </c>
      <c r="L288" s="331">
        <v>5.6999998092651367</v>
      </c>
      <c r="M288" s="332" t="s">
        <v>144</v>
      </c>
      <c r="N288" s="331">
        <v>10.319999694824219</v>
      </c>
      <c r="O288" s="331">
        <v>6.8600001335144043</v>
      </c>
      <c r="P288" s="332" t="s">
        <v>145</v>
      </c>
      <c r="Q288" s="331">
        <v>1.3899999856948853</v>
      </c>
      <c r="R288" s="331">
        <v>95.550003051757813</v>
      </c>
      <c r="S288" s="333">
        <v>8</v>
      </c>
      <c r="T288" s="332" t="s">
        <v>163</v>
      </c>
      <c r="U288" s="333">
        <v>20</v>
      </c>
      <c r="V288" s="333">
        <v>302</v>
      </c>
      <c r="W288" s="331">
        <v>8.3280000686645508</v>
      </c>
      <c r="X288" s="388">
        <v>7.9288430511951447E-2</v>
      </c>
      <c r="Y288" s="331">
        <v>20.569000244140625</v>
      </c>
      <c r="Z288" s="331">
        <v>10.940999984741211</v>
      </c>
      <c r="AA288" s="331">
        <v>7.8299999237060547</v>
      </c>
      <c r="AB288" s="335">
        <v>532</v>
      </c>
      <c r="AC288" s="442" t="s">
        <v>144</v>
      </c>
      <c r="AD288" s="444" t="s">
        <v>146</v>
      </c>
      <c r="AE288" s="443">
        <v>0.5</v>
      </c>
      <c r="AF288" s="443">
        <v>4.0999999046325684</v>
      </c>
      <c r="AG288" s="443">
        <v>1</v>
      </c>
      <c r="AH288" s="441">
        <v>3.9999999105930328E-2</v>
      </c>
      <c r="AI288" s="444" t="s">
        <v>149</v>
      </c>
    </row>
    <row r="292" spans="1:37" x14ac:dyDescent="0.3">
      <c r="A292" s="239" t="s">
        <v>322</v>
      </c>
    </row>
    <row r="293" spans="1:37" s="240" customFormat="1" ht="23.25" customHeight="1" x14ac:dyDescent="0.3">
      <c r="A293" s="141"/>
      <c r="F293" s="382"/>
      <c r="L293" s="1" t="s">
        <v>108</v>
      </c>
      <c r="M293" s="1" t="s">
        <v>109</v>
      </c>
      <c r="N293" s="1" t="s">
        <v>110</v>
      </c>
      <c r="O293" s="1" t="s">
        <v>111</v>
      </c>
      <c r="P293" s="1" t="s">
        <v>112</v>
      </c>
      <c r="Q293" s="1" t="s">
        <v>113</v>
      </c>
      <c r="R293" s="1" t="s">
        <v>114</v>
      </c>
      <c r="S293" s="1" t="s">
        <v>115</v>
      </c>
      <c r="T293" s="1" t="s">
        <v>116</v>
      </c>
      <c r="U293" s="1" t="s">
        <v>117</v>
      </c>
      <c r="V293" s="1" t="s">
        <v>118</v>
      </c>
      <c r="W293" s="1" t="s">
        <v>119</v>
      </c>
      <c r="X293" s="1" t="s">
        <v>120</v>
      </c>
      <c r="Y293" s="1" t="s">
        <v>121</v>
      </c>
      <c r="Z293" s="1" t="s">
        <v>122</v>
      </c>
      <c r="AA293" s="1" t="s">
        <v>123</v>
      </c>
      <c r="AB293" s="1" t="s">
        <v>124</v>
      </c>
      <c r="AC293" s="1" t="s">
        <v>125</v>
      </c>
      <c r="AD293" s="1" t="s">
        <v>126</v>
      </c>
      <c r="AE293" s="1" t="s">
        <v>127</v>
      </c>
      <c r="AF293" s="1" t="s">
        <v>128</v>
      </c>
      <c r="AG293" s="1" t="s">
        <v>129</v>
      </c>
      <c r="AH293" s="1" t="s">
        <v>130</v>
      </c>
      <c r="AI293" s="1" t="s">
        <v>131</v>
      </c>
      <c r="AJ293" s="2" t="s">
        <v>293</v>
      </c>
      <c r="AK293" s="383" t="s">
        <v>195</v>
      </c>
    </row>
    <row r="294" spans="1:37" s="240" customFormat="1" ht="13.2" x14ac:dyDescent="0.3">
      <c r="A294" s="384" t="s">
        <v>323</v>
      </c>
      <c r="F294" s="382"/>
      <c r="L294" s="312" t="s">
        <v>136</v>
      </c>
      <c r="M294" s="312" t="s">
        <v>137</v>
      </c>
      <c r="N294" s="312" t="s">
        <v>136</v>
      </c>
      <c r="O294" s="312" t="s">
        <v>136</v>
      </c>
      <c r="P294" s="312" t="s">
        <v>136</v>
      </c>
      <c r="Q294" s="312" t="s">
        <v>136</v>
      </c>
      <c r="R294" s="312" t="s">
        <v>136</v>
      </c>
      <c r="S294" s="312" t="s">
        <v>136</v>
      </c>
      <c r="T294" s="312" t="s">
        <v>136</v>
      </c>
      <c r="U294" s="312" t="s">
        <v>136</v>
      </c>
      <c r="V294" s="312" t="s">
        <v>138</v>
      </c>
      <c r="W294" s="312" t="s">
        <v>139</v>
      </c>
      <c r="X294" s="312" t="s">
        <v>140</v>
      </c>
      <c r="Y294" s="312" t="s">
        <v>139</v>
      </c>
      <c r="Z294" s="312" t="s">
        <v>139</v>
      </c>
      <c r="AA294" s="312" t="s">
        <v>140</v>
      </c>
      <c r="AB294" s="312" t="s">
        <v>141</v>
      </c>
      <c r="AC294" s="312" t="s">
        <v>142</v>
      </c>
      <c r="AD294" s="312" t="s">
        <v>142</v>
      </c>
      <c r="AE294" s="312" t="s">
        <v>142</v>
      </c>
      <c r="AF294" s="312" t="s">
        <v>142</v>
      </c>
      <c r="AG294" s="312" t="s">
        <v>142</v>
      </c>
      <c r="AH294" s="312" t="s">
        <v>142</v>
      </c>
      <c r="AI294" s="312" t="s">
        <v>142</v>
      </c>
      <c r="AJ294" s="312" t="s">
        <v>137</v>
      </c>
      <c r="AK294" s="385"/>
    </row>
    <row r="295" spans="1:37" s="240" customFormat="1" ht="12.75" customHeight="1" x14ac:dyDescent="0.3">
      <c r="A295" s="142" t="s">
        <v>156</v>
      </c>
      <c r="B295" s="142" t="s">
        <v>89</v>
      </c>
      <c r="C295" s="142" t="s">
        <v>1</v>
      </c>
      <c r="D295" s="142" t="s">
        <v>2</v>
      </c>
      <c r="E295" s="142" t="s">
        <v>3</v>
      </c>
      <c r="F295" s="386" t="s">
        <v>184</v>
      </c>
      <c r="L295" s="312" t="s">
        <v>158</v>
      </c>
      <c r="M295" s="312" t="s">
        <v>159</v>
      </c>
      <c r="N295" s="312" t="s">
        <v>159</v>
      </c>
      <c r="O295" s="312" t="s">
        <v>159</v>
      </c>
      <c r="P295" s="312" t="s">
        <v>159</v>
      </c>
      <c r="Q295" s="312" t="s">
        <v>159</v>
      </c>
      <c r="R295" s="312" t="s">
        <v>159</v>
      </c>
      <c r="S295" s="312" t="s">
        <v>158</v>
      </c>
      <c r="T295" s="312" t="s">
        <v>159</v>
      </c>
      <c r="U295" s="312" t="s">
        <v>158</v>
      </c>
      <c r="V295" s="312" t="s">
        <v>159</v>
      </c>
      <c r="W295" s="312" t="s">
        <v>159</v>
      </c>
      <c r="X295" s="312" t="s">
        <v>159</v>
      </c>
      <c r="Y295" s="312" t="s">
        <v>159</v>
      </c>
      <c r="Z295" s="312" t="s">
        <v>159</v>
      </c>
      <c r="AA295" s="322"/>
      <c r="AB295" s="312" t="s">
        <v>160</v>
      </c>
      <c r="AC295" s="312" t="s">
        <v>158</v>
      </c>
      <c r="AD295" s="312" t="s">
        <v>158</v>
      </c>
      <c r="AE295" s="312" t="s">
        <v>158</v>
      </c>
      <c r="AF295" s="312" t="s">
        <v>158</v>
      </c>
      <c r="AG295" s="312" t="s">
        <v>158</v>
      </c>
      <c r="AH295" s="312" t="s">
        <v>158</v>
      </c>
      <c r="AI295" s="312" t="s">
        <v>158</v>
      </c>
      <c r="AJ295" s="242"/>
      <c r="AK295" s="123"/>
    </row>
    <row r="296" spans="1:37" s="19" customFormat="1" ht="12.75" customHeight="1" x14ac:dyDescent="0.3">
      <c r="A296" s="387" t="s">
        <v>324</v>
      </c>
      <c r="B296" s="12">
        <v>1332</v>
      </c>
      <c r="C296" s="17" t="s">
        <v>68</v>
      </c>
      <c r="D296" s="13" t="s">
        <v>71</v>
      </c>
      <c r="E296" s="13" t="s">
        <v>72</v>
      </c>
      <c r="F296" s="15">
        <v>42220</v>
      </c>
      <c r="J296" s="13" t="s">
        <v>71</v>
      </c>
      <c r="K296" s="15">
        <v>42220</v>
      </c>
      <c r="L296" s="331">
        <v>5.1999998092651367</v>
      </c>
      <c r="M296" s="332" t="s">
        <v>144</v>
      </c>
      <c r="N296" s="331">
        <v>18.809999465942383</v>
      </c>
      <c r="O296" s="331">
        <v>6.2100000381469727</v>
      </c>
      <c r="P296" s="332" t="s">
        <v>145</v>
      </c>
      <c r="Q296" s="331">
        <v>5.7100000381469727</v>
      </c>
      <c r="R296" s="331">
        <v>47.069999694824219</v>
      </c>
      <c r="S296" s="333">
        <v>12</v>
      </c>
      <c r="T296" s="331">
        <v>7.0000000298023224E-2</v>
      </c>
      <c r="U296" s="333">
        <v>11</v>
      </c>
      <c r="V296" s="333">
        <v>128.10000610351563</v>
      </c>
      <c r="W296" s="331">
        <v>6.5910000801086426</v>
      </c>
      <c r="X296" s="388">
        <v>0.14637956023216248</v>
      </c>
      <c r="Y296" s="331">
        <v>39.050998687744141</v>
      </c>
      <c r="Z296" s="331">
        <v>30.056999206542969</v>
      </c>
      <c r="AA296" s="331">
        <v>7.5199999809265137</v>
      </c>
      <c r="AB296" s="335">
        <v>390</v>
      </c>
      <c r="AC296" s="332" t="s">
        <v>144</v>
      </c>
      <c r="AD296" s="341" t="s">
        <v>146</v>
      </c>
      <c r="AE296" s="341" t="s">
        <v>146</v>
      </c>
      <c r="AF296" s="333">
        <v>3.7999999523162842</v>
      </c>
      <c r="AG296" s="333">
        <v>1.7999999523162842</v>
      </c>
      <c r="AH296" s="332" t="s">
        <v>148</v>
      </c>
      <c r="AI296" s="341" t="s">
        <v>149</v>
      </c>
      <c r="AK296" s="389">
        <v>3</v>
      </c>
    </row>
    <row r="297" spans="1:37" s="19" customFormat="1" ht="12.75" customHeight="1" x14ac:dyDescent="0.3">
      <c r="A297" s="387" t="s">
        <v>325</v>
      </c>
      <c r="B297" s="12">
        <v>1333</v>
      </c>
      <c r="C297" s="17" t="s">
        <v>73</v>
      </c>
      <c r="D297" s="13" t="s">
        <v>74</v>
      </c>
      <c r="E297" s="13" t="s">
        <v>75</v>
      </c>
      <c r="F297" s="15">
        <v>42220</v>
      </c>
      <c r="J297" s="13" t="s">
        <v>74</v>
      </c>
      <c r="K297" s="15">
        <v>42220</v>
      </c>
      <c r="L297" s="331">
        <v>6.1999998092651367</v>
      </c>
      <c r="M297" s="332" t="s">
        <v>144</v>
      </c>
      <c r="N297" s="331">
        <v>10.939999580383301</v>
      </c>
      <c r="O297" s="331">
        <v>7.3299999237060547</v>
      </c>
      <c r="P297" s="332" t="s">
        <v>145</v>
      </c>
      <c r="Q297" s="331">
        <v>1.5299999713897705</v>
      </c>
      <c r="R297" s="331">
        <v>101.08999633789063</v>
      </c>
      <c r="S297" s="333">
        <v>7</v>
      </c>
      <c r="T297" s="332" t="s">
        <v>163</v>
      </c>
      <c r="U297" s="341" t="s">
        <v>165</v>
      </c>
      <c r="V297" s="333">
        <v>250.19999694824219</v>
      </c>
      <c r="W297" s="331">
        <v>19.295999526977539</v>
      </c>
      <c r="X297" s="388">
        <v>0.15357166528701782</v>
      </c>
      <c r="Y297" s="331">
        <v>40.424999237060547</v>
      </c>
      <c r="Z297" s="331">
        <v>24.670000076293945</v>
      </c>
      <c r="AA297" s="331">
        <v>7.559999942779541</v>
      </c>
      <c r="AB297" s="335">
        <v>597</v>
      </c>
      <c r="AC297" s="332" t="s">
        <v>144</v>
      </c>
      <c r="AD297" s="341" t="s">
        <v>146</v>
      </c>
      <c r="AE297" s="333">
        <v>1.8999999761581421</v>
      </c>
      <c r="AF297" s="333">
        <v>2</v>
      </c>
      <c r="AG297" s="333">
        <v>1.2000000476837158</v>
      </c>
      <c r="AH297" s="332" t="s">
        <v>148</v>
      </c>
      <c r="AI297" s="341" t="s">
        <v>149</v>
      </c>
      <c r="AK297" s="389">
        <v>4</v>
      </c>
    </row>
    <row r="298" spans="1:37" s="19" customFormat="1" ht="12.75" customHeight="1" x14ac:dyDescent="0.3">
      <c r="A298" s="387" t="s">
        <v>326</v>
      </c>
      <c r="B298" s="12">
        <v>1334</v>
      </c>
      <c r="C298" s="17" t="s">
        <v>57</v>
      </c>
      <c r="D298" s="13" t="s">
        <v>55</v>
      </c>
      <c r="E298" s="13" t="s">
        <v>56</v>
      </c>
      <c r="F298" s="15">
        <v>42221</v>
      </c>
      <c r="J298" s="13" t="s">
        <v>55</v>
      </c>
      <c r="K298" s="15">
        <v>42221</v>
      </c>
      <c r="L298" s="331">
        <v>4</v>
      </c>
      <c r="M298" s="331">
        <v>2.3791108280420303E-2</v>
      </c>
      <c r="N298" s="331">
        <v>7.75</v>
      </c>
      <c r="O298" s="331">
        <v>5.4899997711181641</v>
      </c>
      <c r="P298" s="332" t="s">
        <v>145</v>
      </c>
      <c r="Q298" s="331">
        <v>1.3799999952316284</v>
      </c>
      <c r="R298" s="331">
        <v>113.54000091552734</v>
      </c>
      <c r="S298" s="333">
        <v>5</v>
      </c>
      <c r="T298" s="332" t="s">
        <v>163</v>
      </c>
      <c r="U298" s="341" t="s">
        <v>165</v>
      </c>
      <c r="V298" s="333">
        <v>274.60000610351563</v>
      </c>
      <c r="W298" s="331">
        <v>32.160999298095703</v>
      </c>
      <c r="X298" s="388">
        <v>9.4081327319145203E-2</v>
      </c>
      <c r="Y298" s="331">
        <v>36.784999847412109</v>
      </c>
      <c r="Z298" s="331">
        <v>21.410999298095703</v>
      </c>
      <c r="AA298" s="331">
        <v>7.5799999237060547</v>
      </c>
      <c r="AB298" s="335">
        <v>638</v>
      </c>
      <c r="AC298" s="332" t="s">
        <v>144</v>
      </c>
      <c r="AD298" s="341" t="s">
        <v>146</v>
      </c>
      <c r="AE298" s="333">
        <v>0.69999998807907104</v>
      </c>
      <c r="AF298" s="333">
        <v>0.5</v>
      </c>
      <c r="AG298" s="333">
        <v>1.2999999523162842</v>
      </c>
      <c r="AH298" s="332" t="s">
        <v>148</v>
      </c>
      <c r="AI298" s="341" t="s">
        <v>149</v>
      </c>
      <c r="AK298" s="389">
        <v>5</v>
      </c>
    </row>
    <row r="299" spans="1:37" s="19" customFormat="1" ht="12.75" customHeight="1" x14ac:dyDescent="0.3">
      <c r="A299" s="387" t="s">
        <v>327</v>
      </c>
      <c r="B299" s="12">
        <v>1341</v>
      </c>
      <c r="C299" s="13" t="s">
        <v>302</v>
      </c>
      <c r="D299" s="324" t="s">
        <v>303</v>
      </c>
      <c r="E299" s="324" t="s">
        <v>70</v>
      </c>
      <c r="F299" s="15">
        <v>42221</v>
      </c>
      <c r="J299" s="324" t="s">
        <v>303</v>
      </c>
      <c r="K299" s="15">
        <v>42221</v>
      </c>
      <c r="L299" s="331">
        <v>2</v>
      </c>
      <c r="M299" s="332" t="s">
        <v>144</v>
      </c>
      <c r="N299" s="331">
        <v>6.369999885559082</v>
      </c>
      <c r="O299" s="331">
        <v>4.190000057220459</v>
      </c>
      <c r="P299" s="332" t="s">
        <v>145</v>
      </c>
      <c r="Q299" s="331">
        <v>1.7699999809265137</v>
      </c>
      <c r="R299" s="331">
        <v>29.879999160766602</v>
      </c>
      <c r="S299" s="341" t="s">
        <v>165</v>
      </c>
      <c r="T299" s="332" t="s">
        <v>163</v>
      </c>
      <c r="U299" s="341" t="s">
        <v>165</v>
      </c>
      <c r="V299" s="333">
        <v>79.300003051757813</v>
      </c>
      <c r="W299" s="331">
        <v>6.0060000419616699</v>
      </c>
      <c r="X299" s="388">
        <v>9.8905295133590698E-2</v>
      </c>
      <c r="Y299" s="331">
        <v>22.906999588012695</v>
      </c>
      <c r="Z299" s="331">
        <v>7.7600002288818359</v>
      </c>
      <c r="AA299" s="331">
        <v>7.679999828338623</v>
      </c>
      <c r="AB299" s="335">
        <v>221</v>
      </c>
      <c r="AC299" s="332" t="s">
        <v>144</v>
      </c>
      <c r="AD299" s="341" t="s">
        <v>146</v>
      </c>
      <c r="AE299" s="341" t="s">
        <v>146</v>
      </c>
      <c r="AF299" s="341" t="s">
        <v>147</v>
      </c>
      <c r="AG299" s="333">
        <v>1.5</v>
      </c>
      <c r="AH299" s="332" t="s">
        <v>148</v>
      </c>
      <c r="AI299" s="341" t="s">
        <v>149</v>
      </c>
      <c r="AK299" s="389">
        <v>12</v>
      </c>
    </row>
    <row r="300" spans="1:37" s="19" customFormat="1" ht="12.75" customHeight="1" x14ac:dyDescent="0.3">
      <c r="A300" s="387" t="s">
        <v>328</v>
      </c>
      <c r="B300" s="12">
        <v>1342</v>
      </c>
      <c r="C300" s="13" t="s">
        <v>305</v>
      </c>
      <c r="D300" s="324" t="s">
        <v>306</v>
      </c>
      <c r="E300" s="324" t="s">
        <v>70</v>
      </c>
      <c r="F300" s="15">
        <v>42221</v>
      </c>
      <c r="J300" s="324" t="s">
        <v>306</v>
      </c>
      <c r="K300" s="15">
        <v>42221</v>
      </c>
      <c r="L300" s="331">
        <v>3.5999999046325684</v>
      </c>
      <c r="M300" s="331">
        <v>2.3791108280420303E-2</v>
      </c>
      <c r="N300" s="331">
        <v>17.280000686645508</v>
      </c>
      <c r="O300" s="331">
        <v>5.4800000190734863</v>
      </c>
      <c r="P300" s="332" t="s">
        <v>145</v>
      </c>
      <c r="Q300" s="331">
        <v>5.5900001525878906</v>
      </c>
      <c r="R300" s="331">
        <v>36.639999389648438</v>
      </c>
      <c r="S300" s="341" t="s">
        <v>165</v>
      </c>
      <c r="T300" s="332" t="s">
        <v>163</v>
      </c>
      <c r="U300" s="341" t="s">
        <v>165</v>
      </c>
      <c r="V300" s="333">
        <v>109.80000305175781</v>
      </c>
      <c r="W300" s="331">
        <v>6.0630002021789551</v>
      </c>
      <c r="X300" s="388">
        <v>0.12658271193504333</v>
      </c>
      <c r="Y300" s="331">
        <v>33.897998809814453</v>
      </c>
      <c r="Z300" s="331">
        <v>23.417999267578125</v>
      </c>
      <c r="AA300" s="331">
        <v>7.6100001335144043</v>
      </c>
      <c r="AB300" s="335">
        <v>332</v>
      </c>
      <c r="AC300" s="332" t="s">
        <v>144</v>
      </c>
      <c r="AD300" s="341" t="s">
        <v>146</v>
      </c>
      <c r="AE300" s="333">
        <v>8.1000003814697266</v>
      </c>
      <c r="AF300" s="341" t="s">
        <v>147</v>
      </c>
      <c r="AG300" s="333">
        <v>1.5</v>
      </c>
      <c r="AH300" s="332" t="s">
        <v>148</v>
      </c>
      <c r="AI300" s="341" t="s">
        <v>149</v>
      </c>
      <c r="AK300" s="389">
        <v>13</v>
      </c>
    </row>
    <row r="301" spans="1:37" s="19" customFormat="1" ht="12.75" customHeight="1" x14ac:dyDescent="0.3">
      <c r="A301" s="387" t="s">
        <v>329</v>
      </c>
      <c r="B301" s="12">
        <v>1343</v>
      </c>
      <c r="C301" s="13" t="s">
        <v>308</v>
      </c>
      <c r="D301" s="324" t="s">
        <v>309</v>
      </c>
      <c r="E301" s="324" t="s">
        <v>70</v>
      </c>
      <c r="F301" s="15">
        <v>42220</v>
      </c>
      <c r="J301" s="324" t="s">
        <v>309</v>
      </c>
      <c r="K301" s="15">
        <v>42220</v>
      </c>
      <c r="L301" s="331">
        <v>4.0999999046325684</v>
      </c>
      <c r="M301" s="331">
        <v>2.3791108280420303E-2</v>
      </c>
      <c r="N301" s="331">
        <v>19.5</v>
      </c>
      <c r="O301" s="331">
        <v>6.7399997711181641</v>
      </c>
      <c r="P301" s="332" t="s">
        <v>145</v>
      </c>
      <c r="Q301" s="331">
        <v>5.440000057220459</v>
      </c>
      <c r="R301" s="331">
        <v>47.580001831054688</v>
      </c>
      <c r="S301" s="333">
        <v>7</v>
      </c>
      <c r="T301" s="332" t="s">
        <v>163</v>
      </c>
      <c r="U301" s="333">
        <v>9</v>
      </c>
      <c r="V301" s="333">
        <v>122</v>
      </c>
      <c r="W301" s="331">
        <v>6.0240001678466797</v>
      </c>
      <c r="X301" s="388">
        <v>0.11476337909698486</v>
      </c>
      <c r="Y301" s="331">
        <v>41.458999633789063</v>
      </c>
      <c r="Z301" s="331">
        <v>33.497001647949219</v>
      </c>
      <c r="AA301" s="331">
        <v>7.5799999237060547</v>
      </c>
      <c r="AB301" s="335">
        <v>402</v>
      </c>
      <c r="AC301" s="332" t="s">
        <v>144</v>
      </c>
      <c r="AD301" s="341" t="s">
        <v>146</v>
      </c>
      <c r="AE301" s="333">
        <v>1.2999999523162842</v>
      </c>
      <c r="AF301" s="333">
        <v>1.5</v>
      </c>
      <c r="AG301" s="333">
        <v>2.2000000476837158</v>
      </c>
      <c r="AH301" s="331">
        <v>3.9999999105930328E-2</v>
      </c>
      <c r="AI301" s="341" t="s">
        <v>149</v>
      </c>
      <c r="AK301" s="389">
        <v>14</v>
      </c>
    </row>
    <row r="302" spans="1:37" s="19" customFormat="1" ht="12.75" customHeight="1" x14ac:dyDescent="0.3">
      <c r="A302" s="387" t="s">
        <v>330</v>
      </c>
      <c r="B302" s="12">
        <v>1344</v>
      </c>
      <c r="C302" s="13" t="s">
        <v>311</v>
      </c>
      <c r="D302" s="324" t="s">
        <v>312</v>
      </c>
      <c r="E302" s="324" t="s">
        <v>70</v>
      </c>
      <c r="F302" s="15">
        <v>42227</v>
      </c>
      <c r="J302" s="324" t="s">
        <v>312</v>
      </c>
      <c r="K302" s="15">
        <v>42227</v>
      </c>
      <c r="L302" s="331">
        <v>9.3999996185302734</v>
      </c>
      <c r="M302" s="332" t="s">
        <v>144</v>
      </c>
      <c r="N302" s="331">
        <v>36.840000152587891</v>
      </c>
      <c r="O302" s="331">
        <v>10.930000305175781</v>
      </c>
      <c r="P302" s="332" t="s">
        <v>145</v>
      </c>
      <c r="Q302" s="331">
        <v>9.0699996948242188</v>
      </c>
      <c r="R302" s="331">
        <v>45.650001525878906</v>
      </c>
      <c r="S302" s="333">
        <v>9</v>
      </c>
      <c r="T302" s="332" t="s">
        <v>163</v>
      </c>
      <c r="U302" s="333">
        <v>16</v>
      </c>
      <c r="V302" s="333">
        <v>54.900001525878906</v>
      </c>
      <c r="W302" s="331">
        <v>3.2929999828338623</v>
      </c>
      <c r="X302" s="388">
        <v>0.16891181468963623</v>
      </c>
      <c r="Y302" s="331">
        <v>82.387001037597656</v>
      </c>
      <c r="Z302" s="331">
        <v>89.366996765136719</v>
      </c>
      <c r="AA302" s="331">
        <v>7.559999942779541</v>
      </c>
      <c r="AB302" s="335">
        <v>527</v>
      </c>
      <c r="AC302" s="332" t="s">
        <v>144</v>
      </c>
      <c r="AD302" s="333">
        <v>0.5</v>
      </c>
      <c r="AE302" s="341" t="s">
        <v>146</v>
      </c>
      <c r="AF302" s="333">
        <v>2.9000000953674316</v>
      </c>
      <c r="AG302" s="333">
        <v>2.4000000953674316</v>
      </c>
      <c r="AH302" s="332" t="s">
        <v>148</v>
      </c>
      <c r="AI302" s="341" t="s">
        <v>149</v>
      </c>
      <c r="AK302" s="389">
        <v>15</v>
      </c>
    </row>
    <row r="303" spans="1:37" s="19" customFormat="1" ht="12.75" customHeight="1" x14ac:dyDescent="0.3">
      <c r="A303" s="387" t="s">
        <v>331</v>
      </c>
      <c r="B303" s="12">
        <v>1345</v>
      </c>
      <c r="C303" s="13" t="s">
        <v>314</v>
      </c>
      <c r="D303" s="324" t="s">
        <v>332</v>
      </c>
      <c r="E303" s="324" t="s">
        <v>70</v>
      </c>
      <c r="F303" s="15">
        <v>42227</v>
      </c>
      <c r="J303" s="324" t="s">
        <v>332</v>
      </c>
      <c r="K303" s="15">
        <v>42227</v>
      </c>
      <c r="L303" s="331">
        <v>12.600000381469727</v>
      </c>
      <c r="M303" s="331">
        <v>2.3791108280420303E-2</v>
      </c>
      <c r="N303" s="331">
        <v>39.819999694824219</v>
      </c>
      <c r="O303" s="331">
        <v>12.050000190734863</v>
      </c>
      <c r="P303" s="332" t="s">
        <v>145</v>
      </c>
      <c r="Q303" s="331">
        <v>9.1899995803833008</v>
      </c>
      <c r="R303" s="331">
        <v>59.979999542236328</v>
      </c>
      <c r="S303" s="333">
        <v>9</v>
      </c>
      <c r="T303" s="332" t="s">
        <v>163</v>
      </c>
      <c r="U303" s="333">
        <v>9</v>
      </c>
      <c r="V303" s="333">
        <v>103.69999694824219</v>
      </c>
      <c r="W303" s="331">
        <v>3.7890000343322754</v>
      </c>
      <c r="X303" s="388">
        <v>0.20371420681476593</v>
      </c>
      <c r="Y303" s="331">
        <v>84.603996276855469</v>
      </c>
      <c r="Z303" s="331">
        <v>88.712997436523438</v>
      </c>
      <c r="AA303" s="331">
        <v>7.5300002098083496</v>
      </c>
      <c r="AB303" s="335">
        <v>618</v>
      </c>
      <c r="AC303" s="332" t="s">
        <v>144</v>
      </c>
      <c r="AD303" s="341" t="s">
        <v>146</v>
      </c>
      <c r="AE303" s="341" t="s">
        <v>146</v>
      </c>
      <c r="AF303" s="333">
        <v>0.80000001192092896</v>
      </c>
      <c r="AG303" s="333">
        <v>3.0999999046325684</v>
      </c>
      <c r="AH303" s="332" t="s">
        <v>148</v>
      </c>
      <c r="AI303" s="341" t="s">
        <v>149</v>
      </c>
      <c r="AK303" s="389">
        <v>16</v>
      </c>
    </row>
    <row r="304" spans="1:37" s="19" customFormat="1" ht="12.75" customHeight="1" x14ac:dyDescent="0.3">
      <c r="A304" s="387" t="s">
        <v>333</v>
      </c>
      <c r="B304" s="12">
        <v>1346</v>
      </c>
      <c r="C304" s="13" t="s">
        <v>317</v>
      </c>
      <c r="D304" s="324" t="s">
        <v>318</v>
      </c>
      <c r="E304" s="324" t="s">
        <v>70</v>
      </c>
      <c r="F304" s="15">
        <v>42227</v>
      </c>
      <c r="J304" s="324" t="s">
        <v>318</v>
      </c>
      <c r="K304" s="15">
        <v>42227</v>
      </c>
      <c r="L304" s="331">
        <v>11.899999618530273</v>
      </c>
      <c r="M304" s="331">
        <v>3.5353299230337143E-2</v>
      </c>
      <c r="N304" s="331">
        <v>40.459999084472656</v>
      </c>
      <c r="O304" s="331">
        <v>13.289999961853027</v>
      </c>
      <c r="P304" s="332" t="s">
        <v>145</v>
      </c>
      <c r="Q304" s="331">
        <v>9.3299999237060547</v>
      </c>
      <c r="R304" s="331">
        <v>65.910003662109375</v>
      </c>
      <c r="S304" s="333">
        <v>17</v>
      </c>
      <c r="T304" s="332" t="s">
        <v>163</v>
      </c>
      <c r="U304" s="333">
        <v>8</v>
      </c>
      <c r="V304" s="333">
        <v>128.10000610351563</v>
      </c>
      <c r="W304" s="331">
        <v>1.8009999990463257</v>
      </c>
      <c r="X304" s="388">
        <v>0.19445608556270599</v>
      </c>
      <c r="Y304" s="331">
        <v>92.433998107910156</v>
      </c>
      <c r="Z304" s="331">
        <v>89.301002502441406</v>
      </c>
      <c r="AA304" s="331">
        <v>7.5399999618530273</v>
      </c>
      <c r="AB304" s="335">
        <v>651</v>
      </c>
      <c r="AC304" s="332" t="s">
        <v>144</v>
      </c>
      <c r="AD304" s="333">
        <v>0.80000001192092896</v>
      </c>
      <c r="AE304" s="333">
        <v>1.7000000476837158</v>
      </c>
      <c r="AF304" s="333">
        <v>2.2000000476837158</v>
      </c>
      <c r="AG304" s="333">
        <v>3</v>
      </c>
      <c r="AH304" s="332" t="s">
        <v>148</v>
      </c>
      <c r="AI304" s="341" t="s">
        <v>149</v>
      </c>
      <c r="AK304" s="389">
        <v>17</v>
      </c>
    </row>
    <row r="305" spans="1:37" s="19" customFormat="1" ht="12.75" customHeight="1" x14ac:dyDescent="0.3">
      <c r="A305" s="387" t="s">
        <v>334</v>
      </c>
      <c r="B305" s="12">
        <v>1347</v>
      </c>
      <c r="C305" s="13" t="s">
        <v>320</v>
      </c>
      <c r="D305" s="324" t="s">
        <v>321</v>
      </c>
      <c r="E305" s="324" t="s">
        <v>70</v>
      </c>
      <c r="F305" s="15">
        <v>42227</v>
      </c>
      <c r="J305" s="324" t="s">
        <v>321</v>
      </c>
      <c r="K305" s="15">
        <v>42227</v>
      </c>
      <c r="L305" s="331">
        <v>10.100000381469727</v>
      </c>
      <c r="M305" s="331">
        <v>3.5353299230337143E-2</v>
      </c>
      <c r="N305" s="331">
        <v>37.319999694824219</v>
      </c>
      <c r="O305" s="331">
        <v>10.890000343322754</v>
      </c>
      <c r="P305" s="332" t="s">
        <v>145</v>
      </c>
      <c r="Q305" s="331">
        <v>8.1700000762939453</v>
      </c>
      <c r="R305" s="331">
        <v>57.259998321533203</v>
      </c>
      <c r="S305" s="333">
        <v>8</v>
      </c>
      <c r="T305" s="332" t="s">
        <v>163</v>
      </c>
      <c r="U305" s="333">
        <v>5</v>
      </c>
      <c r="V305" s="333">
        <v>97.599998474121094</v>
      </c>
      <c r="W305" s="331">
        <v>3.0980000495910645</v>
      </c>
      <c r="X305" s="388">
        <v>0.20371420681476593</v>
      </c>
      <c r="Y305" s="331">
        <v>95.955001831054688</v>
      </c>
      <c r="Z305" s="331">
        <v>72.152999877929688</v>
      </c>
      <c r="AA305" s="331">
        <v>7.5900001525878906</v>
      </c>
      <c r="AB305" s="335">
        <v>585</v>
      </c>
      <c r="AC305" s="332" t="s">
        <v>144</v>
      </c>
      <c r="AD305" s="341" t="s">
        <v>146</v>
      </c>
      <c r="AE305" s="341" t="s">
        <v>146</v>
      </c>
      <c r="AF305" s="333">
        <v>1.6000000238418579</v>
      </c>
      <c r="AG305" s="333">
        <v>2.2999999523162842</v>
      </c>
      <c r="AH305" s="332" t="s">
        <v>148</v>
      </c>
      <c r="AI305" s="341" t="s">
        <v>149</v>
      </c>
      <c r="AK305" s="389">
        <v>18</v>
      </c>
    </row>
    <row r="306" spans="1:37" s="19" customFormat="1" ht="12.75" customHeight="1" x14ac:dyDescent="0.3">
      <c r="A306" s="387" t="s">
        <v>335</v>
      </c>
      <c r="B306" s="12">
        <v>1406</v>
      </c>
      <c r="C306" s="390" t="s">
        <v>85</v>
      </c>
      <c r="D306" s="391" t="s">
        <v>336</v>
      </c>
      <c r="E306" s="391" t="s">
        <v>337</v>
      </c>
      <c r="F306" s="15">
        <v>42247</v>
      </c>
      <c r="J306" s="391" t="s">
        <v>336</v>
      </c>
      <c r="K306" s="15">
        <v>42247</v>
      </c>
      <c r="L306" s="331">
        <v>5.8000001907348633</v>
      </c>
      <c r="M306" s="332" t="s">
        <v>144</v>
      </c>
      <c r="N306" s="331">
        <v>9.4200000762939453</v>
      </c>
      <c r="O306" s="331">
        <v>7.429999828338623</v>
      </c>
      <c r="P306" s="332" t="s">
        <v>145</v>
      </c>
      <c r="Q306" s="331">
        <v>1.25</v>
      </c>
      <c r="R306" s="331">
        <v>86.930000305175781</v>
      </c>
      <c r="S306" s="341" t="s">
        <v>165</v>
      </c>
      <c r="T306" s="332" t="s">
        <v>163</v>
      </c>
      <c r="U306" s="333">
        <v>101</v>
      </c>
      <c r="V306" s="333">
        <v>250.19999694824219</v>
      </c>
      <c r="W306" s="331">
        <v>3.4920001029968262</v>
      </c>
      <c r="X306" s="388">
        <v>6.9399461150169373E-2</v>
      </c>
      <c r="Y306" s="331">
        <v>26.479999542236328</v>
      </c>
      <c r="Z306" s="331">
        <v>20.750999450683594</v>
      </c>
      <c r="AA306" s="331">
        <v>7.8400001525878906</v>
      </c>
      <c r="AB306" s="335">
        <v>536</v>
      </c>
      <c r="AC306" s="332" t="s">
        <v>144</v>
      </c>
      <c r="AD306" s="341" t="s">
        <v>146</v>
      </c>
      <c r="AE306" s="333">
        <v>1.6000000238418579</v>
      </c>
      <c r="AF306" s="333">
        <v>3.2999999523162842</v>
      </c>
      <c r="AG306" s="333">
        <v>1.5</v>
      </c>
      <c r="AH306" s="332" t="s">
        <v>148</v>
      </c>
      <c r="AI306" s="341" t="s">
        <v>149</v>
      </c>
      <c r="AK306" s="389">
        <v>58</v>
      </c>
    </row>
    <row r="307" spans="1:37" s="19" customFormat="1" ht="12.75" customHeight="1" x14ac:dyDescent="0.3">
      <c r="A307" s="387" t="s">
        <v>338</v>
      </c>
      <c r="B307" s="12">
        <v>1407</v>
      </c>
      <c r="C307" s="390" t="s">
        <v>87</v>
      </c>
      <c r="D307" s="391" t="s">
        <v>339</v>
      </c>
      <c r="E307" s="391" t="s">
        <v>337</v>
      </c>
      <c r="F307" s="15">
        <v>42247</v>
      </c>
      <c r="J307" s="391" t="s">
        <v>339</v>
      </c>
      <c r="K307" s="15">
        <v>42247</v>
      </c>
      <c r="L307" s="331">
        <v>4.8000001907348633</v>
      </c>
      <c r="M307" s="332" t="s">
        <v>144</v>
      </c>
      <c r="N307" s="331">
        <v>10.369999885559082</v>
      </c>
      <c r="O307" s="331">
        <v>6.8299999237060547</v>
      </c>
      <c r="P307" s="332" t="s">
        <v>145</v>
      </c>
      <c r="Q307" s="331">
        <v>1.4500000476837158</v>
      </c>
      <c r="R307" s="331">
        <v>89.959999084472656</v>
      </c>
      <c r="S307" s="333">
        <v>6</v>
      </c>
      <c r="T307" s="332" t="s">
        <v>163</v>
      </c>
      <c r="U307" s="333">
        <v>53</v>
      </c>
      <c r="V307" s="333">
        <v>244.10000610351563</v>
      </c>
      <c r="W307" s="331">
        <v>10.407999992370605</v>
      </c>
      <c r="X307" s="388">
        <v>6.9399461150169373E-2</v>
      </c>
      <c r="Y307" s="331">
        <v>29.062999725341797</v>
      </c>
      <c r="Z307" s="331">
        <v>23.381000518798828</v>
      </c>
      <c r="AA307" s="331">
        <v>7.8299999237060547</v>
      </c>
      <c r="AB307" s="335">
        <v>553</v>
      </c>
      <c r="AC307" s="332" t="s">
        <v>144</v>
      </c>
      <c r="AD307" s="341" t="s">
        <v>146</v>
      </c>
      <c r="AE307" s="341" t="s">
        <v>146</v>
      </c>
      <c r="AF307" s="333">
        <v>9.6000003814697266</v>
      </c>
      <c r="AG307" s="333">
        <v>1.7000000476837158</v>
      </c>
      <c r="AH307" s="331">
        <v>3.9999999105930328E-2</v>
      </c>
      <c r="AI307" s="333">
        <v>0.80000001192092896</v>
      </c>
      <c r="AK307" s="389">
        <v>59</v>
      </c>
    </row>
    <row r="308" spans="1:37" s="19" customFormat="1" ht="12.75" customHeight="1" x14ac:dyDescent="0.3">
      <c r="A308" s="387" t="s">
        <v>340</v>
      </c>
      <c r="B308" s="12">
        <v>1408</v>
      </c>
      <c r="C308" s="390" t="s">
        <v>341</v>
      </c>
      <c r="D308" s="391" t="s">
        <v>70</v>
      </c>
      <c r="E308" s="391" t="s">
        <v>72</v>
      </c>
      <c r="F308" s="15">
        <v>42247</v>
      </c>
      <c r="J308" s="391" t="s">
        <v>70</v>
      </c>
      <c r="K308" s="15">
        <v>42247</v>
      </c>
      <c r="L308" s="331">
        <v>4.3000001907348633</v>
      </c>
      <c r="M308" s="332" t="s">
        <v>144</v>
      </c>
      <c r="N308" s="331">
        <v>19.180000305175781</v>
      </c>
      <c r="O308" s="331">
        <v>6.4899997711181641</v>
      </c>
      <c r="P308" s="332" t="s">
        <v>145</v>
      </c>
      <c r="Q308" s="331">
        <v>5.559999942779541</v>
      </c>
      <c r="R308" s="331">
        <v>46.400001525878906</v>
      </c>
      <c r="S308" s="333">
        <v>8</v>
      </c>
      <c r="T308" s="332" t="s">
        <v>163</v>
      </c>
      <c r="U308" s="341" t="s">
        <v>165</v>
      </c>
      <c r="V308" s="333">
        <v>122</v>
      </c>
      <c r="W308" s="331">
        <v>9.2799997329711914</v>
      </c>
      <c r="X308" s="388">
        <v>0.10395424067974091</v>
      </c>
      <c r="Y308" s="331">
        <v>42.257999420166016</v>
      </c>
      <c r="Z308" s="331">
        <v>30.930000305175781</v>
      </c>
      <c r="AA308" s="331">
        <v>7.929999828338623</v>
      </c>
      <c r="AB308" s="335">
        <v>399</v>
      </c>
      <c r="AC308" s="332" t="s">
        <v>144</v>
      </c>
      <c r="AD308" s="341" t="s">
        <v>146</v>
      </c>
      <c r="AE308" s="333">
        <v>1.2000000476837158</v>
      </c>
      <c r="AF308" s="333">
        <v>1.2999999523162842</v>
      </c>
      <c r="AG308" s="333">
        <v>1.7999999523162842</v>
      </c>
      <c r="AH308" s="332" t="s">
        <v>148</v>
      </c>
      <c r="AI308" s="333">
        <v>0.40000000596046448</v>
      </c>
      <c r="AK308" s="389">
        <v>60</v>
      </c>
    </row>
    <row r="309" spans="1:37" s="19" customFormat="1" ht="12.75" customHeight="1" x14ac:dyDescent="0.3">
      <c r="A309" s="387" t="s">
        <v>342</v>
      </c>
      <c r="B309" s="12">
        <v>1409</v>
      </c>
      <c r="C309" s="390"/>
      <c r="D309" s="391" t="s">
        <v>75</v>
      </c>
      <c r="E309" s="391" t="s">
        <v>337</v>
      </c>
      <c r="F309" s="15">
        <v>42247</v>
      </c>
      <c r="J309" s="391" t="s">
        <v>75</v>
      </c>
      <c r="K309" s="15">
        <v>42247</v>
      </c>
      <c r="L309" s="331">
        <v>6.0999999046325684</v>
      </c>
      <c r="M309" s="332" t="s">
        <v>144</v>
      </c>
      <c r="N309" s="331">
        <v>10.560000419616699</v>
      </c>
      <c r="O309" s="331">
        <v>7.119999885559082</v>
      </c>
      <c r="P309" s="332" t="s">
        <v>145</v>
      </c>
      <c r="Q309" s="331">
        <v>1.4900000095367432</v>
      </c>
      <c r="R309" s="331">
        <v>97.69000244140625</v>
      </c>
      <c r="S309" s="333">
        <v>36</v>
      </c>
      <c r="T309" s="332" t="s">
        <v>163</v>
      </c>
      <c r="U309" s="341" t="s">
        <v>165</v>
      </c>
      <c r="V309" s="333">
        <v>250.19999694824219</v>
      </c>
      <c r="W309" s="331">
        <v>19.965000152587891</v>
      </c>
      <c r="X309" s="388">
        <v>0.1205420196056366</v>
      </c>
      <c r="Y309" s="331">
        <v>37.03900146484375</v>
      </c>
      <c r="Z309" s="331">
        <v>25.027999877929688</v>
      </c>
      <c r="AA309" s="331">
        <v>7.7800002098083496</v>
      </c>
      <c r="AB309" s="335">
        <v>583</v>
      </c>
      <c r="AC309" s="332" t="s">
        <v>144</v>
      </c>
      <c r="AD309" s="341" t="s">
        <v>146</v>
      </c>
      <c r="AE309" s="333">
        <v>0.5</v>
      </c>
      <c r="AF309" s="333">
        <v>0.40000000596046448</v>
      </c>
      <c r="AG309" s="333">
        <v>1.2000000476837158</v>
      </c>
      <c r="AH309" s="332" t="s">
        <v>148</v>
      </c>
      <c r="AI309" s="341" t="s">
        <v>149</v>
      </c>
      <c r="AK309" s="389">
        <v>61</v>
      </c>
    </row>
    <row r="310" spans="1:37" s="19" customFormat="1" ht="12.75" customHeight="1" x14ac:dyDescent="0.3">
      <c r="A310" s="387" t="s">
        <v>343</v>
      </c>
      <c r="B310" s="12">
        <v>1410</v>
      </c>
      <c r="C310" s="17"/>
      <c r="D310" s="391" t="s">
        <v>344</v>
      </c>
      <c r="E310" s="391" t="s">
        <v>345</v>
      </c>
      <c r="F310" s="15">
        <v>42247</v>
      </c>
      <c r="J310" s="391" t="s">
        <v>344</v>
      </c>
      <c r="K310" s="15">
        <v>42247</v>
      </c>
      <c r="L310" s="331">
        <v>4.0999999046325684</v>
      </c>
      <c r="M310" s="332" t="s">
        <v>144</v>
      </c>
      <c r="N310" s="331">
        <v>7.5199999809265137</v>
      </c>
      <c r="O310" s="331">
        <v>5.5199999809265137</v>
      </c>
      <c r="P310" s="332" t="s">
        <v>145</v>
      </c>
      <c r="Q310" s="331">
        <v>1.3400000333786011</v>
      </c>
      <c r="R310" s="331">
        <v>111.59999847412109</v>
      </c>
      <c r="S310" s="341" t="s">
        <v>165</v>
      </c>
      <c r="T310" s="332" t="s">
        <v>163</v>
      </c>
      <c r="U310" s="341" t="s">
        <v>165</v>
      </c>
      <c r="V310" s="333">
        <v>262.39999389648438</v>
      </c>
      <c r="W310" s="331">
        <v>34</v>
      </c>
      <c r="X310" s="388">
        <v>8.0875188112258911E-2</v>
      </c>
      <c r="Y310" s="331">
        <v>36.152000427246094</v>
      </c>
      <c r="Z310" s="331">
        <v>20.740999221801758</v>
      </c>
      <c r="AA310" s="331">
        <v>7.7800002098083496</v>
      </c>
      <c r="AB310" s="335">
        <v>633</v>
      </c>
      <c r="AC310" s="332" t="s">
        <v>144</v>
      </c>
      <c r="AD310" s="333">
        <v>0.69999998807907104</v>
      </c>
      <c r="AE310" s="341" t="s">
        <v>146</v>
      </c>
      <c r="AF310" s="333">
        <v>0.69999998807907104</v>
      </c>
      <c r="AG310" s="333">
        <v>1.2999999523162842</v>
      </c>
      <c r="AH310" s="332" t="s">
        <v>148</v>
      </c>
      <c r="AI310" s="341" t="s">
        <v>149</v>
      </c>
      <c r="AK310" s="389">
        <v>62</v>
      </c>
    </row>
    <row r="313" spans="1:37" x14ac:dyDescent="0.3">
      <c r="A313" s="239" t="s">
        <v>526</v>
      </c>
    </row>
    <row r="314" spans="1:37" s="417" customFormat="1" ht="13.5" customHeight="1" x14ac:dyDescent="0.3">
      <c r="C314" s="495"/>
      <c r="F314" s="496"/>
      <c r="L314" s="1" t="s">
        <v>108</v>
      </c>
      <c r="M314" s="1" t="s">
        <v>109</v>
      </c>
      <c r="N314" s="1" t="s">
        <v>110</v>
      </c>
      <c r="O314" s="1" t="s">
        <v>111</v>
      </c>
      <c r="P314" s="1" t="s">
        <v>112</v>
      </c>
      <c r="Q314" s="1" t="s">
        <v>113</v>
      </c>
      <c r="R314" s="1" t="s">
        <v>114</v>
      </c>
      <c r="S314" s="1" t="s">
        <v>115</v>
      </c>
      <c r="T314" s="1" t="s">
        <v>116</v>
      </c>
      <c r="U314" s="1" t="s">
        <v>117</v>
      </c>
      <c r="V314" s="1" t="s">
        <v>118</v>
      </c>
      <c r="W314" s="1" t="s">
        <v>119</v>
      </c>
      <c r="X314" s="1" t="s">
        <v>120</v>
      </c>
      <c r="Y314" s="1" t="s">
        <v>121</v>
      </c>
      <c r="Z314" s="1" t="s">
        <v>122</v>
      </c>
      <c r="AA314" s="1" t="s">
        <v>123</v>
      </c>
      <c r="AB314" s="1" t="s">
        <v>124</v>
      </c>
      <c r="AC314" s="1" t="s">
        <v>125</v>
      </c>
      <c r="AD314" s="1" t="s">
        <v>126</v>
      </c>
      <c r="AE314" s="1" t="s">
        <v>127</v>
      </c>
      <c r="AF314" s="1" t="s">
        <v>128</v>
      </c>
      <c r="AG314" s="1" t="s">
        <v>129</v>
      </c>
      <c r="AH314" s="1" t="s">
        <v>130</v>
      </c>
      <c r="AI314" s="1" t="s">
        <v>131</v>
      </c>
      <c r="AJ314" s="497" t="s">
        <v>195</v>
      </c>
    </row>
    <row r="315" spans="1:37" s="417" customFormat="1" ht="13.5" customHeight="1" x14ac:dyDescent="0.3">
      <c r="A315" s="393"/>
      <c r="C315" s="495"/>
      <c r="F315" s="496"/>
      <c r="L315" s="498" t="s">
        <v>136</v>
      </c>
      <c r="M315" s="498" t="s">
        <v>137</v>
      </c>
      <c r="N315" s="498" t="s">
        <v>136</v>
      </c>
      <c r="O315" s="498" t="s">
        <v>136</v>
      </c>
      <c r="P315" s="498" t="s">
        <v>136</v>
      </c>
      <c r="Q315" s="498" t="s">
        <v>136</v>
      </c>
      <c r="R315" s="498" t="s">
        <v>136</v>
      </c>
      <c r="S315" s="498" t="s">
        <v>136</v>
      </c>
      <c r="T315" s="498" t="s">
        <v>136</v>
      </c>
      <c r="U315" s="498" t="s">
        <v>136</v>
      </c>
      <c r="V315" s="498" t="s">
        <v>138</v>
      </c>
      <c r="W315" s="498" t="s">
        <v>139</v>
      </c>
      <c r="X315" s="498" t="s">
        <v>140</v>
      </c>
      <c r="Y315" s="498" t="s">
        <v>139</v>
      </c>
      <c r="Z315" s="498" t="s">
        <v>139</v>
      </c>
      <c r="AA315" s="498" t="s">
        <v>140</v>
      </c>
      <c r="AB315" s="498" t="s">
        <v>141</v>
      </c>
      <c r="AC315" s="498" t="s">
        <v>142</v>
      </c>
      <c r="AD315" s="498" t="s">
        <v>142</v>
      </c>
      <c r="AE315" s="498" t="s">
        <v>142</v>
      </c>
      <c r="AF315" s="498" t="s">
        <v>142</v>
      </c>
      <c r="AG315" s="498" t="s">
        <v>142</v>
      </c>
      <c r="AH315" s="498" t="s">
        <v>142</v>
      </c>
      <c r="AI315" s="498" t="s">
        <v>142</v>
      </c>
      <c r="AJ315" s="499"/>
    </row>
    <row r="316" spans="1:37" s="417" customFormat="1" ht="13.5" customHeight="1" x14ac:dyDescent="0.3">
      <c r="A316" s="286" t="s">
        <v>156</v>
      </c>
      <c r="B316" s="1" t="s">
        <v>89</v>
      </c>
      <c r="C316" s="1" t="s">
        <v>446</v>
      </c>
      <c r="D316" s="1" t="s">
        <v>2</v>
      </c>
      <c r="E316" s="1" t="s">
        <v>3</v>
      </c>
      <c r="F316" s="500" t="s">
        <v>10</v>
      </c>
      <c r="L316" s="498" t="s">
        <v>158</v>
      </c>
      <c r="M316" s="498" t="s">
        <v>159</v>
      </c>
      <c r="N316" s="498" t="s">
        <v>159</v>
      </c>
      <c r="O316" s="498" t="s">
        <v>159</v>
      </c>
      <c r="P316" s="498" t="s">
        <v>159</v>
      </c>
      <c r="Q316" s="498" t="s">
        <v>159</v>
      </c>
      <c r="R316" s="498" t="s">
        <v>159</v>
      </c>
      <c r="S316" s="498" t="s">
        <v>158</v>
      </c>
      <c r="T316" s="498" t="s">
        <v>159</v>
      </c>
      <c r="U316" s="498" t="s">
        <v>158</v>
      </c>
      <c r="V316" s="498" t="s">
        <v>159</v>
      </c>
      <c r="W316" s="498" t="s">
        <v>159</v>
      </c>
      <c r="X316" s="498" t="s">
        <v>159</v>
      </c>
      <c r="Y316" s="498" t="s">
        <v>159</v>
      </c>
      <c r="Z316" s="498" t="s">
        <v>159</v>
      </c>
      <c r="AA316" s="501"/>
      <c r="AB316" s="498" t="s">
        <v>160</v>
      </c>
      <c r="AC316" s="498" t="s">
        <v>158</v>
      </c>
      <c r="AD316" s="498" t="s">
        <v>158</v>
      </c>
      <c r="AE316" s="498" t="s">
        <v>158</v>
      </c>
      <c r="AF316" s="498" t="s">
        <v>158</v>
      </c>
      <c r="AG316" s="498" t="s">
        <v>158</v>
      </c>
      <c r="AH316" s="498" t="s">
        <v>158</v>
      </c>
      <c r="AI316" s="498" t="s">
        <v>158</v>
      </c>
      <c r="AJ316" s="351"/>
    </row>
    <row r="317" spans="1:37" s="381" customFormat="1" ht="13.5" customHeight="1" x14ac:dyDescent="0.3">
      <c r="A317" s="502" t="s">
        <v>511</v>
      </c>
      <c r="B317" s="409">
        <v>1483</v>
      </c>
      <c r="C317" s="12" t="s">
        <v>512</v>
      </c>
      <c r="D317" s="324" t="s">
        <v>36</v>
      </c>
      <c r="E317" s="324" t="s">
        <v>37</v>
      </c>
      <c r="F317" s="15">
        <v>42251</v>
      </c>
      <c r="J317" s="324" t="s">
        <v>36</v>
      </c>
      <c r="K317" s="15">
        <v>42251</v>
      </c>
      <c r="L317" s="332" t="s">
        <v>153</v>
      </c>
      <c r="M317" s="332" t="s">
        <v>144</v>
      </c>
      <c r="N317" s="331">
        <v>7.869999885559082</v>
      </c>
      <c r="O317" s="331">
        <v>2.8499999046325684</v>
      </c>
      <c r="P317" s="332" t="s">
        <v>145</v>
      </c>
      <c r="Q317" s="331">
        <v>2.2699999809265137</v>
      </c>
      <c r="R317" s="331">
        <v>16.149999618530273</v>
      </c>
      <c r="S317" s="341" t="s">
        <v>165</v>
      </c>
      <c r="T317" s="332" t="s">
        <v>163</v>
      </c>
      <c r="U317" s="341" t="s">
        <v>165</v>
      </c>
      <c r="V317" s="333">
        <v>2.4000000953674316</v>
      </c>
      <c r="W317" s="331">
        <v>9.6180000305175781</v>
      </c>
      <c r="X317" s="388">
        <v>0.13241788744926453</v>
      </c>
      <c r="Y317" s="331">
        <v>20.374000549316406</v>
      </c>
      <c r="Z317" s="331">
        <v>30.177000045776367</v>
      </c>
      <c r="AA317" s="331">
        <v>7.9200000762939453</v>
      </c>
      <c r="AB317" s="335">
        <v>168</v>
      </c>
      <c r="AC317" s="332" t="s">
        <v>144</v>
      </c>
      <c r="AD317" s="341" t="s">
        <v>146</v>
      </c>
      <c r="AE317" s="333">
        <v>0.60000002384185791</v>
      </c>
      <c r="AF317" s="333">
        <v>0.89999997615814209</v>
      </c>
      <c r="AG317" s="333">
        <v>1.1000000238418579</v>
      </c>
      <c r="AH317" s="331">
        <v>5.9999998658895493E-2</v>
      </c>
      <c r="AI317" s="333">
        <v>0.60000002384185791</v>
      </c>
      <c r="AJ317" s="389">
        <v>56</v>
      </c>
    </row>
    <row r="318" spans="1:37" s="381" customFormat="1" ht="13.5" customHeight="1" x14ac:dyDescent="0.3">
      <c r="A318" s="502" t="s">
        <v>513</v>
      </c>
      <c r="B318" s="409">
        <v>1484</v>
      </c>
      <c r="C318" s="12" t="s">
        <v>68</v>
      </c>
      <c r="D318" s="13" t="s">
        <v>71</v>
      </c>
      <c r="E318" s="13" t="s">
        <v>72</v>
      </c>
      <c r="F318" s="15">
        <v>42256</v>
      </c>
      <c r="J318" s="13" t="s">
        <v>71</v>
      </c>
      <c r="K318" s="15">
        <v>42256</v>
      </c>
      <c r="L318" s="331">
        <v>4.0999999046325684</v>
      </c>
      <c r="M318" s="332" t="s">
        <v>144</v>
      </c>
      <c r="N318" s="331">
        <v>17.840000152587891</v>
      </c>
      <c r="O318" s="331">
        <v>6.0100002288818359</v>
      </c>
      <c r="P318" s="332" t="s">
        <v>145</v>
      </c>
      <c r="Q318" s="331">
        <v>5.3400001525878906</v>
      </c>
      <c r="R318" s="331">
        <v>45.560001373291016</v>
      </c>
      <c r="S318" s="341" t="s">
        <v>165</v>
      </c>
      <c r="T318" s="332" t="s">
        <v>163</v>
      </c>
      <c r="U318" s="333">
        <v>12</v>
      </c>
      <c r="V318" s="333">
        <v>128.10000610351563</v>
      </c>
      <c r="W318" s="331">
        <v>8.0430002212524414</v>
      </c>
      <c r="X318" s="388">
        <v>0.10968630015850067</v>
      </c>
      <c r="Y318" s="331">
        <v>37.770999908447266</v>
      </c>
      <c r="Z318" s="331">
        <v>23.849000930786133</v>
      </c>
      <c r="AA318" s="331">
        <v>7.75</v>
      </c>
      <c r="AB318" s="335">
        <v>378</v>
      </c>
      <c r="AC318" s="332" t="s">
        <v>144</v>
      </c>
      <c r="AD318" s="341" t="s">
        <v>146</v>
      </c>
      <c r="AE318" s="341" t="s">
        <v>146</v>
      </c>
      <c r="AF318" s="333">
        <v>4.6999998092651367</v>
      </c>
      <c r="AG318" s="333">
        <v>1.5</v>
      </c>
      <c r="AH318" s="331">
        <v>5.000000074505806E-2</v>
      </c>
      <c r="AI318" s="341" t="s">
        <v>149</v>
      </c>
      <c r="AJ318" s="389">
        <v>57</v>
      </c>
    </row>
    <row r="319" spans="1:37" s="381" customFormat="1" ht="13.5" customHeight="1" x14ac:dyDescent="0.3">
      <c r="A319" s="502" t="s">
        <v>514</v>
      </c>
      <c r="B319" s="409">
        <v>1485</v>
      </c>
      <c r="C319" s="12" t="s">
        <v>73</v>
      </c>
      <c r="D319" s="13" t="s">
        <v>74</v>
      </c>
      <c r="E319" s="13" t="s">
        <v>75</v>
      </c>
      <c r="F319" s="15">
        <v>42256</v>
      </c>
      <c r="J319" s="13" t="s">
        <v>74</v>
      </c>
      <c r="K319" s="15">
        <v>42256</v>
      </c>
      <c r="L319" s="331">
        <v>6.5999999046325684</v>
      </c>
      <c r="M319" s="332" t="s">
        <v>144</v>
      </c>
      <c r="N319" s="331">
        <v>11.210000038146973</v>
      </c>
      <c r="O319" s="331">
        <v>7.1599998474121094</v>
      </c>
      <c r="P319" s="332" t="s">
        <v>145</v>
      </c>
      <c r="Q319" s="331">
        <v>1.3300000429153442</v>
      </c>
      <c r="R319" s="331">
        <v>95.930000305175781</v>
      </c>
      <c r="S319" s="341" t="s">
        <v>165</v>
      </c>
      <c r="T319" s="332" t="s">
        <v>163</v>
      </c>
      <c r="U319" s="333">
        <v>12</v>
      </c>
      <c r="V319" s="333">
        <v>250.19999694824219</v>
      </c>
      <c r="W319" s="331">
        <v>18.434000015258789</v>
      </c>
      <c r="X319" s="388">
        <v>0.12633349001407623</v>
      </c>
      <c r="Y319" s="331">
        <v>42.069000244140625</v>
      </c>
      <c r="Z319" s="331">
        <v>22.371999740600586</v>
      </c>
      <c r="AA319" s="331">
        <v>7.679999828338623</v>
      </c>
      <c r="AB319" s="335">
        <v>575</v>
      </c>
      <c r="AC319" s="332" t="s">
        <v>144</v>
      </c>
      <c r="AD319" s="341" t="s">
        <v>146</v>
      </c>
      <c r="AE319" s="333">
        <v>1.5</v>
      </c>
      <c r="AF319" s="333">
        <v>4.4000000953674316</v>
      </c>
      <c r="AG319" s="333">
        <v>1.2000000476837158</v>
      </c>
      <c r="AH319" s="331">
        <v>5.000000074505806E-2</v>
      </c>
      <c r="AI319" s="341" t="s">
        <v>149</v>
      </c>
      <c r="AJ319" s="389">
        <v>58</v>
      </c>
    </row>
    <row r="320" spans="1:37" s="381" customFormat="1" ht="13.5" customHeight="1" x14ac:dyDescent="0.3">
      <c r="A320" s="502" t="s">
        <v>515</v>
      </c>
      <c r="B320" s="409">
        <v>1486</v>
      </c>
      <c r="C320" s="12" t="s">
        <v>57</v>
      </c>
      <c r="D320" s="13" t="s">
        <v>55</v>
      </c>
      <c r="E320" s="13" t="s">
        <v>56</v>
      </c>
      <c r="F320" s="491">
        <v>42250</v>
      </c>
      <c r="J320" s="13" t="s">
        <v>55</v>
      </c>
      <c r="K320" s="491">
        <v>42250</v>
      </c>
      <c r="L320" s="331">
        <v>5.1999998092651367</v>
      </c>
      <c r="M320" s="332" t="s">
        <v>144</v>
      </c>
      <c r="N320" s="331">
        <v>8.0399999618530273</v>
      </c>
      <c r="O320" s="331">
        <v>5.5100002288818359</v>
      </c>
      <c r="P320" s="332" t="s">
        <v>145</v>
      </c>
      <c r="Q320" s="331">
        <v>1.1100000143051147</v>
      </c>
      <c r="R320" s="331">
        <v>112.01999664306641</v>
      </c>
      <c r="S320" s="341" t="s">
        <v>165</v>
      </c>
      <c r="T320" s="332" t="s">
        <v>163</v>
      </c>
      <c r="U320" s="333">
        <v>15</v>
      </c>
      <c r="V320" s="333">
        <v>262.39999389648438</v>
      </c>
      <c r="W320" s="331">
        <v>32.658000946044922</v>
      </c>
      <c r="X320" s="388">
        <v>6.5197259187698364E-2</v>
      </c>
      <c r="Y320" s="331">
        <v>40.743999481201172</v>
      </c>
      <c r="Z320" s="331">
        <v>18.729999542236328</v>
      </c>
      <c r="AA320" s="331">
        <v>7.679999828338623</v>
      </c>
      <c r="AB320" s="335">
        <v>626</v>
      </c>
      <c r="AC320" s="332" t="s">
        <v>144</v>
      </c>
      <c r="AD320" s="341" t="s">
        <v>146</v>
      </c>
      <c r="AE320" s="333">
        <v>1.7999999523162842</v>
      </c>
      <c r="AF320" s="333">
        <v>0.89999997615814209</v>
      </c>
      <c r="AG320" s="333">
        <v>1.3999999761581421</v>
      </c>
      <c r="AH320" s="331">
        <v>7.0000000298023224E-2</v>
      </c>
      <c r="AI320" s="333">
        <v>0.40000000596046448</v>
      </c>
      <c r="AJ320" s="389">
        <v>59</v>
      </c>
    </row>
    <row r="321" spans="1:36" s="381" customFormat="1" ht="13.5" customHeight="1" x14ac:dyDescent="0.3">
      <c r="A321" s="502" t="s">
        <v>516</v>
      </c>
      <c r="B321" s="409">
        <v>1494</v>
      </c>
      <c r="C321" s="13" t="s">
        <v>305</v>
      </c>
      <c r="D321" s="324" t="s">
        <v>306</v>
      </c>
      <c r="E321" s="324" t="s">
        <v>70</v>
      </c>
      <c r="F321" s="491">
        <v>42250</v>
      </c>
      <c r="J321" s="324" t="s">
        <v>306</v>
      </c>
      <c r="K321" s="491">
        <v>42250</v>
      </c>
      <c r="L321" s="331">
        <v>3.9000000953674316</v>
      </c>
      <c r="M321" s="332" t="s">
        <v>144</v>
      </c>
      <c r="N321" s="331">
        <v>20.25</v>
      </c>
      <c r="O321" s="331">
        <v>5.6599998474121094</v>
      </c>
      <c r="P321" s="332" t="s">
        <v>145</v>
      </c>
      <c r="Q321" s="331">
        <v>6.1999998092651367</v>
      </c>
      <c r="R321" s="331">
        <v>37.939998626708984</v>
      </c>
      <c r="S321" s="333">
        <v>10</v>
      </c>
      <c r="T321" s="331">
        <v>7.0000000298023224E-2</v>
      </c>
      <c r="U321" s="341" t="s">
        <v>165</v>
      </c>
      <c r="V321" s="333">
        <v>91.5</v>
      </c>
      <c r="W321" s="331">
        <v>9.444000244140625</v>
      </c>
      <c r="X321" s="388">
        <v>0.10968630015850067</v>
      </c>
      <c r="Y321" s="331">
        <v>44.626998901367188</v>
      </c>
      <c r="Z321" s="331">
        <v>30.218000411987305</v>
      </c>
      <c r="AA321" s="331">
        <v>7.8400001525878906</v>
      </c>
      <c r="AB321" s="335">
        <v>355</v>
      </c>
      <c r="AC321" s="332" t="s">
        <v>144</v>
      </c>
      <c r="AD321" s="341" t="s">
        <v>146</v>
      </c>
      <c r="AE321" s="341" t="s">
        <v>146</v>
      </c>
      <c r="AF321" s="341" t="s">
        <v>147</v>
      </c>
      <c r="AG321" s="333">
        <v>1.7000000476837158</v>
      </c>
      <c r="AH321" s="331">
        <v>5.9999998658895493E-2</v>
      </c>
      <c r="AI321" s="333">
        <v>0.40000000596046448</v>
      </c>
      <c r="AJ321" s="389">
        <v>67</v>
      </c>
    </row>
    <row r="322" spans="1:36" s="381" customFormat="1" ht="13.5" customHeight="1" x14ac:dyDescent="0.3">
      <c r="A322" s="502" t="s">
        <v>517</v>
      </c>
      <c r="B322" s="409">
        <v>1495</v>
      </c>
      <c r="C322" s="13" t="s">
        <v>308</v>
      </c>
      <c r="D322" s="324" t="s">
        <v>309</v>
      </c>
      <c r="E322" s="324" t="s">
        <v>70</v>
      </c>
      <c r="F322" s="15">
        <v>42256</v>
      </c>
      <c r="J322" s="324" t="s">
        <v>309</v>
      </c>
      <c r="K322" s="15">
        <v>42256</v>
      </c>
      <c r="L322" s="331">
        <v>5</v>
      </c>
      <c r="M322" s="332" t="s">
        <v>144</v>
      </c>
      <c r="N322" s="331">
        <v>21.879999160766602</v>
      </c>
      <c r="O322" s="331">
        <v>6.5799999237060547</v>
      </c>
      <c r="P322" s="332" t="s">
        <v>145</v>
      </c>
      <c r="Q322" s="331">
        <v>5.809999942779541</v>
      </c>
      <c r="R322" s="331">
        <v>46.959999084472656</v>
      </c>
      <c r="S322" s="333">
        <v>14</v>
      </c>
      <c r="T322" s="332" t="s">
        <v>163</v>
      </c>
      <c r="U322" s="341" t="s">
        <v>165</v>
      </c>
      <c r="V322" s="333">
        <v>122</v>
      </c>
      <c r="W322" s="331">
        <v>8.0749998092651367</v>
      </c>
      <c r="X322" s="388">
        <v>0.10968630015850067</v>
      </c>
      <c r="Y322" s="331">
        <v>45.653999328613281</v>
      </c>
      <c r="Z322" s="331">
        <v>35.070999145507813</v>
      </c>
      <c r="AA322" s="331">
        <v>7.7699999809265137</v>
      </c>
      <c r="AB322" s="335">
        <v>409</v>
      </c>
      <c r="AC322" s="332" t="s">
        <v>144</v>
      </c>
      <c r="AD322" s="341" t="s">
        <v>146</v>
      </c>
      <c r="AE322" s="333">
        <v>1.2999999523162842</v>
      </c>
      <c r="AF322" s="333">
        <v>2.5999999046325684</v>
      </c>
      <c r="AG322" s="333">
        <v>1.7999999523162842</v>
      </c>
      <c r="AH322" s="331">
        <v>5.9999998658895493E-2</v>
      </c>
      <c r="AI322" s="341" t="s">
        <v>149</v>
      </c>
      <c r="AJ322" s="389">
        <v>68</v>
      </c>
    </row>
    <row r="323" spans="1:36" s="381" customFormat="1" ht="13.5" customHeight="1" x14ac:dyDescent="0.3">
      <c r="A323" s="502" t="s">
        <v>518</v>
      </c>
      <c r="B323" s="409">
        <v>1496</v>
      </c>
      <c r="C323" s="13" t="s">
        <v>311</v>
      </c>
      <c r="D323" s="324" t="s">
        <v>312</v>
      </c>
      <c r="E323" s="324" t="s">
        <v>70</v>
      </c>
      <c r="F323" s="503">
        <v>42262</v>
      </c>
      <c r="J323" s="324" t="s">
        <v>312</v>
      </c>
      <c r="K323" s="503">
        <v>42262</v>
      </c>
      <c r="L323" s="331">
        <v>11.199999809265137</v>
      </c>
      <c r="M323" s="331">
        <v>2.0514892414212227E-2</v>
      </c>
      <c r="N323" s="331">
        <v>42.950000762939453</v>
      </c>
      <c r="O323" s="331">
        <v>11.180000305175781</v>
      </c>
      <c r="P323" s="332" t="s">
        <v>145</v>
      </c>
      <c r="Q323" s="331">
        <v>8.630000114440918</v>
      </c>
      <c r="R323" s="331">
        <v>61.700000762939453</v>
      </c>
      <c r="S323" s="333">
        <v>18</v>
      </c>
      <c r="T323" s="331">
        <v>5.000000074505806E-2</v>
      </c>
      <c r="U323" s="333">
        <v>16</v>
      </c>
      <c r="V323" s="333">
        <v>100.69999694824219</v>
      </c>
      <c r="W323" s="331">
        <v>9.6420001983642578</v>
      </c>
      <c r="X323" s="388">
        <v>0.16744512319564819</v>
      </c>
      <c r="Y323" s="331">
        <v>98.206001281738281</v>
      </c>
      <c r="Z323" s="331">
        <v>78.254997253417969</v>
      </c>
      <c r="AA323" s="331">
        <v>7.809999942779541</v>
      </c>
      <c r="AB323" s="335">
        <v>608</v>
      </c>
      <c r="AC323" s="332" t="s">
        <v>144</v>
      </c>
      <c r="AD323" s="341" t="s">
        <v>146</v>
      </c>
      <c r="AE323" s="341" t="s">
        <v>146</v>
      </c>
      <c r="AF323" s="333">
        <v>4.9000000953674316</v>
      </c>
      <c r="AG323" s="333">
        <v>1.7999999523162842</v>
      </c>
      <c r="AH323" s="331">
        <v>5.9999998658895493E-2</v>
      </c>
      <c r="AI323" s="341" t="s">
        <v>149</v>
      </c>
      <c r="AJ323" s="389">
        <v>69</v>
      </c>
    </row>
    <row r="324" spans="1:36" s="381" customFormat="1" ht="13.5" customHeight="1" x14ac:dyDescent="0.3">
      <c r="A324" s="502" t="s">
        <v>519</v>
      </c>
      <c r="B324" s="409">
        <v>1497</v>
      </c>
      <c r="C324" s="13" t="s">
        <v>314</v>
      </c>
      <c r="D324" s="324" t="s">
        <v>332</v>
      </c>
      <c r="E324" s="324" t="s">
        <v>70</v>
      </c>
      <c r="F324" s="503">
        <v>42262</v>
      </c>
      <c r="J324" s="324" t="s">
        <v>332</v>
      </c>
      <c r="K324" s="503">
        <v>42262</v>
      </c>
      <c r="L324" s="331">
        <v>12</v>
      </c>
      <c r="M324" s="331">
        <v>2.0514892414212227E-2</v>
      </c>
      <c r="N324" s="331">
        <v>42.729999542236328</v>
      </c>
      <c r="O324" s="331">
        <v>12.649999618530273</v>
      </c>
      <c r="P324" s="332" t="s">
        <v>145</v>
      </c>
      <c r="Q324" s="331">
        <v>10.090000152587891</v>
      </c>
      <c r="R324" s="331">
        <v>67.209999084472656</v>
      </c>
      <c r="S324" s="333">
        <v>28</v>
      </c>
      <c r="T324" s="331">
        <v>5.9999998658895493E-2</v>
      </c>
      <c r="U324" s="341" t="s">
        <v>165</v>
      </c>
      <c r="V324" s="333">
        <v>109.80000305175781</v>
      </c>
      <c r="W324" s="331">
        <v>9.5120000839233398</v>
      </c>
      <c r="X324" s="388">
        <v>0.15977810323238373</v>
      </c>
      <c r="Y324" s="331">
        <v>100.35700225830078</v>
      </c>
      <c r="Z324" s="331">
        <v>83.120002746582031</v>
      </c>
      <c r="AA324" s="331">
        <v>7.940000057220459</v>
      </c>
      <c r="AB324" s="335">
        <v>659</v>
      </c>
      <c r="AC324" s="332" t="s">
        <v>144</v>
      </c>
      <c r="AD324" s="341" t="s">
        <v>146</v>
      </c>
      <c r="AE324" s="333">
        <v>2.2000000476837158</v>
      </c>
      <c r="AF324" s="333">
        <v>2.7000000476837158</v>
      </c>
      <c r="AG324" s="333">
        <v>1.7999999523162842</v>
      </c>
      <c r="AH324" s="331">
        <v>5.000000074505806E-2</v>
      </c>
      <c r="AI324" s="333">
        <v>0.40000000596046448</v>
      </c>
      <c r="AJ324" s="389">
        <v>70</v>
      </c>
    </row>
    <row r="328" spans="1:36" s="417" customFormat="1" ht="12.75" customHeight="1" x14ac:dyDescent="0.3">
      <c r="A328" s="239" t="s">
        <v>527</v>
      </c>
      <c r="B328" s="504"/>
      <c r="C328" s="505"/>
      <c r="D328" s="504"/>
      <c r="E328" s="504"/>
      <c r="F328" s="506"/>
      <c r="L328" s="1" t="s">
        <v>108</v>
      </c>
      <c r="M328" s="1" t="s">
        <v>109</v>
      </c>
      <c r="N328" s="1" t="s">
        <v>110</v>
      </c>
      <c r="O328" s="1" t="s">
        <v>111</v>
      </c>
      <c r="P328" s="1" t="s">
        <v>112</v>
      </c>
      <c r="Q328" s="1" t="s">
        <v>113</v>
      </c>
      <c r="R328" s="1" t="s">
        <v>114</v>
      </c>
      <c r="S328" s="1" t="s">
        <v>115</v>
      </c>
      <c r="T328" s="1" t="s">
        <v>116</v>
      </c>
      <c r="U328" s="1" t="s">
        <v>117</v>
      </c>
      <c r="V328" s="1" t="s">
        <v>118</v>
      </c>
      <c r="W328" s="1" t="s">
        <v>119</v>
      </c>
      <c r="X328" s="1" t="s">
        <v>120</v>
      </c>
      <c r="Y328" s="1" t="s">
        <v>121</v>
      </c>
      <c r="Z328" s="1" t="s">
        <v>122</v>
      </c>
      <c r="AA328" s="1" t="s">
        <v>123</v>
      </c>
      <c r="AB328" s="1" t="s">
        <v>124</v>
      </c>
      <c r="AC328" s="1" t="s">
        <v>125</v>
      </c>
      <c r="AD328" s="1" t="s">
        <v>126</v>
      </c>
      <c r="AE328" s="1" t="s">
        <v>127</v>
      </c>
      <c r="AF328" s="1" t="s">
        <v>128</v>
      </c>
      <c r="AG328" s="1" t="s">
        <v>129</v>
      </c>
      <c r="AH328" s="1" t="s">
        <v>130</v>
      </c>
      <c r="AI328" s="1" t="s">
        <v>131</v>
      </c>
      <c r="AJ328" s="497" t="s">
        <v>195</v>
      </c>
    </row>
    <row r="329" spans="1:36" s="417" customFormat="1" ht="12.75" customHeight="1" x14ac:dyDescent="0.3">
      <c r="A329" s="507"/>
      <c r="B329" s="504"/>
      <c r="C329" s="505"/>
      <c r="D329" s="504"/>
      <c r="E329" s="504"/>
      <c r="F329" s="506"/>
      <c r="L329" s="498" t="s">
        <v>136</v>
      </c>
      <c r="M329" s="498" t="s">
        <v>137</v>
      </c>
      <c r="N329" s="498" t="s">
        <v>136</v>
      </c>
      <c r="O329" s="498" t="s">
        <v>136</v>
      </c>
      <c r="P329" s="498" t="s">
        <v>136</v>
      </c>
      <c r="Q329" s="498" t="s">
        <v>136</v>
      </c>
      <c r="R329" s="498" t="s">
        <v>136</v>
      </c>
      <c r="S329" s="498" t="s">
        <v>136</v>
      </c>
      <c r="T329" s="498" t="s">
        <v>136</v>
      </c>
      <c r="U329" s="498" t="s">
        <v>136</v>
      </c>
      <c r="V329" s="498" t="s">
        <v>138</v>
      </c>
      <c r="W329" s="498" t="s">
        <v>139</v>
      </c>
      <c r="X329" s="498" t="s">
        <v>140</v>
      </c>
      <c r="Y329" s="498" t="s">
        <v>139</v>
      </c>
      <c r="Z329" s="498" t="s">
        <v>139</v>
      </c>
      <c r="AA329" s="498" t="s">
        <v>140</v>
      </c>
      <c r="AB329" s="498" t="s">
        <v>141</v>
      </c>
      <c r="AC329" s="498" t="s">
        <v>142</v>
      </c>
      <c r="AD329" s="498" t="s">
        <v>142</v>
      </c>
      <c r="AE329" s="498" t="s">
        <v>142</v>
      </c>
      <c r="AF329" s="498" t="s">
        <v>142</v>
      </c>
      <c r="AG329" s="498" t="s">
        <v>142</v>
      </c>
      <c r="AH329" s="498" t="s">
        <v>142</v>
      </c>
      <c r="AI329" s="498" t="s">
        <v>142</v>
      </c>
      <c r="AJ329" s="499"/>
    </row>
    <row r="330" spans="1:36" s="417" customFormat="1" ht="12.75" customHeight="1" x14ac:dyDescent="0.3">
      <c r="A330" s="314" t="s">
        <v>156</v>
      </c>
      <c r="B330" s="1" t="s">
        <v>89</v>
      </c>
      <c r="C330" s="1" t="s">
        <v>299</v>
      </c>
      <c r="D330" s="133" t="s">
        <v>520</v>
      </c>
      <c r="E330" s="133" t="s">
        <v>277</v>
      </c>
      <c r="F330" s="508" t="s">
        <v>10</v>
      </c>
      <c r="L330" s="498" t="s">
        <v>158</v>
      </c>
      <c r="M330" s="498" t="s">
        <v>159</v>
      </c>
      <c r="N330" s="498" t="s">
        <v>159</v>
      </c>
      <c r="O330" s="498" t="s">
        <v>159</v>
      </c>
      <c r="P330" s="498" t="s">
        <v>159</v>
      </c>
      <c r="Q330" s="498" t="s">
        <v>159</v>
      </c>
      <c r="R330" s="498" t="s">
        <v>159</v>
      </c>
      <c r="S330" s="498" t="s">
        <v>158</v>
      </c>
      <c r="T330" s="498" t="s">
        <v>159</v>
      </c>
      <c r="U330" s="498" t="s">
        <v>158</v>
      </c>
      <c r="V330" s="498" t="s">
        <v>159</v>
      </c>
      <c r="W330" s="498" t="s">
        <v>159</v>
      </c>
      <c r="X330" s="498" t="s">
        <v>159</v>
      </c>
      <c r="Y330" s="498" t="s">
        <v>159</v>
      </c>
      <c r="Z330" s="498" t="s">
        <v>159</v>
      </c>
      <c r="AA330" s="501"/>
      <c r="AB330" s="498" t="s">
        <v>160</v>
      </c>
      <c r="AC330" s="498" t="s">
        <v>158</v>
      </c>
      <c r="AD330" s="498" t="s">
        <v>158</v>
      </c>
      <c r="AE330" s="498" t="s">
        <v>158</v>
      </c>
      <c r="AF330" s="498" t="s">
        <v>158</v>
      </c>
      <c r="AG330" s="498" t="s">
        <v>158</v>
      </c>
      <c r="AH330" s="498" t="s">
        <v>158</v>
      </c>
      <c r="AI330" s="498" t="s">
        <v>158</v>
      </c>
      <c r="AJ330" s="509"/>
    </row>
    <row r="331" spans="1:36" s="381" customFormat="1" ht="12.75" customHeight="1" x14ac:dyDescent="0.3">
      <c r="A331" s="502" t="s">
        <v>521</v>
      </c>
      <c r="B331" s="328">
        <v>1552</v>
      </c>
      <c r="C331" s="510"/>
      <c r="D331" s="415" t="s">
        <v>72</v>
      </c>
      <c r="E331" s="462" t="s">
        <v>70</v>
      </c>
      <c r="F331" s="511">
        <v>42282</v>
      </c>
      <c r="J331" s="415" t="s">
        <v>597</v>
      </c>
      <c r="K331" s="511">
        <v>42282</v>
      </c>
      <c r="L331" s="331">
        <v>4.4000000953674316</v>
      </c>
      <c r="M331" s="331">
        <v>2.0380118861794472E-2</v>
      </c>
      <c r="N331" s="331">
        <v>18.360000610351563</v>
      </c>
      <c r="O331" s="331">
        <v>6.559999942779541</v>
      </c>
      <c r="P331" s="332" t="s">
        <v>145</v>
      </c>
      <c r="Q331" s="331">
        <v>5.7899999618530273</v>
      </c>
      <c r="R331" s="331">
        <v>50.619998931884766</v>
      </c>
      <c r="S331" s="333">
        <v>49</v>
      </c>
      <c r="T331" s="331">
        <v>0.36000001430511475</v>
      </c>
      <c r="U331" s="333">
        <v>6</v>
      </c>
      <c r="V331" s="333">
        <v>112.90000152587891</v>
      </c>
      <c r="W331" s="331">
        <v>9.4899997711181641</v>
      </c>
      <c r="X331" s="388">
        <v>9.5231279730796814E-2</v>
      </c>
      <c r="Y331" s="331">
        <v>49.280998229980469</v>
      </c>
      <c r="Z331" s="331">
        <v>32.462001800537109</v>
      </c>
      <c r="AA331" s="331">
        <v>7.630000114440918</v>
      </c>
      <c r="AB331" s="335">
        <v>414</v>
      </c>
      <c r="AC331" s="332" t="s">
        <v>144</v>
      </c>
      <c r="AD331" s="341" t="s">
        <v>146</v>
      </c>
      <c r="AE331" s="333">
        <v>1.6000000238418579</v>
      </c>
      <c r="AF331" s="333">
        <v>12.600000381469727</v>
      </c>
      <c r="AG331" s="333">
        <v>1.5</v>
      </c>
      <c r="AH331" s="332" t="s">
        <v>148</v>
      </c>
      <c r="AI331" s="333">
        <v>0.89999997615814209</v>
      </c>
      <c r="AJ331" s="447">
        <v>28</v>
      </c>
    </row>
    <row r="332" spans="1:36" s="381" customFormat="1" ht="12.75" customHeight="1" x14ac:dyDescent="0.3">
      <c r="A332" s="502" t="s">
        <v>522</v>
      </c>
      <c r="B332" s="328">
        <v>1553</v>
      </c>
      <c r="C332" s="510"/>
      <c r="D332" s="415" t="s">
        <v>337</v>
      </c>
      <c r="E332" s="415" t="s">
        <v>75</v>
      </c>
      <c r="F332" s="511">
        <v>42282</v>
      </c>
      <c r="J332" s="415" t="s">
        <v>598</v>
      </c>
      <c r="K332" s="511">
        <v>42282</v>
      </c>
      <c r="L332" s="331">
        <v>5.5999999046325684</v>
      </c>
      <c r="M332" s="331">
        <v>4.8352275043725967E-2</v>
      </c>
      <c r="N332" s="331">
        <v>10.460000038146973</v>
      </c>
      <c r="O332" s="331">
        <v>6.809999942779541</v>
      </c>
      <c r="P332" s="332" t="s">
        <v>145</v>
      </c>
      <c r="Q332" s="331">
        <v>1.5</v>
      </c>
      <c r="R332" s="331">
        <v>95.779998779296875</v>
      </c>
      <c r="S332" s="333">
        <v>16</v>
      </c>
      <c r="T332" s="332" t="s">
        <v>163</v>
      </c>
      <c r="U332" s="341" t="s">
        <v>165</v>
      </c>
      <c r="V332" s="333">
        <v>231.89999389648438</v>
      </c>
      <c r="W332" s="331">
        <v>17.01099967956543</v>
      </c>
      <c r="X332" s="388">
        <v>0.12744481861591339</v>
      </c>
      <c r="Y332" s="331">
        <v>44.249000549316406</v>
      </c>
      <c r="Z332" s="331">
        <v>24.652999877929688</v>
      </c>
      <c r="AA332" s="331">
        <v>7.690000057220459</v>
      </c>
      <c r="AB332" s="335">
        <v>574</v>
      </c>
      <c r="AC332" s="332" t="s">
        <v>144</v>
      </c>
      <c r="AD332" s="341" t="s">
        <v>146</v>
      </c>
      <c r="AE332" s="333">
        <v>4.3000001907348633</v>
      </c>
      <c r="AF332" s="333">
        <v>0.89999997615814209</v>
      </c>
      <c r="AG332" s="333">
        <v>0.89999997615814209</v>
      </c>
      <c r="AH332" s="332" t="s">
        <v>148</v>
      </c>
      <c r="AI332" s="333">
        <v>0.40000000596046448</v>
      </c>
      <c r="AJ332" s="447">
        <v>29</v>
      </c>
    </row>
    <row r="333" spans="1:36" s="381" customFormat="1" ht="12.75" customHeight="1" x14ac:dyDescent="0.3">
      <c r="A333" s="502" t="s">
        <v>523</v>
      </c>
      <c r="B333" s="328">
        <v>1554</v>
      </c>
      <c r="C333" s="510"/>
      <c r="D333" s="415" t="s">
        <v>345</v>
      </c>
      <c r="E333" s="415" t="s">
        <v>344</v>
      </c>
      <c r="F333" s="511">
        <v>42282</v>
      </c>
      <c r="J333" s="415" t="s">
        <v>344</v>
      </c>
      <c r="K333" s="511">
        <v>42282</v>
      </c>
      <c r="L333" s="331">
        <v>3.5</v>
      </c>
      <c r="M333" s="331">
        <v>5.2348315715789795E-2</v>
      </c>
      <c r="N333" s="331">
        <v>7.7300000190734863</v>
      </c>
      <c r="O333" s="331">
        <v>5.309999942779541</v>
      </c>
      <c r="P333" s="332" t="s">
        <v>145</v>
      </c>
      <c r="Q333" s="331">
        <v>1.3700000047683716</v>
      </c>
      <c r="R333" s="331">
        <v>111.05000305175781</v>
      </c>
      <c r="S333" s="341" t="s">
        <v>165</v>
      </c>
      <c r="T333" s="332" t="s">
        <v>163</v>
      </c>
      <c r="U333" s="341" t="s">
        <v>165</v>
      </c>
      <c r="V333" s="333">
        <v>250.19999694824219</v>
      </c>
      <c r="W333" s="331">
        <v>36.395999908447266</v>
      </c>
      <c r="X333" s="388">
        <v>5.5840343236923218E-2</v>
      </c>
      <c r="Y333" s="331">
        <v>44.625999450683594</v>
      </c>
      <c r="Z333" s="331">
        <v>21.642000198364258</v>
      </c>
      <c r="AA333" s="331">
        <v>7.679999828338623</v>
      </c>
      <c r="AB333" s="335">
        <v>630</v>
      </c>
      <c r="AC333" s="332" t="s">
        <v>144</v>
      </c>
      <c r="AD333" s="341" t="s">
        <v>146</v>
      </c>
      <c r="AE333" s="341" t="s">
        <v>146</v>
      </c>
      <c r="AF333" s="333">
        <v>0.80000001192092896</v>
      </c>
      <c r="AG333" s="333">
        <v>0.80000001192092896</v>
      </c>
      <c r="AH333" s="332" t="s">
        <v>148</v>
      </c>
      <c r="AI333" s="333">
        <v>0.40000000596046448</v>
      </c>
      <c r="AJ333" s="447">
        <v>30</v>
      </c>
    </row>
    <row r="334" spans="1:36" s="381" customFormat="1" ht="12.75" customHeight="1" x14ac:dyDescent="0.3">
      <c r="A334" s="502" t="s">
        <v>524</v>
      </c>
      <c r="B334" s="328">
        <v>1555</v>
      </c>
      <c r="C334" s="510" t="s">
        <v>85</v>
      </c>
      <c r="D334" s="415" t="s">
        <v>337</v>
      </c>
      <c r="E334" s="415" t="s">
        <v>336</v>
      </c>
      <c r="F334" s="511">
        <v>42282</v>
      </c>
      <c r="J334" s="415" t="s">
        <v>599</v>
      </c>
      <c r="K334" s="511">
        <v>42282</v>
      </c>
      <c r="L334" s="331">
        <v>5.5</v>
      </c>
      <c r="M334" s="331">
        <v>2.837214432656765E-2</v>
      </c>
      <c r="N334" s="331">
        <v>9.1700000762939453</v>
      </c>
      <c r="O334" s="331">
        <v>7.4600000381469727</v>
      </c>
      <c r="P334" s="332" t="s">
        <v>145</v>
      </c>
      <c r="Q334" s="331">
        <v>1.25</v>
      </c>
      <c r="R334" s="331">
        <v>83.620002746582031</v>
      </c>
      <c r="S334" s="333">
        <v>7</v>
      </c>
      <c r="T334" s="332" t="s">
        <v>163</v>
      </c>
      <c r="U334" s="333">
        <v>42</v>
      </c>
      <c r="V334" s="333">
        <v>250.19999694824219</v>
      </c>
      <c r="W334" s="331">
        <v>3.0060000419616699</v>
      </c>
      <c r="X334" s="388">
        <v>7.1171045303344727E-2</v>
      </c>
      <c r="Y334" s="331">
        <v>27.218999862670898</v>
      </c>
      <c r="Z334" s="331">
        <v>19.000999450683594</v>
      </c>
      <c r="AA334" s="331">
        <v>7.8299999237060547</v>
      </c>
      <c r="AB334" s="335">
        <v>504</v>
      </c>
      <c r="AC334" s="332" t="s">
        <v>144</v>
      </c>
      <c r="AD334" s="341" t="s">
        <v>146</v>
      </c>
      <c r="AE334" s="341" t="s">
        <v>146</v>
      </c>
      <c r="AF334" s="333">
        <v>1.7000000476837158</v>
      </c>
      <c r="AG334" s="333">
        <v>1</v>
      </c>
      <c r="AH334" s="332" t="s">
        <v>148</v>
      </c>
      <c r="AI334" s="333">
        <v>0.40000000596046448</v>
      </c>
      <c r="AJ334" s="447">
        <v>31</v>
      </c>
    </row>
    <row r="335" spans="1:36" s="381" customFormat="1" ht="12.75" customHeight="1" x14ac:dyDescent="0.3">
      <c r="A335" s="502" t="s">
        <v>525</v>
      </c>
      <c r="B335" s="328">
        <v>1556</v>
      </c>
      <c r="C335" s="510" t="s">
        <v>87</v>
      </c>
      <c r="D335" s="415" t="s">
        <v>337</v>
      </c>
      <c r="E335" s="462" t="s">
        <v>339</v>
      </c>
      <c r="F335" s="511">
        <v>42282</v>
      </c>
      <c r="J335" s="415" t="s">
        <v>600</v>
      </c>
      <c r="K335" s="511">
        <v>42282</v>
      </c>
      <c r="L335" s="331">
        <v>4.9000000953674316</v>
      </c>
      <c r="M335" s="331">
        <v>2.0380118861794472E-2</v>
      </c>
      <c r="N335" s="331">
        <v>10.199999809265137</v>
      </c>
      <c r="O335" s="331">
        <v>6.5900001525878906</v>
      </c>
      <c r="P335" s="332" t="s">
        <v>145</v>
      </c>
      <c r="Q335" s="331">
        <v>1.4900000095367432</v>
      </c>
      <c r="R335" s="331">
        <v>87.650001525878906</v>
      </c>
      <c r="S335" s="341" t="s">
        <v>165</v>
      </c>
      <c r="T335" s="332" t="s">
        <v>163</v>
      </c>
      <c r="U335" s="333">
        <v>25</v>
      </c>
      <c r="V335" s="333">
        <v>231.89999389648438</v>
      </c>
      <c r="W335" s="331">
        <v>12.182999610900879</v>
      </c>
      <c r="X335" s="388">
        <v>6.1529897153377533E-2</v>
      </c>
      <c r="Y335" s="331">
        <v>38.8489990234375</v>
      </c>
      <c r="Z335" s="331">
        <v>26.042999267578125</v>
      </c>
      <c r="AA335" s="331">
        <v>7.8400001525878906</v>
      </c>
      <c r="AB335" s="335">
        <v>535</v>
      </c>
      <c r="AC335" s="332" t="s">
        <v>144</v>
      </c>
      <c r="AD335" s="341" t="s">
        <v>146</v>
      </c>
      <c r="AE335" s="333">
        <v>1.7000000476837158</v>
      </c>
      <c r="AF335" s="333">
        <v>8.3999996185302734</v>
      </c>
      <c r="AG335" s="333">
        <v>0.89999997615814209</v>
      </c>
      <c r="AH335" s="332" t="s">
        <v>148</v>
      </c>
      <c r="AI335" s="333">
        <v>1</v>
      </c>
      <c r="AJ335" s="447">
        <v>32</v>
      </c>
    </row>
    <row r="338" spans="1:36" x14ac:dyDescent="0.3">
      <c r="A338" s="239" t="s">
        <v>528</v>
      </c>
    </row>
    <row r="339" spans="1:36" s="417" customFormat="1" ht="12.75" customHeight="1" x14ac:dyDescent="0.3">
      <c r="A339" s="281"/>
      <c r="G339" s="281"/>
      <c r="L339" s="1" t="s">
        <v>108</v>
      </c>
      <c r="M339" s="1" t="s">
        <v>109</v>
      </c>
      <c r="N339" s="1" t="s">
        <v>110</v>
      </c>
      <c r="O339" s="1" t="s">
        <v>111</v>
      </c>
      <c r="P339" s="1" t="s">
        <v>112</v>
      </c>
      <c r="Q339" s="1" t="s">
        <v>113</v>
      </c>
      <c r="R339" s="1" t="s">
        <v>114</v>
      </c>
      <c r="S339" s="1" t="s">
        <v>115</v>
      </c>
      <c r="T339" s="1" t="s">
        <v>116</v>
      </c>
      <c r="U339" s="1" t="s">
        <v>117</v>
      </c>
      <c r="V339" s="1" t="s">
        <v>118</v>
      </c>
      <c r="W339" s="1" t="s">
        <v>119</v>
      </c>
      <c r="X339" s="1" t="s">
        <v>120</v>
      </c>
      <c r="Y339" s="1" t="s">
        <v>121</v>
      </c>
      <c r="Z339" s="1" t="s">
        <v>122</v>
      </c>
      <c r="AA339" s="1" t="s">
        <v>123</v>
      </c>
      <c r="AB339" s="1" t="s">
        <v>124</v>
      </c>
      <c r="AC339" s="1" t="s">
        <v>125</v>
      </c>
      <c r="AD339" s="1" t="s">
        <v>126</v>
      </c>
      <c r="AE339" s="1" t="s">
        <v>127</v>
      </c>
      <c r="AF339" s="1" t="s">
        <v>128</v>
      </c>
      <c r="AG339" s="1" t="s">
        <v>129</v>
      </c>
      <c r="AH339" s="1" t="s">
        <v>130</v>
      </c>
      <c r="AI339" s="1" t="s">
        <v>131</v>
      </c>
      <c r="AJ339" s="497" t="s">
        <v>195</v>
      </c>
    </row>
    <row r="340" spans="1:36" s="417" customFormat="1" ht="15" customHeight="1" x14ac:dyDescent="0.3">
      <c r="A340" s="281"/>
      <c r="D340" s="512"/>
      <c r="G340" s="281"/>
      <c r="L340" s="498" t="s">
        <v>136</v>
      </c>
      <c r="M340" s="498" t="s">
        <v>137</v>
      </c>
      <c r="N340" s="498" t="s">
        <v>136</v>
      </c>
      <c r="O340" s="498" t="s">
        <v>136</v>
      </c>
      <c r="P340" s="498" t="s">
        <v>136</v>
      </c>
      <c r="Q340" s="498" t="s">
        <v>136</v>
      </c>
      <c r="R340" s="498" t="s">
        <v>136</v>
      </c>
      <c r="S340" s="498" t="s">
        <v>136</v>
      </c>
      <c r="T340" s="498" t="s">
        <v>136</v>
      </c>
      <c r="U340" s="498" t="s">
        <v>136</v>
      </c>
      <c r="V340" s="498" t="s">
        <v>138</v>
      </c>
      <c r="W340" s="498" t="s">
        <v>139</v>
      </c>
      <c r="X340" s="498" t="s">
        <v>140</v>
      </c>
      <c r="Y340" s="498" t="s">
        <v>139</v>
      </c>
      <c r="Z340" s="498" t="s">
        <v>139</v>
      </c>
      <c r="AA340" s="498" t="s">
        <v>140</v>
      </c>
      <c r="AB340" s="498" t="s">
        <v>141</v>
      </c>
      <c r="AC340" s="498" t="s">
        <v>142</v>
      </c>
      <c r="AD340" s="498" t="s">
        <v>142</v>
      </c>
      <c r="AE340" s="498" t="s">
        <v>142</v>
      </c>
      <c r="AF340" s="498" t="s">
        <v>142</v>
      </c>
      <c r="AG340" s="498" t="s">
        <v>142</v>
      </c>
      <c r="AH340" s="498" t="s">
        <v>142</v>
      </c>
      <c r="AI340" s="498" t="s">
        <v>142</v>
      </c>
      <c r="AJ340" s="499"/>
    </row>
    <row r="341" spans="1:36" s="417" customFormat="1" ht="12.75" customHeight="1" x14ac:dyDescent="0.3">
      <c r="A341" s="286" t="s">
        <v>156</v>
      </c>
      <c r="B341" s="142" t="s">
        <v>89</v>
      </c>
      <c r="C341" s="142" t="s">
        <v>299</v>
      </c>
      <c r="D341" s="142" t="s">
        <v>520</v>
      </c>
      <c r="E341" s="142" t="s">
        <v>277</v>
      </c>
      <c r="F341" s="134" t="s">
        <v>10</v>
      </c>
      <c r="G341" s="281"/>
      <c r="L341" s="498" t="s">
        <v>158</v>
      </c>
      <c r="M341" s="498" t="s">
        <v>159</v>
      </c>
      <c r="N341" s="498" t="s">
        <v>159</v>
      </c>
      <c r="O341" s="498" t="s">
        <v>159</v>
      </c>
      <c r="P341" s="498" t="s">
        <v>159</v>
      </c>
      <c r="Q341" s="498" t="s">
        <v>159</v>
      </c>
      <c r="R341" s="498" t="s">
        <v>159</v>
      </c>
      <c r="S341" s="498" t="s">
        <v>158</v>
      </c>
      <c r="T341" s="498" t="s">
        <v>159</v>
      </c>
      <c r="U341" s="498" t="s">
        <v>158</v>
      </c>
      <c r="V341" s="498" t="s">
        <v>159</v>
      </c>
      <c r="W341" s="498" t="s">
        <v>159</v>
      </c>
      <c r="X341" s="498" t="s">
        <v>159</v>
      </c>
      <c r="Y341" s="498" t="s">
        <v>159</v>
      </c>
      <c r="Z341" s="498" t="s">
        <v>159</v>
      </c>
      <c r="AA341" s="501"/>
      <c r="AB341" s="498" t="s">
        <v>160</v>
      </c>
      <c r="AC341" s="498" t="s">
        <v>158</v>
      </c>
      <c r="AD341" s="498" t="s">
        <v>158</v>
      </c>
      <c r="AE341" s="498" t="s">
        <v>158</v>
      </c>
      <c r="AF341" s="498" t="s">
        <v>158</v>
      </c>
      <c r="AG341" s="498" t="s">
        <v>158</v>
      </c>
      <c r="AH341" s="498" t="s">
        <v>158</v>
      </c>
      <c r="AI341" s="498" t="s">
        <v>158</v>
      </c>
      <c r="AJ341" s="351"/>
    </row>
    <row r="342" spans="1:36" s="381" customFormat="1" ht="12.75" customHeight="1" x14ac:dyDescent="0.3">
      <c r="A342" s="513" t="s">
        <v>529</v>
      </c>
      <c r="B342" s="409">
        <v>1630</v>
      </c>
      <c r="C342" s="514">
        <v>79</v>
      </c>
      <c r="D342" s="324" t="s">
        <v>36</v>
      </c>
      <c r="E342" s="324" t="s">
        <v>37</v>
      </c>
      <c r="F342" s="515">
        <v>42290</v>
      </c>
      <c r="G342" s="118" t="s">
        <v>38</v>
      </c>
      <c r="J342" s="324" t="s">
        <v>36</v>
      </c>
      <c r="K342" s="515">
        <v>42290</v>
      </c>
      <c r="L342" s="332" t="s">
        <v>153</v>
      </c>
      <c r="M342" s="331">
        <v>3.4083791077136993E-2</v>
      </c>
      <c r="N342" s="331">
        <v>8.4099998474121094</v>
      </c>
      <c r="O342" s="331">
        <v>3.2000000476837158</v>
      </c>
      <c r="P342" s="332" t="s">
        <v>145</v>
      </c>
      <c r="Q342" s="331">
        <v>2.2300000190734863</v>
      </c>
      <c r="R342" s="331">
        <v>18.409999847412109</v>
      </c>
      <c r="S342" s="341" t="s">
        <v>165</v>
      </c>
      <c r="T342" s="332" t="s">
        <v>163</v>
      </c>
      <c r="U342" s="333">
        <v>19</v>
      </c>
      <c r="V342" s="333">
        <v>51.900001525878906</v>
      </c>
      <c r="W342" s="331">
        <v>2.7339999675750732</v>
      </c>
      <c r="X342" s="388">
        <v>0.12458109855651855</v>
      </c>
      <c r="Y342" s="331">
        <v>18.754999160766602</v>
      </c>
      <c r="Z342" s="331">
        <v>11.961000442504883</v>
      </c>
      <c r="AA342" s="331">
        <v>7.6999998092651367</v>
      </c>
      <c r="AB342" s="335">
        <v>172</v>
      </c>
      <c r="AC342" s="332" t="s">
        <v>144</v>
      </c>
      <c r="AD342" s="341" t="s">
        <v>146</v>
      </c>
      <c r="AE342" s="341" t="s">
        <v>146</v>
      </c>
      <c r="AF342" s="333">
        <v>2.7999999523162842</v>
      </c>
      <c r="AG342" s="341" t="s">
        <v>146</v>
      </c>
      <c r="AH342" s="332" t="s">
        <v>148</v>
      </c>
      <c r="AI342" s="333">
        <v>0.60000002384185791</v>
      </c>
      <c r="AJ342" s="447">
        <v>26</v>
      </c>
    </row>
    <row r="343" spans="1:36" s="381" customFormat="1" ht="12.75" customHeight="1" x14ac:dyDescent="0.3">
      <c r="A343" s="513" t="s">
        <v>530</v>
      </c>
      <c r="B343" s="409">
        <v>1631</v>
      </c>
      <c r="C343" s="13" t="s">
        <v>71</v>
      </c>
      <c r="D343" s="13" t="s">
        <v>71</v>
      </c>
      <c r="E343" s="13" t="s">
        <v>72</v>
      </c>
      <c r="F343" s="515">
        <v>42291</v>
      </c>
      <c r="G343" s="118" t="s">
        <v>68</v>
      </c>
      <c r="J343" s="13" t="s">
        <v>71</v>
      </c>
      <c r="K343" s="515">
        <v>42291</v>
      </c>
      <c r="L343" s="331">
        <v>5.5999999046325684</v>
      </c>
      <c r="M343" s="332" t="s">
        <v>144</v>
      </c>
      <c r="N343" s="331">
        <v>18.889999389648438</v>
      </c>
      <c r="O343" s="331">
        <v>6.7600002288818359</v>
      </c>
      <c r="P343" s="332" t="s">
        <v>145</v>
      </c>
      <c r="Q343" s="331">
        <v>5.1599998474121094</v>
      </c>
      <c r="R343" s="331">
        <v>52.979999542236328</v>
      </c>
      <c r="S343" s="333">
        <v>52</v>
      </c>
      <c r="T343" s="331">
        <v>0.37999999523162842</v>
      </c>
      <c r="U343" s="333">
        <v>19</v>
      </c>
      <c r="V343" s="333">
        <v>146.39999389648438</v>
      </c>
      <c r="W343" s="331">
        <v>4.7899999618530273</v>
      </c>
      <c r="X343" s="388">
        <v>0.11853215098381042</v>
      </c>
      <c r="Y343" s="331">
        <v>43.1510009765625</v>
      </c>
      <c r="Z343" s="331">
        <v>23.295999526977539</v>
      </c>
      <c r="AA343" s="331">
        <v>7.5399999618530273</v>
      </c>
      <c r="AB343" s="335">
        <v>412</v>
      </c>
      <c r="AC343" s="332" t="s">
        <v>144</v>
      </c>
      <c r="AD343" s="341" t="s">
        <v>146</v>
      </c>
      <c r="AE343" s="341" t="s">
        <v>146</v>
      </c>
      <c r="AF343" s="333">
        <v>10</v>
      </c>
      <c r="AG343" s="333">
        <v>0.89999997615814209</v>
      </c>
      <c r="AH343" s="332" t="s">
        <v>148</v>
      </c>
      <c r="AI343" s="333">
        <v>1.2000000476837158</v>
      </c>
      <c r="AJ343" s="447">
        <v>27</v>
      </c>
    </row>
    <row r="344" spans="1:36" s="381" customFormat="1" ht="12.75" customHeight="1" x14ac:dyDescent="0.3">
      <c r="A344" s="513" t="s">
        <v>531</v>
      </c>
      <c r="B344" s="409">
        <v>1632</v>
      </c>
      <c r="C344" s="13" t="s">
        <v>74</v>
      </c>
      <c r="D344" s="13" t="s">
        <v>74</v>
      </c>
      <c r="E344" s="13" t="s">
        <v>75</v>
      </c>
      <c r="F344" s="515">
        <v>42291</v>
      </c>
      <c r="G344" s="118" t="s">
        <v>73</v>
      </c>
      <c r="J344" s="13" t="s">
        <v>74</v>
      </c>
      <c r="K344" s="515">
        <v>42291</v>
      </c>
      <c r="L344" s="331">
        <v>5.5999999046325684</v>
      </c>
      <c r="M344" s="331">
        <v>2.2796645760536194E-2</v>
      </c>
      <c r="N344" s="331">
        <v>10.720000267028809</v>
      </c>
      <c r="O344" s="331">
        <v>7.1599998474121094</v>
      </c>
      <c r="P344" s="332" t="s">
        <v>145</v>
      </c>
      <c r="Q344" s="331">
        <v>1.4700000286102295</v>
      </c>
      <c r="R344" s="331">
        <v>108.55999755859375</v>
      </c>
      <c r="S344" s="333">
        <v>30</v>
      </c>
      <c r="T344" s="332" t="s">
        <v>163</v>
      </c>
      <c r="U344" s="333">
        <v>20</v>
      </c>
      <c r="V344" s="333">
        <v>299</v>
      </c>
      <c r="W344" s="331">
        <v>10.597999572753906</v>
      </c>
      <c r="X344" s="388">
        <v>0.13756325840950012</v>
      </c>
      <c r="Y344" s="331">
        <v>43.186000823974609</v>
      </c>
      <c r="Z344" s="331">
        <v>18.580999374389648</v>
      </c>
      <c r="AA344" s="331">
        <v>7.5199999809265137</v>
      </c>
      <c r="AB344" s="335">
        <v>589</v>
      </c>
      <c r="AC344" s="332" t="s">
        <v>144</v>
      </c>
      <c r="AD344" s="341" t="s">
        <v>146</v>
      </c>
      <c r="AE344" s="341" t="s">
        <v>146</v>
      </c>
      <c r="AF344" s="333">
        <v>1.7999999523162842</v>
      </c>
      <c r="AG344" s="341" t="s">
        <v>146</v>
      </c>
      <c r="AH344" s="332" t="s">
        <v>148</v>
      </c>
      <c r="AI344" s="333">
        <v>0.89999997615814209</v>
      </c>
      <c r="AJ344" s="447">
        <v>28</v>
      </c>
    </row>
    <row r="345" spans="1:36" s="381" customFormat="1" ht="12.75" customHeight="1" x14ac:dyDescent="0.3">
      <c r="A345" s="513" t="s">
        <v>532</v>
      </c>
      <c r="B345" s="409">
        <v>1633</v>
      </c>
      <c r="C345" s="13" t="s">
        <v>55</v>
      </c>
      <c r="D345" s="13" t="s">
        <v>55</v>
      </c>
      <c r="E345" s="13" t="s">
        <v>56</v>
      </c>
      <c r="F345" s="515">
        <v>42290</v>
      </c>
      <c r="G345" s="118" t="s">
        <v>57</v>
      </c>
      <c r="J345" s="13" t="s">
        <v>55</v>
      </c>
      <c r="K345" s="515">
        <v>42290</v>
      </c>
      <c r="L345" s="331">
        <v>4.3000001907348633</v>
      </c>
      <c r="M345" s="332" t="s">
        <v>144</v>
      </c>
      <c r="N345" s="331">
        <v>7.630000114440918</v>
      </c>
      <c r="O345" s="331">
        <v>5.5900001525878906</v>
      </c>
      <c r="P345" s="332" t="s">
        <v>145</v>
      </c>
      <c r="Q345" s="331">
        <v>1.2999999523162842</v>
      </c>
      <c r="R345" s="331">
        <v>125.25</v>
      </c>
      <c r="S345" s="333">
        <v>6</v>
      </c>
      <c r="T345" s="332" t="s">
        <v>163</v>
      </c>
      <c r="U345" s="333">
        <v>16</v>
      </c>
      <c r="V345" s="333">
        <v>335.60000610351563</v>
      </c>
      <c r="W345" s="331">
        <v>26.645999908447266</v>
      </c>
      <c r="X345" s="388">
        <v>7.5295649468898773E-2</v>
      </c>
      <c r="Y345" s="331">
        <v>36.938999176025391</v>
      </c>
      <c r="Z345" s="331">
        <v>17.142999649047852</v>
      </c>
      <c r="AA345" s="331">
        <v>7.5100002288818359</v>
      </c>
      <c r="AB345" s="335">
        <v>617</v>
      </c>
      <c r="AC345" s="332" t="s">
        <v>144</v>
      </c>
      <c r="AD345" s="341" t="s">
        <v>146</v>
      </c>
      <c r="AE345" s="341" t="s">
        <v>146</v>
      </c>
      <c r="AF345" s="333">
        <v>2.2000000476837158</v>
      </c>
      <c r="AG345" s="341" t="s">
        <v>146</v>
      </c>
      <c r="AH345" s="332" t="s">
        <v>148</v>
      </c>
      <c r="AI345" s="333">
        <v>0.89999997615814209</v>
      </c>
      <c r="AJ345" s="447">
        <v>29</v>
      </c>
    </row>
    <row r="346" spans="1:36" s="381" customFormat="1" ht="12.75" customHeight="1" x14ac:dyDescent="0.3">
      <c r="A346" s="513" t="s">
        <v>533</v>
      </c>
      <c r="B346" s="409">
        <v>1640</v>
      </c>
      <c r="C346" s="13" t="s">
        <v>302</v>
      </c>
      <c r="D346" s="324" t="s">
        <v>303</v>
      </c>
      <c r="E346" s="324" t="s">
        <v>70</v>
      </c>
      <c r="F346" s="515">
        <v>42290</v>
      </c>
      <c r="G346" s="516"/>
      <c r="J346" s="324" t="s">
        <v>303</v>
      </c>
      <c r="K346" s="515">
        <v>42290</v>
      </c>
      <c r="L346" s="332" t="s">
        <v>153</v>
      </c>
      <c r="M346" s="332" t="s">
        <v>144</v>
      </c>
      <c r="N346" s="331">
        <v>6.869999885559082</v>
      </c>
      <c r="O346" s="331">
        <v>4.0999999046325684</v>
      </c>
      <c r="P346" s="332" t="s">
        <v>145</v>
      </c>
      <c r="Q346" s="331">
        <v>2.0299999713897705</v>
      </c>
      <c r="R346" s="331">
        <v>28.659999847412109</v>
      </c>
      <c r="S346" s="341" t="s">
        <v>165</v>
      </c>
      <c r="T346" s="332" t="s">
        <v>163</v>
      </c>
      <c r="U346" s="333">
        <v>16</v>
      </c>
      <c r="V346" s="333">
        <v>91.5</v>
      </c>
      <c r="W346" s="331">
        <v>4.4439997673034668</v>
      </c>
      <c r="X346" s="388">
        <v>9.7004294395446777E-2</v>
      </c>
      <c r="Y346" s="331">
        <v>20.540000915527344</v>
      </c>
      <c r="Z346" s="331">
        <v>5.8229999542236328</v>
      </c>
      <c r="AA346" s="331">
        <v>7.690000057220459</v>
      </c>
      <c r="AB346" s="335">
        <v>225</v>
      </c>
      <c r="AC346" s="332" t="s">
        <v>144</v>
      </c>
      <c r="AD346" s="341" t="s">
        <v>146</v>
      </c>
      <c r="AE346" s="333">
        <v>1.2000000476837158</v>
      </c>
      <c r="AF346" s="333">
        <v>5.0999999046325684</v>
      </c>
      <c r="AG346" s="341" t="s">
        <v>146</v>
      </c>
      <c r="AH346" s="331">
        <v>3.9999999105930328E-2</v>
      </c>
      <c r="AI346" s="333">
        <v>0.69999998807907104</v>
      </c>
      <c r="AJ346" s="447">
        <v>36</v>
      </c>
    </row>
    <row r="347" spans="1:36" s="381" customFormat="1" ht="12.75" customHeight="1" x14ac:dyDescent="0.3">
      <c r="A347" s="513" t="s">
        <v>534</v>
      </c>
      <c r="B347" s="409">
        <v>1641</v>
      </c>
      <c r="C347" s="13" t="s">
        <v>305</v>
      </c>
      <c r="D347" s="324" t="s">
        <v>306</v>
      </c>
      <c r="E347" s="324" t="s">
        <v>70</v>
      </c>
      <c r="F347" s="515">
        <v>42290</v>
      </c>
      <c r="G347" s="516"/>
      <c r="J347" s="324" t="s">
        <v>306</v>
      </c>
      <c r="K347" s="515">
        <v>42290</v>
      </c>
      <c r="L347" s="331">
        <v>3.9000000953674316</v>
      </c>
      <c r="M347" s="332" t="s">
        <v>144</v>
      </c>
      <c r="N347" s="331">
        <v>19.850000381469727</v>
      </c>
      <c r="O347" s="331">
        <v>6.0100002288818359</v>
      </c>
      <c r="P347" s="332" t="s">
        <v>145</v>
      </c>
      <c r="Q347" s="331">
        <v>5.0999999046325684</v>
      </c>
      <c r="R347" s="331">
        <v>38.290000915527344</v>
      </c>
      <c r="S347" s="333">
        <v>13</v>
      </c>
      <c r="T347" s="332" t="s">
        <v>163</v>
      </c>
      <c r="U347" s="333">
        <v>16</v>
      </c>
      <c r="V347" s="333">
        <v>122</v>
      </c>
      <c r="W347" s="331">
        <v>2.4760000705718994</v>
      </c>
      <c r="X347" s="388">
        <v>0.1072574108839035</v>
      </c>
      <c r="Y347" s="331">
        <v>37.610000610351563</v>
      </c>
      <c r="Z347" s="331">
        <v>22.820999145507813</v>
      </c>
      <c r="AA347" s="331">
        <v>7.5500001907348633</v>
      </c>
      <c r="AB347" s="335">
        <v>363</v>
      </c>
      <c r="AC347" s="332" t="s">
        <v>144</v>
      </c>
      <c r="AD347" s="341" t="s">
        <v>146</v>
      </c>
      <c r="AE347" s="341" t="s">
        <v>146</v>
      </c>
      <c r="AF347" s="333">
        <v>4.5999999046325684</v>
      </c>
      <c r="AG347" s="341" t="s">
        <v>146</v>
      </c>
      <c r="AH347" s="332" t="s">
        <v>148</v>
      </c>
      <c r="AI347" s="333">
        <v>0.69999998807907104</v>
      </c>
      <c r="AJ347" s="447">
        <v>37</v>
      </c>
    </row>
    <row r="348" spans="1:36" s="381" customFormat="1" ht="12.75" customHeight="1" x14ac:dyDescent="0.3">
      <c r="A348" s="513" t="s">
        <v>535</v>
      </c>
      <c r="B348" s="409">
        <v>1642</v>
      </c>
      <c r="C348" s="13" t="s">
        <v>308</v>
      </c>
      <c r="D348" s="324" t="s">
        <v>309</v>
      </c>
      <c r="E348" s="324" t="s">
        <v>70</v>
      </c>
      <c r="F348" s="515">
        <v>42291</v>
      </c>
      <c r="G348" s="516"/>
      <c r="J348" s="324" t="s">
        <v>309</v>
      </c>
      <c r="K348" s="515">
        <v>42291</v>
      </c>
      <c r="L348" s="331">
        <v>2.9000000953674316</v>
      </c>
      <c r="M348" s="332" t="s">
        <v>144</v>
      </c>
      <c r="N348" s="331">
        <v>21.120000839233398</v>
      </c>
      <c r="O348" s="331">
        <v>6.809999942779541</v>
      </c>
      <c r="P348" s="332" t="s">
        <v>145</v>
      </c>
      <c r="Q348" s="331">
        <v>5.8000001907348633</v>
      </c>
      <c r="R348" s="331">
        <v>43.990001678466797</v>
      </c>
      <c r="S348" s="333">
        <v>32</v>
      </c>
      <c r="T348" s="331">
        <v>0.31000000238418579</v>
      </c>
      <c r="U348" s="333">
        <v>21</v>
      </c>
      <c r="V348" s="333">
        <v>128.10000610351563</v>
      </c>
      <c r="W348" s="331">
        <v>4.494999885559082</v>
      </c>
      <c r="X348" s="388">
        <v>0.10200871527194977</v>
      </c>
      <c r="Y348" s="331">
        <v>41.701000213623047</v>
      </c>
      <c r="Z348" s="331">
        <v>27.552000045776367</v>
      </c>
      <c r="AA348" s="331">
        <v>7.4899997711181641</v>
      </c>
      <c r="AB348" s="335">
        <v>405</v>
      </c>
      <c r="AC348" s="332" t="s">
        <v>144</v>
      </c>
      <c r="AD348" s="341" t="s">
        <v>146</v>
      </c>
      <c r="AE348" s="333">
        <v>1.6000000238418579</v>
      </c>
      <c r="AF348" s="333">
        <v>6.6999998092651367</v>
      </c>
      <c r="AG348" s="333">
        <v>0.60000002384185791</v>
      </c>
      <c r="AH348" s="331">
        <v>3.9999999105930328E-2</v>
      </c>
      <c r="AI348" s="333">
        <v>1.2999999523162842</v>
      </c>
      <c r="AJ348" s="447">
        <v>38</v>
      </c>
    </row>
    <row r="349" spans="1:36" s="381" customFormat="1" ht="12.75" customHeight="1" x14ac:dyDescent="0.3">
      <c r="A349" s="513" t="s">
        <v>536</v>
      </c>
      <c r="B349" s="409">
        <v>1643</v>
      </c>
      <c r="C349" s="13" t="s">
        <v>311</v>
      </c>
      <c r="D349" s="324" t="s">
        <v>312</v>
      </c>
      <c r="E349" s="324" t="s">
        <v>70</v>
      </c>
      <c r="F349" s="515">
        <v>42291</v>
      </c>
      <c r="G349" s="516"/>
      <c r="J349" s="324" t="s">
        <v>312</v>
      </c>
      <c r="K349" s="515">
        <v>42291</v>
      </c>
      <c r="L349" s="331">
        <v>9.6000003814697266</v>
      </c>
      <c r="M349" s="332" t="s">
        <v>144</v>
      </c>
      <c r="N349" s="331">
        <v>43.990001678466797</v>
      </c>
      <c r="O349" s="331">
        <v>12.369999885559082</v>
      </c>
      <c r="P349" s="332" t="s">
        <v>145</v>
      </c>
      <c r="Q349" s="331">
        <v>9.6999998092651367</v>
      </c>
      <c r="R349" s="331">
        <v>68.180000305175781</v>
      </c>
      <c r="S349" s="333">
        <v>118</v>
      </c>
      <c r="T349" s="331">
        <v>0.46000000834465027</v>
      </c>
      <c r="U349" s="333">
        <v>32</v>
      </c>
      <c r="V349" s="333">
        <v>140.30000305175781</v>
      </c>
      <c r="W349" s="331">
        <v>3.187999963760376</v>
      </c>
      <c r="X349" s="388">
        <v>0.1594432145357132</v>
      </c>
      <c r="Y349" s="331">
        <v>84.108001708984375</v>
      </c>
      <c r="Z349" s="331">
        <v>82.302001953125</v>
      </c>
      <c r="AA349" s="331">
        <v>7.6500000953674316</v>
      </c>
      <c r="AB349" s="335">
        <v>667</v>
      </c>
      <c r="AC349" s="332" t="s">
        <v>144</v>
      </c>
      <c r="AD349" s="341" t="s">
        <v>146</v>
      </c>
      <c r="AE349" s="333">
        <v>3.0999999046325684</v>
      </c>
      <c r="AF349" s="333">
        <v>2.4000000953674316</v>
      </c>
      <c r="AG349" s="333">
        <v>0.69999998807907104</v>
      </c>
      <c r="AH349" s="332" t="s">
        <v>148</v>
      </c>
      <c r="AI349" s="333">
        <v>1.5</v>
      </c>
      <c r="AJ349" s="447">
        <v>39</v>
      </c>
    </row>
    <row r="350" spans="1:36" s="381" customFormat="1" ht="12.75" customHeight="1" x14ac:dyDescent="0.3">
      <c r="A350" s="513" t="s">
        <v>537</v>
      </c>
      <c r="B350" s="409">
        <v>1644</v>
      </c>
      <c r="C350" s="13" t="s">
        <v>314</v>
      </c>
      <c r="D350" s="324" t="s">
        <v>332</v>
      </c>
      <c r="E350" s="324" t="s">
        <v>70</v>
      </c>
      <c r="F350" s="515">
        <v>42285</v>
      </c>
      <c r="G350" s="516"/>
      <c r="J350" s="324" t="s">
        <v>332</v>
      </c>
      <c r="K350" s="515">
        <v>42285</v>
      </c>
      <c r="L350" s="331">
        <v>10</v>
      </c>
      <c r="M350" s="332" t="s">
        <v>144</v>
      </c>
      <c r="N350" s="331">
        <v>31.899999618530273</v>
      </c>
      <c r="O350" s="331">
        <v>10.680000305175781</v>
      </c>
      <c r="P350" s="332" t="s">
        <v>145</v>
      </c>
      <c r="Q350" s="331">
        <v>7.0100002288818359</v>
      </c>
      <c r="R350" s="331">
        <v>59.939998626708984</v>
      </c>
      <c r="S350" s="333">
        <v>85</v>
      </c>
      <c r="T350" s="331">
        <v>0.52999997138977051</v>
      </c>
      <c r="U350" s="333">
        <v>21</v>
      </c>
      <c r="V350" s="333">
        <v>146.39999389648438</v>
      </c>
      <c r="W350" s="331">
        <v>5.7049999237060547</v>
      </c>
      <c r="X350" s="388">
        <v>0.14452198147773743</v>
      </c>
      <c r="Y350" s="331">
        <v>62.277999877929688</v>
      </c>
      <c r="Z350" s="331">
        <v>59.534000396728516</v>
      </c>
      <c r="AA350" s="331">
        <v>7.679999828338623</v>
      </c>
      <c r="AB350" s="335">
        <v>565</v>
      </c>
      <c r="AC350" s="332" t="s">
        <v>144</v>
      </c>
      <c r="AD350" s="341" t="s">
        <v>146</v>
      </c>
      <c r="AE350" s="333">
        <v>0.80000001192092896</v>
      </c>
      <c r="AF350" s="333">
        <v>3.7999999523162842</v>
      </c>
      <c r="AG350" s="333">
        <v>0.5</v>
      </c>
      <c r="AH350" s="331">
        <v>3.9999999105930328E-2</v>
      </c>
      <c r="AI350" s="333">
        <v>1.1000000238418579</v>
      </c>
      <c r="AJ350" s="447">
        <v>40</v>
      </c>
    </row>
    <row r="351" spans="1:36" s="381" customFormat="1" ht="12.75" customHeight="1" x14ac:dyDescent="0.3">
      <c r="A351" s="513" t="s">
        <v>538</v>
      </c>
      <c r="B351" s="409">
        <v>1645</v>
      </c>
      <c r="C351" s="13" t="s">
        <v>317</v>
      </c>
      <c r="D351" s="324" t="s">
        <v>318</v>
      </c>
      <c r="E351" s="324" t="s">
        <v>70</v>
      </c>
      <c r="F351" s="515">
        <v>42285</v>
      </c>
      <c r="G351" s="516"/>
      <c r="J351" s="324" t="s">
        <v>318</v>
      </c>
      <c r="K351" s="515">
        <v>42285</v>
      </c>
      <c r="L351" s="331">
        <v>14.199999809265137</v>
      </c>
      <c r="M351" s="332" t="s">
        <v>144</v>
      </c>
      <c r="N351" s="331">
        <v>46.439998626708984</v>
      </c>
      <c r="O351" s="331">
        <v>14.609999656677246</v>
      </c>
      <c r="P351" s="332" t="s">
        <v>145</v>
      </c>
      <c r="Q351" s="331">
        <v>9.9899997711181641</v>
      </c>
      <c r="R351" s="331">
        <v>63.060001373291016</v>
      </c>
      <c r="S351" s="333">
        <v>339</v>
      </c>
      <c r="T351" s="331">
        <v>0.37999999523162842</v>
      </c>
      <c r="U351" s="333">
        <v>23</v>
      </c>
      <c r="V351" s="333">
        <v>152.60000610351563</v>
      </c>
      <c r="W351" s="331">
        <v>0.89600002765655518</v>
      </c>
      <c r="X351" s="388">
        <v>0.1594432145357132</v>
      </c>
      <c r="Y351" s="331">
        <v>97.035003662109375</v>
      </c>
      <c r="Z351" s="331">
        <v>70.268997192382813</v>
      </c>
      <c r="AA351" s="331">
        <v>7.6399998664855957</v>
      </c>
      <c r="AB351" s="335">
        <v>659</v>
      </c>
      <c r="AC351" s="332" t="s">
        <v>144</v>
      </c>
      <c r="AD351" s="333">
        <v>1</v>
      </c>
      <c r="AE351" s="333">
        <v>3.4000000953674316</v>
      </c>
      <c r="AF351" s="333">
        <v>58.900001525878906</v>
      </c>
      <c r="AG351" s="333">
        <v>0.69999998807907104</v>
      </c>
      <c r="AH351" s="331">
        <v>3.9999999105930328E-2</v>
      </c>
      <c r="AI351" s="333">
        <v>1.2999999523162842</v>
      </c>
      <c r="AJ351" s="447">
        <v>41</v>
      </c>
    </row>
    <row r="352" spans="1:36" s="381" customFormat="1" ht="12.75" customHeight="1" x14ac:dyDescent="0.3">
      <c r="A352" s="513" t="s">
        <v>539</v>
      </c>
      <c r="B352" s="409">
        <v>1646</v>
      </c>
      <c r="C352" s="13" t="s">
        <v>320</v>
      </c>
      <c r="D352" s="324" t="s">
        <v>321</v>
      </c>
      <c r="E352" s="324" t="s">
        <v>70</v>
      </c>
      <c r="F352" s="515">
        <v>42291</v>
      </c>
      <c r="G352" s="516"/>
      <c r="J352" s="324" t="s">
        <v>321</v>
      </c>
      <c r="K352" s="515">
        <v>42291</v>
      </c>
      <c r="L352" s="331">
        <v>10.300000190734863</v>
      </c>
      <c r="M352" s="332" t="s">
        <v>144</v>
      </c>
      <c r="N352" s="331">
        <v>39.209999084472656</v>
      </c>
      <c r="O352" s="331">
        <v>13.329999923706055</v>
      </c>
      <c r="P352" s="332" t="s">
        <v>145</v>
      </c>
      <c r="Q352" s="331">
        <v>8.3000001907348633</v>
      </c>
      <c r="R352" s="331">
        <v>67.760002136230469</v>
      </c>
      <c r="S352" s="333">
        <v>79</v>
      </c>
      <c r="T352" s="331">
        <v>0.41999998688697815</v>
      </c>
      <c r="U352" s="333">
        <v>22</v>
      </c>
      <c r="V352" s="333">
        <v>158.69999694824219</v>
      </c>
      <c r="W352" s="331">
        <v>3.2939999103546143</v>
      </c>
      <c r="X352" s="388">
        <v>0.18455345928668976</v>
      </c>
      <c r="Y352" s="331">
        <v>90.668998718261719</v>
      </c>
      <c r="Z352" s="331">
        <v>60.136001586914063</v>
      </c>
      <c r="AA352" s="331">
        <v>7.6500000953674316</v>
      </c>
      <c r="AB352" s="335">
        <v>635</v>
      </c>
      <c r="AC352" s="332" t="s">
        <v>144</v>
      </c>
      <c r="AD352" s="341" t="s">
        <v>146</v>
      </c>
      <c r="AE352" s="333">
        <v>3.4000000953674316</v>
      </c>
      <c r="AF352" s="333">
        <v>4</v>
      </c>
      <c r="AG352" s="333">
        <v>0.80000001192092896</v>
      </c>
      <c r="AH352" s="332" t="s">
        <v>148</v>
      </c>
      <c r="AI352" s="333">
        <v>1</v>
      </c>
      <c r="AJ352" s="447">
        <v>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06"/>
  <sheetViews>
    <sheetView topLeftCell="A498" zoomScale="90" zoomScaleNormal="90" workbookViewId="0">
      <selection activeCell="A388" sqref="A388"/>
    </sheetView>
  </sheetViews>
  <sheetFormatPr defaultRowHeight="14.4" x14ac:dyDescent="0.3"/>
  <cols>
    <col min="1" max="1" width="67.44140625" customWidth="1"/>
    <col min="2" max="2" width="11" customWidth="1"/>
    <col min="3" max="3" width="11.109375" bestFit="1" customWidth="1"/>
    <col min="4" max="4" width="14.109375" bestFit="1" customWidth="1"/>
    <col min="5" max="5" width="12.33203125" customWidth="1"/>
    <col min="7" max="7" width="14.109375" customWidth="1"/>
    <col min="8" max="8" width="10.6640625" customWidth="1"/>
    <col min="10" max="10" width="15.33203125" customWidth="1"/>
    <col min="11" max="11" width="12.109375" customWidth="1"/>
    <col min="13" max="13" width="13.44140625" customWidth="1"/>
    <col min="21" max="21" width="11.5546875" bestFit="1" customWidth="1"/>
  </cols>
  <sheetData>
    <row r="1" spans="1:32" x14ac:dyDescent="0.3">
      <c r="A1" s="318"/>
      <c r="B1" s="318"/>
      <c r="C1" s="303" t="s">
        <v>596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/>
      <c r="R1" s="1"/>
      <c r="S1" s="1" t="s">
        <v>121</v>
      </c>
      <c r="T1" s="1" t="s">
        <v>122</v>
      </c>
      <c r="U1" s="1" t="s">
        <v>123</v>
      </c>
      <c r="V1" s="305" t="s">
        <v>124</v>
      </c>
      <c r="W1" s="146" t="s">
        <v>125</v>
      </c>
      <c r="X1" s="146" t="s">
        <v>126</v>
      </c>
      <c r="Y1" s="146" t="s">
        <v>127</v>
      </c>
      <c r="Z1" s="146" t="s">
        <v>128</v>
      </c>
      <c r="AA1" s="146" t="s">
        <v>129</v>
      </c>
      <c r="AB1" s="146" t="s">
        <v>130</v>
      </c>
      <c r="AC1" s="146" t="s">
        <v>131</v>
      </c>
      <c r="AD1" s="147" t="s">
        <v>132</v>
      </c>
      <c r="AE1" s="303"/>
    </row>
    <row r="2" spans="1:32" x14ac:dyDescent="0.3">
      <c r="A2" s="310"/>
      <c r="B2" s="310"/>
      <c r="C2" s="615"/>
      <c r="D2" s="312" t="s">
        <v>136</v>
      </c>
      <c r="E2" s="312" t="s">
        <v>137</v>
      </c>
      <c r="F2" s="312" t="s">
        <v>136</v>
      </c>
      <c r="G2" s="312" t="s">
        <v>136</v>
      </c>
      <c r="H2" s="312" t="s">
        <v>136</v>
      </c>
      <c r="I2" s="312" t="s">
        <v>136</v>
      </c>
      <c r="J2" s="312" t="s">
        <v>136</v>
      </c>
      <c r="K2" s="312" t="s">
        <v>136</v>
      </c>
      <c r="L2" s="312" t="s">
        <v>136</v>
      </c>
      <c r="M2" s="312" t="s">
        <v>136</v>
      </c>
      <c r="N2" s="312" t="s">
        <v>138</v>
      </c>
      <c r="O2" s="312" t="s">
        <v>139</v>
      </c>
      <c r="P2" s="312" t="s">
        <v>140</v>
      </c>
      <c r="Q2" s="312"/>
      <c r="R2" s="312"/>
      <c r="S2" s="312" t="s">
        <v>139</v>
      </c>
      <c r="T2" s="312" t="s">
        <v>139</v>
      </c>
      <c r="U2" s="312" t="s">
        <v>140</v>
      </c>
      <c r="V2" s="313" t="s">
        <v>141</v>
      </c>
      <c r="W2" s="151" t="s">
        <v>142</v>
      </c>
      <c r="X2" s="151" t="s">
        <v>142</v>
      </c>
      <c r="Y2" s="151" t="s">
        <v>142</v>
      </c>
      <c r="Z2" s="151" t="s">
        <v>142</v>
      </c>
      <c r="AA2" s="151" t="s">
        <v>142</v>
      </c>
      <c r="AB2" s="151" t="s">
        <v>142</v>
      </c>
      <c r="AC2" s="151" t="s">
        <v>142</v>
      </c>
      <c r="AD2" s="152"/>
      <c r="AE2" s="303"/>
    </row>
    <row r="3" spans="1:32" x14ac:dyDescent="0.3">
      <c r="A3" s="321"/>
      <c r="B3" s="321"/>
      <c r="C3" s="613"/>
      <c r="D3" s="312" t="s">
        <v>158</v>
      </c>
      <c r="E3" s="312" t="s">
        <v>159</v>
      </c>
      <c r="F3" s="312" t="s">
        <v>159</v>
      </c>
      <c r="G3" s="312" t="s">
        <v>159</v>
      </c>
      <c r="H3" s="312" t="s">
        <v>159</v>
      </c>
      <c r="I3" s="312" t="s">
        <v>159</v>
      </c>
      <c r="J3" s="312" t="s">
        <v>159</v>
      </c>
      <c r="K3" s="312" t="s">
        <v>158</v>
      </c>
      <c r="L3" s="312" t="s">
        <v>159</v>
      </c>
      <c r="M3" s="312" t="s">
        <v>158</v>
      </c>
      <c r="N3" s="312" t="s">
        <v>159</v>
      </c>
      <c r="O3" s="312" t="s">
        <v>159</v>
      </c>
      <c r="P3" s="312" t="s">
        <v>159</v>
      </c>
      <c r="Q3" s="312"/>
      <c r="R3" s="312"/>
      <c r="S3" s="312" t="s">
        <v>159</v>
      </c>
      <c r="T3" s="312" t="s">
        <v>159</v>
      </c>
      <c r="U3" s="322"/>
      <c r="V3" s="313" t="s">
        <v>160</v>
      </c>
      <c r="W3" s="318"/>
      <c r="X3" s="394"/>
      <c r="Y3" s="318"/>
      <c r="Z3" s="318"/>
      <c r="AA3" s="318"/>
      <c r="AB3" s="318"/>
      <c r="AC3" s="318"/>
      <c r="AD3" s="318"/>
      <c r="AE3" s="303"/>
    </row>
    <row r="4" spans="1:32" x14ac:dyDescent="0.3">
      <c r="A4" s="604" t="s">
        <v>309</v>
      </c>
      <c r="B4" s="623">
        <v>42136</v>
      </c>
      <c r="D4" s="669">
        <v>3.7000000476837158</v>
      </c>
      <c r="E4" s="669">
        <v>2.0859368145465851E-2</v>
      </c>
      <c r="F4" s="669">
        <v>12.050000190734863</v>
      </c>
      <c r="G4" s="669">
        <v>5.4899997711181641</v>
      </c>
      <c r="H4" s="673" t="s">
        <v>145</v>
      </c>
      <c r="I4" s="669">
        <v>3.130000114440918</v>
      </c>
      <c r="J4" s="669">
        <v>37.959999084472656</v>
      </c>
      <c r="K4" s="686" t="s">
        <v>165</v>
      </c>
      <c r="L4" s="673" t="s">
        <v>163</v>
      </c>
      <c r="M4" s="683">
        <v>15</v>
      </c>
      <c r="N4" s="683">
        <v>100.69999694824219</v>
      </c>
      <c r="O4" s="669">
        <v>10.277999877929688</v>
      </c>
      <c r="P4" s="692">
        <v>0.11626335978507996</v>
      </c>
      <c r="Q4" s="692"/>
      <c r="R4" s="692"/>
      <c r="S4" s="669">
        <v>31.437000274658203</v>
      </c>
      <c r="T4" s="669">
        <v>16.804000854492188</v>
      </c>
      <c r="U4" s="669">
        <v>7.4899997711181641</v>
      </c>
      <c r="V4" s="699">
        <v>305</v>
      </c>
      <c r="W4" s="672" t="s">
        <v>144</v>
      </c>
      <c r="X4" s="678" t="s">
        <v>146</v>
      </c>
      <c r="Y4" s="678" t="s">
        <v>146</v>
      </c>
      <c r="Z4" s="681">
        <v>1.1000000238418579</v>
      </c>
      <c r="AA4" s="681">
        <v>0.69999998807907104</v>
      </c>
      <c r="AB4" s="672" t="s">
        <v>148</v>
      </c>
      <c r="AC4" s="678" t="s">
        <v>149</v>
      </c>
      <c r="AD4" s="710">
        <v>58</v>
      </c>
      <c r="AE4" s="381"/>
      <c r="AF4" s="381"/>
    </row>
    <row r="5" spans="1:32" x14ac:dyDescent="0.3">
      <c r="A5" s="19" t="s">
        <v>309</v>
      </c>
      <c r="B5" s="634">
        <v>42165</v>
      </c>
      <c r="D5" s="671">
        <v>4.3000001907348633</v>
      </c>
      <c r="E5" s="675" t="s">
        <v>144</v>
      </c>
      <c r="F5" s="671">
        <v>16.959999084472656</v>
      </c>
      <c r="G5" s="671">
        <v>6.7100000381469727</v>
      </c>
      <c r="H5" s="675" t="s">
        <v>145</v>
      </c>
      <c r="I5" s="671">
        <v>4.6500000953674316</v>
      </c>
      <c r="J5" s="671">
        <v>45.669998168945313</v>
      </c>
      <c r="K5" s="685">
        <v>7</v>
      </c>
      <c r="L5" s="675" t="s">
        <v>163</v>
      </c>
      <c r="M5" s="687" t="s">
        <v>165</v>
      </c>
      <c r="N5" s="685">
        <v>109.80000305175781</v>
      </c>
      <c r="O5" s="671">
        <v>9.2919998168945313</v>
      </c>
      <c r="P5" s="693">
        <v>0.12899181246757507</v>
      </c>
      <c r="Q5" s="693"/>
      <c r="R5" s="693"/>
      <c r="S5" s="671">
        <v>46.799999237060547</v>
      </c>
      <c r="T5" s="671">
        <v>27.72599983215332</v>
      </c>
      <c r="U5" s="671">
        <v>7.3000001907348633</v>
      </c>
      <c r="V5" s="671">
        <v>357</v>
      </c>
      <c r="W5" s="672" t="s">
        <v>144</v>
      </c>
      <c r="X5" s="678" t="s">
        <v>146</v>
      </c>
      <c r="Y5" s="678" t="s">
        <v>146</v>
      </c>
      <c r="Z5" s="681">
        <v>0.80000001192092896</v>
      </c>
      <c r="AA5" s="681">
        <v>1</v>
      </c>
      <c r="AB5" s="666">
        <v>5.000000074505806E-2</v>
      </c>
      <c r="AC5" s="678" t="s">
        <v>149</v>
      </c>
      <c r="AD5" s="720">
        <v>11</v>
      </c>
      <c r="AE5" s="381"/>
      <c r="AF5" s="381"/>
    </row>
    <row r="6" spans="1:32" x14ac:dyDescent="0.3">
      <c r="A6" s="20" t="s">
        <v>309</v>
      </c>
      <c r="B6" s="635">
        <v>42193</v>
      </c>
      <c r="D6" s="666">
        <v>4.6999998092651367</v>
      </c>
      <c r="E6" s="672" t="s">
        <v>144</v>
      </c>
      <c r="F6" s="666">
        <v>19.670000076293945</v>
      </c>
      <c r="G6" s="666">
        <v>6.8299999237060547</v>
      </c>
      <c r="H6" s="672" t="s">
        <v>145</v>
      </c>
      <c r="I6" s="666">
        <v>5.0100002288818359</v>
      </c>
      <c r="J6" s="666">
        <v>52.470001220703125</v>
      </c>
      <c r="K6" s="678" t="s">
        <v>165</v>
      </c>
      <c r="L6" s="672" t="s">
        <v>163</v>
      </c>
      <c r="M6" s="681">
        <v>10</v>
      </c>
      <c r="N6" s="681">
        <v>152.60000610351563</v>
      </c>
      <c r="O6" s="666">
        <v>5.8619999885559082</v>
      </c>
      <c r="P6" s="690">
        <v>0.10894527286291122</v>
      </c>
      <c r="Q6" s="690"/>
      <c r="R6" s="690"/>
      <c r="S6" s="666">
        <v>38.73699951171875</v>
      </c>
      <c r="T6" s="666">
        <v>25.583000183105469</v>
      </c>
      <c r="U6" s="666">
        <v>7.679999828338623</v>
      </c>
      <c r="V6" s="697">
        <v>410</v>
      </c>
      <c r="W6" s="673" t="s">
        <v>144</v>
      </c>
      <c r="X6" s="686" t="s">
        <v>146</v>
      </c>
      <c r="Y6" s="686" t="s">
        <v>146</v>
      </c>
      <c r="Z6" s="683">
        <v>2.2000000476837158</v>
      </c>
      <c r="AA6" s="683">
        <v>1.2999999523162842</v>
      </c>
      <c r="AB6" s="673" t="s">
        <v>148</v>
      </c>
      <c r="AC6" s="686" t="s">
        <v>149</v>
      </c>
      <c r="AD6" s="299"/>
      <c r="AE6" s="299"/>
      <c r="AF6" s="299"/>
    </row>
    <row r="7" spans="1:32" x14ac:dyDescent="0.3">
      <c r="A7" s="606" t="s">
        <v>309</v>
      </c>
      <c r="B7" s="632">
        <v>42220</v>
      </c>
      <c r="D7" s="331">
        <v>4.0999999046325684</v>
      </c>
      <c r="E7" s="331">
        <v>2.3791108280420303E-2</v>
      </c>
      <c r="F7" s="331">
        <v>19.5</v>
      </c>
      <c r="G7" s="331">
        <v>6.7399997711181641</v>
      </c>
      <c r="H7" s="332" t="s">
        <v>145</v>
      </c>
      <c r="I7" s="331">
        <v>5.440000057220459</v>
      </c>
      <c r="J7" s="331">
        <v>47.580001831054688</v>
      </c>
      <c r="K7" s="333">
        <v>7</v>
      </c>
      <c r="L7" s="332" t="s">
        <v>163</v>
      </c>
      <c r="M7" s="333">
        <v>9</v>
      </c>
      <c r="N7" s="333">
        <v>122</v>
      </c>
      <c r="O7" s="331">
        <v>6.0240001678466797</v>
      </c>
      <c r="P7" s="388">
        <v>0.11476337909698486</v>
      </c>
      <c r="Q7" s="388"/>
      <c r="R7" s="388"/>
      <c r="S7" s="331">
        <v>41.458999633789063</v>
      </c>
      <c r="T7" s="331">
        <v>33.497001647949219</v>
      </c>
      <c r="U7" s="331">
        <v>7.5799999237060547</v>
      </c>
      <c r="V7" s="335">
        <v>402</v>
      </c>
      <c r="W7" s="332" t="s">
        <v>144</v>
      </c>
      <c r="X7" s="341" t="s">
        <v>146</v>
      </c>
      <c r="Y7" s="333">
        <v>1.2999999523162842</v>
      </c>
      <c r="Z7" s="333">
        <v>1.5</v>
      </c>
      <c r="AA7" s="333">
        <v>2.2000000476837158</v>
      </c>
      <c r="AB7" s="331">
        <v>3.9999999105930328E-2</v>
      </c>
      <c r="AC7" s="341" t="s">
        <v>149</v>
      </c>
      <c r="AD7" s="13"/>
      <c r="AE7" s="716">
        <v>14</v>
      </c>
      <c r="AF7" s="19"/>
    </row>
    <row r="8" spans="1:32" x14ac:dyDescent="0.3">
      <c r="A8" s="606" t="s">
        <v>309</v>
      </c>
      <c r="B8" s="632">
        <v>42256</v>
      </c>
      <c r="D8" s="331">
        <v>5</v>
      </c>
      <c r="E8" s="332" t="s">
        <v>144</v>
      </c>
      <c r="F8" s="331">
        <v>21.879999160766602</v>
      </c>
      <c r="G8" s="331">
        <v>6.5799999237060547</v>
      </c>
      <c r="H8" s="332" t="s">
        <v>145</v>
      </c>
      <c r="I8" s="331">
        <v>5.809999942779541</v>
      </c>
      <c r="J8" s="331">
        <v>46.959999084472656</v>
      </c>
      <c r="K8" s="333">
        <v>14</v>
      </c>
      <c r="L8" s="332" t="s">
        <v>163</v>
      </c>
      <c r="M8" s="341" t="s">
        <v>165</v>
      </c>
      <c r="N8" s="333">
        <v>122</v>
      </c>
      <c r="O8" s="331">
        <v>8.0749998092651367</v>
      </c>
      <c r="P8" s="388">
        <v>0.10968630015850067</v>
      </c>
      <c r="Q8" s="388"/>
      <c r="R8" s="388"/>
      <c r="S8" s="331">
        <v>45.653999328613281</v>
      </c>
      <c r="T8" s="331">
        <v>35.070999145507813</v>
      </c>
      <c r="U8" s="331">
        <v>7.7699999809265137</v>
      </c>
      <c r="V8" s="335">
        <v>409</v>
      </c>
      <c r="W8" s="332" t="s">
        <v>144</v>
      </c>
      <c r="X8" s="341" t="s">
        <v>146</v>
      </c>
      <c r="Y8" s="333">
        <v>1.2999999523162842</v>
      </c>
      <c r="Z8" s="333">
        <v>2.5999999046325684</v>
      </c>
      <c r="AA8" s="333">
        <v>1.7999999523162842</v>
      </c>
      <c r="AB8" s="331">
        <v>5.9999998658895493E-2</v>
      </c>
      <c r="AC8" s="341" t="s">
        <v>149</v>
      </c>
      <c r="AD8" s="389">
        <v>68</v>
      </c>
      <c r="AE8" s="381"/>
      <c r="AF8" s="381"/>
    </row>
    <row r="9" spans="1:32" x14ac:dyDescent="0.3">
      <c r="A9" s="606" t="s">
        <v>309</v>
      </c>
      <c r="B9" s="629">
        <v>42291</v>
      </c>
      <c r="D9" s="331">
        <v>2.9000000953674316</v>
      </c>
      <c r="E9" s="332" t="s">
        <v>144</v>
      </c>
      <c r="F9" s="331">
        <v>21.120000839233398</v>
      </c>
      <c r="G9" s="331">
        <v>6.809999942779541</v>
      </c>
      <c r="H9" s="332" t="s">
        <v>145</v>
      </c>
      <c r="I9" s="331">
        <v>5.8000001907348633</v>
      </c>
      <c r="J9" s="331">
        <v>43.990001678466797</v>
      </c>
      <c r="K9" s="333">
        <v>32</v>
      </c>
      <c r="L9" s="331">
        <v>0.31000000238418579</v>
      </c>
      <c r="M9" s="333">
        <v>21</v>
      </c>
      <c r="N9" s="333">
        <v>128.10000610351563</v>
      </c>
      <c r="O9" s="331">
        <v>4.494999885559082</v>
      </c>
      <c r="P9" s="388">
        <v>0.10200871527194977</v>
      </c>
      <c r="Q9" s="388"/>
      <c r="R9" s="388"/>
      <c r="S9" s="331">
        <v>41.701000213623047</v>
      </c>
      <c r="T9" s="331">
        <v>27.552000045776367</v>
      </c>
      <c r="U9" s="331">
        <v>7.4899997711181641</v>
      </c>
      <c r="V9" s="335">
        <v>405</v>
      </c>
      <c r="W9" s="332" t="s">
        <v>144</v>
      </c>
      <c r="X9" s="341" t="s">
        <v>146</v>
      </c>
      <c r="Y9" s="333">
        <v>1.6000000238418579</v>
      </c>
      <c r="Z9" s="333">
        <v>6.6999998092651367</v>
      </c>
      <c r="AA9" s="333">
        <v>0.60000002384185791</v>
      </c>
      <c r="AB9" s="331">
        <v>3.9999999105930328E-2</v>
      </c>
      <c r="AC9" s="333">
        <v>1.2999999523162842</v>
      </c>
      <c r="AD9" s="447">
        <v>38</v>
      </c>
      <c r="AE9" s="381"/>
      <c r="AF9" s="381"/>
    </row>
    <row r="13" spans="1:32" x14ac:dyDescent="0.3">
      <c r="A13" s="155" t="s">
        <v>69</v>
      </c>
      <c r="B13" s="644">
        <v>41771</v>
      </c>
      <c r="C13" s="659">
        <v>7.33</v>
      </c>
      <c r="D13" s="158">
        <v>5.1999998092651367</v>
      </c>
      <c r="E13" s="159" t="s">
        <v>144</v>
      </c>
      <c r="F13" s="158">
        <v>11.729999542236328</v>
      </c>
      <c r="G13" s="158">
        <v>5.619999885559082</v>
      </c>
      <c r="H13" s="159" t="s">
        <v>145</v>
      </c>
      <c r="I13" s="158">
        <v>4.2899999618530273</v>
      </c>
      <c r="J13" s="158">
        <v>44.240001678466797</v>
      </c>
      <c r="K13" s="160">
        <v>20</v>
      </c>
      <c r="L13" s="158">
        <v>7.9999998211860657E-2</v>
      </c>
      <c r="M13" s="160">
        <v>7</v>
      </c>
      <c r="N13" s="160">
        <v>122</v>
      </c>
      <c r="O13" s="158">
        <v>9.9189996719360352</v>
      </c>
      <c r="P13" s="161">
        <v>0.10500282049179077</v>
      </c>
      <c r="Q13" s="161"/>
      <c r="R13" s="161"/>
      <c r="S13" s="158">
        <v>29.801000595092773</v>
      </c>
      <c r="T13" s="158">
        <v>15.163000106811523</v>
      </c>
      <c r="U13" s="158">
        <v>7.6399998664855957</v>
      </c>
      <c r="V13" s="162">
        <v>245</v>
      </c>
      <c r="W13" s="159" t="s">
        <v>144</v>
      </c>
      <c r="X13" s="163" t="s">
        <v>146</v>
      </c>
      <c r="Y13" s="163" t="s">
        <v>146</v>
      </c>
      <c r="Z13" s="163" t="s">
        <v>147</v>
      </c>
      <c r="AA13" s="163" t="s">
        <v>146</v>
      </c>
      <c r="AB13" s="159" t="s">
        <v>148</v>
      </c>
      <c r="AC13" s="163" t="s">
        <v>149</v>
      </c>
      <c r="AD13" s="164">
        <v>14</v>
      </c>
      <c r="AE13" s="165"/>
    </row>
    <row r="14" spans="1:32" x14ac:dyDescent="0.3">
      <c r="A14" s="192" t="s">
        <v>69</v>
      </c>
      <c r="B14" s="235">
        <v>41795</v>
      </c>
      <c r="C14" s="660">
        <v>7.31</v>
      </c>
      <c r="D14" s="158">
        <v>4.4000000953674316</v>
      </c>
      <c r="E14" s="159" t="s">
        <v>144</v>
      </c>
      <c r="F14" s="158">
        <v>10.289999961853027</v>
      </c>
      <c r="G14" s="158">
        <v>4.9200000762939453</v>
      </c>
      <c r="H14" s="158">
        <v>0.5899999737739563</v>
      </c>
      <c r="I14" s="158">
        <v>3.7100000381469727</v>
      </c>
      <c r="J14" s="158">
        <v>38.590000152587891</v>
      </c>
      <c r="K14" s="160">
        <v>97</v>
      </c>
      <c r="L14" s="158">
        <v>1.2999999523162842</v>
      </c>
      <c r="M14" s="163" t="s">
        <v>165</v>
      </c>
      <c r="N14" s="160">
        <v>122</v>
      </c>
      <c r="O14" s="158">
        <v>8.4370002746582031</v>
      </c>
      <c r="P14" s="161">
        <v>6.5897576510906219E-2</v>
      </c>
      <c r="Q14" s="161"/>
      <c r="R14" s="161"/>
      <c r="S14" s="158">
        <v>25.024999618530273</v>
      </c>
      <c r="T14" s="158">
        <v>11.906000137329102</v>
      </c>
      <c r="U14" s="158">
        <v>7.619999885559082</v>
      </c>
      <c r="V14" s="158">
        <v>278</v>
      </c>
      <c r="W14" s="158">
        <v>1.9999999552965164E-2</v>
      </c>
      <c r="X14" s="163" t="s">
        <v>146</v>
      </c>
      <c r="Y14" s="160">
        <v>1.7999999523162842</v>
      </c>
      <c r="Z14" s="160">
        <v>1.5</v>
      </c>
      <c r="AA14" s="160">
        <v>0.60000002384185791</v>
      </c>
      <c r="AB14" s="158">
        <v>5.9999998658895493E-2</v>
      </c>
      <c r="AC14" s="160">
        <v>1.5</v>
      </c>
      <c r="AD14" s="164">
        <v>38</v>
      </c>
      <c r="AE14" s="195"/>
    </row>
    <row r="15" spans="1:32" x14ac:dyDescent="0.3">
      <c r="A15" s="460" t="s">
        <v>69</v>
      </c>
      <c r="B15" s="621">
        <v>41828</v>
      </c>
      <c r="D15" s="331">
        <v>4.1999998092651367</v>
      </c>
      <c r="E15" s="332" t="s">
        <v>144</v>
      </c>
      <c r="F15" s="331">
        <v>16.870000839233398</v>
      </c>
      <c r="G15" s="331">
        <v>6</v>
      </c>
      <c r="H15" s="332" t="s">
        <v>145</v>
      </c>
      <c r="I15" s="331">
        <v>5.0500001907348633</v>
      </c>
      <c r="J15" s="331">
        <v>47.159999847412109</v>
      </c>
      <c r="K15" s="341" t="s">
        <v>165</v>
      </c>
      <c r="L15" s="332" t="s">
        <v>163</v>
      </c>
      <c r="M15" s="333">
        <v>12</v>
      </c>
      <c r="N15" s="333">
        <v>128.10000610351563</v>
      </c>
      <c r="O15" s="331">
        <v>7.7620000839233398</v>
      </c>
      <c r="P15" s="388">
        <v>0.12075276672840118</v>
      </c>
      <c r="Q15" s="388"/>
      <c r="R15" s="388"/>
      <c r="S15" s="331">
        <v>37.652999877929688</v>
      </c>
      <c r="T15" s="331">
        <v>24.37299919128418</v>
      </c>
      <c r="U15" s="331">
        <v>7.309999942779541</v>
      </c>
      <c r="V15" s="335">
        <v>362</v>
      </c>
      <c r="W15" s="442" t="s">
        <v>144</v>
      </c>
      <c r="X15" s="444" t="s">
        <v>146</v>
      </c>
      <c r="Y15" s="444" t="s">
        <v>146</v>
      </c>
      <c r="Z15" s="443">
        <v>3.2000000476837158</v>
      </c>
      <c r="AA15" s="443">
        <v>0.89999997615814209</v>
      </c>
      <c r="AB15" s="441">
        <v>3.9999999105930328E-2</v>
      </c>
      <c r="AC15" s="444" t="s">
        <v>149</v>
      </c>
      <c r="AD15" s="701"/>
      <c r="AE15" s="299"/>
      <c r="AF15" s="299"/>
    </row>
    <row r="16" spans="1:32" x14ac:dyDescent="0.3">
      <c r="A16" s="155" t="s">
        <v>71</v>
      </c>
      <c r="B16" s="638">
        <v>41830</v>
      </c>
      <c r="C16" s="633"/>
      <c r="D16" s="219">
        <v>4.1999998092651367</v>
      </c>
      <c r="E16" s="220" t="s">
        <v>144</v>
      </c>
      <c r="F16" s="219">
        <v>15.25</v>
      </c>
      <c r="G16" s="219">
        <v>5.7100000381469727</v>
      </c>
      <c r="H16" s="219">
        <v>0.49000000953674316</v>
      </c>
      <c r="I16" s="219">
        <v>5.5199999809265137</v>
      </c>
      <c r="J16" s="219">
        <v>42.119998931884766</v>
      </c>
      <c r="K16" s="221">
        <v>132</v>
      </c>
      <c r="L16" s="219">
        <v>1.0800000429153442</v>
      </c>
      <c r="M16" s="221">
        <v>16</v>
      </c>
      <c r="N16" s="221">
        <v>152.60000610351563</v>
      </c>
      <c r="O16" s="219">
        <v>0.12200000137090683</v>
      </c>
      <c r="P16" s="222">
        <v>9.7658418118953705E-2</v>
      </c>
      <c r="Q16" s="222"/>
      <c r="R16" s="222"/>
      <c r="S16" s="219">
        <v>29.049999237060547</v>
      </c>
      <c r="T16" s="219">
        <v>12.78600025177002</v>
      </c>
      <c r="U16" s="219">
        <v>6.820000171661377</v>
      </c>
      <c r="V16" s="223">
        <v>311</v>
      </c>
      <c r="W16" s="220" t="s">
        <v>144</v>
      </c>
      <c r="X16" s="224" t="s">
        <v>146</v>
      </c>
      <c r="Y16" s="221">
        <v>1.1000000238418579</v>
      </c>
      <c r="Z16" s="221">
        <v>0.40000000596046448</v>
      </c>
      <c r="AA16" s="221">
        <v>2</v>
      </c>
      <c r="AB16" s="219">
        <v>7.0000000298023224E-2</v>
      </c>
      <c r="AC16" s="221">
        <v>1.5</v>
      </c>
      <c r="AD16" s="218">
        <v>23</v>
      </c>
      <c r="AE16" s="217"/>
    </row>
    <row r="17" spans="1:32" x14ac:dyDescent="0.3">
      <c r="A17" s="192" t="s">
        <v>71</v>
      </c>
      <c r="B17" s="238">
        <v>41858</v>
      </c>
      <c r="C17" s="622"/>
      <c r="D17" s="158">
        <v>2.5999999046325684</v>
      </c>
      <c r="E17" s="158">
        <v>2.3003758862614632E-2</v>
      </c>
      <c r="F17" s="158">
        <v>11.220000267028809</v>
      </c>
      <c r="G17" s="158">
        <v>5.9699997901916504</v>
      </c>
      <c r="H17" s="158">
        <v>0.47999998927116394</v>
      </c>
      <c r="I17" s="158">
        <v>5.0199999809265137</v>
      </c>
      <c r="J17" s="158">
        <v>43.639999389648438</v>
      </c>
      <c r="K17" s="160">
        <v>129</v>
      </c>
      <c r="L17" s="158">
        <v>0.85000002384185791</v>
      </c>
      <c r="M17" s="160">
        <v>11</v>
      </c>
      <c r="N17" s="160">
        <v>140.30000305175781</v>
      </c>
      <c r="O17" s="158">
        <v>9.3710002899169922</v>
      </c>
      <c r="P17" s="161">
        <v>0.10926631838083267</v>
      </c>
      <c r="Q17" s="161"/>
      <c r="R17" s="161"/>
      <c r="S17" s="158">
        <v>30.139999389648438</v>
      </c>
      <c r="T17" s="158">
        <v>13.89900016784668</v>
      </c>
      <c r="U17" s="158">
        <v>7.559999942779541</v>
      </c>
      <c r="V17" s="162">
        <v>296</v>
      </c>
      <c r="W17" s="159" t="s">
        <v>144</v>
      </c>
      <c r="X17" s="163" t="s">
        <v>146</v>
      </c>
      <c r="Y17" s="160">
        <v>0.80000001192092896</v>
      </c>
      <c r="Z17" s="160">
        <v>3.5999999046325684</v>
      </c>
      <c r="AA17" s="160">
        <v>1.2000000476837158</v>
      </c>
      <c r="AB17" s="158">
        <v>3.9999999105930328E-2</v>
      </c>
      <c r="AC17" s="160">
        <v>1.1000000238418579</v>
      </c>
      <c r="AD17" s="164">
        <v>23</v>
      </c>
      <c r="AE17" s="217"/>
    </row>
    <row r="18" spans="1:32" x14ac:dyDescent="0.3">
      <c r="A18" s="192" t="s">
        <v>71</v>
      </c>
      <c r="B18" s="235">
        <v>41921</v>
      </c>
      <c r="C18" s="626"/>
      <c r="D18" s="219">
        <v>2.5999999046325684</v>
      </c>
      <c r="E18" s="220" t="s">
        <v>144</v>
      </c>
      <c r="F18" s="219">
        <v>12.920000076293945</v>
      </c>
      <c r="G18" s="219">
        <v>5.690000057220459</v>
      </c>
      <c r="H18" s="220" t="s">
        <v>145</v>
      </c>
      <c r="I18" s="219">
        <v>4.2899999618530273</v>
      </c>
      <c r="J18" s="219">
        <v>45.509998321533203</v>
      </c>
      <c r="K18" s="224" t="s">
        <v>165</v>
      </c>
      <c r="L18" s="220" t="s">
        <v>163</v>
      </c>
      <c r="M18" s="221">
        <v>12</v>
      </c>
      <c r="N18" s="221">
        <v>128.10000610351563</v>
      </c>
      <c r="O18" s="219">
        <v>10.199999809265137</v>
      </c>
      <c r="P18" s="222">
        <v>9.5245398581027985E-2</v>
      </c>
      <c r="Q18" s="222"/>
      <c r="R18" s="222"/>
      <c r="S18" s="219">
        <v>35.553001403808594</v>
      </c>
      <c r="T18" s="219">
        <v>18.503999710083008</v>
      </c>
      <c r="U18" s="219">
        <v>7.820000171661377</v>
      </c>
      <c r="V18" s="271">
        <v>332</v>
      </c>
      <c r="W18" s="159" t="s">
        <v>144</v>
      </c>
      <c r="X18" s="163" t="s">
        <v>146</v>
      </c>
      <c r="Y18" s="163" t="s">
        <v>146</v>
      </c>
      <c r="Z18" s="160">
        <v>0.5</v>
      </c>
      <c r="AA18" s="163" t="s">
        <v>146</v>
      </c>
      <c r="AB18" s="158">
        <v>3.9999999105930328E-2</v>
      </c>
      <c r="AC18" s="160">
        <v>0.60000002384185791</v>
      </c>
      <c r="AD18" s="212" t="s">
        <v>248</v>
      </c>
      <c r="AE18" s="272"/>
    </row>
    <row r="19" spans="1:32" x14ac:dyDescent="0.3">
      <c r="A19" s="192" t="s">
        <v>71</v>
      </c>
      <c r="B19" s="238">
        <v>41949</v>
      </c>
      <c r="C19" s="622"/>
      <c r="D19" s="158">
        <v>5</v>
      </c>
      <c r="E19" s="159" t="s">
        <v>144</v>
      </c>
      <c r="F19" s="158">
        <v>13.220000267028809</v>
      </c>
      <c r="G19" s="158">
        <v>5.6599998474121094</v>
      </c>
      <c r="H19" s="159" t="s">
        <v>145</v>
      </c>
      <c r="I19" s="158">
        <v>3.9700000286102295</v>
      </c>
      <c r="J19" s="158">
        <v>43.889999389648438</v>
      </c>
      <c r="K19" s="160">
        <v>8</v>
      </c>
      <c r="L19" s="159" t="s">
        <v>163</v>
      </c>
      <c r="M19" s="160">
        <v>11</v>
      </c>
      <c r="N19" s="160">
        <v>134.19999694824219</v>
      </c>
      <c r="O19" s="158">
        <v>8.3100004196166992</v>
      </c>
      <c r="P19" s="161">
        <v>9.5651388168334961E-2</v>
      </c>
      <c r="Q19" s="161"/>
      <c r="R19" s="161"/>
      <c r="S19" s="158">
        <v>29.438999176025391</v>
      </c>
      <c r="T19" s="158">
        <v>14.454999923706055</v>
      </c>
      <c r="U19" s="158">
        <v>7.5</v>
      </c>
      <c r="V19" s="162">
        <v>314</v>
      </c>
      <c r="W19" s="159" t="s">
        <v>144</v>
      </c>
      <c r="X19" s="163" t="s">
        <v>146</v>
      </c>
      <c r="Y19" s="163" t="s">
        <v>146</v>
      </c>
      <c r="Z19" s="160">
        <v>5</v>
      </c>
      <c r="AA19" s="163" t="s">
        <v>146</v>
      </c>
      <c r="AB19" s="159" t="s">
        <v>148</v>
      </c>
      <c r="AC19" s="160">
        <v>0.5</v>
      </c>
      <c r="AD19" s="155"/>
      <c r="AE19" s="165"/>
    </row>
    <row r="20" spans="1:32" x14ac:dyDescent="0.3">
      <c r="A20" s="192" t="s">
        <v>71</v>
      </c>
      <c r="B20" s="238">
        <v>41985</v>
      </c>
      <c r="C20" s="622"/>
      <c r="D20" s="219">
        <v>2.2000000476837158</v>
      </c>
      <c r="E20" s="219">
        <v>2.7133753523230553E-2</v>
      </c>
      <c r="F20" s="219">
        <v>12.689999580383301</v>
      </c>
      <c r="G20" s="219">
        <v>6.4099998474121094</v>
      </c>
      <c r="H20" s="220" t="s">
        <v>145</v>
      </c>
      <c r="I20" s="219">
        <v>3.4800000190734863</v>
      </c>
      <c r="J20" s="219">
        <v>49.560001373291016</v>
      </c>
      <c r="K20" s="221">
        <v>5</v>
      </c>
      <c r="L20" s="220" t="s">
        <v>163</v>
      </c>
      <c r="M20" s="221">
        <v>13</v>
      </c>
      <c r="N20" s="221">
        <v>134.19999694824219</v>
      </c>
      <c r="O20" s="219">
        <v>21.625</v>
      </c>
      <c r="P20" s="222">
        <v>0.11045019328594208</v>
      </c>
      <c r="Q20" s="222"/>
      <c r="R20" s="222"/>
      <c r="S20" s="219">
        <v>30.160999298095703</v>
      </c>
      <c r="T20" s="219">
        <v>21.235000610351563</v>
      </c>
      <c r="U20" s="219">
        <v>7.7600002288818359</v>
      </c>
      <c r="V20" s="236">
        <v>342</v>
      </c>
      <c r="W20" s="220" t="s">
        <v>144</v>
      </c>
      <c r="X20" s="224" t="s">
        <v>146</v>
      </c>
      <c r="Y20" s="224" t="s">
        <v>146</v>
      </c>
      <c r="Z20" s="221">
        <v>1</v>
      </c>
      <c r="AA20" s="221">
        <v>1</v>
      </c>
      <c r="AB20" s="219">
        <v>3.9999999105930328E-2</v>
      </c>
      <c r="AC20" s="224" t="s">
        <v>149</v>
      </c>
      <c r="AD20" s="218">
        <v>24</v>
      </c>
      <c r="AE20" s="217"/>
    </row>
    <row r="21" spans="1:32" x14ac:dyDescent="0.3">
      <c r="A21" s="192" t="s">
        <v>71</v>
      </c>
      <c r="B21" s="238">
        <v>42013</v>
      </c>
      <c r="D21" s="219">
        <v>3.7999999523162842</v>
      </c>
      <c r="E21" s="220" t="s">
        <v>144</v>
      </c>
      <c r="F21" s="219">
        <v>26.899999618530273</v>
      </c>
      <c r="G21" s="219">
        <v>5.8600001335144043</v>
      </c>
      <c r="H21" s="220" t="s">
        <v>145</v>
      </c>
      <c r="I21" s="219">
        <v>3.3399999141693115</v>
      </c>
      <c r="J21" s="219">
        <v>43.950000762939453</v>
      </c>
      <c r="K21" s="224" t="s">
        <v>165</v>
      </c>
      <c r="L21" s="220" t="s">
        <v>163</v>
      </c>
      <c r="M21" s="221">
        <v>12</v>
      </c>
      <c r="N21" s="221">
        <v>122</v>
      </c>
      <c r="O21" s="219">
        <v>12.196999549865723</v>
      </c>
      <c r="P21" s="222">
        <v>7.7890686690807343E-2</v>
      </c>
      <c r="Q21" s="222"/>
      <c r="R21" s="222"/>
      <c r="S21" s="219">
        <v>31.64900016784668</v>
      </c>
      <c r="T21" s="219">
        <v>35.686000823974609</v>
      </c>
      <c r="U21" s="219">
        <v>7.5999999046325684</v>
      </c>
      <c r="V21" s="236">
        <v>381</v>
      </c>
      <c r="W21" s="220" t="s">
        <v>144</v>
      </c>
      <c r="X21" s="224" t="s">
        <v>146</v>
      </c>
      <c r="Y21" s="221">
        <v>0.80000001192092896</v>
      </c>
      <c r="Z21" s="221">
        <v>0.20000000298023224</v>
      </c>
      <c r="AA21" s="221">
        <v>0.5</v>
      </c>
      <c r="AB21" s="219">
        <v>3.9999999105930328E-2</v>
      </c>
      <c r="AC21" s="224" t="s">
        <v>149</v>
      </c>
      <c r="AD21" s="218">
        <v>63</v>
      </c>
      <c r="AE21" s="217"/>
      <c r="AF21" s="217"/>
    </row>
    <row r="22" spans="1:32" x14ac:dyDescent="0.3">
      <c r="A22" s="13" t="s">
        <v>71</v>
      </c>
      <c r="B22" s="397">
        <v>42041</v>
      </c>
      <c r="D22" s="293">
        <v>3.5999999046325684</v>
      </c>
      <c r="E22" s="293">
        <v>2.8349610045552254E-2</v>
      </c>
      <c r="F22" s="293">
        <v>11.930000305175781</v>
      </c>
      <c r="G22" s="293">
        <v>5.6100001335144043</v>
      </c>
      <c r="H22" s="292" t="s">
        <v>145</v>
      </c>
      <c r="I22" s="293">
        <v>3.3399999141693115</v>
      </c>
      <c r="J22" s="293">
        <v>40.630001068115234</v>
      </c>
      <c r="K22" s="295">
        <v>68</v>
      </c>
      <c r="L22" s="293">
        <v>0.31000000238418579</v>
      </c>
      <c r="M22" s="295">
        <v>8</v>
      </c>
      <c r="N22" s="295">
        <v>122</v>
      </c>
      <c r="O22" s="293">
        <v>14.071000099182129</v>
      </c>
      <c r="P22" s="296">
        <v>0.1075025200843811</v>
      </c>
      <c r="Q22" s="296"/>
      <c r="R22" s="296"/>
      <c r="S22" s="293">
        <v>27.01300048828125</v>
      </c>
      <c r="T22" s="293">
        <v>13.515999794006348</v>
      </c>
      <c r="U22" s="293">
        <v>7.5199999809265137</v>
      </c>
      <c r="V22" s="297">
        <v>313</v>
      </c>
      <c r="W22" s="292" t="s">
        <v>144</v>
      </c>
      <c r="X22" s="294" t="s">
        <v>146</v>
      </c>
      <c r="Y22" s="295">
        <v>1.1000000238418579</v>
      </c>
      <c r="Z22" s="295">
        <v>0.89999997615814209</v>
      </c>
      <c r="AA22" s="295">
        <v>0.89999997615814209</v>
      </c>
      <c r="AB22" s="293">
        <v>7.0000000298023224E-2</v>
      </c>
      <c r="AC22" s="294" t="s">
        <v>149</v>
      </c>
      <c r="AD22" s="398">
        <v>44</v>
      </c>
      <c r="AE22" s="337"/>
      <c r="AF22" s="337"/>
    </row>
    <row r="23" spans="1:32" x14ac:dyDescent="0.3">
      <c r="A23" s="19" t="s">
        <v>71</v>
      </c>
      <c r="B23" s="628">
        <v>42060</v>
      </c>
      <c r="D23" s="663">
        <v>4.6999998092651367</v>
      </c>
      <c r="E23" s="667" t="s">
        <v>144</v>
      </c>
      <c r="F23" s="663">
        <v>12.779999732971191</v>
      </c>
      <c r="G23" s="663">
        <v>6.070000171661377</v>
      </c>
      <c r="H23" s="663">
        <v>0.2800000011920929</v>
      </c>
      <c r="I23" s="663">
        <v>3.9500000476837158</v>
      </c>
      <c r="J23" s="663">
        <v>45.880001068115234</v>
      </c>
      <c r="K23" s="677">
        <v>42</v>
      </c>
      <c r="L23" s="663">
        <v>0.37999999523162842</v>
      </c>
      <c r="M23" s="677">
        <v>114</v>
      </c>
      <c r="N23" s="677">
        <v>85.400001525878906</v>
      </c>
      <c r="O23" s="663">
        <v>20.541000366210938</v>
      </c>
      <c r="P23" s="689">
        <v>0.16735139489173889</v>
      </c>
      <c r="Q23" s="689"/>
      <c r="R23" s="689"/>
      <c r="S23" s="663">
        <v>45.527999877929688</v>
      </c>
      <c r="T23" s="663">
        <v>27.621000289916992</v>
      </c>
      <c r="U23" s="663">
        <v>7.7399997711181641</v>
      </c>
      <c r="V23" s="677">
        <v>327</v>
      </c>
      <c r="W23" s="667" t="s">
        <v>144</v>
      </c>
      <c r="X23" s="682" t="s">
        <v>146</v>
      </c>
      <c r="Y23" s="682" t="s">
        <v>146</v>
      </c>
      <c r="Z23" s="682" t="s">
        <v>147</v>
      </c>
      <c r="AA23" s="682" t="s">
        <v>146</v>
      </c>
      <c r="AB23" s="663">
        <v>3.9999999105930328E-2</v>
      </c>
      <c r="AC23" s="677">
        <v>0.5</v>
      </c>
      <c r="AD23" s="706">
        <v>1</v>
      </c>
      <c r="AE23" s="414"/>
      <c r="AF23" s="414"/>
    </row>
    <row r="24" spans="1:32" x14ac:dyDescent="0.3">
      <c r="A24" s="19" t="s">
        <v>71</v>
      </c>
      <c r="B24" s="631">
        <v>42072</v>
      </c>
      <c r="D24" s="663">
        <v>3.7000000476837158</v>
      </c>
      <c r="E24" s="667" t="s">
        <v>144</v>
      </c>
      <c r="F24" s="663">
        <v>11.420000076293945</v>
      </c>
      <c r="G24" s="663">
        <v>5.630000114440918</v>
      </c>
      <c r="H24" s="667" t="s">
        <v>145</v>
      </c>
      <c r="I24" s="663">
        <v>3.5299999713897705</v>
      </c>
      <c r="J24" s="663">
        <v>38.310001373291016</v>
      </c>
      <c r="K24" s="677">
        <v>13</v>
      </c>
      <c r="L24" s="667" t="s">
        <v>163</v>
      </c>
      <c r="M24" s="677">
        <v>64</v>
      </c>
      <c r="N24" s="677">
        <v>103.69999694824219</v>
      </c>
      <c r="O24" s="663">
        <v>13.62600040435791</v>
      </c>
      <c r="P24" s="689">
        <v>0.13840939104557037</v>
      </c>
      <c r="Q24" s="689"/>
      <c r="R24" s="689"/>
      <c r="S24" s="663">
        <v>26.881000518798828</v>
      </c>
      <c r="T24" s="663">
        <v>16.01099967956543</v>
      </c>
      <c r="U24" s="663">
        <v>8.4899997711181641</v>
      </c>
      <c r="V24" s="695">
        <v>294</v>
      </c>
      <c r="W24" s="667" t="s">
        <v>144</v>
      </c>
      <c r="X24" s="682" t="s">
        <v>146</v>
      </c>
      <c r="Y24" s="682" t="s">
        <v>146</v>
      </c>
      <c r="Z24" s="677">
        <v>0.20000000298023224</v>
      </c>
      <c r="AA24" s="682" t="s">
        <v>146</v>
      </c>
      <c r="AB24" s="667" t="s">
        <v>148</v>
      </c>
      <c r="AC24" s="682" t="s">
        <v>149</v>
      </c>
      <c r="AD24" s="705">
        <v>1</v>
      </c>
      <c r="AE24" s="412"/>
      <c r="AF24" s="412"/>
    </row>
    <row r="25" spans="1:32" x14ac:dyDescent="0.3">
      <c r="A25" s="617" t="s">
        <v>71</v>
      </c>
      <c r="B25" s="654">
        <v>42086</v>
      </c>
      <c r="D25" s="521">
        <v>2.5999999046325684</v>
      </c>
      <c r="E25" s="522" t="s">
        <v>144</v>
      </c>
      <c r="F25" s="521">
        <v>11.350000381469727</v>
      </c>
      <c r="G25" s="521">
        <v>5.2199997901916504</v>
      </c>
      <c r="H25" s="522" t="s">
        <v>145</v>
      </c>
      <c r="I25" s="521">
        <v>2.9600000381469727</v>
      </c>
      <c r="J25" s="521">
        <v>38.610000610351563</v>
      </c>
      <c r="K25" s="523" t="s">
        <v>165</v>
      </c>
      <c r="L25" s="522" t="s">
        <v>163</v>
      </c>
      <c r="M25" s="523" t="s">
        <v>165</v>
      </c>
      <c r="N25" s="524">
        <v>100.69999694824219</v>
      </c>
      <c r="O25" s="521">
        <v>12.850000381469727</v>
      </c>
      <c r="P25" s="525">
        <v>9.8039381206035614E-2</v>
      </c>
      <c r="Q25" s="525"/>
      <c r="R25" s="525"/>
      <c r="S25" s="521">
        <v>26.159000396728516</v>
      </c>
      <c r="T25" s="521">
        <v>17.423000335693359</v>
      </c>
      <c r="U25" s="521">
        <v>7.9800000190734863</v>
      </c>
      <c r="V25" s="526">
        <v>299</v>
      </c>
      <c r="W25" s="522" t="s">
        <v>144</v>
      </c>
      <c r="X25" s="523" t="s">
        <v>146</v>
      </c>
      <c r="Y25" s="523" t="s">
        <v>146</v>
      </c>
      <c r="Z25" s="523" t="s">
        <v>147</v>
      </c>
      <c r="AA25" s="523" t="s">
        <v>146</v>
      </c>
      <c r="AB25" s="522" t="s">
        <v>148</v>
      </c>
      <c r="AC25" s="523" t="s">
        <v>149</v>
      </c>
      <c r="AD25" s="527">
        <v>33</v>
      </c>
      <c r="AE25" s="519"/>
      <c r="AF25" s="519"/>
    </row>
    <row r="26" spans="1:32" x14ac:dyDescent="0.3">
      <c r="A26" s="18" t="s">
        <v>71</v>
      </c>
      <c r="B26" s="627">
        <v>42103</v>
      </c>
      <c r="D26" s="793">
        <v>2.4000000953674316</v>
      </c>
      <c r="E26" s="292" t="s">
        <v>144</v>
      </c>
      <c r="F26" s="293">
        <v>8.1899995803833008</v>
      </c>
      <c r="G26" s="293">
        <v>4.630000114440918</v>
      </c>
      <c r="H26" s="292" t="s">
        <v>145</v>
      </c>
      <c r="I26" s="293">
        <v>2.4100000858306885</v>
      </c>
      <c r="J26" s="293">
        <v>31.889999389648438</v>
      </c>
      <c r="K26" s="295">
        <v>20</v>
      </c>
      <c r="L26" s="293">
        <v>0.12999999523162842</v>
      </c>
      <c r="M26" s="295">
        <v>14</v>
      </c>
      <c r="N26" s="295">
        <v>79.300003051757813</v>
      </c>
      <c r="O26" s="293">
        <v>16.493000030517578</v>
      </c>
      <c r="P26" s="296">
        <v>0.1004079133272171</v>
      </c>
      <c r="Q26" s="296"/>
      <c r="R26" s="296"/>
      <c r="S26" s="293">
        <v>24.038999557495117</v>
      </c>
      <c r="T26" s="293">
        <v>9.9659996032714844</v>
      </c>
      <c r="U26" s="293">
        <v>7.4800000190734863</v>
      </c>
      <c r="V26" s="295">
        <v>242</v>
      </c>
      <c r="W26" s="292" t="s">
        <v>144</v>
      </c>
      <c r="X26" s="294" t="s">
        <v>146</v>
      </c>
      <c r="Y26" s="294" t="s">
        <v>146</v>
      </c>
      <c r="Z26" s="295">
        <v>0.5</v>
      </c>
      <c r="AA26" s="295">
        <v>1.1000000238418579</v>
      </c>
      <c r="AB26" s="293">
        <v>3.9999999105930328E-2</v>
      </c>
      <c r="AC26" s="295">
        <v>0.80000001192092896</v>
      </c>
      <c r="AD26" s="398">
        <v>4</v>
      </c>
      <c r="AE26" s="381"/>
      <c r="AF26" s="381"/>
    </row>
    <row r="27" spans="1:32" x14ac:dyDescent="0.3">
      <c r="A27" s="610" t="s">
        <v>70</v>
      </c>
      <c r="B27" s="641">
        <v>42121</v>
      </c>
      <c r="D27" s="292" t="s">
        <v>153</v>
      </c>
      <c r="E27" s="292" t="s">
        <v>144</v>
      </c>
      <c r="F27" s="293">
        <v>7.9600000381469727</v>
      </c>
      <c r="G27" s="293">
        <v>3.5799999237060547</v>
      </c>
      <c r="H27" s="292" t="s">
        <v>145</v>
      </c>
      <c r="I27" s="293">
        <v>2.4800000190734863</v>
      </c>
      <c r="J27" s="293">
        <v>25.370000839233398</v>
      </c>
      <c r="K27" s="295">
        <v>14</v>
      </c>
      <c r="L27" s="293">
        <v>5.9999998658895493E-2</v>
      </c>
      <c r="M27" s="295">
        <v>7</v>
      </c>
      <c r="N27" s="295">
        <v>73.199996948242188</v>
      </c>
      <c r="O27" s="293">
        <v>7.2239999771118164</v>
      </c>
      <c r="P27" s="296">
        <v>0.14874300360679626</v>
      </c>
      <c r="Q27" s="296"/>
      <c r="R27" s="296"/>
      <c r="S27" s="293">
        <v>20.524999618530273</v>
      </c>
      <c r="T27" s="293">
        <v>7.6529998779296875</v>
      </c>
      <c r="U27" s="293">
        <v>7.880000114440918</v>
      </c>
      <c r="V27" s="295">
        <v>207</v>
      </c>
      <c r="W27" s="292" t="s">
        <v>144</v>
      </c>
      <c r="X27" s="294" t="s">
        <v>146</v>
      </c>
      <c r="Y27" s="294" t="s">
        <v>146</v>
      </c>
      <c r="Z27" s="295">
        <v>0.30000001192092896</v>
      </c>
      <c r="AA27" s="295">
        <v>1.2000000476837158</v>
      </c>
      <c r="AB27" s="292" t="s">
        <v>148</v>
      </c>
      <c r="AC27" s="294" t="s">
        <v>149</v>
      </c>
      <c r="AD27" s="398">
        <v>54</v>
      </c>
      <c r="AE27" s="381"/>
      <c r="AF27" s="381"/>
    </row>
    <row r="28" spans="1:32" x14ac:dyDescent="0.3">
      <c r="A28" s="449" t="s">
        <v>71</v>
      </c>
      <c r="B28" s="440">
        <v>42129</v>
      </c>
      <c r="D28" s="441">
        <v>3.5</v>
      </c>
      <c r="E28" s="442" t="s">
        <v>144</v>
      </c>
      <c r="F28" s="441">
        <v>11.409999847412109</v>
      </c>
      <c r="G28" s="441">
        <v>4.8600001335144043</v>
      </c>
      <c r="H28" s="442" t="s">
        <v>145</v>
      </c>
      <c r="I28" s="441">
        <v>3.5099999904632568</v>
      </c>
      <c r="J28" s="441">
        <v>37.25</v>
      </c>
      <c r="K28" s="443">
        <v>8</v>
      </c>
      <c r="L28" s="441">
        <v>5.000000074505806E-2</v>
      </c>
      <c r="M28" s="444" t="s">
        <v>165</v>
      </c>
      <c r="N28" s="443">
        <v>100.69999694824219</v>
      </c>
      <c r="O28" s="441">
        <v>9.8950004577636719</v>
      </c>
      <c r="P28" s="445">
        <v>9.7806505858898163E-2</v>
      </c>
      <c r="Q28" s="445"/>
      <c r="R28" s="445"/>
      <c r="S28" s="441">
        <v>28.569000244140625</v>
      </c>
      <c r="T28" s="441">
        <v>13.281000137329102</v>
      </c>
      <c r="U28" s="441">
        <v>7.9099998474121094</v>
      </c>
      <c r="V28" s="446">
        <v>291</v>
      </c>
      <c r="W28" s="332" t="s">
        <v>144</v>
      </c>
      <c r="X28" s="341" t="s">
        <v>146</v>
      </c>
      <c r="Y28" s="341" t="s">
        <v>146</v>
      </c>
      <c r="Z28" s="341" t="s">
        <v>147</v>
      </c>
      <c r="AA28" s="333">
        <v>1.3999999761581421</v>
      </c>
      <c r="AB28" s="332" t="s">
        <v>148</v>
      </c>
      <c r="AC28" s="341" t="s">
        <v>149</v>
      </c>
      <c r="AD28" s="447">
        <v>41</v>
      </c>
      <c r="AE28" s="381"/>
      <c r="AF28" s="381"/>
    </row>
    <row r="29" spans="1:32" x14ac:dyDescent="0.3">
      <c r="A29" s="427" t="s">
        <v>70</v>
      </c>
      <c r="B29" s="640">
        <v>42149</v>
      </c>
      <c r="D29" s="331">
        <v>4.4000000953674316</v>
      </c>
      <c r="E29" s="332" t="s">
        <v>144</v>
      </c>
      <c r="F29" s="331">
        <v>12.319999694824219</v>
      </c>
      <c r="G29" s="331">
        <v>5.5</v>
      </c>
      <c r="H29" s="332" t="s">
        <v>145</v>
      </c>
      <c r="I29" s="331">
        <v>3.9200000762939453</v>
      </c>
      <c r="J29" s="331">
        <v>41.470001220703125</v>
      </c>
      <c r="K29" s="341" t="s">
        <v>165</v>
      </c>
      <c r="L29" s="332" t="s">
        <v>163</v>
      </c>
      <c r="M29" s="341" t="s">
        <v>165</v>
      </c>
      <c r="N29" s="333">
        <v>122</v>
      </c>
      <c r="O29" s="331">
        <v>10.270999908447266</v>
      </c>
      <c r="P29" s="388">
        <v>7.7855974435806274E-2</v>
      </c>
      <c r="Q29" s="388"/>
      <c r="R29" s="388"/>
      <c r="S29" s="331">
        <v>26.208999633789063</v>
      </c>
      <c r="T29" s="331">
        <v>12.218999862670898</v>
      </c>
      <c r="U29" s="331">
        <v>7.7699999809265137</v>
      </c>
      <c r="V29" s="333">
        <v>314</v>
      </c>
      <c r="W29" s="332" t="s">
        <v>144</v>
      </c>
      <c r="X29" s="341" t="s">
        <v>146</v>
      </c>
      <c r="Y29" s="333">
        <v>1.5</v>
      </c>
      <c r="Z29" s="333">
        <v>1.2999999523162842</v>
      </c>
      <c r="AA29" s="333">
        <v>1.1000000238418579</v>
      </c>
      <c r="AB29" s="331">
        <v>3.9999999105930328E-2</v>
      </c>
      <c r="AC29" s="341" t="s">
        <v>149</v>
      </c>
      <c r="AD29" s="389">
        <v>11</v>
      </c>
      <c r="AE29" s="18"/>
      <c r="AF29" s="18"/>
    </row>
    <row r="30" spans="1:32" x14ac:dyDescent="0.3">
      <c r="A30" s="13" t="s">
        <v>71</v>
      </c>
      <c r="B30" s="291">
        <v>42165</v>
      </c>
      <c r="D30" s="293">
        <v>3.2999999523162842</v>
      </c>
      <c r="E30" s="292" t="s">
        <v>144</v>
      </c>
      <c r="F30" s="293">
        <v>12.899999618530273</v>
      </c>
      <c r="G30" s="293">
        <v>5.630000114440918</v>
      </c>
      <c r="H30" s="292" t="s">
        <v>145</v>
      </c>
      <c r="I30" s="293">
        <v>4.369999885559082</v>
      </c>
      <c r="J30" s="293">
        <v>41.630001068115234</v>
      </c>
      <c r="K30" s="295">
        <v>7</v>
      </c>
      <c r="L30" s="292" t="s">
        <v>163</v>
      </c>
      <c r="M30" s="295">
        <v>66</v>
      </c>
      <c r="N30" s="295">
        <v>122</v>
      </c>
      <c r="O30" s="293">
        <v>9.8590002059936523</v>
      </c>
      <c r="P30" s="296">
        <v>0.12118563055992126</v>
      </c>
      <c r="Q30" s="296"/>
      <c r="R30" s="296"/>
      <c r="S30" s="293">
        <v>31.013999938964844</v>
      </c>
      <c r="T30" s="293">
        <v>16.764999389648438</v>
      </c>
      <c r="U30" s="293">
        <v>7.4000000953674316</v>
      </c>
      <c r="V30" s="297">
        <v>324</v>
      </c>
      <c r="W30" s="292" t="s">
        <v>144</v>
      </c>
      <c r="X30" s="294" t="s">
        <v>146</v>
      </c>
      <c r="Y30" s="295">
        <v>0.5</v>
      </c>
      <c r="Z30" s="295">
        <v>2.0999999046325684</v>
      </c>
      <c r="AA30" s="295">
        <v>1</v>
      </c>
      <c r="AB30" s="293">
        <v>7.9999998211860657E-2</v>
      </c>
      <c r="AC30" s="294" t="s">
        <v>149</v>
      </c>
      <c r="AD30" s="298">
        <v>56</v>
      </c>
      <c r="AE30" s="299"/>
      <c r="AF30" s="299"/>
    </row>
    <row r="31" spans="1:32" x14ac:dyDescent="0.3">
      <c r="A31" s="13" t="s">
        <v>71</v>
      </c>
      <c r="B31" s="291">
        <v>42184</v>
      </c>
      <c r="D31" s="331">
        <v>6</v>
      </c>
      <c r="E31" s="331">
        <v>2.3432763293385506E-2</v>
      </c>
      <c r="F31" s="331">
        <v>15.239999771118164</v>
      </c>
      <c r="G31" s="331">
        <v>5.8499999046325684</v>
      </c>
      <c r="H31" s="332" t="s">
        <v>145</v>
      </c>
      <c r="I31" s="331">
        <v>4.2600002288818359</v>
      </c>
      <c r="J31" s="331">
        <v>45.759998321533203</v>
      </c>
      <c r="K31" s="333">
        <v>5</v>
      </c>
      <c r="L31" s="332" t="s">
        <v>163</v>
      </c>
      <c r="M31" s="333">
        <v>5</v>
      </c>
      <c r="N31" s="333">
        <v>122</v>
      </c>
      <c r="O31" s="331">
        <v>6.8600001335144043</v>
      </c>
      <c r="P31" s="388">
        <v>9.4864778220653534E-2</v>
      </c>
      <c r="Q31" s="388"/>
      <c r="R31" s="388"/>
      <c r="S31" s="331">
        <v>32.743999481201172</v>
      </c>
      <c r="T31" s="331">
        <v>27.620000839233398</v>
      </c>
      <c r="U31" s="331">
        <v>7.7100000381469727</v>
      </c>
      <c r="V31" s="331">
        <v>347</v>
      </c>
      <c r="W31" s="332" t="s">
        <v>144</v>
      </c>
      <c r="X31" s="341" t="s">
        <v>146</v>
      </c>
      <c r="Y31" s="333">
        <v>0.60000002384185791</v>
      </c>
      <c r="Z31" s="333">
        <v>0.30000001192092896</v>
      </c>
      <c r="AA31" s="333">
        <v>2.2999999523162842</v>
      </c>
      <c r="AB31" s="331">
        <v>5.000000074505806E-2</v>
      </c>
      <c r="AC31" s="341" t="s">
        <v>149</v>
      </c>
      <c r="AD31" s="415"/>
      <c r="AE31" s="381"/>
      <c r="AF31" s="381"/>
    </row>
    <row r="32" spans="1:32" x14ac:dyDescent="0.3">
      <c r="A32" s="13" t="s">
        <v>71</v>
      </c>
      <c r="B32" s="461">
        <v>42212</v>
      </c>
      <c r="D32" s="331">
        <v>6.3000001907348633</v>
      </c>
      <c r="E32" s="332" t="s">
        <v>144</v>
      </c>
      <c r="F32" s="331">
        <v>18.690000534057617</v>
      </c>
      <c r="G32" s="331">
        <v>6.0799999237060547</v>
      </c>
      <c r="H32" s="332" t="s">
        <v>145</v>
      </c>
      <c r="I32" s="331">
        <v>5.429999828338623</v>
      </c>
      <c r="J32" s="331">
        <v>47.950000762939453</v>
      </c>
      <c r="K32" s="341" t="s">
        <v>165</v>
      </c>
      <c r="L32" s="332" t="s">
        <v>163</v>
      </c>
      <c r="M32" s="333">
        <v>6</v>
      </c>
      <c r="N32" s="333">
        <v>183.05999755859375</v>
      </c>
      <c r="O32" s="331">
        <v>5.0799999237060547</v>
      </c>
      <c r="P32" s="388">
        <v>0.10894527286291122</v>
      </c>
      <c r="Q32" s="388"/>
      <c r="R32" s="388"/>
      <c r="S32" s="331">
        <v>24.447000503540039</v>
      </c>
      <c r="T32" s="331">
        <v>13.727999687194824</v>
      </c>
      <c r="U32" s="331">
        <v>7.8400001525878906</v>
      </c>
      <c r="V32" s="335">
        <v>383</v>
      </c>
      <c r="W32" s="442" t="s">
        <v>144</v>
      </c>
      <c r="X32" s="444" t="s">
        <v>146</v>
      </c>
      <c r="Y32" s="443">
        <v>1.2999999523162842</v>
      </c>
      <c r="Z32" s="443">
        <v>0.69999998807907104</v>
      </c>
      <c r="AA32" s="443">
        <v>1.3999999761581421</v>
      </c>
      <c r="AB32" s="441">
        <v>5.000000074505806E-2</v>
      </c>
      <c r="AC32" s="444" t="s">
        <v>149</v>
      </c>
      <c r="AD32" s="701"/>
      <c r="AE32" s="299"/>
      <c r="AF32" s="299"/>
    </row>
    <row r="33" spans="1:32" x14ac:dyDescent="0.3">
      <c r="A33" s="13" t="s">
        <v>71</v>
      </c>
      <c r="B33" s="15">
        <v>42220</v>
      </c>
      <c r="D33" s="331">
        <v>5.1999998092651367</v>
      </c>
      <c r="E33" s="332" t="s">
        <v>144</v>
      </c>
      <c r="F33" s="331">
        <v>18.809999465942383</v>
      </c>
      <c r="G33" s="331">
        <v>6.2100000381469727</v>
      </c>
      <c r="H33" s="332" t="s">
        <v>145</v>
      </c>
      <c r="I33" s="331">
        <v>5.7100000381469727</v>
      </c>
      <c r="J33" s="331">
        <v>47.069999694824219</v>
      </c>
      <c r="K33" s="333">
        <v>12</v>
      </c>
      <c r="L33" s="331">
        <v>7.0000000298023224E-2</v>
      </c>
      <c r="M33" s="333">
        <v>11</v>
      </c>
      <c r="N33" s="333">
        <v>128.10000610351563</v>
      </c>
      <c r="O33" s="331">
        <v>6.5910000801086426</v>
      </c>
      <c r="P33" s="388">
        <v>0.14637956023216248</v>
      </c>
      <c r="Q33" s="388"/>
      <c r="R33" s="388"/>
      <c r="S33" s="331">
        <v>39.050998687744141</v>
      </c>
      <c r="T33" s="331">
        <v>30.056999206542969</v>
      </c>
      <c r="U33" s="331">
        <v>7.5199999809265137</v>
      </c>
      <c r="V33" s="335">
        <v>390</v>
      </c>
      <c r="W33" s="332" t="s">
        <v>144</v>
      </c>
      <c r="X33" s="341" t="s">
        <v>146</v>
      </c>
      <c r="Y33" s="341" t="s">
        <v>146</v>
      </c>
      <c r="Z33" s="333">
        <v>3.7999999523162842</v>
      </c>
      <c r="AA33" s="333">
        <v>1.7999999523162842</v>
      </c>
      <c r="AB33" s="332" t="s">
        <v>148</v>
      </c>
      <c r="AC33" s="341" t="s">
        <v>149</v>
      </c>
      <c r="AD33" s="13"/>
      <c r="AE33" s="716">
        <v>3</v>
      </c>
      <c r="AF33" s="19"/>
    </row>
    <row r="34" spans="1:32" x14ac:dyDescent="0.3">
      <c r="A34" s="391" t="s">
        <v>70</v>
      </c>
      <c r="B34" s="15">
        <v>42247</v>
      </c>
      <c r="D34" s="331">
        <v>4.3000001907348633</v>
      </c>
      <c r="E34" s="332" t="s">
        <v>144</v>
      </c>
      <c r="F34" s="331">
        <v>19.180000305175781</v>
      </c>
      <c r="G34" s="331">
        <v>6.4899997711181641</v>
      </c>
      <c r="H34" s="332" t="s">
        <v>145</v>
      </c>
      <c r="I34" s="331">
        <v>5.559999942779541</v>
      </c>
      <c r="J34" s="331">
        <v>46.400001525878906</v>
      </c>
      <c r="K34" s="333">
        <v>8</v>
      </c>
      <c r="L34" s="332" t="s">
        <v>163</v>
      </c>
      <c r="M34" s="341" t="s">
        <v>165</v>
      </c>
      <c r="N34" s="333">
        <v>122</v>
      </c>
      <c r="O34" s="331">
        <v>9.2799997329711914</v>
      </c>
      <c r="P34" s="388">
        <v>0.10395424067974091</v>
      </c>
      <c r="Q34" s="388"/>
      <c r="R34" s="388"/>
      <c r="S34" s="331">
        <v>42.257999420166016</v>
      </c>
      <c r="T34" s="331">
        <v>30.930000305175781</v>
      </c>
      <c r="U34" s="331">
        <v>7.929999828338623</v>
      </c>
      <c r="V34" s="335">
        <v>399</v>
      </c>
      <c r="W34" s="332" t="s">
        <v>144</v>
      </c>
      <c r="X34" s="341" t="s">
        <v>146</v>
      </c>
      <c r="Y34" s="333">
        <v>1.2000000476837158</v>
      </c>
      <c r="Z34" s="333">
        <v>1.2999999523162842</v>
      </c>
      <c r="AA34" s="333">
        <v>1.7999999523162842</v>
      </c>
      <c r="AB34" s="332" t="s">
        <v>148</v>
      </c>
      <c r="AC34" s="333">
        <v>0.40000000596046448</v>
      </c>
      <c r="AD34" s="13"/>
      <c r="AE34" s="716">
        <v>60</v>
      </c>
      <c r="AF34" s="19"/>
    </row>
    <row r="35" spans="1:32" x14ac:dyDescent="0.3">
      <c r="A35" s="18" t="s">
        <v>71</v>
      </c>
      <c r="B35" s="130">
        <v>42256</v>
      </c>
      <c r="D35" s="766">
        <v>4.0999999046325684</v>
      </c>
      <c r="E35" s="756" t="s">
        <v>144</v>
      </c>
      <c r="F35" s="766">
        <v>17.840000152587891</v>
      </c>
      <c r="G35" s="766">
        <v>6.0100002288818359</v>
      </c>
      <c r="H35" s="756" t="s">
        <v>145</v>
      </c>
      <c r="I35" s="766">
        <v>5.3400001525878906</v>
      </c>
      <c r="J35" s="766">
        <v>45.560001373291016</v>
      </c>
      <c r="K35" s="757" t="s">
        <v>165</v>
      </c>
      <c r="L35" s="756" t="s">
        <v>163</v>
      </c>
      <c r="M35" s="758">
        <v>12</v>
      </c>
      <c r="N35" s="758">
        <v>128.10000610351563</v>
      </c>
      <c r="O35" s="766">
        <v>8.0430002212524414</v>
      </c>
      <c r="P35" s="767">
        <v>0.10968630015850067</v>
      </c>
      <c r="Q35" s="767"/>
      <c r="R35" s="767"/>
      <c r="S35" s="766">
        <v>37.770999908447266</v>
      </c>
      <c r="T35" s="766">
        <v>23.849000930786133</v>
      </c>
      <c r="U35" s="766">
        <v>7.75</v>
      </c>
      <c r="V35" s="768">
        <v>378</v>
      </c>
      <c r="W35" s="756" t="s">
        <v>144</v>
      </c>
      <c r="X35" s="757" t="s">
        <v>146</v>
      </c>
      <c r="Y35" s="757" t="s">
        <v>146</v>
      </c>
      <c r="Z35" s="758">
        <v>4.6999998092651367</v>
      </c>
      <c r="AA35" s="758">
        <v>1.5</v>
      </c>
      <c r="AB35" s="766">
        <v>5.000000074505806E-2</v>
      </c>
      <c r="AC35" s="757" t="s">
        <v>149</v>
      </c>
      <c r="AD35" s="712">
        <v>57</v>
      </c>
      <c r="AE35" s="381"/>
      <c r="AF35" s="381"/>
    </row>
    <row r="36" spans="1:32" x14ac:dyDescent="0.3">
      <c r="A36" s="718" t="s">
        <v>597</v>
      </c>
      <c r="B36" s="792">
        <v>42282</v>
      </c>
      <c r="D36" s="766">
        <v>4.4000000953674316</v>
      </c>
      <c r="E36" s="766">
        <v>2.0380118861794472E-2</v>
      </c>
      <c r="F36" s="766">
        <v>18.360000610351563</v>
      </c>
      <c r="G36" s="766">
        <v>6.559999942779541</v>
      </c>
      <c r="H36" s="756" t="s">
        <v>145</v>
      </c>
      <c r="I36" s="766">
        <v>5.7899999618530273</v>
      </c>
      <c r="J36" s="766">
        <v>50.619998931884766</v>
      </c>
      <c r="K36" s="758">
        <v>49</v>
      </c>
      <c r="L36" s="766">
        <v>0.36000001430511475</v>
      </c>
      <c r="M36" s="758">
        <v>6</v>
      </c>
      <c r="N36" s="758">
        <v>112.90000152587891</v>
      </c>
      <c r="O36" s="766">
        <v>9.4899997711181641</v>
      </c>
      <c r="P36" s="767">
        <v>9.5231279730796814E-2</v>
      </c>
      <c r="Q36" s="767"/>
      <c r="R36" s="767"/>
      <c r="S36" s="766">
        <v>49.280998229980469</v>
      </c>
      <c r="T36" s="766">
        <v>32.462001800537109</v>
      </c>
      <c r="U36" s="766">
        <v>7.630000114440918</v>
      </c>
      <c r="V36" s="768">
        <v>414</v>
      </c>
      <c r="W36" s="756" t="s">
        <v>144</v>
      </c>
      <c r="X36" s="757" t="s">
        <v>146</v>
      </c>
      <c r="Y36" s="758">
        <v>1.6000000238418579</v>
      </c>
      <c r="Z36" s="758">
        <v>12.600000381469727</v>
      </c>
      <c r="AA36" s="758">
        <v>1.5</v>
      </c>
      <c r="AB36" s="756" t="s">
        <v>148</v>
      </c>
      <c r="AC36" s="758">
        <v>0.89999997615814209</v>
      </c>
      <c r="AD36" s="704">
        <v>28</v>
      </c>
      <c r="AE36" s="381"/>
      <c r="AF36" s="381"/>
    </row>
    <row r="37" spans="1:32" x14ac:dyDescent="0.3">
      <c r="A37" s="19" t="s">
        <v>71</v>
      </c>
      <c r="B37" s="629">
        <v>42291</v>
      </c>
      <c r="D37" s="331">
        <v>5.5999999046325684</v>
      </c>
      <c r="E37" s="332" t="s">
        <v>144</v>
      </c>
      <c r="F37" s="331">
        <v>18.889999389648438</v>
      </c>
      <c r="G37" s="331">
        <v>6.7600002288818359</v>
      </c>
      <c r="H37" s="332" t="s">
        <v>145</v>
      </c>
      <c r="I37" s="331">
        <v>5.1599998474121094</v>
      </c>
      <c r="J37" s="331">
        <v>52.979999542236328</v>
      </c>
      <c r="K37" s="333">
        <v>52</v>
      </c>
      <c r="L37" s="331">
        <v>0.37999999523162842</v>
      </c>
      <c r="M37" s="333">
        <v>19</v>
      </c>
      <c r="N37" s="333">
        <v>146.39999389648438</v>
      </c>
      <c r="O37" s="331">
        <v>4.7899999618530273</v>
      </c>
      <c r="P37" s="388">
        <v>0.11853215098381042</v>
      </c>
      <c r="Q37" s="388"/>
      <c r="R37" s="388"/>
      <c r="S37" s="331">
        <v>43.1510009765625</v>
      </c>
      <c r="T37" s="331">
        <v>23.295999526977539</v>
      </c>
      <c r="U37" s="331">
        <v>7.5399999618530273</v>
      </c>
      <c r="V37" s="335">
        <v>412</v>
      </c>
      <c r="W37" s="332" t="s">
        <v>144</v>
      </c>
      <c r="X37" s="341" t="s">
        <v>146</v>
      </c>
      <c r="Y37" s="341" t="s">
        <v>146</v>
      </c>
      <c r="Z37" s="333">
        <v>10</v>
      </c>
      <c r="AA37" s="333">
        <v>0.89999997615814209</v>
      </c>
      <c r="AB37" s="332" t="s">
        <v>148</v>
      </c>
      <c r="AC37" s="333">
        <v>1.2000000476837158</v>
      </c>
      <c r="AD37" s="447">
        <v>27</v>
      </c>
      <c r="AE37" s="381"/>
      <c r="AF37" s="381"/>
    </row>
    <row r="38" spans="1:32" x14ac:dyDescent="0.3">
      <c r="A38" s="606" t="s">
        <v>70</v>
      </c>
      <c r="B38" s="647" t="s">
        <v>595</v>
      </c>
      <c r="C38" s="647"/>
      <c r="D38" s="331">
        <v>3.2000000476837158</v>
      </c>
      <c r="E38" s="332" t="s">
        <v>144</v>
      </c>
      <c r="F38" s="331">
        <v>9.6999998092651367</v>
      </c>
      <c r="G38" s="331">
        <v>4.5399999618530273</v>
      </c>
      <c r="H38" s="332" t="s">
        <v>145</v>
      </c>
      <c r="I38" s="331">
        <v>3.2799999713897705</v>
      </c>
      <c r="J38" s="331">
        <v>32.619998931884766</v>
      </c>
      <c r="K38" s="341" t="s">
        <v>165</v>
      </c>
      <c r="L38" s="331">
        <v>5.9999998658895493E-2</v>
      </c>
      <c r="M38" s="333">
        <v>7</v>
      </c>
      <c r="N38" s="333">
        <v>100.69999694824219</v>
      </c>
      <c r="O38" s="331">
        <v>9.6920003890991211</v>
      </c>
      <c r="P38" s="334">
        <v>7.3961064219474792E-2</v>
      </c>
      <c r="Q38" s="334"/>
      <c r="R38" s="334"/>
      <c r="S38" s="331">
        <v>26.61199951171875</v>
      </c>
      <c r="T38" s="331">
        <v>9.5329999923706055</v>
      </c>
      <c r="U38" s="331">
        <v>7.9099998474121094</v>
      </c>
      <c r="V38" s="335">
        <v>250</v>
      </c>
      <c r="W38" s="328"/>
      <c r="X38" s="425"/>
      <c r="Y38" s="328"/>
      <c r="Z38" s="328"/>
      <c r="AA38" s="328"/>
      <c r="AB38" s="328"/>
      <c r="AC38" s="328"/>
      <c r="AD38" s="328"/>
      <c r="AE38" s="336"/>
    </row>
    <row r="40" spans="1:32" x14ac:dyDescent="0.3">
      <c r="A40" s="318"/>
      <c r="B40" s="318"/>
      <c r="C40" s="303" t="s">
        <v>596</v>
      </c>
      <c r="D40" s="1" t="s">
        <v>108</v>
      </c>
      <c r="E40" s="1" t="s">
        <v>109</v>
      </c>
      <c r="F40" s="1" t="s">
        <v>110</v>
      </c>
      <c r="G40" s="1" t="s">
        <v>111</v>
      </c>
      <c r="H40" s="1" t="s">
        <v>112</v>
      </c>
      <c r="I40" s="1" t="s">
        <v>113</v>
      </c>
      <c r="J40" s="1" t="s">
        <v>114</v>
      </c>
      <c r="K40" s="1" t="s">
        <v>115</v>
      </c>
      <c r="L40" s="1" t="s">
        <v>116</v>
      </c>
      <c r="M40" s="1" t="s">
        <v>117</v>
      </c>
      <c r="N40" s="1" t="s">
        <v>118</v>
      </c>
      <c r="O40" s="1" t="s">
        <v>119</v>
      </c>
      <c r="P40" s="1" t="s">
        <v>120</v>
      </c>
      <c r="Q40" s="1"/>
      <c r="R40" s="1"/>
      <c r="S40" s="1" t="s">
        <v>121</v>
      </c>
      <c r="T40" s="1" t="s">
        <v>122</v>
      </c>
      <c r="U40" s="1" t="s">
        <v>123</v>
      </c>
      <c r="V40" s="305" t="s">
        <v>124</v>
      </c>
      <c r="W40" s="146" t="s">
        <v>125</v>
      </c>
      <c r="X40" s="146" t="s">
        <v>126</v>
      </c>
      <c r="Y40" s="146" t="s">
        <v>127</v>
      </c>
      <c r="Z40" s="146" t="s">
        <v>128</v>
      </c>
      <c r="AA40" s="146" t="s">
        <v>129</v>
      </c>
      <c r="AB40" s="146" t="s">
        <v>130</v>
      </c>
      <c r="AC40" s="146" t="s">
        <v>131</v>
      </c>
      <c r="AD40" s="147" t="s">
        <v>132</v>
      </c>
      <c r="AE40" s="303"/>
    </row>
    <row r="41" spans="1:32" x14ac:dyDescent="0.3">
      <c r="A41" s="310"/>
      <c r="B41" s="310"/>
      <c r="C41" s="615"/>
      <c r="D41" s="312" t="s">
        <v>136</v>
      </c>
      <c r="E41" s="312" t="s">
        <v>137</v>
      </c>
      <c r="F41" s="312" t="s">
        <v>136</v>
      </c>
      <c r="G41" s="312" t="s">
        <v>136</v>
      </c>
      <c r="H41" s="312" t="s">
        <v>136</v>
      </c>
      <c r="I41" s="312" t="s">
        <v>136</v>
      </c>
      <c r="J41" s="312" t="s">
        <v>136</v>
      </c>
      <c r="K41" s="312" t="s">
        <v>136</v>
      </c>
      <c r="L41" s="312" t="s">
        <v>136</v>
      </c>
      <c r="M41" s="312" t="s">
        <v>136</v>
      </c>
      <c r="N41" s="312" t="s">
        <v>138</v>
      </c>
      <c r="O41" s="312" t="s">
        <v>139</v>
      </c>
      <c r="P41" s="312" t="s">
        <v>140</v>
      </c>
      <c r="Q41" s="312"/>
      <c r="R41" s="312"/>
      <c r="S41" s="312" t="s">
        <v>139</v>
      </c>
      <c r="T41" s="312" t="s">
        <v>139</v>
      </c>
      <c r="U41" s="312" t="s">
        <v>140</v>
      </c>
      <c r="V41" s="313" t="s">
        <v>141</v>
      </c>
      <c r="W41" s="151" t="s">
        <v>142</v>
      </c>
      <c r="X41" s="151" t="s">
        <v>142</v>
      </c>
      <c r="Y41" s="151" t="s">
        <v>142</v>
      </c>
      <c r="Z41" s="151" t="s">
        <v>142</v>
      </c>
      <c r="AA41" s="151" t="s">
        <v>142</v>
      </c>
      <c r="AB41" s="151" t="s">
        <v>142</v>
      </c>
      <c r="AC41" s="151" t="s">
        <v>142</v>
      </c>
      <c r="AD41" s="152"/>
      <c r="AE41" s="303"/>
    </row>
    <row r="42" spans="1:32" x14ac:dyDescent="0.3">
      <c r="A42" s="321"/>
      <c r="B42" s="321"/>
      <c r="C42" s="613"/>
      <c r="D42" s="312" t="s">
        <v>158</v>
      </c>
      <c r="E42" s="312" t="s">
        <v>159</v>
      </c>
      <c r="F42" s="312" t="s">
        <v>159</v>
      </c>
      <c r="G42" s="312" t="s">
        <v>159</v>
      </c>
      <c r="H42" s="312" t="s">
        <v>159</v>
      </c>
      <c r="I42" s="312" t="s">
        <v>159</v>
      </c>
      <c r="J42" s="312" t="s">
        <v>159</v>
      </c>
      <c r="K42" s="312" t="s">
        <v>158</v>
      </c>
      <c r="L42" s="312" t="s">
        <v>159</v>
      </c>
      <c r="M42" s="312" t="s">
        <v>158</v>
      </c>
      <c r="N42" s="312" t="s">
        <v>159</v>
      </c>
      <c r="O42" s="312" t="s">
        <v>159</v>
      </c>
      <c r="P42" s="312" t="s">
        <v>159</v>
      </c>
      <c r="Q42" s="312"/>
      <c r="R42" s="312"/>
      <c r="S42" s="312" t="s">
        <v>159</v>
      </c>
      <c r="T42" s="312" t="s">
        <v>159</v>
      </c>
      <c r="U42" s="322"/>
      <c r="V42" s="313" t="s">
        <v>160</v>
      </c>
      <c r="W42" s="318"/>
      <c r="X42" s="394"/>
      <c r="Y42" s="318"/>
      <c r="Z42" s="318"/>
      <c r="AA42" s="318"/>
      <c r="AB42" s="318"/>
      <c r="AC42" s="318"/>
      <c r="AD42" s="318"/>
      <c r="AE42" s="303"/>
    </row>
    <row r="43" spans="1:32" x14ac:dyDescent="0.3">
      <c r="A43" s="155" t="s">
        <v>74</v>
      </c>
      <c r="B43" s="175">
        <v>41771</v>
      </c>
      <c r="C43" s="157">
        <v>7.37</v>
      </c>
      <c r="D43" s="158">
        <v>6.0999999046325684</v>
      </c>
      <c r="E43" s="159" t="s">
        <v>144</v>
      </c>
      <c r="F43" s="158">
        <v>10.75</v>
      </c>
      <c r="G43" s="158">
        <v>7.9899997711181641</v>
      </c>
      <c r="H43" s="159" t="s">
        <v>145</v>
      </c>
      <c r="I43" s="158">
        <v>1.4900000095367432</v>
      </c>
      <c r="J43" s="158">
        <v>111.98000335693359</v>
      </c>
      <c r="K43" s="160">
        <v>7</v>
      </c>
      <c r="L43" s="159" t="s">
        <v>163</v>
      </c>
      <c r="M43" s="160">
        <v>7</v>
      </c>
      <c r="N43" s="160">
        <v>299</v>
      </c>
      <c r="O43" s="158">
        <v>15.545999526977539</v>
      </c>
      <c r="P43" s="161">
        <v>0.12755709886550903</v>
      </c>
      <c r="Q43" s="161"/>
      <c r="R43" s="161"/>
      <c r="S43" s="158">
        <v>45.805999755859375</v>
      </c>
      <c r="T43" s="158">
        <v>22.384000778198242</v>
      </c>
      <c r="U43" s="158">
        <v>7.869999885559082</v>
      </c>
      <c r="V43" s="162">
        <v>468</v>
      </c>
      <c r="W43" s="159" t="s">
        <v>144</v>
      </c>
      <c r="X43" s="163" t="s">
        <v>146</v>
      </c>
      <c r="Y43" s="163" t="s">
        <v>146</v>
      </c>
      <c r="Z43" s="163" t="s">
        <v>147</v>
      </c>
      <c r="AA43" s="163" t="s">
        <v>146</v>
      </c>
      <c r="AB43" s="158">
        <v>0.10000000149011612</v>
      </c>
      <c r="AC43" s="160">
        <v>1.8999999761581421</v>
      </c>
      <c r="AD43" s="164">
        <v>15</v>
      </c>
      <c r="AE43" s="165"/>
    </row>
    <row r="44" spans="1:32" x14ac:dyDescent="0.3">
      <c r="A44" s="192" t="s">
        <v>74</v>
      </c>
      <c r="B44" s="260">
        <v>41800</v>
      </c>
      <c r="C44" s="193">
        <v>7.33</v>
      </c>
      <c r="D44" s="158">
        <v>6.0999999046325684</v>
      </c>
      <c r="E44" s="159" t="s">
        <v>144</v>
      </c>
      <c r="F44" s="158">
        <v>11.140000343322754</v>
      </c>
      <c r="G44" s="158">
        <v>7.0900001525878906</v>
      </c>
      <c r="H44" s="159" t="s">
        <v>145</v>
      </c>
      <c r="I44" s="158">
        <v>1.5199999809265137</v>
      </c>
      <c r="J44" s="158">
        <v>116.69000244140625</v>
      </c>
      <c r="K44" s="160">
        <v>11</v>
      </c>
      <c r="L44" s="158">
        <v>0.15999999642372131</v>
      </c>
      <c r="M44" s="163" t="s">
        <v>165</v>
      </c>
      <c r="N44" s="160">
        <v>329.5</v>
      </c>
      <c r="O44" s="158">
        <v>13.923999786376953</v>
      </c>
      <c r="P44" s="161">
        <v>9.4806775450706482E-2</v>
      </c>
      <c r="Q44" s="161"/>
      <c r="R44" s="161"/>
      <c r="S44" s="158">
        <v>35.264999389648438</v>
      </c>
      <c r="T44" s="158">
        <v>19.361000061035156</v>
      </c>
      <c r="U44" s="158">
        <v>7.929999828338623</v>
      </c>
      <c r="V44" s="158">
        <v>585</v>
      </c>
      <c r="W44" s="159" t="s">
        <v>144</v>
      </c>
      <c r="X44" s="163" t="s">
        <v>146</v>
      </c>
      <c r="Y44" s="163" t="s">
        <v>146</v>
      </c>
      <c r="Z44" s="160">
        <v>0.89999997615814209</v>
      </c>
      <c r="AA44" s="163" t="s">
        <v>146</v>
      </c>
      <c r="AB44" s="159" t="s">
        <v>148</v>
      </c>
      <c r="AC44" s="160">
        <v>0.40000000596046448</v>
      </c>
      <c r="AD44" s="164">
        <v>39</v>
      </c>
      <c r="AE44" s="195"/>
    </row>
    <row r="45" spans="1:32" x14ac:dyDescent="0.3">
      <c r="A45" s="155" t="s">
        <v>74</v>
      </c>
      <c r="B45" s="215">
        <v>41830</v>
      </c>
      <c r="C45" s="215"/>
      <c r="D45" s="219">
        <v>5.1999998092651367</v>
      </c>
      <c r="E45" s="220" t="s">
        <v>144</v>
      </c>
      <c r="F45" s="219">
        <v>11.140000343322754</v>
      </c>
      <c r="G45" s="219">
        <v>7.2300000190734863</v>
      </c>
      <c r="H45" s="220" t="s">
        <v>145</v>
      </c>
      <c r="I45" s="219">
        <v>1.5199999809265137</v>
      </c>
      <c r="J45" s="219">
        <v>104.91999816894531</v>
      </c>
      <c r="K45" s="221">
        <v>22</v>
      </c>
      <c r="L45" s="220" t="s">
        <v>163</v>
      </c>
      <c r="M45" s="221">
        <v>10</v>
      </c>
      <c r="N45" s="221">
        <v>299</v>
      </c>
      <c r="O45" s="219">
        <v>13.118000030517578</v>
      </c>
      <c r="P45" s="222">
        <v>0.12804991006851196</v>
      </c>
      <c r="Q45" s="222"/>
      <c r="R45" s="222"/>
      <c r="S45" s="219">
        <v>32.486000061035156</v>
      </c>
      <c r="T45" s="219">
        <v>15.291999816894531</v>
      </c>
      <c r="U45" s="219">
        <v>7.7600002288818359</v>
      </c>
      <c r="V45" s="223">
        <v>547</v>
      </c>
      <c r="W45" s="220" t="s">
        <v>144</v>
      </c>
      <c r="X45" s="224" t="s">
        <v>146</v>
      </c>
      <c r="Y45" s="224" t="s">
        <v>146</v>
      </c>
      <c r="Z45" s="224" t="s">
        <v>147</v>
      </c>
      <c r="AA45" s="221">
        <v>1</v>
      </c>
      <c r="AB45" s="220" t="s">
        <v>148</v>
      </c>
      <c r="AC45" s="221">
        <v>0.60000002384185791</v>
      </c>
      <c r="AD45" s="218">
        <v>24</v>
      </c>
      <c r="AE45" s="217"/>
    </row>
    <row r="46" spans="1:32" x14ac:dyDescent="0.3">
      <c r="A46" s="195" t="s">
        <v>74</v>
      </c>
      <c r="B46" s="622">
        <v>41858</v>
      </c>
      <c r="C46" s="622"/>
      <c r="D46" s="668">
        <v>5.6999998092651367</v>
      </c>
      <c r="E46" s="668">
        <v>3.8178414106369019E-2</v>
      </c>
      <c r="F46" s="668">
        <v>11.189999580383301</v>
      </c>
      <c r="G46" s="668">
        <v>8.4099998474121094</v>
      </c>
      <c r="H46" s="674" t="s">
        <v>145</v>
      </c>
      <c r="I46" s="668">
        <v>1.7799999713897705</v>
      </c>
      <c r="J46" s="668">
        <v>116.75</v>
      </c>
      <c r="K46" s="684">
        <v>13</v>
      </c>
      <c r="L46" s="668">
        <v>5.000000074505806E-2</v>
      </c>
      <c r="M46" s="680" t="s">
        <v>165</v>
      </c>
      <c r="N46" s="684">
        <v>299</v>
      </c>
      <c r="O46" s="668">
        <v>14.557999610900879</v>
      </c>
      <c r="P46" s="691">
        <v>0.1251826137304306</v>
      </c>
      <c r="Q46" s="691"/>
      <c r="R46" s="691"/>
      <c r="S46" s="668">
        <v>42.6510009765625</v>
      </c>
      <c r="T46" s="668">
        <v>25.11199951171875</v>
      </c>
      <c r="U46" s="668">
        <v>7.7899999618530273</v>
      </c>
      <c r="V46" s="698">
        <v>565</v>
      </c>
      <c r="W46" s="674" t="s">
        <v>144</v>
      </c>
      <c r="X46" s="680" t="s">
        <v>146</v>
      </c>
      <c r="Y46" s="680" t="s">
        <v>146</v>
      </c>
      <c r="Z46" s="684">
        <v>5.6999998092651367</v>
      </c>
      <c r="AA46" s="680" t="s">
        <v>146</v>
      </c>
      <c r="AB46" s="674" t="s">
        <v>148</v>
      </c>
      <c r="AC46" s="684">
        <v>0.69999998807907104</v>
      </c>
      <c r="AD46" s="717">
        <v>24</v>
      </c>
      <c r="AE46" s="217"/>
    </row>
    <row r="47" spans="1:32" x14ac:dyDescent="0.3">
      <c r="A47" s="195" t="s">
        <v>74</v>
      </c>
      <c r="B47" s="626">
        <v>41921</v>
      </c>
      <c r="C47" s="626"/>
      <c r="D47" s="662">
        <v>5</v>
      </c>
      <c r="E47" s="664" t="s">
        <v>144</v>
      </c>
      <c r="F47" s="662">
        <v>11.579999923706055</v>
      </c>
      <c r="G47" s="662">
        <v>7.2699999809265137</v>
      </c>
      <c r="H47" s="664" t="s">
        <v>145</v>
      </c>
      <c r="I47" s="662">
        <v>1.5299999713897705</v>
      </c>
      <c r="J47" s="662">
        <v>109.84999847412109</v>
      </c>
      <c r="K47" s="679">
        <v>9</v>
      </c>
      <c r="L47" s="662">
        <v>5.000000074505806E-2</v>
      </c>
      <c r="M47" s="676" t="s">
        <v>165</v>
      </c>
      <c r="N47" s="679">
        <v>280.70001220703125</v>
      </c>
      <c r="O47" s="662">
        <v>13.286999702453613</v>
      </c>
      <c r="P47" s="688">
        <v>0.11708372831344604</v>
      </c>
      <c r="Q47" s="688"/>
      <c r="R47" s="688"/>
      <c r="S47" s="662">
        <v>48.0260009765625</v>
      </c>
      <c r="T47" s="662">
        <v>26.440000534057617</v>
      </c>
      <c r="U47" s="662">
        <v>7.679999828338623</v>
      </c>
      <c r="V47" s="696">
        <v>595</v>
      </c>
      <c r="W47" s="674" t="s">
        <v>144</v>
      </c>
      <c r="X47" s="680" t="s">
        <v>146</v>
      </c>
      <c r="Y47" s="680" t="s">
        <v>146</v>
      </c>
      <c r="Z47" s="684">
        <v>0.30000001192092896</v>
      </c>
      <c r="AA47" s="684">
        <v>0.69999998807907104</v>
      </c>
      <c r="AB47" s="668">
        <v>5.000000074505806E-2</v>
      </c>
      <c r="AC47" s="684">
        <v>0.89999997615814209</v>
      </c>
      <c r="AD47" s="708" t="s">
        <v>249</v>
      </c>
      <c r="AE47" s="272"/>
    </row>
    <row r="48" spans="1:32" x14ac:dyDescent="0.3">
      <c r="A48" s="195" t="s">
        <v>74</v>
      </c>
      <c r="B48" s="622">
        <v>41949</v>
      </c>
      <c r="C48" s="622"/>
      <c r="D48" s="158">
        <v>5.9000000953674316</v>
      </c>
      <c r="E48" s="158">
        <v>4.3857399374246597E-2</v>
      </c>
      <c r="F48" s="158">
        <v>11.409999847412109</v>
      </c>
      <c r="G48" s="158">
        <v>7.940000057220459</v>
      </c>
      <c r="H48" s="159" t="s">
        <v>145</v>
      </c>
      <c r="I48" s="158">
        <v>1.6000000238418579</v>
      </c>
      <c r="J48" s="158">
        <v>105.11000061035156</v>
      </c>
      <c r="K48" s="160">
        <v>7</v>
      </c>
      <c r="L48" s="158">
        <v>0.11999999731779099</v>
      </c>
      <c r="M48" s="160">
        <v>14</v>
      </c>
      <c r="N48" s="160">
        <v>286.79998779296875</v>
      </c>
      <c r="O48" s="158">
        <v>11.906999588012695</v>
      </c>
      <c r="P48" s="161">
        <v>0.12588085234165192</v>
      </c>
      <c r="Q48" s="161"/>
      <c r="R48" s="161"/>
      <c r="S48" s="158">
        <v>37.463001251220703</v>
      </c>
      <c r="T48" s="158">
        <v>21.027999877929688</v>
      </c>
      <c r="U48" s="158">
        <v>7.4499998092651367</v>
      </c>
      <c r="V48" s="162">
        <v>585</v>
      </c>
      <c r="W48" s="159" t="s">
        <v>144</v>
      </c>
      <c r="X48" s="163" t="s">
        <v>146</v>
      </c>
      <c r="Y48" s="163" t="s">
        <v>146</v>
      </c>
      <c r="Z48" s="160">
        <v>3.0999999046325684</v>
      </c>
      <c r="AA48" s="163" t="s">
        <v>146</v>
      </c>
      <c r="AB48" s="159" t="s">
        <v>148</v>
      </c>
      <c r="AC48" s="163" t="s">
        <v>149</v>
      </c>
      <c r="AD48" s="165"/>
      <c r="AE48" s="165"/>
    </row>
    <row r="49" spans="1:32" x14ac:dyDescent="0.3">
      <c r="A49" s="195" t="s">
        <v>74</v>
      </c>
      <c r="B49" s="622">
        <v>41985</v>
      </c>
      <c r="C49" s="622"/>
      <c r="D49" s="219">
        <v>5.5</v>
      </c>
      <c r="E49" s="219">
        <v>2.7133753523230553E-2</v>
      </c>
      <c r="F49" s="219">
        <v>11.119999885559082</v>
      </c>
      <c r="G49" s="219">
        <v>7.7100000381469727</v>
      </c>
      <c r="H49" s="220" t="s">
        <v>145</v>
      </c>
      <c r="I49" s="219">
        <v>1.5399999618530273</v>
      </c>
      <c r="J49" s="219">
        <v>112.93000030517578</v>
      </c>
      <c r="K49" s="224" t="s">
        <v>165</v>
      </c>
      <c r="L49" s="220" t="s">
        <v>163</v>
      </c>
      <c r="M49" s="221">
        <v>12</v>
      </c>
      <c r="N49" s="221">
        <v>347.79998779296875</v>
      </c>
      <c r="O49" s="219">
        <v>13.015000343322754</v>
      </c>
      <c r="P49" s="222">
        <v>0.1412847489118576</v>
      </c>
      <c r="Q49" s="222"/>
      <c r="R49" s="222"/>
      <c r="S49" s="219">
        <v>33.998001098632813</v>
      </c>
      <c r="T49" s="219">
        <v>17.238000869750977</v>
      </c>
      <c r="U49" s="219">
        <v>7.7399997711181641</v>
      </c>
      <c r="V49" s="236">
        <v>586</v>
      </c>
      <c r="W49" s="220" t="s">
        <v>144</v>
      </c>
      <c r="X49" s="224" t="s">
        <v>146</v>
      </c>
      <c r="Y49" s="224" t="s">
        <v>146</v>
      </c>
      <c r="Z49" s="221">
        <v>0.20000000298023224</v>
      </c>
      <c r="AA49" s="221">
        <v>0.5</v>
      </c>
      <c r="AB49" s="219">
        <v>5.9999998658895493E-2</v>
      </c>
      <c r="AC49" s="224" t="s">
        <v>149</v>
      </c>
      <c r="AD49" s="715">
        <v>25</v>
      </c>
      <c r="AE49" s="217"/>
    </row>
    <row r="50" spans="1:32" x14ac:dyDescent="0.3">
      <c r="A50" s="195" t="s">
        <v>74</v>
      </c>
      <c r="B50" s="622">
        <v>42013</v>
      </c>
      <c r="D50" s="219">
        <v>5.6999998092651367</v>
      </c>
      <c r="E50" s="220" t="s">
        <v>144</v>
      </c>
      <c r="F50" s="219">
        <v>11.359999656677246</v>
      </c>
      <c r="G50" s="219">
        <v>7.7600002288818359</v>
      </c>
      <c r="H50" s="220" t="s">
        <v>145</v>
      </c>
      <c r="I50" s="219">
        <v>1.4600000381469727</v>
      </c>
      <c r="J50" s="219">
        <v>113.73000335693359</v>
      </c>
      <c r="K50" s="224" t="s">
        <v>165</v>
      </c>
      <c r="L50" s="220" t="s">
        <v>163</v>
      </c>
      <c r="M50" s="221">
        <v>9</v>
      </c>
      <c r="N50" s="221">
        <v>299</v>
      </c>
      <c r="O50" s="219">
        <v>12.519000053405762</v>
      </c>
      <c r="P50" s="222">
        <v>8.6107462644577026E-2</v>
      </c>
      <c r="Q50" s="222"/>
      <c r="R50" s="222"/>
      <c r="S50" s="219">
        <v>48.787998199462891</v>
      </c>
      <c r="T50" s="219">
        <v>25.415000915527344</v>
      </c>
      <c r="U50" s="219">
        <v>7.75</v>
      </c>
      <c r="V50" s="236">
        <v>599</v>
      </c>
      <c r="W50" s="220" t="s">
        <v>144</v>
      </c>
      <c r="X50" s="224" t="s">
        <v>146</v>
      </c>
      <c r="Y50" s="224" t="s">
        <v>146</v>
      </c>
      <c r="Z50" s="221">
        <v>0.20000000298023224</v>
      </c>
      <c r="AA50" s="224" t="s">
        <v>146</v>
      </c>
      <c r="AB50" s="219">
        <v>7.0000000298023224E-2</v>
      </c>
      <c r="AC50" s="224" t="s">
        <v>149</v>
      </c>
      <c r="AD50" s="715">
        <v>64</v>
      </c>
      <c r="AE50" s="217"/>
      <c r="AF50" s="217"/>
    </row>
    <row r="51" spans="1:32" x14ac:dyDescent="0.3">
      <c r="A51" s="13" t="s">
        <v>74</v>
      </c>
      <c r="B51" s="15">
        <v>42041</v>
      </c>
      <c r="C51" s="603"/>
      <c r="D51" s="293">
        <v>6.0999999046325684</v>
      </c>
      <c r="E51" s="293">
        <v>5.2433475852012634E-2</v>
      </c>
      <c r="F51" s="293">
        <v>11.329999923706055</v>
      </c>
      <c r="G51" s="293">
        <v>8.1899995803833008</v>
      </c>
      <c r="H51" s="292" t="s">
        <v>145</v>
      </c>
      <c r="I51" s="293">
        <v>1.4500000476837158</v>
      </c>
      <c r="J51" s="293">
        <v>101.62000274658203</v>
      </c>
      <c r="K51" s="295">
        <v>18</v>
      </c>
      <c r="L51" s="293">
        <v>7.0000000298023224E-2</v>
      </c>
      <c r="M51" s="295">
        <v>9</v>
      </c>
      <c r="N51" s="295">
        <v>262.39999389648438</v>
      </c>
      <c r="O51" s="293">
        <v>11.744000434875488</v>
      </c>
      <c r="P51" s="296">
        <v>0.13658319413661957</v>
      </c>
      <c r="Q51" s="296"/>
      <c r="R51" s="296"/>
      <c r="S51" s="293">
        <v>44.491001129150391</v>
      </c>
      <c r="T51" s="293">
        <v>21.940999984741211</v>
      </c>
      <c r="U51" s="293">
        <v>7.7300000190734863</v>
      </c>
      <c r="V51" s="297">
        <v>608</v>
      </c>
      <c r="W51" s="292" t="s">
        <v>144</v>
      </c>
      <c r="X51" s="294" t="s">
        <v>146</v>
      </c>
      <c r="Y51" s="295">
        <v>15.600000381469727</v>
      </c>
      <c r="Z51" s="295">
        <v>1.1000000238418579</v>
      </c>
      <c r="AA51" s="295">
        <v>0.60000002384185791</v>
      </c>
      <c r="AB51" s="293">
        <v>7.9999998211860657E-2</v>
      </c>
      <c r="AC51" s="294" t="s">
        <v>149</v>
      </c>
      <c r="AD51" s="719">
        <v>45</v>
      </c>
      <c r="AE51" s="337"/>
      <c r="AF51" s="337"/>
    </row>
    <row r="52" spans="1:32" x14ac:dyDescent="0.3">
      <c r="A52" s="13" t="s">
        <v>74</v>
      </c>
      <c r="B52" s="491">
        <v>42060</v>
      </c>
      <c r="C52" s="603"/>
      <c r="D52" s="293">
        <v>5.1999998092651367</v>
      </c>
      <c r="E52" s="292" t="s">
        <v>144</v>
      </c>
      <c r="F52" s="293">
        <v>11.670000076293945</v>
      </c>
      <c r="G52" s="293">
        <v>8.3199996948242188</v>
      </c>
      <c r="H52" s="292" t="s">
        <v>145</v>
      </c>
      <c r="I52" s="293">
        <v>1.6299999952316284</v>
      </c>
      <c r="J52" s="293">
        <v>112</v>
      </c>
      <c r="K52" s="295">
        <v>13</v>
      </c>
      <c r="L52" s="293">
        <v>0.15000000596046448</v>
      </c>
      <c r="M52" s="295">
        <v>21</v>
      </c>
      <c r="N52" s="295">
        <v>274.60000610351563</v>
      </c>
      <c r="O52" s="293">
        <v>15.810999870300293</v>
      </c>
      <c r="P52" s="296">
        <v>0.17529633641242981</v>
      </c>
      <c r="Q52" s="296"/>
      <c r="R52" s="296"/>
      <c r="S52" s="293">
        <v>61.652000427246094</v>
      </c>
      <c r="T52" s="293">
        <v>27.972999572753906</v>
      </c>
      <c r="U52" s="293">
        <v>7.9600000381469727</v>
      </c>
      <c r="V52" s="295">
        <v>611</v>
      </c>
      <c r="W52" s="292" t="s">
        <v>144</v>
      </c>
      <c r="X52" s="295">
        <v>0.69999998807907104</v>
      </c>
      <c r="Y52" s="294" t="s">
        <v>146</v>
      </c>
      <c r="Z52" s="294" t="s">
        <v>147</v>
      </c>
      <c r="AA52" s="294" t="s">
        <v>146</v>
      </c>
      <c r="AB52" s="292" t="s">
        <v>148</v>
      </c>
      <c r="AC52" s="295">
        <v>0.5</v>
      </c>
      <c r="AD52" s="711">
        <v>2</v>
      </c>
      <c r="AE52" s="414"/>
      <c r="AF52" s="414"/>
    </row>
    <row r="53" spans="1:32" x14ac:dyDescent="0.3">
      <c r="A53" s="13" t="s">
        <v>74</v>
      </c>
      <c r="B53" s="63">
        <v>42072</v>
      </c>
      <c r="C53" s="603"/>
      <c r="D53" s="293">
        <v>5.5999999046325684</v>
      </c>
      <c r="E53" s="293">
        <v>4.1314095258712769E-2</v>
      </c>
      <c r="F53" s="293">
        <v>11.609999656677246</v>
      </c>
      <c r="G53" s="293">
        <v>8.1899995803833008</v>
      </c>
      <c r="H53" s="292" t="s">
        <v>145</v>
      </c>
      <c r="I53" s="293">
        <v>1.440000057220459</v>
      </c>
      <c r="J53" s="293">
        <v>113.15000152587891</v>
      </c>
      <c r="K53" s="295">
        <v>7</v>
      </c>
      <c r="L53" s="293">
        <v>0.11999999731779099</v>
      </c>
      <c r="M53" s="295">
        <v>18</v>
      </c>
      <c r="N53" s="295">
        <v>323.39999389648438</v>
      </c>
      <c r="O53" s="293">
        <v>12.447999954223633</v>
      </c>
      <c r="P53" s="296">
        <v>0.13840939104557037</v>
      </c>
      <c r="Q53" s="296"/>
      <c r="R53" s="296"/>
      <c r="S53" s="293">
        <v>40.813999176025391</v>
      </c>
      <c r="T53" s="293">
        <v>26.420999526977539</v>
      </c>
      <c r="U53" s="293">
        <v>8.0600004196166992</v>
      </c>
      <c r="V53" s="297">
        <v>628</v>
      </c>
      <c r="W53" s="292" t="s">
        <v>144</v>
      </c>
      <c r="X53" s="294" t="s">
        <v>146</v>
      </c>
      <c r="Y53" s="294" t="s">
        <v>146</v>
      </c>
      <c r="Z53" s="295">
        <v>1.1000000238418579</v>
      </c>
      <c r="AA53" s="294" t="s">
        <v>146</v>
      </c>
      <c r="AB53" s="293">
        <v>3.9999999105930328E-2</v>
      </c>
      <c r="AC53" s="294" t="s">
        <v>149</v>
      </c>
      <c r="AD53" s="722">
        <v>2</v>
      </c>
      <c r="AE53" s="412"/>
      <c r="AF53" s="412"/>
    </row>
    <row r="54" spans="1:32" x14ac:dyDescent="0.3">
      <c r="A54" s="530" t="s">
        <v>74</v>
      </c>
      <c r="B54" s="531">
        <v>42086</v>
      </c>
      <c r="C54" s="603"/>
      <c r="D54" s="534">
        <v>5</v>
      </c>
      <c r="E54" s="534">
        <v>2.2605709731578827E-2</v>
      </c>
      <c r="F54" s="534">
        <v>11.270000457763672</v>
      </c>
      <c r="G54" s="534">
        <v>8.1700000762939453</v>
      </c>
      <c r="H54" s="535" t="s">
        <v>145</v>
      </c>
      <c r="I54" s="534">
        <v>1.3500000238418579</v>
      </c>
      <c r="J54" s="534">
        <v>106.72000122070313</v>
      </c>
      <c r="K54" s="536">
        <v>22</v>
      </c>
      <c r="L54" s="535" t="s">
        <v>163</v>
      </c>
      <c r="M54" s="536">
        <v>7</v>
      </c>
      <c r="N54" s="536">
        <v>299</v>
      </c>
      <c r="O54" s="534">
        <v>12.437000274658203</v>
      </c>
      <c r="P54" s="537">
        <v>0.12566542625427246</v>
      </c>
      <c r="Q54" s="537"/>
      <c r="R54" s="537"/>
      <c r="S54" s="534">
        <v>37.592998504638672</v>
      </c>
      <c r="T54" s="534">
        <v>21.822000503540039</v>
      </c>
      <c r="U54" s="534">
        <v>8</v>
      </c>
      <c r="V54" s="538">
        <v>602</v>
      </c>
      <c r="W54" s="535" t="s">
        <v>144</v>
      </c>
      <c r="X54" s="539" t="s">
        <v>146</v>
      </c>
      <c r="Y54" s="539" t="s">
        <v>146</v>
      </c>
      <c r="Z54" s="539" t="s">
        <v>147</v>
      </c>
      <c r="AA54" s="539" t="s">
        <v>146</v>
      </c>
      <c r="AB54" s="535" t="s">
        <v>148</v>
      </c>
      <c r="AC54" s="539" t="s">
        <v>149</v>
      </c>
      <c r="AD54" s="714">
        <v>34</v>
      </c>
      <c r="AE54" s="532"/>
      <c r="AF54" s="532"/>
    </row>
    <row r="55" spans="1:32" x14ac:dyDescent="0.3">
      <c r="A55" s="530" t="s">
        <v>74</v>
      </c>
      <c r="B55" s="531">
        <v>42103</v>
      </c>
      <c r="C55" s="603"/>
      <c r="D55" s="534">
        <v>7.5999999046325684</v>
      </c>
      <c r="E55" s="534">
        <v>0.12220584601163864</v>
      </c>
      <c r="F55" s="534">
        <v>11.689999580383301</v>
      </c>
      <c r="G55" s="534">
        <v>9.5900001525878906</v>
      </c>
      <c r="H55" s="535" t="s">
        <v>145</v>
      </c>
      <c r="I55" s="534">
        <v>1.4700000286102295</v>
      </c>
      <c r="J55" s="534">
        <v>112.02999877929688</v>
      </c>
      <c r="K55" s="536">
        <v>14</v>
      </c>
      <c r="L55" s="535" t="s">
        <v>163</v>
      </c>
      <c r="M55" s="536">
        <v>12</v>
      </c>
      <c r="N55" s="536">
        <v>299</v>
      </c>
      <c r="O55" s="534">
        <v>18.809000015258789</v>
      </c>
      <c r="P55" s="537">
        <v>0.12638328969478607</v>
      </c>
      <c r="Q55" s="537"/>
      <c r="R55" s="537"/>
      <c r="S55" s="534">
        <v>58.266998291015625</v>
      </c>
      <c r="T55" s="534">
        <v>27.009000778198242</v>
      </c>
      <c r="U55" s="534">
        <v>7.4699997901916504</v>
      </c>
      <c r="V55" s="536">
        <v>641</v>
      </c>
      <c r="W55" s="535" t="s">
        <v>144</v>
      </c>
      <c r="X55" s="539" t="s">
        <v>146</v>
      </c>
      <c r="Y55" s="539" t="s">
        <v>146</v>
      </c>
      <c r="Z55" s="539" t="s">
        <v>147</v>
      </c>
      <c r="AA55" s="536">
        <v>0.89999997615814209</v>
      </c>
      <c r="AB55" s="534">
        <v>5.9999998658895493E-2</v>
      </c>
      <c r="AC55" s="536">
        <v>0.5</v>
      </c>
      <c r="AD55" s="721">
        <v>5</v>
      </c>
      <c r="AE55" s="544"/>
      <c r="AF55" s="544"/>
    </row>
    <row r="56" spans="1:32" x14ac:dyDescent="0.3">
      <c r="A56" s="449" t="s">
        <v>74</v>
      </c>
      <c r="B56" s="624">
        <v>42129</v>
      </c>
      <c r="C56" s="642"/>
      <c r="D56" s="441">
        <v>5.5999999046325684</v>
      </c>
      <c r="E56" s="441">
        <v>7.509196549654007E-2</v>
      </c>
      <c r="F56" s="441">
        <v>12.260000228881836</v>
      </c>
      <c r="G56" s="441">
        <v>8.0900001525878906</v>
      </c>
      <c r="H56" s="442" t="s">
        <v>145</v>
      </c>
      <c r="I56" s="441">
        <v>1.5499999523162842</v>
      </c>
      <c r="J56" s="441">
        <v>107.66999816894531</v>
      </c>
      <c r="K56" s="443">
        <v>9</v>
      </c>
      <c r="L56" s="442" t="s">
        <v>163</v>
      </c>
      <c r="M56" s="443">
        <v>7</v>
      </c>
      <c r="N56" s="443">
        <v>299</v>
      </c>
      <c r="O56" s="441">
        <v>15.963000297546387</v>
      </c>
      <c r="P56" s="445">
        <v>0.12295976281166077</v>
      </c>
      <c r="Q56" s="445"/>
      <c r="R56" s="445"/>
      <c r="S56" s="441">
        <v>48.88800048828125</v>
      </c>
      <c r="T56" s="441">
        <v>22.517999649047852</v>
      </c>
      <c r="U56" s="441">
        <v>7.6500000953674316</v>
      </c>
      <c r="V56" s="446">
        <v>628</v>
      </c>
      <c r="W56" s="332" t="s">
        <v>144</v>
      </c>
      <c r="X56" s="341" t="s">
        <v>146</v>
      </c>
      <c r="Y56" s="333">
        <v>1.8999999761581421</v>
      </c>
      <c r="Z56" s="341" t="s">
        <v>147</v>
      </c>
      <c r="AA56" s="333">
        <v>1.2000000476837158</v>
      </c>
      <c r="AB56" s="332" t="s">
        <v>148</v>
      </c>
      <c r="AC56" s="341" t="s">
        <v>149</v>
      </c>
      <c r="AD56" s="704">
        <v>42</v>
      </c>
      <c r="AE56" s="381"/>
      <c r="AF56" s="381"/>
    </row>
    <row r="57" spans="1:32" x14ac:dyDescent="0.3">
      <c r="A57" s="13" t="s">
        <v>74</v>
      </c>
      <c r="B57" s="484">
        <v>42165</v>
      </c>
      <c r="C57" s="642"/>
      <c r="D57" s="293">
        <v>5.6999998092651367</v>
      </c>
      <c r="E57" s="292" t="s">
        <v>144</v>
      </c>
      <c r="F57" s="293">
        <v>9.9200000762939453</v>
      </c>
      <c r="G57" s="293">
        <v>7.369999885559082</v>
      </c>
      <c r="H57" s="292" t="s">
        <v>145</v>
      </c>
      <c r="I57" s="293">
        <v>1.4600000381469727</v>
      </c>
      <c r="J57" s="293">
        <v>105.79000091552734</v>
      </c>
      <c r="K57" s="295">
        <v>9</v>
      </c>
      <c r="L57" s="293">
        <v>5.000000074505806E-2</v>
      </c>
      <c r="M57" s="295">
        <v>6</v>
      </c>
      <c r="N57" s="295">
        <v>299</v>
      </c>
      <c r="O57" s="293">
        <v>18.87299919128418</v>
      </c>
      <c r="P57" s="296">
        <v>0.14676225185394287</v>
      </c>
      <c r="Q57" s="296"/>
      <c r="R57" s="296"/>
      <c r="S57" s="293">
        <v>38.734001159667969</v>
      </c>
      <c r="T57" s="293">
        <v>20.062999725341797</v>
      </c>
      <c r="U57" s="293">
        <v>7.5500001907348633</v>
      </c>
      <c r="V57" s="297">
        <v>577</v>
      </c>
      <c r="W57" s="292" t="s">
        <v>144</v>
      </c>
      <c r="X57" s="294" t="s">
        <v>146</v>
      </c>
      <c r="Y57" s="294" t="s">
        <v>146</v>
      </c>
      <c r="Z57" s="295">
        <v>2.2999999523162842</v>
      </c>
      <c r="AA57" s="295">
        <v>0.5</v>
      </c>
      <c r="AB57" s="292" t="s">
        <v>148</v>
      </c>
      <c r="AC57" s="294" t="s">
        <v>149</v>
      </c>
      <c r="AD57" s="711">
        <v>57</v>
      </c>
      <c r="AE57" s="299"/>
      <c r="AF57" s="299"/>
    </row>
    <row r="58" spans="1:32" x14ac:dyDescent="0.3">
      <c r="A58" s="13" t="s">
        <v>74</v>
      </c>
      <c r="B58" s="484">
        <v>42184</v>
      </c>
      <c r="C58" s="642"/>
      <c r="D58" s="331">
        <v>7.3000001907348633</v>
      </c>
      <c r="E58" s="331">
        <v>2.7302265167236328E-2</v>
      </c>
      <c r="F58" s="331">
        <v>11.029999732971191</v>
      </c>
      <c r="G58" s="331">
        <v>7.5300002098083496</v>
      </c>
      <c r="H58" s="332" t="s">
        <v>145</v>
      </c>
      <c r="I58" s="331">
        <v>1.4700000286102295</v>
      </c>
      <c r="J58" s="331">
        <v>110.16999816894531</v>
      </c>
      <c r="K58" s="333">
        <v>7</v>
      </c>
      <c r="L58" s="332" t="s">
        <v>163</v>
      </c>
      <c r="M58" s="333">
        <v>9</v>
      </c>
      <c r="N58" s="333">
        <v>268.5</v>
      </c>
      <c r="O58" s="331">
        <v>23.690000534057617</v>
      </c>
      <c r="P58" s="388">
        <v>0.10917530208826065</v>
      </c>
      <c r="Q58" s="388"/>
      <c r="R58" s="388"/>
      <c r="S58" s="331">
        <v>39.155998229980469</v>
      </c>
      <c r="T58" s="331">
        <v>31.155000686645508</v>
      </c>
      <c r="U58" s="331">
        <v>7.559999942779541</v>
      </c>
      <c r="V58" s="331">
        <v>595</v>
      </c>
      <c r="W58" s="332" t="s">
        <v>144</v>
      </c>
      <c r="X58" s="341" t="s">
        <v>146</v>
      </c>
      <c r="Y58" s="341" t="s">
        <v>146</v>
      </c>
      <c r="Z58" s="333">
        <v>0.69999998807907104</v>
      </c>
      <c r="AA58" s="333">
        <v>2</v>
      </c>
      <c r="AB58" s="331">
        <v>3.9999999105930328E-2</v>
      </c>
      <c r="AC58" s="341" t="s">
        <v>149</v>
      </c>
      <c r="AD58" s="718"/>
      <c r="AE58" s="381"/>
      <c r="AF58" s="381"/>
    </row>
    <row r="59" spans="1:32" x14ac:dyDescent="0.3">
      <c r="A59" s="460" t="s">
        <v>74</v>
      </c>
      <c r="B59" s="621">
        <v>41828</v>
      </c>
      <c r="C59" s="642"/>
      <c r="D59" s="331">
        <v>6.0999999046325684</v>
      </c>
      <c r="E59" s="332" t="s">
        <v>144</v>
      </c>
      <c r="F59" s="331">
        <v>11.359999656677246</v>
      </c>
      <c r="G59" s="331">
        <v>7.2199997901916504</v>
      </c>
      <c r="H59" s="332" t="s">
        <v>145</v>
      </c>
      <c r="I59" s="331">
        <v>1.5700000524520874</v>
      </c>
      <c r="J59" s="331">
        <v>109.12999725341797</v>
      </c>
      <c r="K59" s="341" t="s">
        <v>165</v>
      </c>
      <c r="L59" s="332" t="s">
        <v>163</v>
      </c>
      <c r="M59" s="333">
        <v>9</v>
      </c>
      <c r="N59" s="333">
        <v>268.5</v>
      </c>
      <c r="O59" s="331">
        <v>18.825000762939453</v>
      </c>
      <c r="P59" s="388">
        <v>0.14049705862998962</v>
      </c>
      <c r="Q59" s="388"/>
      <c r="R59" s="388"/>
      <c r="S59" s="331">
        <v>41.095001220703125</v>
      </c>
      <c r="T59" s="331">
        <v>24.003999710083008</v>
      </c>
      <c r="U59" s="331">
        <v>7.6100001335144043</v>
      </c>
      <c r="V59" s="335">
        <v>597</v>
      </c>
      <c r="W59" s="442" t="s">
        <v>144</v>
      </c>
      <c r="X59" s="444" t="s">
        <v>146</v>
      </c>
      <c r="Y59" s="444" t="s">
        <v>146</v>
      </c>
      <c r="Z59" s="444" t="s">
        <v>147</v>
      </c>
      <c r="AA59" s="443">
        <v>0.69999998807907104</v>
      </c>
      <c r="AB59" s="442" t="s">
        <v>148</v>
      </c>
      <c r="AC59" s="444" t="s">
        <v>149</v>
      </c>
      <c r="AD59" s="702"/>
      <c r="AE59" s="299"/>
      <c r="AF59" s="299"/>
    </row>
    <row r="60" spans="1:32" x14ac:dyDescent="0.3">
      <c r="A60" s="13" t="s">
        <v>74</v>
      </c>
      <c r="B60" s="511">
        <v>42212</v>
      </c>
      <c r="C60" s="642"/>
      <c r="D60" s="331">
        <v>6.0999999046325684</v>
      </c>
      <c r="E60" s="332" t="s">
        <v>144</v>
      </c>
      <c r="F60" s="331">
        <v>10.979999542236328</v>
      </c>
      <c r="G60" s="331">
        <v>7.1700000762939453</v>
      </c>
      <c r="H60" s="332" t="s">
        <v>145</v>
      </c>
      <c r="I60" s="331">
        <v>1.4199999570846558</v>
      </c>
      <c r="J60" s="331">
        <v>104.56999969482422</v>
      </c>
      <c r="K60" s="333">
        <v>33</v>
      </c>
      <c r="L60" s="332" t="s">
        <v>163</v>
      </c>
      <c r="M60" s="333">
        <v>15</v>
      </c>
      <c r="N60" s="333">
        <v>311.20001220703125</v>
      </c>
      <c r="O60" s="331">
        <v>14.380999565124512</v>
      </c>
      <c r="P60" s="388">
        <v>0.13363277912139893</v>
      </c>
      <c r="Q60" s="388"/>
      <c r="R60" s="388"/>
      <c r="S60" s="331">
        <v>24.739999771118164</v>
      </c>
      <c r="T60" s="331">
        <v>12.560999870300293</v>
      </c>
      <c r="U60" s="331">
        <v>7.8899998664855957</v>
      </c>
      <c r="V60" s="335">
        <v>587</v>
      </c>
      <c r="W60" s="442" t="s">
        <v>144</v>
      </c>
      <c r="X60" s="444" t="s">
        <v>146</v>
      </c>
      <c r="Y60" s="444" t="s">
        <v>146</v>
      </c>
      <c r="Z60" s="443">
        <v>0.30000001192092896</v>
      </c>
      <c r="AA60" s="444" t="s">
        <v>146</v>
      </c>
      <c r="AB60" s="441">
        <v>3.9999999105930328E-2</v>
      </c>
      <c r="AC60" s="444" t="s">
        <v>149</v>
      </c>
      <c r="AD60" s="702"/>
      <c r="AE60" s="299"/>
      <c r="AF60" s="299"/>
    </row>
    <row r="61" spans="1:32" x14ac:dyDescent="0.3">
      <c r="A61" s="13" t="s">
        <v>74</v>
      </c>
      <c r="B61" s="397">
        <v>42220</v>
      </c>
      <c r="C61" s="642"/>
      <c r="D61" s="331">
        <v>6.1999998092651367</v>
      </c>
      <c r="E61" s="332" t="s">
        <v>144</v>
      </c>
      <c r="F61" s="331">
        <v>10.939999580383301</v>
      </c>
      <c r="G61" s="331">
        <v>7.3299999237060547</v>
      </c>
      <c r="H61" s="332" t="s">
        <v>145</v>
      </c>
      <c r="I61" s="331">
        <v>1.5299999713897705</v>
      </c>
      <c r="J61" s="331">
        <v>101.08999633789063</v>
      </c>
      <c r="K61" s="333">
        <v>7</v>
      </c>
      <c r="L61" s="332" t="s">
        <v>163</v>
      </c>
      <c r="M61" s="341" t="s">
        <v>165</v>
      </c>
      <c r="N61" s="333">
        <v>250.19999694824219</v>
      </c>
      <c r="O61" s="331">
        <v>19.295999526977539</v>
      </c>
      <c r="P61" s="388">
        <v>0.15357166528701782</v>
      </c>
      <c r="Q61" s="388"/>
      <c r="R61" s="388"/>
      <c r="S61" s="331">
        <v>40.424999237060547</v>
      </c>
      <c r="T61" s="331">
        <v>24.670000076293945</v>
      </c>
      <c r="U61" s="331">
        <v>7.559999942779541</v>
      </c>
      <c r="V61" s="335">
        <v>597</v>
      </c>
      <c r="W61" s="332" t="s">
        <v>144</v>
      </c>
      <c r="X61" s="341" t="s">
        <v>146</v>
      </c>
      <c r="Y61" s="333">
        <v>1.8999999761581421</v>
      </c>
      <c r="Z61" s="333">
        <v>2</v>
      </c>
      <c r="AA61" s="333">
        <v>1.2000000476837158</v>
      </c>
      <c r="AB61" s="332" t="s">
        <v>148</v>
      </c>
      <c r="AC61" s="341" t="s">
        <v>149</v>
      </c>
      <c r="AD61" s="18"/>
      <c r="AE61" s="716">
        <v>4</v>
      </c>
      <c r="AF61" s="19"/>
    </row>
    <row r="62" spans="1:32" x14ac:dyDescent="0.3">
      <c r="A62" s="13" t="s">
        <v>74</v>
      </c>
      <c r="B62" s="397">
        <v>42256</v>
      </c>
      <c r="C62" s="642"/>
      <c r="D62" s="331">
        <v>6.5999999046325684</v>
      </c>
      <c r="E62" s="332" t="s">
        <v>144</v>
      </c>
      <c r="F62" s="331">
        <v>11.210000038146973</v>
      </c>
      <c r="G62" s="331">
        <v>7.1599998474121094</v>
      </c>
      <c r="H62" s="332" t="s">
        <v>145</v>
      </c>
      <c r="I62" s="331">
        <v>1.3300000429153442</v>
      </c>
      <c r="J62" s="331">
        <v>95.930000305175781</v>
      </c>
      <c r="K62" s="341" t="s">
        <v>165</v>
      </c>
      <c r="L62" s="332" t="s">
        <v>163</v>
      </c>
      <c r="M62" s="333">
        <v>12</v>
      </c>
      <c r="N62" s="333">
        <v>250.19999694824219</v>
      </c>
      <c r="O62" s="331">
        <v>18.434000015258789</v>
      </c>
      <c r="P62" s="388">
        <v>0.12633349001407623</v>
      </c>
      <c r="Q62" s="388"/>
      <c r="R62" s="388"/>
      <c r="S62" s="331">
        <v>42.069000244140625</v>
      </c>
      <c r="T62" s="331">
        <v>22.371999740600586</v>
      </c>
      <c r="U62" s="331">
        <v>7.679999828338623</v>
      </c>
      <c r="V62" s="335">
        <v>575</v>
      </c>
      <c r="W62" s="332" t="s">
        <v>144</v>
      </c>
      <c r="X62" s="341" t="s">
        <v>146</v>
      </c>
      <c r="Y62" s="333">
        <v>1.5</v>
      </c>
      <c r="Z62" s="333">
        <v>4.4000000953674316</v>
      </c>
      <c r="AA62" s="333">
        <v>1.2000000476837158</v>
      </c>
      <c r="AB62" s="331">
        <v>5.000000074505806E-2</v>
      </c>
      <c r="AC62" s="341" t="s">
        <v>149</v>
      </c>
      <c r="AD62" s="712">
        <v>58</v>
      </c>
      <c r="AE62" s="381"/>
      <c r="AF62" s="381"/>
    </row>
    <row r="63" spans="1:32" x14ac:dyDescent="0.3">
      <c r="A63" s="19" t="s">
        <v>74</v>
      </c>
      <c r="B63" s="629">
        <v>42291</v>
      </c>
      <c r="D63" s="666">
        <v>5.5999999046325684</v>
      </c>
      <c r="E63" s="666">
        <v>2.2796645760536194E-2</v>
      </c>
      <c r="F63" s="666">
        <v>10.720000267028809</v>
      </c>
      <c r="G63" s="666">
        <v>7.1599998474121094</v>
      </c>
      <c r="H63" s="672" t="s">
        <v>145</v>
      </c>
      <c r="I63" s="666">
        <v>1.4700000286102295</v>
      </c>
      <c r="J63" s="666">
        <v>108.55999755859375</v>
      </c>
      <c r="K63" s="681">
        <v>30</v>
      </c>
      <c r="L63" s="672" t="s">
        <v>163</v>
      </c>
      <c r="M63" s="681">
        <v>20</v>
      </c>
      <c r="N63" s="681">
        <v>299</v>
      </c>
      <c r="O63" s="666">
        <v>10.597999572753906</v>
      </c>
      <c r="P63" s="690">
        <v>0.13756325840950012</v>
      </c>
      <c r="Q63" s="690"/>
      <c r="R63" s="690"/>
      <c r="S63" s="666">
        <v>43.186000823974609</v>
      </c>
      <c r="T63" s="666">
        <v>18.580999374389648</v>
      </c>
      <c r="U63" s="666">
        <v>7.5199999809265137</v>
      </c>
      <c r="V63" s="697">
        <v>589</v>
      </c>
      <c r="W63" s="672" t="s">
        <v>144</v>
      </c>
      <c r="X63" s="678" t="s">
        <v>146</v>
      </c>
      <c r="Y63" s="678" t="s">
        <v>146</v>
      </c>
      <c r="Z63" s="681">
        <v>1.7999999523162842</v>
      </c>
      <c r="AA63" s="678" t="s">
        <v>146</v>
      </c>
      <c r="AB63" s="672" t="s">
        <v>148</v>
      </c>
      <c r="AC63" s="681">
        <v>0.89999997615814209</v>
      </c>
      <c r="AD63" s="710">
        <v>28</v>
      </c>
      <c r="AE63" s="381"/>
      <c r="AF63" s="381"/>
    </row>
    <row r="64" spans="1:32" s="725" customFormat="1" x14ac:dyDescent="0.3">
      <c r="A64" s="72"/>
      <c r="B64" s="790"/>
      <c r="D64" s="782"/>
      <c r="E64" s="782"/>
      <c r="F64" s="782"/>
      <c r="G64" s="782"/>
      <c r="H64" s="732"/>
      <c r="I64" s="782"/>
      <c r="J64" s="782"/>
      <c r="K64" s="734"/>
      <c r="L64" s="732"/>
      <c r="M64" s="734"/>
      <c r="N64" s="734"/>
      <c r="O64" s="782"/>
      <c r="P64" s="783"/>
      <c r="Q64" s="783"/>
      <c r="R64" s="783"/>
      <c r="S64" s="782"/>
      <c r="T64" s="782"/>
      <c r="U64" s="782"/>
      <c r="V64" s="791"/>
      <c r="W64" s="732"/>
      <c r="X64" s="733"/>
      <c r="Y64" s="733"/>
      <c r="Z64" s="734"/>
      <c r="AA64" s="733"/>
      <c r="AB64" s="732"/>
      <c r="AC64" s="734"/>
      <c r="AD64" s="735"/>
      <c r="AE64" s="736"/>
      <c r="AF64" s="736"/>
    </row>
    <row r="65" spans="1:32" x14ac:dyDescent="0.3">
      <c r="A65" s="546" t="s">
        <v>75</v>
      </c>
      <c r="B65" s="547">
        <v>42121</v>
      </c>
      <c r="C65" s="603"/>
      <c r="D65" s="534">
        <v>3.9000000953674316</v>
      </c>
      <c r="E65" s="535" t="s">
        <v>144</v>
      </c>
      <c r="F65" s="534">
        <v>11.770000457763672</v>
      </c>
      <c r="G65" s="534">
        <v>8.6999998092651367</v>
      </c>
      <c r="H65" s="535" t="s">
        <v>145</v>
      </c>
      <c r="I65" s="534">
        <v>1.4500000476837158</v>
      </c>
      <c r="J65" s="534">
        <v>109.83000183105469</v>
      </c>
      <c r="K65" s="536">
        <v>14</v>
      </c>
      <c r="L65" s="534">
        <v>9.0000003576278687E-2</v>
      </c>
      <c r="M65" s="536">
        <v>7</v>
      </c>
      <c r="N65" s="536">
        <v>280.70001220703125</v>
      </c>
      <c r="O65" s="534">
        <v>14.946999549865723</v>
      </c>
      <c r="P65" s="537">
        <v>0.19185206294059753</v>
      </c>
      <c r="Q65" s="537"/>
      <c r="R65" s="537"/>
      <c r="S65" s="534">
        <v>54.284999847412109</v>
      </c>
      <c r="T65" s="534">
        <v>23.728000640869141</v>
      </c>
      <c r="U65" s="534">
        <v>8.2399997711181641</v>
      </c>
      <c r="V65" s="536">
        <v>636</v>
      </c>
      <c r="W65" s="535" t="s">
        <v>144</v>
      </c>
      <c r="X65" s="539" t="s">
        <v>146</v>
      </c>
      <c r="Y65" s="539" t="s">
        <v>146</v>
      </c>
      <c r="Z65" s="539" t="s">
        <v>147</v>
      </c>
      <c r="AA65" s="536">
        <v>1.1000000238418579</v>
      </c>
      <c r="AB65" s="535" t="s">
        <v>148</v>
      </c>
      <c r="AC65" s="539" t="s">
        <v>149</v>
      </c>
      <c r="AD65" s="533">
        <v>53</v>
      </c>
      <c r="AE65" s="544"/>
      <c r="AF65" s="544"/>
    </row>
    <row r="66" spans="1:32" x14ac:dyDescent="0.3">
      <c r="A66" s="427" t="s">
        <v>75</v>
      </c>
      <c r="B66" s="640">
        <v>42149</v>
      </c>
      <c r="C66" s="603"/>
      <c r="D66" s="331">
        <v>5.3000001907348633</v>
      </c>
      <c r="E66" s="332" t="s">
        <v>144</v>
      </c>
      <c r="F66" s="331">
        <v>11.109999656677246</v>
      </c>
      <c r="G66" s="331">
        <v>7.9099998474121094</v>
      </c>
      <c r="H66" s="332" t="s">
        <v>145</v>
      </c>
      <c r="I66" s="331">
        <v>1.440000057220459</v>
      </c>
      <c r="J66" s="331">
        <v>109.93000030517578</v>
      </c>
      <c r="K66" s="341" t="s">
        <v>165</v>
      </c>
      <c r="L66" s="332" t="s">
        <v>163</v>
      </c>
      <c r="M66" s="341" t="s">
        <v>165</v>
      </c>
      <c r="N66" s="333">
        <v>299</v>
      </c>
      <c r="O66" s="331">
        <v>14.366999626159668</v>
      </c>
      <c r="P66" s="388">
        <v>9.4905510544776917E-2</v>
      </c>
      <c r="Q66" s="388"/>
      <c r="R66" s="388"/>
      <c r="S66" s="331">
        <v>37.587001800537109</v>
      </c>
      <c r="T66" s="331">
        <v>17.951000213623047</v>
      </c>
      <c r="U66" s="331">
        <v>7.820000171661377</v>
      </c>
      <c r="V66" s="333">
        <v>608</v>
      </c>
      <c r="W66" s="332" t="s">
        <v>144</v>
      </c>
      <c r="X66" s="341" t="s">
        <v>146</v>
      </c>
      <c r="Y66" s="341" t="s">
        <v>146</v>
      </c>
      <c r="Z66" s="333">
        <v>0.40000000596046448</v>
      </c>
      <c r="AA66" s="341" t="s">
        <v>146</v>
      </c>
      <c r="AB66" s="332" t="s">
        <v>148</v>
      </c>
      <c r="AC66" s="341" t="s">
        <v>149</v>
      </c>
      <c r="AD66" s="389">
        <v>12</v>
      </c>
      <c r="AE66" s="18"/>
      <c r="AF66" s="18"/>
    </row>
    <row r="67" spans="1:32" x14ac:dyDescent="0.3">
      <c r="A67" s="391" t="s">
        <v>75</v>
      </c>
      <c r="B67" s="15">
        <v>42247</v>
      </c>
      <c r="C67" s="603"/>
      <c r="D67" s="331">
        <v>6.0999999046325684</v>
      </c>
      <c r="E67" s="332" t="s">
        <v>144</v>
      </c>
      <c r="F67" s="331">
        <v>10.560000419616699</v>
      </c>
      <c r="G67" s="331">
        <v>7.119999885559082</v>
      </c>
      <c r="H67" s="332" t="s">
        <v>145</v>
      </c>
      <c r="I67" s="331">
        <v>1.4900000095367432</v>
      </c>
      <c r="J67" s="331">
        <v>97.69000244140625</v>
      </c>
      <c r="K67" s="333">
        <v>36</v>
      </c>
      <c r="L67" s="332" t="s">
        <v>163</v>
      </c>
      <c r="M67" s="341" t="s">
        <v>165</v>
      </c>
      <c r="N67" s="333">
        <v>250.19999694824219</v>
      </c>
      <c r="O67" s="331">
        <v>19.965000152587891</v>
      </c>
      <c r="P67" s="388">
        <v>0.1205420196056366</v>
      </c>
      <c r="Q67" s="388"/>
      <c r="R67" s="388"/>
      <c r="S67" s="331">
        <v>37.03900146484375</v>
      </c>
      <c r="T67" s="331">
        <v>25.027999877929688</v>
      </c>
      <c r="U67" s="331">
        <v>7.7800002098083496</v>
      </c>
      <c r="V67" s="335">
        <v>583</v>
      </c>
      <c r="W67" s="332" t="s">
        <v>144</v>
      </c>
      <c r="X67" s="341" t="s">
        <v>146</v>
      </c>
      <c r="Y67" s="333">
        <v>0.5</v>
      </c>
      <c r="Z67" s="333">
        <v>0.40000000596046448</v>
      </c>
      <c r="AA67" s="333">
        <v>1.2000000476837158</v>
      </c>
      <c r="AB67" s="332" t="s">
        <v>148</v>
      </c>
      <c r="AC67" s="341" t="s">
        <v>149</v>
      </c>
      <c r="AD67" s="13"/>
      <c r="AE67" s="716">
        <v>61</v>
      </c>
      <c r="AF67" s="19"/>
    </row>
    <row r="68" spans="1:32" x14ac:dyDescent="0.3">
      <c r="A68" s="415" t="s">
        <v>598</v>
      </c>
      <c r="B68" s="461">
        <v>42282</v>
      </c>
      <c r="C68" s="603"/>
      <c r="D68" s="331">
        <v>5.5999999046325684</v>
      </c>
      <c r="E68" s="331">
        <v>4.8352275043725967E-2</v>
      </c>
      <c r="F68" s="331">
        <v>10.460000038146973</v>
      </c>
      <c r="G68" s="331">
        <v>6.809999942779541</v>
      </c>
      <c r="H68" s="332" t="s">
        <v>145</v>
      </c>
      <c r="I68" s="331">
        <v>1.5</v>
      </c>
      <c r="J68" s="331">
        <v>95.779998779296875</v>
      </c>
      <c r="K68" s="333">
        <v>16</v>
      </c>
      <c r="L68" s="332" t="s">
        <v>163</v>
      </c>
      <c r="M68" s="341" t="s">
        <v>165</v>
      </c>
      <c r="N68" s="333">
        <v>231.89999389648438</v>
      </c>
      <c r="O68" s="331">
        <v>17.01099967956543</v>
      </c>
      <c r="P68" s="388">
        <v>0.12744481861591339</v>
      </c>
      <c r="Q68" s="388"/>
      <c r="R68" s="388"/>
      <c r="S68" s="331">
        <v>44.249000549316406</v>
      </c>
      <c r="T68" s="331">
        <v>24.652999877929688</v>
      </c>
      <c r="U68" s="331">
        <v>7.690000057220459</v>
      </c>
      <c r="V68" s="335">
        <v>574</v>
      </c>
      <c r="W68" s="672" t="s">
        <v>144</v>
      </c>
      <c r="X68" s="678" t="s">
        <v>146</v>
      </c>
      <c r="Y68" s="681">
        <v>4.3000001907348633</v>
      </c>
      <c r="Z68" s="681">
        <v>0.89999997615814209</v>
      </c>
      <c r="AA68" s="681">
        <v>0.89999997615814209</v>
      </c>
      <c r="AB68" s="672" t="s">
        <v>148</v>
      </c>
      <c r="AC68" s="681">
        <v>0.40000000596046448</v>
      </c>
      <c r="AD68" s="710">
        <v>29</v>
      </c>
      <c r="AE68" s="381"/>
      <c r="AF68" s="381"/>
    </row>
    <row r="69" spans="1:32" s="725" customFormat="1" x14ac:dyDescent="0.3">
      <c r="A69" s="750"/>
      <c r="B69" s="126"/>
      <c r="C69" s="738"/>
      <c r="D69" s="470"/>
      <c r="E69" s="471"/>
      <c r="F69" s="470"/>
      <c r="G69" s="470"/>
      <c r="H69" s="471"/>
      <c r="I69" s="470"/>
      <c r="J69" s="470"/>
      <c r="K69" s="473"/>
      <c r="L69" s="471"/>
      <c r="M69" s="472"/>
      <c r="N69" s="473"/>
      <c r="O69" s="470"/>
      <c r="P69" s="474"/>
      <c r="Q69" s="474"/>
      <c r="R69" s="474"/>
      <c r="S69" s="470"/>
      <c r="T69" s="470"/>
      <c r="U69" s="470"/>
      <c r="V69" s="475"/>
      <c r="W69" s="759"/>
      <c r="X69" s="760"/>
      <c r="Y69" s="761"/>
      <c r="Z69" s="761"/>
      <c r="AA69" s="761"/>
      <c r="AB69" s="759"/>
      <c r="AC69" s="760"/>
      <c r="AD69" s="66"/>
      <c r="AE69" s="751"/>
      <c r="AF69" s="72"/>
    </row>
    <row r="70" spans="1:32" s="178" customFormat="1" x14ac:dyDescent="0.3">
      <c r="A70" s="415" t="s">
        <v>295</v>
      </c>
      <c r="B70" s="515">
        <v>42060</v>
      </c>
      <c r="C70" s="603"/>
      <c r="D70" s="293">
        <v>7.4000000953674316</v>
      </c>
      <c r="E70" s="292" t="s">
        <v>144</v>
      </c>
      <c r="F70" s="293">
        <v>10</v>
      </c>
      <c r="G70" s="293">
        <v>8.2799997329711914</v>
      </c>
      <c r="H70" s="292" t="s">
        <v>145</v>
      </c>
      <c r="I70" s="293">
        <v>1.2699999809265137</v>
      </c>
      <c r="J70" s="293">
        <v>88.970001220703125</v>
      </c>
      <c r="K70" s="294" t="s">
        <v>165</v>
      </c>
      <c r="L70" s="292" t="s">
        <v>163</v>
      </c>
      <c r="M70" s="295">
        <v>28</v>
      </c>
      <c r="N70" s="295">
        <v>268.5</v>
      </c>
      <c r="O70" s="293">
        <v>3.755000114440918</v>
      </c>
      <c r="P70" s="296">
        <v>8.8631346821784973E-2</v>
      </c>
      <c r="Q70" s="296"/>
      <c r="R70" s="296"/>
      <c r="S70" s="293">
        <v>23.698999404907227</v>
      </c>
      <c r="T70" s="293">
        <v>13.354999542236328</v>
      </c>
      <c r="U70" s="293">
        <v>7.7600002288818359</v>
      </c>
      <c r="V70" s="297">
        <v>522</v>
      </c>
      <c r="W70" s="667" t="s">
        <v>144</v>
      </c>
      <c r="X70" s="682" t="s">
        <v>146</v>
      </c>
      <c r="Y70" s="682" t="s">
        <v>146</v>
      </c>
      <c r="Z70" s="677">
        <v>0.30000001192092896</v>
      </c>
      <c r="AA70" s="677">
        <v>0.80000001192092896</v>
      </c>
      <c r="AB70" s="667" t="s">
        <v>148</v>
      </c>
      <c r="AC70" s="682" t="s">
        <v>149</v>
      </c>
      <c r="AD70" s="713">
        <v>3.1000000890344381E-3</v>
      </c>
      <c r="AE70" s="299"/>
      <c r="AF70" s="299"/>
    </row>
    <row r="71" spans="1:32" s="178" customFormat="1" x14ac:dyDescent="0.3">
      <c r="A71" s="415" t="s">
        <v>86</v>
      </c>
      <c r="B71" s="63">
        <v>42086</v>
      </c>
      <c r="C71" s="603"/>
      <c r="D71" s="293">
        <v>6.0999999046325684</v>
      </c>
      <c r="E71" s="293">
        <v>4.5055851340293884E-2</v>
      </c>
      <c r="F71" s="293">
        <v>9.8400001525878906</v>
      </c>
      <c r="G71" s="293">
        <v>7.9000000953674316</v>
      </c>
      <c r="H71" s="292" t="s">
        <v>145</v>
      </c>
      <c r="I71" s="293">
        <v>1.309999942779541</v>
      </c>
      <c r="J71" s="293">
        <v>95.830001831054688</v>
      </c>
      <c r="K71" s="295">
        <v>5</v>
      </c>
      <c r="L71" s="292" t="s">
        <v>163</v>
      </c>
      <c r="M71" s="294" t="s">
        <v>165</v>
      </c>
      <c r="N71" s="295">
        <v>299</v>
      </c>
      <c r="O71" s="293">
        <v>4.0799999237060547</v>
      </c>
      <c r="P71" s="296">
        <v>8.853515237569809E-2</v>
      </c>
      <c r="Q71" s="296"/>
      <c r="R71" s="296"/>
      <c r="S71" s="293">
        <v>25.194000244140625</v>
      </c>
      <c r="T71" s="293">
        <v>15.291000366210938</v>
      </c>
      <c r="U71" s="293">
        <v>7.9800000190734863</v>
      </c>
      <c r="V71" s="297">
        <v>535</v>
      </c>
      <c r="W71" s="667" t="s">
        <v>144</v>
      </c>
      <c r="X71" s="682" t="s">
        <v>146</v>
      </c>
      <c r="Y71" s="682" t="s">
        <v>146</v>
      </c>
      <c r="Z71" s="682" t="s">
        <v>147</v>
      </c>
      <c r="AA71" s="682" t="s">
        <v>146</v>
      </c>
      <c r="AB71" s="667" t="s">
        <v>148</v>
      </c>
      <c r="AC71" s="677">
        <v>0.40000000596046448</v>
      </c>
      <c r="AD71" s="705">
        <v>41</v>
      </c>
      <c r="AE71" s="414"/>
      <c r="AF71" s="414"/>
    </row>
    <row r="72" spans="1:32" s="178" customFormat="1" x14ac:dyDescent="0.3">
      <c r="A72" s="425" t="s">
        <v>85</v>
      </c>
      <c r="B72" s="468">
        <v>42121</v>
      </c>
      <c r="C72" s="603"/>
      <c r="D72" s="549">
        <v>6.0999999046325684</v>
      </c>
      <c r="E72" s="550" t="s">
        <v>144</v>
      </c>
      <c r="F72" s="549">
        <v>10.060000419616699</v>
      </c>
      <c r="G72" s="549">
        <v>7.9800000190734863</v>
      </c>
      <c r="H72" s="550" t="s">
        <v>145</v>
      </c>
      <c r="I72" s="549">
        <v>1.5800000429153442</v>
      </c>
      <c r="J72" s="549">
        <v>95.669998168945313</v>
      </c>
      <c r="K72" s="551">
        <v>11</v>
      </c>
      <c r="L72" s="549">
        <v>5.000000074505806E-2</v>
      </c>
      <c r="M72" s="551">
        <v>39</v>
      </c>
      <c r="N72" s="551">
        <v>299</v>
      </c>
      <c r="O72" s="549">
        <v>3.8039999008178711</v>
      </c>
      <c r="P72" s="552">
        <v>9.7972124814987183E-2</v>
      </c>
      <c r="Q72" s="552"/>
      <c r="R72" s="552"/>
      <c r="S72" s="549">
        <v>24.860000610351563</v>
      </c>
      <c r="T72" s="549">
        <v>14.156000137329102</v>
      </c>
      <c r="U72" s="549">
        <v>8.0699996948242188</v>
      </c>
      <c r="V72" s="551">
        <v>530</v>
      </c>
      <c r="W72" s="762" t="s">
        <v>144</v>
      </c>
      <c r="X72" s="763" t="s">
        <v>146</v>
      </c>
      <c r="Y72" s="763" t="s">
        <v>146</v>
      </c>
      <c r="Z72" s="764">
        <v>0.5</v>
      </c>
      <c r="AA72" s="764">
        <v>0.89999997615814209</v>
      </c>
      <c r="AB72" s="762" t="s">
        <v>148</v>
      </c>
      <c r="AC72" s="763" t="s">
        <v>149</v>
      </c>
      <c r="AD72" s="765">
        <v>1</v>
      </c>
      <c r="AE72" s="23"/>
      <c r="AF72" s="23"/>
    </row>
    <row r="73" spans="1:32" x14ac:dyDescent="0.3">
      <c r="A73" s="427" t="s">
        <v>336</v>
      </c>
      <c r="B73" s="640">
        <v>42149</v>
      </c>
      <c r="C73" s="603"/>
      <c r="D73" s="331">
        <v>5.8000001907348633</v>
      </c>
      <c r="E73" s="331">
        <v>3.5453919321298599E-2</v>
      </c>
      <c r="F73" s="331">
        <v>9.3100004196166992</v>
      </c>
      <c r="G73" s="331">
        <v>7.9099998474121094</v>
      </c>
      <c r="H73" s="332" t="s">
        <v>145</v>
      </c>
      <c r="I73" s="331">
        <v>1.2599999904632568</v>
      </c>
      <c r="J73" s="331">
        <v>89.769996643066406</v>
      </c>
      <c r="K73" s="333">
        <v>9</v>
      </c>
      <c r="L73" s="332" t="s">
        <v>163</v>
      </c>
      <c r="M73" s="333">
        <v>13</v>
      </c>
      <c r="N73" s="333">
        <v>299</v>
      </c>
      <c r="O73" s="331">
        <v>2.9210000038146973</v>
      </c>
      <c r="P73" s="388">
        <v>6.7299127578735352E-2</v>
      </c>
      <c r="Q73" s="388"/>
      <c r="R73" s="388"/>
      <c r="S73" s="331">
        <v>21.804000854492188</v>
      </c>
      <c r="T73" s="331">
        <v>11.743000030517578</v>
      </c>
      <c r="U73" s="331">
        <v>7.8499999046325684</v>
      </c>
      <c r="V73" s="333">
        <v>511</v>
      </c>
      <c r="W73" s="332" t="s">
        <v>144</v>
      </c>
      <c r="X73" s="341" t="s">
        <v>146</v>
      </c>
      <c r="Y73" s="333">
        <v>1</v>
      </c>
      <c r="Z73" s="333">
        <v>2</v>
      </c>
      <c r="AA73" s="333">
        <v>0.89999997615814209</v>
      </c>
      <c r="AB73" s="331">
        <v>3.9999999105930328E-2</v>
      </c>
      <c r="AC73" s="341" t="s">
        <v>149</v>
      </c>
      <c r="AD73" s="389">
        <v>9</v>
      </c>
      <c r="AE73" s="18"/>
      <c r="AF73" s="18"/>
    </row>
    <row r="74" spans="1:32" x14ac:dyDescent="0.3">
      <c r="A74" s="425" t="s">
        <v>85</v>
      </c>
      <c r="B74" s="291">
        <v>42184</v>
      </c>
      <c r="C74" s="603"/>
      <c r="D74" s="331">
        <v>8.1000003814697266</v>
      </c>
      <c r="E74" s="331">
        <v>2.3432763293385506E-2</v>
      </c>
      <c r="F74" s="331">
        <v>9.4799995422363281</v>
      </c>
      <c r="G74" s="331">
        <v>7.5399999618530273</v>
      </c>
      <c r="H74" s="332" t="s">
        <v>145</v>
      </c>
      <c r="I74" s="331">
        <v>1.2799999713897705</v>
      </c>
      <c r="J74" s="331">
        <v>90.099998474121094</v>
      </c>
      <c r="K74" s="333">
        <v>13</v>
      </c>
      <c r="L74" s="332" t="s">
        <v>163</v>
      </c>
      <c r="M74" s="333">
        <v>67</v>
      </c>
      <c r="N74" s="333">
        <v>262.39999389648438</v>
      </c>
      <c r="O74" s="331">
        <v>4.9029998779296875</v>
      </c>
      <c r="P74" s="388">
        <v>8.2372508943080902E-2</v>
      </c>
      <c r="Q74" s="388"/>
      <c r="R74" s="388"/>
      <c r="S74" s="331">
        <v>24.181999206542969</v>
      </c>
      <c r="T74" s="331">
        <v>17.323999404907227</v>
      </c>
      <c r="U74" s="331">
        <v>7.7600002288818359</v>
      </c>
      <c r="V74" s="331">
        <v>515</v>
      </c>
      <c r="W74" s="332" t="s">
        <v>144</v>
      </c>
      <c r="X74" s="341" t="s">
        <v>146</v>
      </c>
      <c r="Y74" s="341" t="s">
        <v>146</v>
      </c>
      <c r="Z74" s="333">
        <v>0.30000001192092896</v>
      </c>
      <c r="AA74" s="333">
        <v>1.5</v>
      </c>
      <c r="AB74" s="331">
        <v>3.9999999105930328E-2</v>
      </c>
      <c r="AC74" s="341" t="s">
        <v>149</v>
      </c>
      <c r="AD74" s="415"/>
      <c r="AE74" s="381"/>
      <c r="AF74" s="381"/>
    </row>
    <row r="75" spans="1:32" x14ac:dyDescent="0.3">
      <c r="A75" s="806" t="s">
        <v>336</v>
      </c>
      <c r="B75" s="807">
        <v>42212</v>
      </c>
      <c r="C75" s="614"/>
      <c r="D75" s="670">
        <v>6.6999998092651367</v>
      </c>
      <c r="E75" s="332" t="s">
        <v>144</v>
      </c>
      <c r="F75" s="331">
        <v>9.6099996566772461</v>
      </c>
      <c r="G75" s="331">
        <v>7.5399999618530273</v>
      </c>
      <c r="H75" s="332" t="s">
        <v>145</v>
      </c>
      <c r="I75" s="331">
        <v>1.2100000381469727</v>
      </c>
      <c r="J75" s="331">
        <v>93.760002136230469</v>
      </c>
      <c r="K75" s="341" t="s">
        <v>165</v>
      </c>
      <c r="L75" s="332" t="s">
        <v>163</v>
      </c>
      <c r="M75" s="333">
        <v>68</v>
      </c>
      <c r="N75" s="333">
        <v>305.10000610351563</v>
      </c>
      <c r="O75" s="331">
        <v>6.1810002326965332</v>
      </c>
      <c r="P75" s="388">
        <v>8.8277637958526611E-2</v>
      </c>
      <c r="Q75" s="388"/>
      <c r="R75" s="388"/>
      <c r="S75" s="331">
        <v>23.520999908447266</v>
      </c>
      <c r="T75" s="331">
        <v>11.300000190734863</v>
      </c>
      <c r="U75" s="331">
        <v>7.820000171661377</v>
      </c>
      <c r="V75" s="335">
        <v>519</v>
      </c>
      <c r="W75" s="442" t="s">
        <v>144</v>
      </c>
      <c r="X75" s="444" t="s">
        <v>146</v>
      </c>
      <c r="Y75" s="444" t="s">
        <v>146</v>
      </c>
      <c r="Z75" s="443">
        <v>3.2000000476837158</v>
      </c>
      <c r="AA75" s="443">
        <v>1</v>
      </c>
      <c r="AB75" s="442" t="s">
        <v>148</v>
      </c>
      <c r="AC75" s="444" t="s">
        <v>149</v>
      </c>
      <c r="AD75" s="701"/>
      <c r="AE75" s="299"/>
      <c r="AF75" s="299"/>
    </row>
    <row r="76" spans="1:32" x14ac:dyDescent="0.3">
      <c r="A76" s="391" t="s">
        <v>336</v>
      </c>
      <c r="B76" s="15">
        <v>42247</v>
      </c>
      <c r="C76" s="603"/>
      <c r="D76" s="331">
        <v>5.8000001907348633</v>
      </c>
      <c r="E76" s="332" t="s">
        <v>144</v>
      </c>
      <c r="F76" s="331">
        <v>9.4200000762939453</v>
      </c>
      <c r="G76" s="331">
        <v>7.429999828338623</v>
      </c>
      <c r="H76" s="332" t="s">
        <v>145</v>
      </c>
      <c r="I76" s="331">
        <v>1.25</v>
      </c>
      <c r="J76" s="331">
        <v>86.930000305175781</v>
      </c>
      <c r="K76" s="341" t="s">
        <v>165</v>
      </c>
      <c r="L76" s="332" t="s">
        <v>163</v>
      </c>
      <c r="M76" s="333">
        <v>101</v>
      </c>
      <c r="N76" s="333">
        <v>250.19999694824219</v>
      </c>
      <c r="O76" s="331">
        <v>3.4920001029968262</v>
      </c>
      <c r="P76" s="388">
        <v>6.9399461150169373E-2</v>
      </c>
      <c r="Q76" s="388"/>
      <c r="R76" s="388"/>
      <c r="S76" s="331">
        <v>26.479999542236328</v>
      </c>
      <c r="T76" s="331">
        <v>20.750999450683594</v>
      </c>
      <c r="U76" s="331">
        <v>7.8400001525878906</v>
      </c>
      <c r="V76" s="335">
        <v>536</v>
      </c>
      <c r="W76" s="672" t="s">
        <v>144</v>
      </c>
      <c r="X76" s="678" t="s">
        <v>146</v>
      </c>
      <c r="Y76" s="681">
        <v>1.6000000238418579</v>
      </c>
      <c r="Z76" s="681">
        <v>3.2999999523162842</v>
      </c>
      <c r="AA76" s="681">
        <v>1.5</v>
      </c>
      <c r="AB76" s="672" t="s">
        <v>148</v>
      </c>
      <c r="AC76" s="678" t="s">
        <v>149</v>
      </c>
      <c r="AD76" s="19"/>
      <c r="AE76" s="716">
        <v>58</v>
      </c>
      <c r="AF76" s="19"/>
    </row>
    <row r="77" spans="1:32" x14ac:dyDescent="0.3">
      <c r="A77" s="415" t="s">
        <v>599</v>
      </c>
      <c r="B77" s="461">
        <v>42282</v>
      </c>
      <c r="C77" s="603"/>
      <c r="D77" s="331">
        <v>5.5</v>
      </c>
      <c r="E77" s="331">
        <v>2.837214432656765E-2</v>
      </c>
      <c r="F77" s="331">
        <v>9.1700000762939453</v>
      </c>
      <c r="G77" s="331">
        <v>7.4600000381469727</v>
      </c>
      <c r="H77" s="332" t="s">
        <v>145</v>
      </c>
      <c r="I77" s="331">
        <v>1.25</v>
      </c>
      <c r="J77" s="331">
        <v>83.620002746582031</v>
      </c>
      <c r="K77" s="333">
        <v>7</v>
      </c>
      <c r="L77" s="332" t="s">
        <v>163</v>
      </c>
      <c r="M77" s="333">
        <v>42</v>
      </c>
      <c r="N77" s="333">
        <v>250.19999694824219</v>
      </c>
      <c r="O77" s="331">
        <v>3.0060000419616699</v>
      </c>
      <c r="P77" s="388">
        <v>7.1171045303344727E-2</v>
      </c>
      <c r="Q77" s="388"/>
      <c r="R77" s="388"/>
      <c r="S77" s="331">
        <v>27.218999862670898</v>
      </c>
      <c r="T77" s="331">
        <v>19.000999450683594</v>
      </c>
      <c r="U77" s="331">
        <v>7.8299999237060547</v>
      </c>
      <c r="V77" s="335">
        <v>504</v>
      </c>
      <c r="W77" s="672" t="s">
        <v>144</v>
      </c>
      <c r="X77" s="678" t="s">
        <v>146</v>
      </c>
      <c r="Y77" s="678" t="s">
        <v>146</v>
      </c>
      <c r="Z77" s="681">
        <v>1.7000000476837158</v>
      </c>
      <c r="AA77" s="681">
        <v>1</v>
      </c>
      <c r="AB77" s="672" t="s">
        <v>148</v>
      </c>
      <c r="AC77" s="681">
        <v>0.40000000596046448</v>
      </c>
      <c r="AD77" s="710">
        <v>31</v>
      </c>
      <c r="AE77" s="381"/>
      <c r="AF77" s="381"/>
    </row>
    <row r="78" spans="1:32" x14ac:dyDescent="0.3">
      <c r="A78" s="605" t="s">
        <v>76</v>
      </c>
      <c r="B78" s="651" t="s">
        <v>595</v>
      </c>
      <c r="C78" s="647"/>
      <c r="D78" s="666">
        <v>6.8000001907348633</v>
      </c>
      <c r="E78" s="672" t="s">
        <v>144</v>
      </c>
      <c r="F78" s="666">
        <v>9.4099998474121094</v>
      </c>
      <c r="G78" s="666">
        <v>7.5100002288818359</v>
      </c>
      <c r="H78" s="672" t="s">
        <v>145</v>
      </c>
      <c r="I78" s="666">
        <v>1.2999999523162842</v>
      </c>
      <c r="J78" s="666">
        <v>92.620002746582031</v>
      </c>
      <c r="K78" s="681">
        <v>6</v>
      </c>
      <c r="L78" s="672" t="s">
        <v>163</v>
      </c>
      <c r="M78" s="681">
        <v>9</v>
      </c>
      <c r="N78" s="681">
        <v>299</v>
      </c>
      <c r="O78" s="666">
        <v>3.0729999542236328</v>
      </c>
      <c r="P78" s="813">
        <v>6.9437652826309204E-2</v>
      </c>
      <c r="Q78" s="813"/>
      <c r="R78" s="813"/>
      <c r="S78" s="666">
        <v>22.322000503540039</v>
      </c>
      <c r="T78" s="666">
        <v>11.156999588012695</v>
      </c>
      <c r="U78" s="666">
        <v>7.880000114440918</v>
      </c>
      <c r="V78" s="697">
        <v>489</v>
      </c>
      <c r="W78" s="336"/>
      <c r="X78" s="337"/>
      <c r="Y78" s="336"/>
      <c r="Z78" s="336"/>
      <c r="AA78" s="336"/>
      <c r="AB78" s="336"/>
      <c r="AC78" s="336"/>
      <c r="AD78" s="336"/>
      <c r="AE78" s="336"/>
    </row>
    <row r="79" spans="1:32" x14ac:dyDescent="0.3">
      <c r="A79" s="609" t="s">
        <v>78</v>
      </c>
      <c r="B79" s="636" t="s">
        <v>595</v>
      </c>
      <c r="C79" s="636"/>
      <c r="D79" s="808">
        <v>5.5</v>
      </c>
      <c r="E79" s="809" t="s">
        <v>144</v>
      </c>
      <c r="F79" s="808">
        <v>10.930000305175781</v>
      </c>
      <c r="G79" s="808">
        <v>7.570000171661377</v>
      </c>
      <c r="H79" s="809" t="s">
        <v>145</v>
      </c>
      <c r="I79" s="808">
        <v>1.5800000429153442</v>
      </c>
      <c r="J79" s="808">
        <v>102.83000183105469</v>
      </c>
      <c r="K79" s="811">
        <v>6</v>
      </c>
      <c r="L79" s="808">
        <v>5.9999998658895493E-2</v>
      </c>
      <c r="M79" s="811">
        <v>18</v>
      </c>
      <c r="N79" s="811">
        <v>320.39999389648438</v>
      </c>
      <c r="O79" s="808">
        <v>5.8239998817443848</v>
      </c>
      <c r="P79" s="812">
        <v>7.8707039356231689E-2</v>
      </c>
      <c r="Q79" s="812"/>
      <c r="R79" s="812"/>
      <c r="S79" s="808">
        <v>21.343999862670898</v>
      </c>
      <c r="T79" s="808">
        <v>7.9699997901916504</v>
      </c>
      <c r="U79" s="808">
        <v>7.880000114440918</v>
      </c>
      <c r="V79" s="814">
        <v>569</v>
      </c>
      <c r="W79" s="598"/>
      <c r="X79" s="599"/>
      <c r="Y79" s="598"/>
      <c r="Z79" s="598"/>
      <c r="AA79" s="598"/>
      <c r="AB79" s="598"/>
      <c r="AC79" s="598"/>
      <c r="AD79" s="598"/>
      <c r="AE79" s="598"/>
      <c r="AF79" s="178"/>
    </row>
    <row r="80" spans="1:32" x14ac:dyDescent="0.3">
      <c r="A80" s="609" t="s">
        <v>80</v>
      </c>
      <c r="B80" s="636" t="s">
        <v>595</v>
      </c>
      <c r="C80" s="636"/>
      <c r="D80" s="808">
        <v>4.0999999046325684</v>
      </c>
      <c r="E80" s="809" t="s">
        <v>144</v>
      </c>
      <c r="F80" s="808">
        <v>10.470000267028809</v>
      </c>
      <c r="G80" s="808">
        <v>7.440000057220459</v>
      </c>
      <c r="H80" s="809" t="s">
        <v>145</v>
      </c>
      <c r="I80" s="808">
        <v>1.4700000286102295</v>
      </c>
      <c r="J80" s="808">
        <v>103.09999847412109</v>
      </c>
      <c r="K80" s="810" t="s">
        <v>165</v>
      </c>
      <c r="L80" s="809" t="s">
        <v>163</v>
      </c>
      <c r="M80" s="811">
        <v>16</v>
      </c>
      <c r="N80" s="811">
        <v>350.89999389648438</v>
      </c>
      <c r="O80" s="808">
        <v>5.9970002174377441</v>
      </c>
      <c r="P80" s="812">
        <v>0.10002137720584869</v>
      </c>
      <c r="Q80" s="812"/>
      <c r="R80" s="812"/>
      <c r="S80" s="808">
        <v>14.673000335693359</v>
      </c>
      <c r="T80" s="808">
        <v>6.1750001907348633</v>
      </c>
      <c r="U80" s="808">
        <v>7.679999828338623</v>
      </c>
      <c r="V80" s="814">
        <v>567</v>
      </c>
      <c r="W80" s="598"/>
      <c r="X80" s="599"/>
      <c r="Y80" s="598"/>
      <c r="Z80" s="598"/>
      <c r="AA80" s="598"/>
      <c r="AB80" s="598"/>
      <c r="AC80" s="598"/>
      <c r="AD80" s="598"/>
      <c r="AE80" s="598"/>
      <c r="AF80" s="178"/>
    </row>
    <row r="82" spans="1:32" x14ac:dyDescent="0.3">
      <c r="A82" s="381" t="s">
        <v>297</v>
      </c>
      <c r="B82" s="629">
        <v>42060</v>
      </c>
      <c r="D82" s="293">
        <v>5.3000001907348633</v>
      </c>
      <c r="E82" s="292" t="s">
        <v>144</v>
      </c>
      <c r="F82" s="293">
        <v>10.279999732971191</v>
      </c>
      <c r="G82" s="293">
        <v>7.380000114440918</v>
      </c>
      <c r="H82" s="292" t="s">
        <v>145</v>
      </c>
      <c r="I82" s="293">
        <v>1.4299999475479126</v>
      </c>
      <c r="J82" s="293">
        <v>94.669998168945313</v>
      </c>
      <c r="K82" s="295">
        <v>8</v>
      </c>
      <c r="L82" s="292" t="s">
        <v>163</v>
      </c>
      <c r="M82" s="295">
        <v>19</v>
      </c>
      <c r="N82" s="295">
        <v>268.5</v>
      </c>
      <c r="O82" s="293">
        <v>6.5409998893737793</v>
      </c>
      <c r="P82" s="296">
        <v>8.8631346821784973E-2</v>
      </c>
      <c r="Q82" s="296"/>
      <c r="R82" s="296"/>
      <c r="S82" s="293">
        <v>34.245998382568359</v>
      </c>
      <c r="T82" s="293">
        <v>16.23900032043457</v>
      </c>
      <c r="U82" s="293">
        <v>7.7300000190734863</v>
      </c>
      <c r="V82" s="297">
        <v>553</v>
      </c>
      <c r="W82" s="292" t="s">
        <v>144</v>
      </c>
      <c r="X82" s="294" t="s">
        <v>146</v>
      </c>
      <c r="Y82" s="294" t="s">
        <v>146</v>
      </c>
      <c r="Z82" s="295">
        <v>1</v>
      </c>
      <c r="AA82" s="295">
        <v>1.2999999523162842</v>
      </c>
      <c r="AB82" s="292" t="s">
        <v>148</v>
      </c>
      <c r="AC82" s="294" t="s">
        <v>149</v>
      </c>
      <c r="AD82" s="356">
        <v>3.7000000011175871E-3</v>
      </c>
      <c r="AE82" s="299"/>
      <c r="AF82" s="299"/>
    </row>
    <row r="83" spans="1:32" x14ac:dyDescent="0.3">
      <c r="A83" s="381" t="s">
        <v>88</v>
      </c>
      <c r="B83" s="631">
        <v>42086</v>
      </c>
      <c r="D83" s="293">
        <v>6</v>
      </c>
      <c r="E83" s="293">
        <v>3.7572372704744339E-2</v>
      </c>
      <c r="F83" s="293">
        <v>10.619999885559082</v>
      </c>
      <c r="G83" s="293">
        <v>7.0900001525878906</v>
      </c>
      <c r="H83" s="292" t="s">
        <v>145</v>
      </c>
      <c r="I83" s="293">
        <v>1.4600000381469727</v>
      </c>
      <c r="J83" s="293">
        <v>98.360000610351563</v>
      </c>
      <c r="K83" s="294" t="s">
        <v>165</v>
      </c>
      <c r="L83" s="292" t="s">
        <v>163</v>
      </c>
      <c r="M83" s="295">
        <v>9</v>
      </c>
      <c r="N83" s="295">
        <v>299</v>
      </c>
      <c r="O83" s="293">
        <v>9.2480001449584961</v>
      </c>
      <c r="P83" s="296">
        <v>6.1258107423782349E-2</v>
      </c>
      <c r="Q83" s="296"/>
      <c r="R83" s="296"/>
      <c r="S83" s="293">
        <v>25.943000793457031</v>
      </c>
      <c r="T83" s="293">
        <v>17.600000381469727</v>
      </c>
      <c r="U83" s="293">
        <v>8.0100002288818359</v>
      </c>
      <c r="V83" s="297">
        <v>543</v>
      </c>
      <c r="W83" s="292" t="s">
        <v>144</v>
      </c>
      <c r="X83" s="294" t="s">
        <v>146</v>
      </c>
      <c r="Y83" s="294" t="s">
        <v>146</v>
      </c>
      <c r="Z83" s="295">
        <v>0.80000001192092896</v>
      </c>
      <c r="AA83" s="294" t="s">
        <v>146</v>
      </c>
      <c r="AB83" s="293">
        <v>3.9999999105930328E-2</v>
      </c>
      <c r="AC83" s="294" t="s">
        <v>149</v>
      </c>
      <c r="AD83" s="411">
        <v>42</v>
      </c>
      <c r="AE83" s="414"/>
      <c r="AF83" s="414"/>
    </row>
    <row r="84" spans="1:32" x14ac:dyDescent="0.3">
      <c r="A84" s="337" t="s">
        <v>87</v>
      </c>
      <c r="B84" s="620">
        <v>42121</v>
      </c>
      <c r="D84" s="549">
        <v>6.0999999046325684</v>
      </c>
      <c r="E84" s="549">
        <v>2.5628156960010529E-2</v>
      </c>
      <c r="F84" s="549">
        <v>10.689999580383301</v>
      </c>
      <c r="G84" s="549">
        <v>7.070000171661377</v>
      </c>
      <c r="H84" s="550" t="s">
        <v>145</v>
      </c>
      <c r="I84" s="549">
        <v>1.6000000238418579</v>
      </c>
      <c r="J84" s="549">
        <v>96.800003051757813</v>
      </c>
      <c r="K84" s="551">
        <v>9</v>
      </c>
      <c r="L84" s="550" t="s">
        <v>163</v>
      </c>
      <c r="M84" s="551">
        <v>19</v>
      </c>
      <c r="N84" s="551">
        <v>299</v>
      </c>
      <c r="O84" s="549">
        <v>11.310000419616699</v>
      </c>
      <c r="P84" s="552">
        <v>7.8624553978443146E-2</v>
      </c>
      <c r="Q84" s="552"/>
      <c r="R84" s="552"/>
      <c r="S84" s="549">
        <v>25.659999847412109</v>
      </c>
      <c r="T84" s="549">
        <v>14.940999984741211</v>
      </c>
      <c r="U84" s="549">
        <v>7.9499998092651367</v>
      </c>
      <c r="V84" s="551">
        <v>537</v>
      </c>
      <c r="W84" s="553" t="s">
        <v>144</v>
      </c>
      <c r="X84" s="554" t="s">
        <v>146</v>
      </c>
      <c r="Y84" s="554" t="s">
        <v>146</v>
      </c>
      <c r="Z84" s="555">
        <v>5.1999998092651367</v>
      </c>
      <c r="AA84" s="555">
        <v>0.80000001192092896</v>
      </c>
      <c r="AB84" s="553" t="s">
        <v>148</v>
      </c>
      <c r="AC84" s="555">
        <v>0.40000000596046448</v>
      </c>
      <c r="AD84" s="556">
        <v>2</v>
      </c>
      <c r="AE84" s="23"/>
      <c r="AF84" s="23"/>
    </row>
    <row r="85" spans="1:32" x14ac:dyDescent="0.3">
      <c r="A85" s="427" t="s">
        <v>339</v>
      </c>
      <c r="B85" s="640">
        <v>42149</v>
      </c>
      <c r="C85" s="603"/>
      <c r="D85" s="331">
        <v>5.1999998092651367</v>
      </c>
      <c r="E85" s="332" t="s">
        <v>144</v>
      </c>
      <c r="F85" s="331">
        <v>10.369999885559082</v>
      </c>
      <c r="G85" s="331">
        <v>7.1700000762939453</v>
      </c>
      <c r="H85" s="332" t="s">
        <v>145</v>
      </c>
      <c r="I85" s="331">
        <v>1.5299999713897705</v>
      </c>
      <c r="J85" s="331">
        <v>99.30999755859375</v>
      </c>
      <c r="K85" s="341" t="s">
        <v>165</v>
      </c>
      <c r="L85" s="332" t="s">
        <v>163</v>
      </c>
      <c r="M85" s="333">
        <v>11</v>
      </c>
      <c r="N85" s="333">
        <v>289.79998779296875</v>
      </c>
      <c r="O85" s="331">
        <v>10.454999923706055</v>
      </c>
      <c r="P85" s="388">
        <v>6.7299127578735352E-2</v>
      </c>
      <c r="Q85" s="388"/>
      <c r="R85" s="388"/>
      <c r="S85" s="331">
        <v>27.759000778198242</v>
      </c>
      <c r="T85" s="331">
        <v>14.756999969482422</v>
      </c>
      <c r="U85" s="331">
        <v>7.8400001525878906</v>
      </c>
      <c r="V85" s="333">
        <v>538</v>
      </c>
      <c r="W85" s="672" t="s">
        <v>144</v>
      </c>
      <c r="X85" s="678" t="s">
        <v>146</v>
      </c>
      <c r="Y85" s="681">
        <v>0.60000002384185791</v>
      </c>
      <c r="Z85" s="681">
        <v>3.4000000953674316</v>
      </c>
      <c r="AA85" s="681">
        <v>0.89999997615814209</v>
      </c>
      <c r="AB85" s="666">
        <v>3.9999999105930328E-2</v>
      </c>
      <c r="AC85" s="681">
        <v>0.40000000596046448</v>
      </c>
      <c r="AD85" s="716">
        <v>10</v>
      </c>
      <c r="AE85" s="18"/>
      <c r="AF85" s="18"/>
    </row>
    <row r="86" spans="1:32" s="178" customFormat="1" x14ac:dyDescent="0.3">
      <c r="A86" s="425" t="s">
        <v>87</v>
      </c>
      <c r="B86" s="291">
        <v>42184</v>
      </c>
      <c r="C86" s="603"/>
      <c r="D86" s="331">
        <v>5.6999998092651367</v>
      </c>
      <c r="E86" s="332" t="s">
        <v>144</v>
      </c>
      <c r="F86" s="331">
        <v>10.090000152587891</v>
      </c>
      <c r="G86" s="331">
        <v>6.7800002098083496</v>
      </c>
      <c r="H86" s="332" t="s">
        <v>145</v>
      </c>
      <c r="I86" s="331">
        <v>1.4800000190734863</v>
      </c>
      <c r="J86" s="331">
        <v>96.220001220703125</v>
      </c>
      <c r="K86" s="333">
        <v>11</v>
      </c>
      <c r="L86" s="332" t="s">
        <v>163</v>
      </c>
      <c r="M86" s="333">
        <v>16</v>
      </c>
      <c r="N86" s="333">
        <v>250.19999694824219</v>
      </c>
      <c r="O86" s="331">
        <v>16.231000900268555</v>
      </c>
      <c r="P86" s="388">
        <v>7.8573808073997498E-2</v>
      </c>
      <c r="Q86" s="388"/>
      <c r="R86" s="388"/>
      <c r="S86" s="331">
        <v>37.926998138427734</v>
      </c>
      <c r="T86" s="331">
        <v>26.538000106811523</v>
      </c>
      <c r="U86" s="331">
        <v>7.7300000190734863</v>
      </c>
      <c r="V86" s="331">
        <v>538</v>
      </c>
      <c r="W86" s="672" t="s">
        <v>144</v>
      </c>
      <c r="X86" s="678" t="s">
        <v>146</v>
      </c>
      <c r="Y86" s="678" t="s">
        <v>146</v>
      </c>
      <c r="Z86" s="681">
        <v>2.9000000953674316</v>
      </c>
      <c r="AA86" s="681">
        <v>2</v>
      </c>
      <c r="AB86" s="666">
        <v>5.9999998658895493E-2</v>
      </c>
      <c r="AC86" s="681">
        <v>0.40000000596046448</v>
      </c>
      <c r="AD86" s="381"/>
      <c r="AE86" s="381"/>
      <c r="AF86" s="381"/>
    </row>
    <row r="87" spans="1:32" x14ac:dyDescent="0.3">
      <c r="A87" s="462" t="s">
        <v>339</v>
      </c>
      <c r="B87" s="461">
        <v>42212</v>
      </c>
      <c r="C87" s="603"/>
      <c r="D87" s="331">
        <v>5.6999998092651367</v>
      </c>
      <c r="E87" s="332" t="s">
        <v>144</v>
      </c>
      <c r="F87" s="331">
        <v>10.319999694824219</v>
      </c>
      <c r="G87" s="331">
        <v>6.8600001335144043</v>
      </c>
      <c r="H87" s="332" t="s">
        <v>145</v>
      </c>
      <c r="I87" s="331">
        <v>1.3899999856948853</v>
      </c>
      <c r="J87" s="331">
        <v>95.550003051757813</v>
      </c>
      <c r="K87" s="333">
        <v>8</v>
      </c>
      <c r="L87" s="332" t="s">
        <v>163</v>
      </c>
      <c r="M87" s="333">
        <v>20</v>
      </c>
      <c r="N87" s="333">
        <v>302</v>
      </c>
      <c r="O87" s="331">
        <v>8.3280000686645508</v>
      </c>
      <c r="P87" s="388">
        <v>7.9288430511951447E-2</v>
      </c>
      <c r="Q87" s="388"/>
      <c r="R87" s="388"/>
      <c r="S87" s="331">
        <v>20.569000244140625</v>
      </c>
      <c r="T87" s="331">
        <v>10.940999984741211</v>
      </c>
      <c r="U87" s="331">
        <v>7.8299999237060547</v>
      </c>
      <c r="V87" s="335">
        <v>532</v>
      </c>
      <c r="W87" s="442" t="s">
        <v>144</v>
      </c>
      <c r="X87" s="444" t="s">
        <v>146</v>
      </c>
      <c r="Y87" s="443">
        <v>0.5</v>
      </c>
      <c r="Z87" s="443">
        <v>4.0999999046325684</v>
      </c>
      <c r="AA87" s="443">
        <v>1</v>
      </c>
      <c r="AB87" s="441">
        <v>3.9999999105930328E-2</v>
      </c>
      <c r="AC87" s="444" t="s">
        <v>149</v>
      </c>
      <c r="AD87" s="701"/>
      <c r="AE87" s="299"/>
      <c r="AF87" s="299"/>
    </row>
    <row r="88" spans="1:32" x14ac:dyDescent="0.3">
      <c r="A88" s="391" t="s">
        <v>339</v>
      </c>
      <c r="B88" s="15">
        <v>42247</v>
      </c>
      <c r="C88" s="603"/>
      <c r="D88" s="331">
        <v>4.8000001907348633</v>
      </c>
      <c r="E88" s="332" t="s">
        <v>144</v>
      </c>
      <c r="F88" s="331">
        <v>10.369999885559082</v>
      </c>
      <c r="G88" s="331">
        <v>6.8299999237060547</v>
      </c>
      <c r="H88" s="332" t="s">
        <v>145</v>
      </c>
      <c r="I88" s="331">
        <v>1.4500000476837158</v>
      </c>
      <c r="J88" s="331">
        <v>89.959999084472656</v>
      </c>
      <c r="K88" s="333">
        <v>6</v>
      </c>
      <c r="L88" s="332" t="s">
        <v>163</v>
      </c>
      <c r="M88" s="333">
        <v>53</v>
      </c>
      <c r="N88" s="333">
        <v>244.10000610351563</v>
      </c>
      <c r="O88" s="331">
        <v>10.407999992370605</v>
      </c>
      <c r="P88" s="388">
        <v>6.9399461150169373E-2</v>
      </c>
      <c r="Q88" s="388"/>
      <c r="R88" s="388"/>
      <c r="S88" s="331">
        <v>29.062999725341797</v>
      </c>
      <c r="T88" s="331">
        <v>23.381000518798828</v>
      </c>
      <c r="U88" s="331">
        <v>7.8299999237060547</v>
      </c>
      <c r="V88" s="335">
        <v>553</v>
      </c>
      <c r="W88" s="332" t="s">
        <v>144</v>
      </c>
      <c r="X88" s="341" t="s">
        <v>146</v>
      </c>
      <c r="Y88" s="341" t="s">
        <v>146</v>
      </c>
      <c r="Z88" s="333">
        <v>9.6000003814697266</v>
      </c>
      <c r="AA88" s="333">
        <v>1.7000000476837158</v>
      </c>
      <c r="AB88" s="331">
        <v>3.9999999105930328E-2</v>
      </c>
      <c r="AC88" s="333">
        <v>0.80000001192092896</v>
      </c>
      <c r="AD88" s="13"/>
      <c r="AE88" s="716">
        <v>59</v>
      </c>
      <c r="AF88" s="19"/>
    </row>
    <row r="89" spans="1:32" s="178" customFormat="1" x14ac:dyDescent="0.3">
      <c r="A89" s="415" t="s">
        <v>600</v>
      </c>
      <c r="B89" s="461">
        <v>42282</v>
      </c>
      <c r="C89" s="603"/>
      <c r="D89" s="331">
        <v>4.9000000953674316</v>
      </c>
      <c r="E89" s="331">
        <v>2.0380118861794472E-2</v>
      </c>
      <c r="F89" s="331">
        <v>10.199999809265137</v>
      </c>
      <c r="G89" s="331">
        <v>6.5900001525878906</v>
      </c>
      <c r="H89" s="332" t="s">
        <v>145</v>
      </c>
      <c r="I89" s="331">
        <v>1.4900000095367432</v>
      </c>
      <c r="J89" s="331">
        <v>87.650001525878906</v>
      </c>
      <c r="K89" s="341" t="s">
        <v>165</v>
      </c>
      <c r="L89" s="332" t="s">
        <v>163</v>
      </c>
      <c r="M89" s="333">
        <v>25</v>
      </c>
      <c r="N89" s="333">
        <v>231.89999389648438</v>
      </c>
      <c r="O89" s="331">
        <v>12.182999610900879</v>
      </c>
      <c r="P89" s="388">
        <v>6.1529897153377533E-2</v>
      </c>
      <c r="Q89" s="388"/>
      <c r="R89" s="388"/>
      <c r="S89" s="331">
        <v>38.8489990234375</v>
      </c>
      <c r="T89" s="331">
        <v>26.042999267578125</v>
      </c>
      <c r="U89" s="331">
        <v>7.8400001525878906</v>
      </c>
      <c r="V89" s="335">
        <v>535</v>
      </c>
      <c r="W89" s="672" t="s">
        <v>144</v>
      </c>
      <c r="X89" s="678" t="s">
        <v>146</v>
      </c>
      <c r="Y89" s="681">
        <v>1.7000000476837158</v>
      </c>
      <c r="Z89" s="681">
        <v>8.3999996185302734</v>
      </c>
      <c r="AA89" s="681">
        <v>0.89999997615814209</v>
      </c>
      <c r="AB89" s="672" t="s">
        <v>148</v>
      </c>
      <c r="AC89" s="681">
        <v>1</v>
      </c>
      <c r="AD89" s="710">
        <v>32</v>
      </c>
      <c r="AE89" s="381"/>
      <c r="AF89" s="381"/>
    </row>
    <row r="90" spans="1:32" x14ac:dyDescent="0.3">
      <c r="A90" s="324" t="s">
        <v>77</v>
      </c>
      <c r="B90" s="330" t="s">
        <v>595</v>
      </c>
      <c r="C90" s="330"/>
      <c r="D90" s="331">
        <v>5.4000000953674316</v>
      </c>
      <c r="E90" s="332" t="s">
        <v>144</v>
      </c>
      <c r="F90" s="331">
        <v>10.180000305175781</v>
      </c>
      <c r="G90" s="331">
        <v>6.8499999046325684</v>
      </c>
      <c r="H90" s="332" t="s">
        <v>145</v>
      </c>
      <c r="I90" s="331">
        <v>1.5099999904632568</v>
      </c>
      <c r="J90" s="331">
        <v>92.839996337890625</v>
      </c>
      <c r="K90" s="333">
        <v>7</v>
      </c>
      <c r="L90" s="332" t="s">
        <v>291</v>
      </c>
      <c r="M90" s="333">
        <v>12</v>
      </c>
      <c r="N90" s="333">
        <v>299</v>
      </c>
      <c r="O90" s="331">
        <v>4.815000057220459</v>
      </c>
      <c r="P90" s="334">
        <v>6.1037089675664902E-2</v>
      </c>
      <c r="Q90" s="334"/>
      <c r="R90" s="334"/>
      <c r="S90" s="331">
        <v>18.75</v>
      </c>
      <c r="T90" s="331">
        <v>7.9130001068115234</v>
      </c>
      <c r="U90" s="331">
        <v>7.8600001335144043</v>
      </c>
      <c r="V90" s="335">
        <v>517</v>
      </c>
      <c r="W90" s="336"/>
      <c r="X90" s="337"/>
      <c r="Y90" s="336"/>
      <c r="Z90" s="336"/>
      <c r="AA90" s="336"/>
      <c r="AB90" s="336"/>
      <c r="AC90" s="336"/>
      <c r="AD90" s="336"/>
      <c r="AE90" s="336"/>
    </row>
    <row r="92" spans="1:32" x14ac:dyDescent="0.3">
      <c r="A92" s="616" t="s">
        <v>82</v>
      </c>
      <c r="B92" s="653" t="s">
        <v>595</v>
      </c>
      <c r="C92" s="653"/>
      <c r="D92" s="592">
        <v>6.0999999046325684</v>
      </c>
      <c r="E92" s="593" t="s">
        <v>144</v>
      </c>
      <c r="F92" s="592">
        <v>10.460000038146973</v>
      </c>
      <c r="G92" s="592">
        <v>7.3000001907348633</v>
      </c>
      <c r="H92" s="593" t="s">
        <v>145</v>
      </c>
      <c r="I92" s="592">
        <v>1.4700000286102295</v>
      </c>
      <c r="J92" s="592">
        <v>100.80999755859375</v>
      </c>
      <c r="K92" s="594" t="s">
        <v>165</v>
      </c>
      <c r="L92" s="593" t="s">
        <v>163</v>
      </c>
      <c r="M92" s="595">
        <v>12</v>
      </c>
      <c r="N92" s="595">
        <v>250.19999694824219</v>
      </c>
      <c r="O92" s="592">
        <v>16.132999420166016</v>
      </c>
      <c r="P92" s="596">
        <v>0.11859723925590515</v>
      </c>
      <c r="Q92" s="596"/>
      <c r="R92" s="596"/>
      <c r="S92" s="592">
        <v>41.1510009765625</v>
      </c>
      <c r="T92" s="592">
        <v>21.559000015258789</v>
      </c>
      <c r="U92" s="592">
        <v>7.8400001525878906</v>
      </c>
      <c r="V92" s="597">
        <v>551</v>
      </c>
      <c r="W92" s="309"/>
      <c r="X92" s="700"/>
      <c r="Y92" s="309"/>
      <c r="Z92" s="309"/>
      <c r="AA92" s="309"/>
      <c r="AB92" s="309"/>
      <c r="AC92" s="309"/>
      <c r="AD92" s="309"/>
      <c r="AE92" s="598"/>
      <c r="AF92" s="178"/>
    </row>
    <row r="93" spans="1:32" x14ac:dyDescent="0.3">
      <c r="A93" s="427" t="s">
        <v>104</v>
      </c>
      <c r="B93" s="426">
        <v>42121</v>
      </c>
      <c r="D93" s="293">
        <v>2.7000000476837158</v>
      </c>
      <c r="E93" s="292" t="s">
        <v>144</v>
      </c>
      <c r="F93" s="293">
        <v>6.3600001335144043</v>
      </c>
      <c r="G93" s="293">
        <v>3.7300000190734863</v>
      </c>
      <c r="H93" s="292" t="s">
        <v>145</v>
      </c>
      <c r="I93" s="293">
        <v>1.2400000095367432</v>
      </c>
      <c r="J93" s="293">
        <v>116.69000244140625</v>
      </c>
      <c r="K93" s="295">
        <v>15</v>
      </c>
      <c r="L93" s="292" t="s">
        <v>163</v>
      </c>
      <c r="M93" s="295">
        <v>19</v>
      </c>
      <c r="N93" s="295">
        <v>299</v>
      </c>
      <c r="O93" s="293">
        <v>34.694000244140625</v>
      </c>
      <c r="P93" s="296">
        <v>0.11286336928606033</v>
      </c>
      <c r="Q93" s="296"/>
      <c r="R93" s="296"/>
      <c r="S93" s="293">
        <v>41.138999938964844</v>
      </c>
      <c r="T93" s="293">
        <v>14.097999572753906</v>
      </c>
      <c r="U93" s="293">
        <v>7.8600001335144043</v>
      </c>
      <c r="V93" s="295">
        <v>609</v>
      </c>
      <c r="W93" s="292" t="s">
        <v>144</v>
      </c>
      <c r="X93" s="294" t="s">
        <v>146</v>
      </c>
      <c r="Y93" s="294" t="s">
        <v>146</v>
      </c>
      <c r="Z93" s="294" t="s">
        <v>147</v>
      </c>
      <c r="AA93" s="295">
        <v>2.2999999523162842</v>
      </c>
      <c r="AB93" s="292" t="s">
        <v>148</v>
      </c>
      <c r="AC93" s="294" t="s">
        <v>149</v>
      </c>
      <c r="AD93" s="398">
        <v>60</v>
      </c>
      <c r="AE93" s="381"/>
      <c r="AF93" s="381"/>
    </row>
    <row r="94" spans="1:32" x14ac:dyDescent="0.3">
      <c r="A94" s="427" t="s">
        <v>104</v>
      </c>
      <c r="B94" s="640">
        <v>42149</v>
      </c>
      <c r="D94" s="331">
        <v>3</v>
      </c>
      <c r="E94" s="332" t="s">
        <v>144</v>
      </c>
      <c r="F94" s="331">
        <v>6.4499998092651367</v>
      </c>
      <c r="G94" s="331">
        <v>3.6800000667572021</v>
      </c>
      <c r="H94" s="332" t="s">
        <v>145</v>
      </c>
      <c r="I94" s="331">
        <v>1.1799999475479126</v>
      </c>
      <c r="J94" s="331">
        <v>123.81999969482422</v>
      </c>
      <c r="K94" s="341" t="s">
        <v>165</v>
      </c>
      <c r="L94" s="332" t="s">
        <v>163</v>
      </c>
      <c r="M94" s="341" t="s">
        <v>165</v>
      </c>
      <c r="N94" s="333">
        <v>299</v>
      </c>
      <c r="O94" s="331">
        <v>34.506000518798828</v>
      </c>
      <c r="P94" s="388">
        <v>6.1138905584812164E-2</v>
      </c>
      <c r="Q94" s="388"/>
      <c r="R94" s="388"/>
      <c r="S94" s="331">
        <v>34.067001342773438</v>
      </c>
      <c r="T94" s="331">
        <v>12.206000328063965</v>
      </c>
      <c r="U94" s="331">
        <v>7.75</v>
      </c>
      <c r="V94" s="333">
        <v>620</v>
      </c>
      <c r="W94" s="332" t="s">
        <v>144</v>
      </c>
      <c r="X94" s="341" t="s">
        <v>146</v>
      </c>
      <c r="Y94" s="333">
        <v>10.5</v>
      </c>
      <c r="Z94" s="333">
        <v>1.6000000238418579</v>
      </c>
      <c r="AA94" s="333">
        <v>0.5</v>
      </c>
      <c r="AB94" s="331">
        <v>5.000000074505806E-2</v>
      </c>
      <c r="AC94" s="341" t="s">
        <v>149</v>
      </c>
      <c r="AD94" s="389">
        <v>19</v>
      </c>
      <c r="AE94" s="18"/>
      <c r="AF94" s="18"/>
    </row>
    <row r="95" spans="1:32" s="725" customFormat="1" x14ac:dyDescent="0.3">
      <c r="A95" s="803"/>
      <c r="B95" s="804"/>
      <c r="D95" s="772"/>
      <c r="E95" s="759"/>
      <c r="F95" s="772"/>
      <c r="G95" s="772"/>
      <c r="H95" s="759"/>
      <c r="I95" s="772"/>
      <c r="J95" s="772"/>
      <c r="K95" s="760"/>
      <c r="L95" s="759"/>
      <c r="M95" s="760"/>
      <c r="N95" s="761"/>
      <c r="O95" s="772"/>
      <c r="P95" s="773"/>
      <c r="Q95" s="773"/>
      <c r="R95" s="773"/>
      <c r="S95" s="772"/>
      <c r="T95" s="772"/>
      <c r="U95" s="772"/>
      <c r="V95" s="761"/>
      <c r="W95" s="759"/>
      <c r="X95" s="760"/>
      <c r="Y95" s="761"/>
      <c r="Z95" s="761"/>
      <c r="AA95" s="761"/>
      <c r="AB95" s="772"/>
      <c r="AC95" s="760"/>
      <c r="AD95" s="805"/>
      <c r="AE95" s="66"/>
      <c r="AF95" s="66"/>
    </row>
    <row r="96" spans="1:32" x14ac:dyDescent="0.3">
      <c r="A96" s="318"/>
      <c r="B96" s="318"/>
      <c r="C96" s="303" t="s">
        <v>596</v>
      </c>
      <c r="D96" s="1" t="s">
        <v>108</v>
      </c>
      <c r="E96" s="1" t="s">
        <v>109</v>
      </c>
      <c r="F96" s="1" t="s">
        <v>110</v>
      </c>
      <c r="G96" s="1" t="s">
        <v>111</v>
      </c>
      <c r="H96" s="1" t="s">
        <v>112</v>
      </c>
      <c r="I96" s="1" t="s">
        <v>113</v>
      </c>
      <c r="J96" s="1" t="s">
        <v>114</v>
      </c>
      <c r="K96" s="1" t="s">
        <v>115</v>
      </c>
      <c r="L96" s="1" t="s">
        <v>116</v>
      </c>
      <c r="M96" s="1" t="s">
        <v>117</v>
      </c>
      <c r="N96" s="1" t="s">
        <v>118</v>
      </c>
      <c r="O96" s="1" t="s">
        <v>119</v>
      </c>
      <c r="P96" s="1" t="s">
        <v>120</v>
      </c>
      <c r="Q96" s="1"/>
      <c r="R96" s="1"/>
      <c r="S96" s="1" t="s">
        <v>121</v>
      </c>
      <c r="T96" s="1" t="s">
        <v>122</v>
      </c>
      <c r="U96" s="1" t="s">
        <v>123</v>
      </c>
      <c r="V96" s="305" t="s">
        <v>124</v>
      </c>
      <c r="W96" s="146" t="s">
        <v>125</v>
      </c>
      <c r="X96" s="146" t="s">
        <v>126</v>
      </c>
      <c r="Y96" s="146" t="s">
        <v>127</v>
      </c>
      <c r="Z96" s="146" t="s">
        <v>128</v>
      </c>
      <c r="AA96" s="146" t="s">
        <v>129</v>
      </c>
      <c r="AB96" s="146" t="s">
        <v>130</v>
      </c>
      <c r="AC96" s="146" t="s">
        <v>131</v>
      </c>
      <c r="AD96" s="147" t="s">
        <v>132</v>
      </c>
      <c r="AE96" s="303"/>
    </row>
    <row r="97" spans="1:32" x14ac:dyDescent="0.3">
      <c r="A97" s="310"/>
      <c r="B97" s="310"/>
      <c r="C97" s="615"/>
      <c r="D97" s="312" t="s">
        <v>136</v>
      </c>
      <c r="E97" s="312" t="s">
        <v>137</v>
      </c>
      <c r="F97" s="312" t="s">
        <v>136</v>
      </c>
      <c r="G97" s="312" t="s">
        <v>136</v>
      </c>
      <c r="H97" s="312" t="s">
        <v>136</v>
      </c>
      <c r="I97" s="312" t="s">
        <v>136</v>
      </c>
      <c r="J97" s="312" t="s">
        <v>136</v>
      </c>
      <c r="K97" s="312" t="s">
        <v>136</v>
      </c>
      <c r="L97" s="312" t="s">
        <v>136</v>
      </c>
      <c r="M97" s="312" t="s">
        <v>136</v>
      </c>
      <c r="N97" s="312" t="s">
        <v>138</v>
      </c>
      <c r="O97" s="312" t="s">
        <v>139</v>
      </c>
      <c r="P97" s="312" t="s">
        <v>140</v>
      </c>
      <c r="Q97" s="312"/>
      <c r="R97" s="312"/>
      <c r="S97" s="312" t="s">
        <v>139</v>
      </c>
      <c r="T97" s="312" t="s">
        <v>139</v>
      </c>
      <c r="U97" s="312" t="s">
        <v>140</v>
      </c>
      <c r="V97" s="313" t="s">
        <v>141</v>
      </c>
      <c r="W97" s="151" t="s">
        <v>142</v>
      </c>
      <c r="X97" s="151" t="s">
        <v>142</v>
      </c>
      <c r="Y97" s="151" t="s">
        <v>142</v>
      </c>
      <c r="Z97" s="151" t="s">
        <v>142</v>
      </c>
      <c r="AA97" s="151" t="s">
        <v>142</v>
      </c>
      <c r="AB97" s="151" t="s">
        <v>142</v>
      </c>
      <c r="AC97" s="151" t="s">
        <v>142</v>
      </c>
      <c r="AD97" s="152"/>
      <c r="AE97" s="303"/>
    </row>
    <row r="98" spans="1:32" x14ac:dyDescent="0.3">
      <c r="A98" s="321"/>
      <c r="B98" s="321"/>
      <c r="C98" s="613"/>
      <c r="D98" s="312" t="s">
        <v>158</v>
      </c>
      <c r="E98" s="312" t="s">
        <v>159</v>
      </c>
      <c r="F98" s="312" t="s">
        <v>159</v>
      </c>
      <c r="G98" s="312" t="s">
        <v>159</v>
      </c>
      <c r="H98" s="312" t="s">
        <v>159</v>
      </c>
      <c r="I98" s="312" t="s">
        <v>159</v>
      </c>
      <c r="J98" s="312" t="s">
        <v>159</v>
      </c>
      <c r="K98" s="312" t="s">
        <v>158</v>
      </c>
      <c r="L98" s="312" t="s">
        <v>159</v>
      </c>
      <c r="M98" s="312" t="s">
        <v>158</v>
      </c>
      <c r="N98" s="312" t="s">
        <v>159</v>
      </c>
      <c r="O98" s="312" t="s">
        <v>159</v>
      </c>
      <c r="P98" s="312" t="s">
        <v>159</v>
      </c>
      <c r="Q98" s="312"/>
      <c r="R98" s="312"/>
      <c r="S98" s="312" t="s">
        <v>159</v>
      </c>
      <c r="T98" s="312" t="s">
        <v>159</v>
      </c>
      <c r="U98" s="322"/>
      <c r="V98" s="313" t="s">
        <v>160</v>
      </c>
      <c r="W98" s="318"/>
      <c r="X98" s="394"/>
      <c r="Y98" s="318"/>
      <c r="Z98" s="318"/>
      <c r="AA98" s="318"/>
      <c r="AB98" s="318"/>
      <c r="AC98" s="318"/>
      <c r="AD98" s="318"/>
      <c r="AE98" s="303"/>
    </row>
    <row r="99" spans="1:32" x14ac:dyDescent="0.3">
      <c r="A99" s="155" t="s">
        <v>36</v>
      </c>
      <c r="B99" s="156">
        <v>41773</v>
      </c>
      <c r="C99" s="156"/>
      <c r="D99" s="158">
        <v>3.2999999523162842</v>
      </c>
      <c r="E99" s="159" t="s">
        <v>144</v>
      </c>
      <c r="F99" s="158">
        <v>4.8299999237060547</v>
      </c>
      <c r="G99" s="158">
        <v>2.25</v>
      </c>
      <c r="H99" s="159" t="s">
        <v>145</v>
      </c>
      <c r="I99" s="158">
        <v>1.6200000047683716</v>
      </c>
      <c r="J99" s="158">
        <v>14.25</v>
      </c>
      <c r="K99" s="160">
        <v>10</v>
      </c>
      <c r="L99" s="158">
        <v>5.000000074505806E-2</v>
      </c>
      <c r="M99" s="160">
        <v>13</v>
      </c>
      <c r="N99" s="160">
        <v>39.700000762939453</v>
      </c>
      <c r="O99" s="158">
        <v>5.3889999389648438</v>
      </c>
      <c r="P99" s="161">
        <v>8.2240931689739227E-2</v>
      </c>
      <c r="Q99" s="161"/>
      <c r="R99" s="161"/>
      <c r="S99" s="158">
        <v>14.199000358581543</v>
      </c>
      <c r="T99" s="158">
        <v>5.5510001182556152</v>
      </c>
      <c r="U99" s="158">
        <v>7.2399997711181641</v>
      </c>
      <c r="V99" s="162">
        <v>107.80000305175781</v>
      </c>
      <c r="W99" s="674" t="s">
        <v>144</v>
      </c>
      <c r="X99" s="680" t="s">
        <v>146</v>
      </c>
      <c r="Y99" s="680" t="s">
        <v>146</v>
      </c>
      <c r="Z99" s="680" t="s">
        <v>147</v>
      </c>
      <c r="AA99" s="680" t="s">
        <v>146</v>
      </c>
      <c r="AB99" s="668">
        <v>3.9999999105930328E-2</v>
      </c>
      <c r="AC99" s="680" t="s">
        <v>149</v>
      </c>
      <c r="AD99" s="717">
        <v>11</v>
      </c>
      <c r="AE99" s="165"/>
    </row>
    <row r="100" spans="1:32" x14ac:dyDescent="0.3">
      <c r="A100" s="190" t="s">
        <v>36</v>
      </c>
      <c r="B100" s="260">
        <v>41801</v>
      </c>
      <c r="C100" s="193">
        <v>7.24</v>
      </c>
      <c r="D100" s="158">
        <v>2</v>
      </c>
      <c r="E100" s="159" t="s">
        <v>144</v>
      </c>
      <c r="F100" s="158">
        <v>5.7800002098083496</v>
      </c>
      <c r="G100" s="158">
        <v>2.3499999046325684</v>
      </c>
      <c r="H100" s="159" t="s">
        <v>145</v>
      </c>
      <c r="I100" s="158">
        <v>1.7899999618530273</v>
      </c>
      <c r="J100" s="158">
        <v>13.5</v>
      </c>
      <c r="K100" s="160">
        <v>9</v>
      </c>
      <c r="L100" s="158">
        <v>0.20000000298023224</v>
      </c>
      <c r="M100" s="163" t="s">
        <v>165</v>
      </c>
      <c r="N100" s="160">
        <v>42.700000762939453</v>
      </c>
      <c r="O100" s="158">
        <v>5.6579999923706055</v>
      </c>
      <c r="P100" s="161">
        <v>5.9293128550052643E-2</v>
      </c>
      <c r="Q100" s="161"/>
      <c r="R100" s="161"/>
      <c r="S100" s="158">
        <v>12.862000465393066</v>
      </c>
      <c r="T100" s="158">
        <v>6.4720001220703125</v>
      </c>
      <c r="U100" s="158">
        <v>7.3600001335144043</v>
      </c>
      <c r="V100" s="158">
        <v>131</v>
      </c>
      <c r="W100" s="674" t="s">
        <v>144</v>
      </c>
      <c r="X100" s="684">
        <v>1.2000000476837158</v>
      </c>
      <c r="Y100" s="684">
        <v>0.69999998807907104</v>
      </c>
      <c r="Z100" s="684">
        <v>0.80000001192092896</v>
      </c>
      <c r="AA100" s="684">
        <v>1.2999999523162842</v>
      </c>
      <c r="AB100" s="668">
        <v>5.000000074505806E-2</v>
      </c>
      <c r="AC100" s="684">
        <v>0.80000001192092896</v>
      </c>
      <c r="AD100" s="717">
        <v>35</v>
      </c>
      <c r="AE100" s="194"/>
    </row>
    <row r="101" spans="1:32" s="178" customFormat="1" x14ac:dyDescent="0.3">
      <c r="A101" s="214" t="s">
        <v>36</v>
      </c>
      <c r="B101" s="215">
        <v>41837</v>
      </c>
      <c r="C101" s="215"/>
      <c r="D101" s="219">
        <v>2.0999999046325684</v>
      </c>
      <c r="E101" s="220" t="s">
        <v>144</v>
      </c>
      <c r="F101" s="219">
        <v>6.9000000953674316</v>
      </c>
      <c r="G101" s="219">
        <v>2.7799999713897705</v>
      </c>
      <c r="H101" s="220" t="s">
        <v>145</v>
      </c>
      <c r="I101" s="219">
        <v>2.1600000858306885</v>
      </c>
      <c r="J101" s="219">
        <v>15.800000190734863</v>
      </c>
      <c r="K101" s="221">
        <v>20</v>
      </c>
      <c r="L101" s="219">
        <v>0.18999999761581421</v>
      </c>
      <c r="M101" s="221">
        <v>11</v>
      </c>
      <c r="N101" s="221">
        <v>51.900001525878906</v>
      </c>
      <c r="O101" s="219">
        <v>4.4489998817443848</v>
      </c>
      <c r="P101" s="222">
        <v>9.3346767127513885E-2</v>
      </c>
      <c r="Q101" s="222"/>
      <c r="R101" s="222"/>
      <c r="S101" s="219">
        <v>14.02299976348877</v>
      </c>
      <c r="T101" s="219">
        <v>6.0789999961853027</v>
      </c>
      <c r="U101" s="219">
        <v>7.3299999237060547</v>
      </c>
      <c r="V101" s="223">
        <v>133</v>
      </c>
      <c r="W101" s="664" t="s">
        <v>144</v>
      </c>
      <c r="X101" s="679">
        <v>0.60000002384185791</v>
      </c>
      <c r="Y101" s="679">
        <v>0.80000001192092896</v>
      </c>
      <c r="Z101" s="679">
        <v>0.40000000596046448</v>
      </c>
      <c r="AA101" s="679">
        <v>0.89999997615814209</v>
      </c>
      <c r="AB101" s="664" t="s">
        <v>148</v>
      </c>
      <c r="AC101" s="679">
        <v>0.89999997615814209</v>
      </c>
      <c r="AD101" s="703">
        <v>20</v>
      </c>
      <c r="AE101" s="217"/>
      <c r="AF101"/>
    </row>
    <row r="102" spans="1:32" s="178" customFormat="1" x14ac:dyDescent="0.3">
      <c r="A102" s="192" t="s">
        <v>36</v>
      </c>
      <c r="B102" s="260">
        <v>41863</v>
      </c>
      <c r="C102" s="260"/>
      <c r="D102" s="159" t="s">
        <v>153</v>
      </c>
      <c r="E102" s="159" t="s">
        <v>144</v>
      </c>
      <c r="F102" s="158">
        <v>6.3400001525878906</v>
      </c>
      <c r="G102" s="158">
        <v>2.5999999046325684</v>
      </c>
      <c r="H102" s="159" t="s">
        <v>145</v>
      </c>
      <c r="I102" s="158">
        <v>2.1800000667572021</v>
      </c>
      <c r="J102" s="158">
        <v>14.899999618530273</v>
      </c>
      <c r="K102" s="160">
        <v>7</v>
      </c>
      <c r="L102" s="158">
        <v>0.18000000715255737</v>
      </c>
      <c r="M102" s="163" t="s">
        <v>165</v>
      </c>
      <c r="N102" s="160">
        <v>39.700000762939453</v>
      </c>
      <c r="O102" s="158">
        <v>4.6649999618530273</v>
      </c>
      <c r="P102" s="161">
        <v>0.11433689296245575</v>
      </c>
      <c r="Q102" s="161"/>
      <c r="R102" s="161"/>
      <c r="S102" s="158">
        <v>13.63700008392334</v>
      </c>
      <c r="T102" s="158">
        <v>8.1129999160766602</v>
      </c>
      <c r="U102" s="158">
        <v>7.429999828338623</v>
      </c>
      <c r="V102" s="162">
        <v>148</v>
      </c>
      <c r="W102" s="674" t="s">
        <v>144</v>
      </c>
      <c r="X102" s="680" t="s">
        <v>146</v>
      </c>
      <c r="Y102" s="680" t="s">
        <v>146</v>
      </c>
      <c r="Z102" s="684">
        <v>1.3999999761581421</v>
      </c>
      <c r="AA102" s="680" t="s">
        <v>146</v>
      </c>
      <c r="AB102" s="668">
        <v>3.9999999105930328E-2</v>
      </c>
      <c r="AC102" s="684">
        <v>0.80000001192092896</v>
      </c>
      <c r="AD102" s="717">
        <v>20</v>
      </c>
      <c r="AE102" s="217"/>
      <c r="AF102"/>
    </row>
    <row r="103" spans="1:32" s="178" customFormat="1" x14ac:dyDescent="0.3">
      <c r="A103" s="192" t="s">
        <v>36</v>
      </c>
      <c r="B103" s="260">
        <v>41928</v>
      </c>
      <c r="C103" s="260"/>
      <c r="D103" s="220" t="s">
        <v>153</v>
      </c>
      <c r="E103" s="220" t="s">
        <v>144</v>
      </c>
      <c r="F103" s="219">
        <v>5.75</v>
      </c>
      <c r="G103" s="219">
        <v>2.5199999809265137</v>
      </c>
      <c r="H103" s="220" t="s">
        <v>145</v>
      </c>
      <c r="I103" s="219">
        <v>1.8500000238418579</v>
      </c>
      <c r="J103" s="219">
        <v>14.289999961853027</v>
      </c>
      <c r="K103" s="224" t="s">
        <v>165</v>
      </c>
      <c r="L103" s="220" t="s">
        <v>163</v>
      </c>
      <c r="M103" s="224" t="s">
        <v>165</v>
      </c>
      <c r="N103" s="221">
        <v>33.599998474121094</v>
      </c>
      <c r="O103" s="219">
        <v>4.9149999618530273</v>
      </c>
      <c r="P103" s="222">
        <v>8.1357188522815704E-2</v>
      </c>
      <c r="Q103" s="222"/>
      <c r="R103" s="222"/>
      <c r="S103" s="219">
        <v>16.006999969482422</v>
      </c>
      <c r="T103" s="219">
        <v>8.6319999694824219</v>
      </c>
      <c r="U103" s="219">
        <v>7.559999942779541</v>
      </c>
      <c r="V103" s="271">
        <v>134</v>
      </c>
      <c r="W103" s="674" t="s">
        <v>144</v>
      </c>
      <c r="X103" s="680" t="s">
        <v>146</v>
      </c>
      <c r="Y103" s="680" t="s">
        <v>146</v>
      </c>
      <c r="Z103" s="684">
        <v>1.2999999523162842</v>
      </c>
      <c r="AA103" s="680" t="s">
        <v>146</v>
      </c>
      <c r="AB103" s="668">
        <v>7.9999998211860657E-2</v>
      </c>
      <c r="AC103" s="684">
        <v>0.80000001192092896</v>
      </c>
      <c r="AD103" s="708" t="s">
        <v>245</v>
      </c>
      <c r="AE103" s="272"/>
      <c r="AF103"/>
    </row>
    <row r="104" spans="1:32" x14ac:dyDescent="0.3">
      <c r="A104" s="195" t="s">
        <v>36</v>
      </c>
      <c r="B104" s="626">
        <v>41948</v>
      </c>
      <c r="C104" s="626"/>
      <c r="D104" s="674" t="s">
        <v>153</v>
      </c>
      <c r="E104" s="674" t="s">
        <v>144</v>
      </c>
      <c r="F104" s="668">
        <v>5.059999942779541</v>
      </c>
      <c r="G104" s="668">
        <v>2.2000000476837158</v>
      </c>
      <c r="H104" s="674" t="s">
        <v>145</v>
      </c>
      <c r="I104" s="668">
        <v>1.8700000047683716</v>
      </c>
      <c r="J104" s="668">
        <v>12.539999961853027</v>
      </c>
      <c r="K104" s="680" t="s">
        <v>165</v>
      </c>
      <c r="L104" s="674" t="s">
        <v>163</v>
      </c>
      <c r="M104" s="684">
        <v>13</v>
      </c>
      <c r="N104" s="684">
        <v>33.599998474121094</v>
      </c>
      <c r="O104" s="668">
        <v>4.6620001792907715</v>
      </c>
      <c r="P104" s="691">
        <v>6.6208191215991974E-2</v>
      </c>
      <c r="Q104" s="691"/>
      <c r="R104" s="691"/>
      <c r="S104" s="668">
        <v>12.574000358581543</v>
      </c>
      <c r="T104" s="668">
        <v>6.1370000839233398</v>
      </c>
      <c r="U104" s="668">
        <v>7.3600001335144043</v>
      </c>
      <c r="V104" s="698">
        <v>116.69999694824219</v>
      </c>
      <c r="W104" s="674" t="s">
        <v>144</v>
      </c>
      <c r="X104" s="680" t="s">
        <v>146</v>
      </c>
      <c r="Y104" s="680" t="s">
        <v>146</v>
      </c>
      <c r="Z104" s="684">
        <v>2.5999999046325684</v>
      </c>
      <c r="AA104" s="680" t="s">
        <v>146</v>
      </c>
      <c r="AB104" s="668">
        <v>5.000000074505806E-2</v>
      </c>
      <c r="AC104" s="684">
        <v>0.89999997615814209</v>
      </c>
      <c r="AD104" s="607"/>
      <c r="AE104" s="165"/>
    </row>
    <row r="105" spans="1:32" x14ac:dyDescent="0.3">
      <c r="A105" s="602" t="s">
        <v>36</v>
      </c>
      <c r="B105" s="626">
        <v>41990</v>
      </c>
      <c r="C105" s="626"/>
      <c r="D105" s="664" t="s">
        <v>153</v>
      </c>
      <c r="E105" s="662">
        <v>2.328559011220932E-2</v>
      </c>
      <c r="F105" s="662">
        <v>6</v>
      </c>
      <c r="G105" s="662">
        <v>2.6700000762939453</v>
      </c>
      <c r="H105" s="664" t="s">
        <v>145</v>
      </c>
      <c r="I105" s="662">
        <v>1.9500000476837158</v>
      </c>
      <c r="J105" s="662">
        <v>15.130000114440918</v>
      </c>
      <c r="K105" s="676" t="s">
        <v>165</v>
      </c>
      <c r="L105" s="662">
        <v>5.000000074505806E-2</v>
      </c>
      <c r="M105" s="679">
        <v>13</v>
      </c>
      <c r="N105" s="679">
        <v>12.199999809265137</v>
      </c>
      <c r="O105" s="662">
        <v>14.939000129699707</v>
      </c>
      <c r="P105" s="688">
        <v>0.1000121533870697</v>
      </c>
      <c r="Q105" s="688"/>
      <c r="R105" s="688"/>
      <c r="S105" s="662">
        <v>23.065000534057617</v>
      </c>
      <c r="T105" s="662">
        <v>12.244999885559082</v>
      </c>
      <c r="U105" s="662">
        <v>7.3299999237060547</v>
      </c>
      <c r="V105" s="694">
        <v>129.30000305175781</v>
      </c>
      <c r="W105" s="664" t="s">
        <v>144</v>
      </c>
      <c r="X105" s="676" t="s">
        <v>146</v>
      </c>
      <c r="Y105" s="676" t="s">
        <v>146</v>
      </c>
      <c r="Z105" s="679">
        <v>1.1000000238418579</v>
      </c>
      <c r="AA105" s="676" t="s">
        <v>146</v>
      </c>
      <c r="AB105" s="662">
        <v>5.000000074505806E-2</v>
      </c>
      <c r="AC105" s="676" t="s">
        <v>149</v>
      </c>
      <c r="AD105" s="703">
        <v>21</v>
      </c>
      <c r="AE105" s="217"/>
    </row>
    <row r="106" spans="1:32" x14ac:dyDescent="0.3">
      <c r="A106" s="602" t="s">
        <v>36</v>
      </c>
      <c r="B106" s="633">
        <v>42012</v>
      </c>
      <c r="D106" s="664" t="s">
        <v>153</v>
      </c>
      <c r="E106" s="664" t="s">
        <v>144</v>
      </c>
      <c r="F106" s="662">
        <v>5.6599998474121094</v>
      </c>
      <c r="G106" s="662">
        <v>2.5299999713897705</v>
      </c>
      <c r="H106" s="664" t="s">
        <v>145</v>
      </c>
      <c r="I106" s="662">
        <v>1.7200000286102295</v>
      </c>
      <c r="J106" s="662">
        <v>14.619999885559082</v>
      </c>
      <c r="K106" s="679">
        <v>6</v>
      </c>
      <c r="L106" s="664" t="s">
        <v>163</v>
      </c>
      <c r="M106" s="679">
        <v>17</v>
      </c>
      <c r="N106" s="679">
        <v>36.599998474121094</v>
      </c>
      <c r="O106" s="662">
        <v>7.5320000648498535</v>
      </c>
      <c r="P106" s="688">
        <v>6.6966116428375244E-2</v>
      </c>
      <c r="Q106" s="688"/>
      <c r="R106" s="688"/>
      <c r="S106" s="662">
        <v>14.840000152587891</v>
      </c>
      <c r="T106" s="662">
        <v>6.3990001678466797</v>
      </c>
      <c r="U106" s="662">
        <v>7.25</v>
      </c>
      <c r="V106" s="694">
        <v>122.30000305175781</v>
      </c>
      <c r="W106" s="664" t="s">
        <v>144</v>
      </c>
      <c r="X106" s="676" t="s">
        <v>146</v>
      </c>
      <c r="Y106" s="676" t="s">
        <v>146</v>
      </c>
      <c r="Z106" s="679">
        <v>2.7999999523162842</v>
      </c>
      <c r="AA106" s="676" t="s">
        <v>146</v>
      </c>
      <c r="AB106" s="662">
        <v>0.25</v>
      </c>
      <c r="AC106" s="676" t="s">
        <v>149</v>
      </c>
      <c r="AD106" s="703">
        <v>60</v>
      </c>
      <c r="AE106" s="217"/>
      <c r="AF106" s="217"/>
    </row>
    <row r="107" spans="1:32" x14ac:dyDescent="0.3">
      <c r="A107" s="606" t="s">
        <v>36</v>
      </c>
      <c r="B107" s="632">
        <v>42047</v>
      </c>
      <c r="D107" s="667" t="s">
        <v>153</v>
      </c>
      <c r="E107" s="663">
        <v>3.2363560050725937E-2</v>
      </c>
      <c r="F107" s="663">
        <v>7.2399997711181641</v>
      </c>
      <c r="G107" s="663">
        <v>2.7999999523162842</v>
      </c>
      <c r="H107" s="667" t="s">
        <v>145</v>
      </c>
      <c r="I107" s="663">
        <v>1.8899999856948853</v>
      </c>
      <c r="J107" s="663">
        <v>14.949999809265137</v>
      </c>
      <c r="K107" s="677">
        <v>11</v>
      </c>
      <c r="L107" s="663">
        <v>0.12999999523162842</v>
      </c>
      <c r="M107" s="677">
        <v>9</v>
      </c>
      <c r="N107" s="677">
        <v>45.799999237060547</v>
      </c>
      <c r="O107" s="663">
        <v>6.7150001525878906</v>
      </c>
      <c r="P107" s="689">
        <v>0.10244161635637283</v>
      </c>
      <c r="Q107" s="689"/>
      <c r="R107" s="689"/>
      <c r="S107" s="663">
        <v>14.75</v>
      </c>
      <c r="T107" s="663">
        <v>8.5229997634887695</v>
      </c>
      <c r="U107" s="663">
        <v>7.3000001907348633</v>
      </c>
      <c r="V107" s="695">
        <v>150</v>
      </c>
      <c r="W107" s="667" t="s">
        <v>144</v>
      </c>
      <c r="X107" s="677">
        <v>12.399999618530273</v>
      </c>
      <c r="Y107" s="677">
        <v>3</v>
      </c>
      <c r="Z107" s="677">
        <v>3</v>
      </c>
      <c r="AA107" s="677">
        <v>0.5</v>
      </c>
      <c r="AB107" s="663">
        <v>0.10999999940395355</v>
      </c>
      <c r="AC107" s="677">
        <v>0.60000002384185791</v>
      </c>
      <c r="AD107" s="707">
        <v>41</v>
      </c>
      <c r="AE107" s="337"/>
      <c r="AF107" s="337"/>
    </row>
    <row r="108" spans="1:32" x14ac:dyDescent="0.3">
      <c r="A108" s="605" t="s">
        <v>36</v>
      </c>
      <c r="B108" s="130">
        <v>42075</v>
      </c>
      <c r="D108" s="667" t="s">
        <v>153</v>
      </c>
      <c r="E108" s="667" t="s">
        <v>144</v>
      </c>
      <c r="F108" s="663">
        <v>6.8000001907348633</v>
      </c>
      <c r="G108" s="663">
        <v>2.880000114440918</v>
      </c>
      <c r="H108" s="667" t="s">
        <v>145</v>
      </c>
      <c r="I108" s="663">
        <v>1.9099999666213989</v>
      </c>
      <c r="J108" s="663">
        <v>15.399999618530273</v>
      </c>
      <c r="K108" s="677">
        <v>13</v>
      </c>
      <c r="L108" s="663">
        <v>0.68000000715255737</v>
      </c>
      <c r="M108" s="677">
        <v>5</v>
      </c>
      <c r="N108" s="677">
        <v>54.900001525878906</v>
      </c>
      <c r="O108" s="663">
        <v>4.9079999923706055</v>
      </c>
      <c r="P108" s="689">
        <v>0.12009972333908081</v>
      </c>
      <c r="Q108" s="689"/>
      <c r="R108" s="689"/>
      <c r="S108" s="663">
        <v>11.121000289916992</v>
      </c>
      <c r="T108" s="663">
        <v>5.7989997863769531</v>
      </c>
      <c r="U108" s="663">
        <v>7.4000000953674316</v>
      </c>
      <c r="V108" s="677">
        <v>145</v>
      </c>
      <c r="W108" s="667" t="s">
        <v>144</v>
      </c>
      <c r="X108" s="677">
        <v>0.80000001192092896</v>
      </c>
      <c r="Y108" s="682" t="s">
        <v>146</v>
      </c>
      <c r="Z108" s="677">
        <v>1.8999999761581421</v>
      </c>
      <c r="AA108" s="682" t="s">
        <v>146</v>
      </c>
      <c r="AB108" s="663">
        <v>5.000000074505806E-2</v>
      </c>
      <c r="AC108" s="677">
        <v>15.800000190734863</v>
      </c>
      <c r="AD108" s="706">
        <v>67</v>
      </c>
      <c r="AE108" s="414"/>
      <c r="AF108" s="414"/>
    </row>
    <row r="109" spans="1:32" x14ac:dyDescent="0.3">
      <c r="A109" s="18" t="s">
        <v>36</v>
      </c>
      <c r="B109" s="627">
        <v>42097</v>
      </c>
      <c r="D109" s="292" t="s">
        <v>153</v>
      </c>
      <c r="E109" s="292" t="s">
        <v>144</v>
      </c>
      <c r="F109" s="293">
        <v>5.5300002098083496</v>
      </c>
      <c r="G109" s="293">
        <v>2.3399999141693115</v>
      </c>
      <c r="H109" s="292" t="s">
        <v>145</v>
      </c>
      <c r="I109" s="293">
        <v>2.0999999046325684</v>
      </c>
      <c r="J109" s="293">
        <v>13.489999771118164</v>
      </c>
      <c r="K109" s="294" t="s">
        <v>165</v>
      </c>
      <c r="L109" s="293">
        <v>0.10999999940395355</v>
      </c>
      <c r="M109" s="295">
        <v>68</v>
      </c>
      <c r="N109" s="295">
        <v>30.5</v>
      </c>
      <c r="O109" s="293">
        <v>8.7530002593994141</v>
      </c>
      <c r="P109" s="296">
        <v>0.12638328969478607</v>
      </c>
      <c r="Q109" s="296"/>
      <c r="R109" s="296"/>
      <c r="S109" s="293">
        <v>12.093000411987305</v>
      </c>
      <c r="T109" s="293">
        <v>9.0059995651245117</v>
      </c>
      <c r="U109" s="293">
        <v>7.820000171661377</v>
      </c>
      <c r="V109" s="295">
        <v>123.59999847412109</v>
      </c>
      <c r="W109" s="292" t="s">
        <v>144</v>
      </c>
      <c r="X109" s="295">
        <v>0.80000001192092896</v>
      </c>
      <c r="Y109" s="294" t="s">
        <v>146</v>
      </c>
      <c r="Z109" s="295">
        <v>0.40000000596046448</v>
      </c>
      <c r="AA109" s="295">
        <v>0.69999998807907104</v>
      </c>
      <c r="AB109" s="292" t="s">
        <v>148</v>
      </c>
      <c r="AC109" s="295">
        <v>0.40000000596046448</v>
      </c>
      <c r="AD109" s="398">
        <v>1</v>
      </c>
      <c r="AE109" s="381"/>
      <c r="AF109" s="381"/>
    </row>
    <row r="110" spans="1:32" x14ac:dyDescent="0.3">
      <c r="A110" s="608" t="s">
        <v>36</v>
      </c>
      <c r="B110" s="623">
        <v>42129</v>
      </c>
      <c r="D110" s="442" t="s">
        <v>153</v>
      </c>
      <c r="E110" s="442" t="s">
        <v>144</v>
      </c>
      <c r="F110" s="441">
        <v>4.570000171661377</v>
      </c>
      <c r="G110" s="441">
        <v>1.7300000190734863</v>
      </c>
      <c r="H110" s="442" t="s">
        <v>145</v>
      </c>
      <c r="I110" s="441">
        <v>1.3200000524520874</v>
      </c>
      <c r="J110" s="441">
        <v>13.550000190734863</v>
      </c>
      <c r="K110" s="443">
        <v>7</v>
      </c>
      <c r="L110" s="442" t="s">
        <v>163</v>
      </c>
      <c r="M110" s="444" t="s">
        <v>165</v>
      </c>
      <c r="N110" s="443">
        <v>36.599998474121094</v>
      </c>
      <c r="O110" s="441">
        <v>5.4609999656677246</v>
      </c>
      <c r="P110" s="445">
        <v>0.12295976281166077</v>
      </c>
      <c r="Q110" s="445"/>
      <c r="R110" s="445"/>
      <c r="S110" s="441">
        <v>12.503000259399414</v>
      </c>
      <c r="T110" s="441">
        <v>5.7729997634887695</v>
      </c>
      <c r="U110" s="441">
        <v>8.2299995422363281</v>
      </c>
      <c r="V110" s="446">
        <v>119.59999847412109</v>
      </c>
      <c r="W110" s="332" t="s">
        <v>144</v>
      </c>
      <c r="X110" s="333">
        <v>1.1000000238418579</v>
      </c>
      <c r="Y110" s="333">
        <v>1.2000000476837158</v>
      </c>
      <c r="Z110" s="333">
        <v>0.69999998807907104</v>
      </c>
      <c r="AA110" s="333">
        <v>1.1000000238418579</v>
      </c>
      <c r="AB110" s="332" t="s">
        <v>148</v>
      </c>
      <c r="AC110" s="341" t="s">
        <v>149</v>
      </c>
      <c r="AD110" s="447">
        <v>38</v>
      </c>
      <c r="AE110" s="381"/>
      <c r="AF110" s="381"/>
    </row>
    <row r="111" spans="1:32" x14ac:dyDescent="0.3">
      <c r="A111" s="13" t="s">
        <v>36</v>
      </c>
      <c r="B111" s="291">
        <v>42159</v>
      </c>
      <c r="C111" s="603"/>
      <c r="D111" s="292" t="s">
        <v>153</v>
      </c>
      <c r="E111" s="292" t="s">
        <v>144</v>
      </c>
      <c r="F111" s="293">
        <v>5.679999828338623</v>
      </c>
      <c r="G111" s="293">
        <v>2.5399999618530273</v>
      </c>
      <c r="H111" s="292" t="s">
        <v>145</v>
      </c>
      <c r="I111" s="293">
        <v>1.9199999570846558</v>
      </c>
      <c r="J111" s="293">
        <v>15.289999961853027</v>
      </c>
      <c r="K111" s="294" t="s">
        <v>165</v>
      </c>
      <c r="L111" s="292" t="s">
        <v>163</v>
      </c>
      <c r="M111" s="294" t="s">
        <v>165</v>
      </c>
      <c r="N111" s="295">
        <v>39.700000762939453</v>
      </c>
      <c r="O111" s="293">
        <v>6.6269998550415039</v>
      </c>
      <c r="P111" s="296">
        <v>9.9629104137420654E-2</v>
      </c>
      <c r="Q111" s="296"/>
      <c r="R111" s="296"/>
      <c r="S111" s="293">
        <v>13.774999618530273</v>
      </c>
      <c r="T111" s="293">
        <v>7.0419998168945313</v>
      </c>
      <c r="U111" s="293">
        <v>7.6399998664855957</v>
      </c>
      <c r="V111" s="297">
        <v>133</v>
      </c>
      <c r="W111" s="292" t="s">
        <v>144</v>
      </c>
      <c r="X111" s="295">
        <v>2.2000000476837158</v>
      </c>
      <c r="Y111" s="294" t="s">
        <v>146</v>
      </c>
      <c r="Z111" s="295">
        <v>1.2999999523162842</v>
      </c>
      <c r="AA111" s="294" t="s">
        <v>146</v>
      </c>
      <c r="AB111" s="292" t="s">
        <v>148</v>
      </c>
      <c r="AC111" s="294" t="s">
        <v>149</v>
      </c>
      <c r="AD111" s="298">
        <v>55</v>
      </c>
      <c r="AE111" s="299"/>
      <c r="AF111" s="299"/>
    </row>
    <row r="112" spans="1:32" x14ac:dyDescent="0.3">
      <c r="A112" s="324" t="s">
        <v>36</v>
      </c>
      <c r="B112" s="28">
        <v>42251</v>
      </c>
      <c r="C112" s="603"/>
      <c r="D112" s="332" t="s">
        <v>153</v>
      </c>
      <c r="E112" s="332" t="s">
        <v>144</v>
      </c>
      <c r="F112" s="331">
        <v>7.869999885559082</v>
      </c>
      <c r="G112" s="331">
        <v>2.8499999046325684</v>
      </c>
      <c r="H112" s="332" t="s">
        <v>145</v>
      </c>
      <c r="I112" s="331">
        <v>2.2699999809265137</v>
      </c>
      <c r="J112" s="331">
        <v>16.149999618530273</v>
      </c>
      <c r="K112" s="341" t="s">
        <v>165</v>
      </c>
      <c r="L112" s="332" t="s">
        <v>163</v>
      </c>
      <c r="M112" s="341" t="s">
        <v>165</v>
      </c>
      <c r="N112" s="333">
        <v>2.4000000953674316</v>
      </c>
      <c r="O112" s="331">
        <v>9.6180000305175781</v>
      </c>
      <c r="P112" s="388">
        <v>0.13241788744926453</v>
      </c>
      <c r="Q112" s="388"/>
      <c r="R112" s="388"/>
      <c r="S112" s="331">
        <v>20.374000549316406</v>
      </c>
      <c r="T112" s="331">
        <v>30.177000045776367</v>
      </c>
      <c r="U112" s="331">
        <v>7.9200000762939453</v>
      </c>
      <c r="V112" s="335">
        <v>168</v>
      </c>
      <c r="W112" s="332" t="s">
        <v>144</v>
      </c>
      <c r="X112" s="341" t="s">
        <v>146</v>
      </c>
      <c r="Y112" s="333">
        <v>0.60000002384185791</v>
      </c>
      <c r="Z112" s="333">
        <v>0.89999997615814209</v>
      </c>
      <c r="AA112" s="333">
        <v>1.1000000238418579</v>
      </c>
      <c r="AB112" s="331">
        <v>5.9999998658895493E-2</v>
      </c>
      <c r="AC112" s="333">
        <v>0.60000002384185791</v>
      </c>
      <c r="AD112" s="389">
        <v>56</v>
      </c>
      <c r="AE112" s="381"/>
      <c r="AF112" s="381"/>
    </row>
    <row r="113" spans="1:32" x14ac:dyDescent="0.3">
      <c r="A113" s="324" t="s">
        <v>36</v>
      </c>
      <c r="B113" s="515">
        <v>42290</v>
      </c>
      <c r="C113" s="603"/>
      <c r="D113" s="332" t="s">
        <v>153</v>
      </c>
      <c r="E113" s="331">
        <v>3.4083791077136993E-2</v>
      </c>
      <c r="F113" s="331">
        <v>8.4099998474121094</v>
      </c>
      <c r="G113" s="331">
        <v>3.2000000476837158</v>
      </c>
      <c r="H113" s="332" t="s">
        <v>145</v>
      </c>
      <c r="I113" s="331">
        <v>2.2300000190734863</v>
      </c>
      <c r="J113" s="331">
        <v>18.409999847412109</v>
      </c>
      <c r="K113" s="341" t="s">
        <v>165</v>
      </c>
      <c r="L113" s="332" t="s">
        <v>163</v>
      </c>
      <c r="M113" s="333">
        <v>19</v>
      </c>
      <c r="N113" s="333">
        <v>51.900001525878906</v>
      </c>
      <c r="O113" s="331">
        <v>2.7339999675750732</v>
      </c>
      <c r="P113" s="388">
        <v>0.12458109855651855</v>
      </c>
      <c r="Q113" s="388"/>
      <c r="R113" s="388"/>
      <c r="S113" s="331">
        <v>18.754999160766602</v>
      </c>
      <c r="T113" s="331">
        <v>11.961000442504883</v>
      </c>
      <c r="U113" s="331">
        <v>7.6999998092651367</v>
      </c>
      <c r="V113" s="335">
        <v>172</v>
      </c>
      <c r="W113" s="332" t="s">
        <v>144</v>
      </c>
      <c r="X113" s="341" t="s">
        <v>146</v>
      </c>
      <c r="Y113" s="341" t="s">
        <v>146</v>
      </c>
      <c r="Z113" s="333">
        <v>2.7999999523162842</v>
      </c>
      <c r="AA113" s="341" t="s">
        <v>146</v>
      </c>
      <c r="AB113" s="332" t="s">
        <v>148</v>
      </c>
      <c r="AC113" s="333">
        <v>0.60000002384185791</v>
      </c>
      <c r="AD113" s="447">
        <v>26</v>
      </c>
      <c r="AE113" s="381"/>
      <c r="AF113" s="381"/>
    </row>
    <row r="114" spans="1:32" s="725" customFormat="1" x14ac:dyDescent="0.3">
      <c r="A114" s="750"/>
      <c r="B114" s="126"/>
      <c r="C114" s="738"/>
      <c r="D114" s="470"/>
      <c r="E114" s="471"/>
      <c r="F114" s="470"/>
      <c r="G114" s="470"/>
      <c r="H114" s="471"/>
      <c r="I114" s="470"/>
      <c r="J114" s="470"/>
      <c r="K114" s="473"/>
      <c r="L114" s="471"/>
      <c r="M114" s="472"/>
      <c r="N114" s="473"/>
      <c r="O114" s="470"/>
      <c r="P114" s="474"/>
      <c r="Q114" s="474"/>
      <c r="R114" s="474"/>
      <c r="S114" s="470"/>
      <c r="T114" s="470"/>
      <c r="U114" s="470"/>
      <c r="V114" s="475"/>
      <c r="W114" s="471"/>
      <c r="X114" s="472"/>
      <c r="Y114" s="473"/>
      <c r="Z114" s="473"/>
      <c r="AA114" s="473"/>
      <c r="AB114" s="471"/>
      <c r="AC114" s="472"/>
      <c r="AD114" s="123"/>
      <c r="AE114" s="751"/>
      <c r="AF114" s="72"/>
    </row>
    <row r="115" spans="1:32" s="725" customFormat="1" x14ac:dyDescent="0.3">
      <c r="A115" s="750"/>
      <c r="B115" s="126"/>
      <c r="C115" s="738"/>
      <c r="D115" s="470"/>
      <c r="E115" s="471"/>
      <c r="F115" s="470"/>
      <c r="G115" s="470"/>
      <c r="H115" s="471"/>
      <c r="I115" s="470"/>
      <c r="J115" s="470"/>
      <c r="K115" s="473"/>
      <c r="L115" s="471"/>
      <c r="M115" s="472"/>
      <c r="N115" s="473"/>
      <c r="O115" s="470"/>
      <c r="P115" s="474"/>
      <c r="Q115" s="474"/>
      <c r="R115" s="474"/>
      <c r="S115" s="470"/>
      <c r="T115" s="470"/>
      <c r="U115" s="470"/>
      <c r="V115" s="475"/>
      <c r="W115" s="471"/>
      <c r="X115" s="472"/>
      <c r="Y115" s="473"/>
      <c r="Z115" s="473"/>
      <c r="AA115" s="473"/>
      <c r="AB115" s="471"/>
      <c r="AC115" s="472"/>
      <c r="AD115" s="123"/>
      <c r="AE115" s="751"/>
      <c r="AF115" s="72"/>
    </row>
    <row r="116" spans="1:32" s="725" customFormat="1" x14ac:dyDescent="0.3">
      <c r="A116" s="750"/>
      <c r="B116" s="126"/>
      <c r="C116" s="738"/>
      <c r="D116" s="470"/>
      <c r="E116" s="471"/>
      <c r="F116" s="470"/>
      <c r="G116" s="470"/>
      <c r="H116" s="471"/>
      <c r="I116" s="470"/>
      <c r="J116" s="470"/>
      <c r="K116" s="473"/>
      <c r="L116" s="471"/>
      <c r="M116" s="472"/>
      <c r="N116" s="473"/>
      <c r="O116" s="470"/>
      <c r="P116" s="474"/>
      <c r="Q116" s="474"/>
      <c r="R116" s="474"/>
      <c r="S116" s="470"/>
      <c r="T116" s="470"/>
      <c r="U116" s="470"/>
      <c r="V116" s="475"/>
      <c r="W116" s="471"/>
      <c r="X116" s="472"/>
      <c r="Y116" s="473"/>
      <c r="Z116" s="473"/>
      <c r="AA116" s="473"/>
      <c r="AB116" s="471"/>
      <c r="AC116" s="472"/>
      <c r="AD116" s="123"/>
      <c r="AE116" s="751"/>
      <c r="AF116" s="72"/>
    </row>
    <row r="117" spans="1:32" x14ac:dyDescent="0.3">
      <c r="A117" s="324" t="s">
        <v>283</v>
      </c>
      <c r="B117" s="330" t="s">
        <v>595</v>
      </c>
      <c r="C117" s="330"/>
      <c r="D117" s="331">
        <v>5.9000000953674316</v>
      </c>
      <c r="E117" s="332" t="s">
        <v>144</v>
      </c>
      <c r="F117" s="331">
        <v>33.340000152587891</v>
      </c>
      <c r="G117" s="331">
        <v>15.050000190734863</v>
      </c>
      <c r="H117" s="332" t="s">
        <v>145</v>
      </c>
      <c r="I117" s="331">
        <v>3.1600000858306885</v>
      </c>
      <c r="J117" s="331">
        <v>84.680000305175781</v>
      </c>
      <c r="K117" s="333">
        <v>5</v>
      </c>
      <c r="L117" s="332" t="s">
        <v>163</v>
      </c>
      <c r="M117" s="333">
        <v>50</v>
      </c>
      <c r="N117" s="333">
        <v>244.10000610351563</v>
      </c>
      <c r="O117" s="331">
        <v>6.3590002059936523</v>
      </c>
      <c r="P117" s="334">
        <v>0.18908265233039856</v>
      </c>
      <c r="Q117" s="334"/>
      <c r="R117" s="334"/>
      <c r="S117" s="331">
        <v>61.4739990234375</v>
      </c>
      <c r="T117" s="331">
        <v>65.305000305175781</v>
      </c>
      <c r="U117" s="331">
        <v>8.3299999237060547</v>
      </c>
      <c r="V117" s="335">
        <v>650</v>
      </c>
      <c r="W117" s="328"/>
      <c r="X117" s="425"/>
      <c r="Y117" s="328"/>
      <c r="Z117" s="328"/>
      <c r="AA117" s="328"/>
      <c r="AB117" s="328"/>
      <c r="AC117" s="328"/>
      <c r="AD117" s="328"/>
      <c r="AE117" s="336"/>
    </row>
    <row r="118" spans="1:32" s="725" customFormat="1" x14ac:dyDescent="0.3">
      <c r="A118" s="745"/>
      <c r="B118" s="746"/>
      <c r="C118" s="746"/>
      <c r="D118" s="470"/>
      <c r="E118" s="471"/>
      <c r="F118" s="470"/>
      <c r="G118" s="470"/>
      <c r="H118" s="471"/>
      <c r="I118" s="470"/>
      <c r="J118" s="470"/>
      <c r="K118" s="473"/>
      <c r="L118" s="471"/>
      <c r="M118" s="473"/>
      <c r="N118" s="473"/>
      <c r="O118" s="470"/>
      <c r="P118" s="747"/>
      <c r="Q118" s="747"/>
      <c r="R118" s="747"/>
      <c r="S118" s="470"/>
      <c r="T118" s="470"/>
      <c r="U118" s="470"/>
      <c r="V118" s="475"/>
      <c r="W118" s="748"/>
      <c r="X118" s="743"/>
      <c r="Y118" s="748"/>
      <c r="Z118" s="748"/>
      <c r="AA118" s="748"/>
      <c r="AB118" s="748"/>
      <c r="AC118" s="748"/>
      <c r="AD118" s="748"/>
      <c r="AE118" s="749"/>
    </row>
    <row r="119" spans="1:32" x14ac:dyDescent="0.3">
      <c r="A119" s="318"/>
      <c r="B119" s="318"/>
      <c r="C119" s="303" t="s">
        <v>596</v>
      </c>
      <c r="D119" s="1" t="s">
        <v>108</v>
      </c>
      <c r="E119" s="1" t="s">
        <v>109</v>
      </c>
      <c r="F119" s="1" t="s">
        <v>110</v>
      </c>
      <c r="G119" s="1" t="s">
        <v>111</v>
      </c>
      <c r="H119" s="1" t="s">
        <v>112</v>
      </c>
      <c r="I119" s="1" t="s">
        <v>113</v>
      </c>
      <c r="J119" s="1" t="s">
        <v>114</v>
      </c>
      <c r="K119" s="1" t="s">
        <v>115</v>
      </c>
      <c r="L119" s="1" t="s">
        <v>116</v>
      </c>
      <c r="M119" s="1" t="s">
        <v>117</v>
      </c>
      <c r="N119" s="1" t="s">
        <v>118</v>
      </c>
      <c r="O119" s="1" t="s">
        <v>119</v>
      </c>
      <c r="P119" s="1" t="s">
        <v>120</v>
      </c>
      <c r="Q119" s="1"/>
      <c r="R119" s="1"/>
      <c r="S119" s="1" t="s">
        <v>121</v>
      </c>
      <c r="T119" s="1" t="s">
        <v>122</v>
      </c>
      <c r="U119" s="1" t="s">
        <v>123</v>
      </c>
      <c r="V119" s="305" t="s">
        <v>124</v>
      </c>
      <c r="W119" s="146" t="s">
        <v>125</v>
      </c>
      <c r="X119" s="146" t="s">
        <v>126</v>
      </c>
      <c r="Y119" s="146" t="s">
        <v>127</v>
      </c>
      <c r="Z119" s="146" t="s">
        <v>128</v>
      </c>
      <c r="AA119" s="146" t="s">
        <v>129</v>
      </c>
      <c r="AB119" s="146" t="s">
        <v>130</v>
      </c>
      <c r="AC119" s="146" t="s">
        <v>131</v>
      </c>
      <c r="AD119" s="147" t="s">
        <v>132</v>
      </c>
      <c r="AE119" s="303"/>
    </row>
    <row r="120" spans="1:32" x14ac:dyDescent="0.3">
      <c r="A120" s="310"/>
      <c r="B120" s="310"/>
      <c r="C120" s="615"/>
      <c r="D120" s="312" t="s">
        <v>136</v>
      </c>
      <c r="E120" s="312" t="s">
        <v>137</v>
      </c>
      <c r="F120" s="312" t="s">
        <v>136</v>
      </c>
      <c r="G120" s="312" t="s">
        <v>136</v>
      </c>
      <c r="H120" s="312" t="s">
        <v>136</v>
      </c>
      <c r="I120" s="312" t="s">
        <v>136</v>
      </c>
      <c r="J120" s="312" t="s">
        <v>136</v>
      </c>
      <c r="K120" s="312" t="s">
        <v>136</v>
      </c>
      <c r="L120" s="312" t="s">
        <v>136</v>
      </c>
      <c r="M120" s="312" t="s">
        <v>136</v>
      </c>
      <c r="N120" s="312" t="s">
        <v>138</v>
      </c>
      <c r="O120" s="312" t="s">
        <v>139</v>
      </c>
      <c r="P120" s="312" t="s">
        <v>140</v>
      </c>
      <c r="Q120" s="312"/>
      <c r="R120" s="312"/>
      <c r="S120" s="312" t="s">
        <v>139</v>
      </c>
      <c r="T120" s="312" t="s">
        <v>139</v>
      </c>
      <c r="U120" s="312" t="s">
        <v>140</v>
      </c>
      <c r="V120" s="313" t="s">
        <v>141</v>
      </c>
      <c r="W120" s="151" t="s">
        <v>142</v>
      </c>
      <c r="X120" s="151" t="s">
        <v>142</v>
      </c>
      <c r="Y120" s="151" t="s">
        <v>142</v>
      </c>
      <c r="Z120" s="151" t="s">
        <v>142</v>
      </c>
      <c r="AA120" s="151" t="s">
        <v>142</v>
      </c>
      <c r="AB120" s="151" t="s">
        <v>142</v>
      </c>
      <c r="AC120" s="151" t="s">
        <v>142</v>
      </c>
      <c r="AD120" s="152"/>
      <c r="AE120" s="303"/>
    </row>
    <row r="121" spans="1:32" x14ac:dyDescent="0.3">
      <c r="A121" s="321"/>
      <c r="B121" s="321"/>
      <c r="C121" s="613"/>
      <c r="D121" s="312" t="s">
        <v>158</v>
      </c>
      <c r="E121" s="312" t="s">
        <v>159</v>
      </c>
      <c r="F121" s="312" t="s">
        <v>159</v>
      </c>
      <c r="G121" s="312" t="s">
        <v>159</v>
      </c>
      <c r="H121" s="312" t="s">
        <v>159</v>
      </c>
      <c r="I121" s="312" t="s">
        <v>159</v>
      </c>
      <c r="J121" s="312" t="s">
        <v>159</v>
      </c>
      <c r="K121" s="312" t="s">
        <v>158</v>
      </c>
      <c r="L121" s="312" t="s">
        <v>159</v>
      </c>
      <c r="M121" s="312" t="s">
        <v>158</v>
      </c>
      <c r="N121" s="312" t="s">
        <v>159</v>
      </c>
      <c r="O121" s="312" t="s">
        <v>159</v>
      </c>
      <c r="P121" s="312" t="s">
        <v>159</v>
      </c>
      <c r="Q121" s="312"/>
      <c r="R121" s="312"/>
      <c r="S121" s="312" t="s">
        <v>159</v>
      </c>
      <c r="T121" s="312" t="s">
        <v>159</v>
      </c>
      <c r="U121" s="322"/>
      <c r="V121" s="313" t="s">
        <v>160</v>
      </c>
      <c r="W121" s="318"/>
      <c r="X121" s="394"/>
      <c r="Y121" s="318"/>
      <c r="Z121" s="318"/>
      <c r="AA121" s="318"/>
      <c r="AB121" s="318"/>
      <c r="AC121" s="318"/>
      <c r="AD121" s="318"/>
      <c r="AE121" s="303"/>
    </row>
    <row r="122" spans="1:32" x14ac:dyDescent="0.3">
      <c r="A122" s="192" t="s">
        <v>100</v>
      </c>
      <c r="B122" s="237">
        <v>41948</v>
      </c>
      <c r="C122" s="237"/>
      <c r="D122" s="158">
        <v>2.9000000953674316</v>
      </c>
      <c r="E122" s="159" t="s">
        <v>144</v>
      </c>
      <c r="F122" s="158">
        <v>24.780000686645508</v>
      </c>
      <c r="G122" s="158">
        <v>9.9499998092651367</v>
      </c>
      <c r="H122" s="159" t="s">
        <v>145</v>
      </c>
      <c r="I122" s="158">
        <v>9.6099996566772461</v>
      </c>
      <c r="J122" s="158">
        <v>70.819999694824219</v>
      </c>
      <c r="K122" s="160">
        <v>11</v>
      </c>
      <c r="L122" s="159" t="s">
        <v>163</v>
      </c>
      <c r="M122" s="160">
        <v>12</v>
      </c>
      <c r="N122" s="160">
        <v>183.05999755859375</v>
      </c>
      <c r="O122" s="158">
        <v>53.714000701904297</v>
      </c>
      <c r="P122" s="161">
        <v>8.726125955581665E-2</v>
      </c>
      <c r="Q122" s="161"/>
      <c r="R122" s="161"/>
      <c r="S122" s="158">
        <v>38.958999633789063</v>
      </c>
      <c r="T122" s="158">
        <v>29.628999710083008</v>
      </c>
      <c r="U122" s="158">
        <v>7.3499999046325684</v>
      </c>
      <c r="V122" s="162">
        <v>456</v>
      </c>
      <c r="W122" s="159" t="s">
        <v>144</v>
      </c>
      <c r="X122" s="163" t="s">
        <v>146</v>
      </c>
      <c r="Y122" s="160">
        <v>1.2999999523162842</v>
      </c>
      <c r="Z122" s="160">
        <v>1.3999999761581421</v>
      </c>
      <c r="AA122" s="163" t="s">
        <v>146</v>
      </c>
      <c r="AB122" s="159" t="s">
        <v>148</v>
      </c>
      <c r="AC122" s="160">
        <v>0.80000001192092896</v>
      </c>
      <c r="AD122" s="155"/>
      <c r="AE122" s="165"/>
    </row>
    <row r="123" spans="1:32" x14ac:dyDescent="0.3">
      <c r="A123" s="602" t="s">
        <v>100</v>
      </c>
      <c r="B123" s="622">
        <v>41989</v>
      </c>
      <c r="C123" s="622"/>
      <c r="D123" s="220" t="s">
        <v>153</v>
      </c>
      <c r="E123" s="219">
        <v>3.483012318611145E-2</v>
      </c>
      <c r="F123" s="219">
        <v>13.439999580383301</v>
      </c>
      <c r="G123" s="219">
        <v>8.0900001525878906</v>
      </c>
      <c r="H123" s="220" t="s">
        <v>145</v>
      </c>
      <c r="I123" s="219">
        <v>4.1399998664855957</v>
      </c>
      <c r="J123" s="219">
        <v>52.490001678466797</v>
      </c>
      <c r="K123" s="221">
        <v>20</v>
      </c>
      <c r="L123" s="220" t="s">
        <v>163</v>
      </c>
      <c r="M123" s="221">
        <v>13</v>
      </c>
      <c r="N123" s="221">
        <v>103.69999694824219</v>
      </c>
      <c r="O123" s="219">
        <v>66.204002380371094</v>
      </c>
      <c r="P123" s="222">
        <v>7.7890686690807343E-2</v>
      </c>
      <c r="Q123" s="222"/>
      <c r="R123" s="222"/>
      <c r="S123" s="219">
        <v>33.520000457763672</v>
      </c>
      <c r="T123" s="219">
        <v>24.486000061035156</v>
      </c>
      <c r="U123" s="219">
        <v>7.320000171661377</v>
      </c>
      <c r="V123" s="236">
        <v>388</v>
      </c>
      <c r="W123" s="220" t="s">
        <v>144</v>
      </c>
      <c r="X123" s="224" t="s">
        <v>146</v>
      </c>
      <c r="Y123" s="221">
        <v>3.2000000476837158</v>
      </c>
      <c r="Z123" s="221">
        <v>1.1000000238418579</v>
      </c>
      <c r="AA123" s="221">
        <v>0.80000001192092896</v>
      </c>
      <c r="AB123" s="219">
        <v>5.000000074505806E-2</v>
      </c>
      <c r="AC123" s="224" t="s">
        <v>149</v>
      </c>
      <c r="AD123" s="218">
        <v>30</v>
      </c>
      <c r="AE123" s="217"/>
    </row>
    <row r="124" spans="1:32" x14ac:dyDescent="0.3">
      <c r="A124" s="602" t="s">
        <v>100</v>
      </c>
      <c r="B124" s="622">
        <v>42012</v>
      </c>
      <c r="D124" s="219">
        <v>2.7000000476837158</v>
      </c>
      <c r="E124" s="220" t="s">
        <v>144</v>
      </c>
      <c r="F124" s="219">
        <v>18.290000915527344</v>
      </c>
      <c r="G124" s="219">
        <v>8.0699996948242188</v>
      </c>
      <c r="H124" s="220" t="s">
        <v>145</v>
      </c>
      <c r="I124" s="219">
        <v>6.059999942779541</v>
      </c>
      <c r="J124" s="219">
        <v>55.919998168945313</v>
      </c>
      <c r="K124" s="221">
        <v>10</v>
      </c>
      <c r="L124" s="220" t="s">
        <v>163</v>
      </c>
      <c r="M124" s="221">
        <v>12</v>
      </c>
      <c r="N124" s="221">
        <v>122</v>
      </c>
      <c r="O124" s="219">
        <v>60.715999603271484</v>
      </c>
      <c r="P124" s="222">
        <v>7.0432007312774658E-2</v>
      </c>
      <c r="Q124" s="222"/>
      <c r="R124" s="222"/>
      <c r="S124" s="219">
        <v>39.827999114990234</v>
      </c>
      <c r="T124" s="219">
        <v>27.804000854492188</v>
      </c>
      <c r="U124" s="219">
        <v>7.2600002288818359</v>
      </c>
      <c r="V124" s="236">
        <v>420</v>
      </c>
      <c r="W124" s="220" t="s">
        <v>144</v>
      </c>
      <c r="X124" s="224" t="s">
        <v>146</v>
      </c>
      <c r="Y124" s="221">
        <v>1.7000000476837158</v>
      </c>
      <c r="Z124" s="221">
        <v>0.69999998807907104</v>
      </c>
      <c r="AA124" s="221">
        <v>0.80000001192092896</v>
      </c>
      <c r="AB124" s="220" t="s">
        <v>148</v>
      </c>
      <c r="AC124" s="224" t="s">
        <v>149</v>
      </c>
      <c r="AD124" s="218">
        <v>69</v>
      </c>
      <c r="AE124" s="217"/>
      <c r="AF124" s="217"/>
    </row>
    <row r="125" spans="1:32" x14ac:dyDescent="0.3">
      <c r="A125" s="324" t="s">
        <v>100</v>
      </c>
      <c r="B125" s="491">
        <v>42040</v>
      </c>
      <c r="C125" s="642"/>
      <c r="D125" s="293">
        <v>2.2000000476837158</v>
      </c>
      <c r="E125" s="293">
        <v>4.4405471533536911E-2</v>
      </c>
      <c r="F125" s="293">
        <v>13.100000381469727</v>
      </c>
      <c r="G125" s="293">
        <v>7.9699997901916504</v>
      </c>
      <c r="H125" s="292" t="s">
        <v>145</v>
      </c>
      <c r="I125" s="293">
        <v>4.5900001525878906</v>
      </c>
      <c r="J125" s="293">
        <v>46.189998626708984</v>
      </c>
      <c r="K125" s="295">
        <v>108</v>
      </c>
      <c r="L125" s="293">
        <v>0.18000000715255737</v>
      </c>
      <c r="M125" s="295">
        <v>11</v>
      </c>
      <c r="N125" s="295">
        <v>70.199996948242188</v>
      </c>
      <c r="O125" s="293">
        <v>73.382003784179688</v>
      </c>
      <c r="P125" s="296">
        <v>8.8588051497936249E-2</v>
      </c>
      <c r="Q125" s="296"/>
      <c r="R125" s="296"/>
      <c r="S125" s="293">
        <v>34.584999084472656</v>
      </c>
      <c r="T125" s="293">
        <v>29.474000930786133</v>
      </c>
      <c r="U125" s="293">
        <v>7.2800002098083496</v>
      </c>
      <c r="V125" s="297">
        <v>396</v>
      </c>
      <c r="W125" s="292" t="s">
        <v>144</v>
      </c>
      <c r="X125" s="294" t="s">
        <v>146</v>
      </c>
      <c r="Y125" s="295">
        <v>7</v>
      </c>
      <c r="Z125" s="295">
        <v>2.2000000476837158</v>
      </c>
      <c r="AA125" s="295">
        <v>1</v>
      </c>
      <c r="AB125" s="293">
        <v>0.12999999523162842</v>
      </c>
      <c r="AC125" s="294" t="s">
        <v>149</v>
      </c>
      <c r="AD125" s="398">
        <v>50</v>
      </c>
      <c r="AE125" s="337"/>
      <c r="AF125" s="337"/>
    </row>
    <row r="126" spans="1:32" x14ac:dyDescent="0.3">
      <c r="A126" s="324" t="s">
        <v>100</v>
      </c>
      <c r="B126" s="491">
        <v>42060</v>
      </c>
      <c r="C126" s="642"/>
      <c r="D126" s="293">
        <v>3</v>
      </c>
      <c r="E126" s="292" t="s">
        <v>144</v>
      </c>
      <c r="F126" s="293">
        <v>13.989999771118164</v>
      </c>
      <c r="G126" s="293">
        <v>6.9899997711181641</v>
      </c>
      <c r="H126" s="293">
        <v>1.4600000381469727</v>
      </c>
      <c r="I126" s="293">
        <v>5.6500000953674316</v>
      </c>
      <c r="J126" s="293">
        <v>45.349998474121094</v>
      </c>
      <c r="K126" s="295">
        <v>39</v>
      </c>
      <c r="L126" s="293">
        <v>1.1799999475479126</v>
      </c>
      <c r="M126" s="295">
        <v>17</v>
      </c>
      <c r="N126" s="295">
        <v>103.69999694824219</v>
      </c>
      <c r="O126" s="293">
        <v>65.347999572753906</v>
      </c>
      <c r="P126" s="296">
        <v>0.1322065144777298</v>
      </c>
      <c r="Q126" s="296"/>
      <c r="R126" s="296"/>
      <c r="S126" s="293">
        <v>22.471000671386719</v>
      </c>
      <c r="T126" s="293">
        <v>25.339000701904297</v>
      </c>
      <c r="U126" s="293">
        <v>7.1999998092651367</v>
      </c>
      <c r="V126" s="295">
        <v>371</v>
      </c>
      <c r="W126" s="293">
        <v>2.9999999329447746E-2</v>
      </c>
      <c r="X126" s="295">
        <v>0.60000002384185791</v>
      </c>
      <c r="Y126" s="295">
        <v>1.3999999761581421</v>
      </c>
      <c r="Z126" s="295">
        <v>1.7000000476837158</v>
      </c>
      <c r="AA126" s="294" t="s">
        <v>146</v>
      </c>
      <c r="AB126" s="293">
        <v>5.9999998658895493E-2</v>
      </c>
      <c r="AC126" s="295">
        <v>0.80000001192092896</v>
      </c>
      <c r="AD126" s="298">
        <v>7</v>
      </c>
      <c r="AE126" s="414"/>
      <c r="AF126" s="414"/>
    </row>
    <row r="127" spans="1:32" x14ac:dyDescent="0.3">
      <c r="A127" s="324" t="s">
        <v>100</v>
      </c>
      <c r="B127" s="63">
        <v>42074</v>
      </c>
      <c r="C127" s="642"/>
      <c r="D127" s="293">
        <v>3.4000000953674316</v>
      </c>
      <c r="E127" s="292" t="s">
        <v>144</v>
      </c>
      <c r="F127" s="293">
        <v>11.180000305175781</v>
      </c>
      <c r="G127" s="293">
        <v>6.4000000953674316</v>
      </c>
      <c r="H127" s="292" t="s">
        <v>145</v>
      </c>
      <c r="I127" s="293">
        <v>3.4300000667572021</v>
      </c>
      <c r="J127" s="293">
        <v>39.950000762939453</v>
      </c>
      <c r="K127" s="295">
        <v>911</v>
      </c>
      <c r="L127" s="293">
        <v>1.1000000238418579</v>
      </c>
      <c r="M127" s="295">
        <v>19</v>
      </c>
      <c r="N127" s="295">
        <v>109.80000305175781</v>
      </c>
      <c r="O127" s="293">
        <v>15.954999923706055</v>
      </c>
      <c r="P127" s="296">
        <v>8.853515237569809E-2</v>
      </c>
      <c r="Q127" s="296"/>
      <c r="R127" s="296"/>
      <c r="S127" s="293">
        <v>38.28900146484375</v>
      </c>
      <c r="T127" s="293">
        <v>11.255000114440918</v>
      </c>
      <c r="U127" s="293">
        <v>7.4000000953674316</v>
      </c>
      <c r="V127" s="297">
        <v>313</v>
      </c>
      <c r="W127" s="292" t="s">
        <v>144</v>
      </c>
      <c r="X127" s="294" t="s">
        <v>146</v>
      </c>
      <c r="Y127" s="295">
        <v>1.1000000238418579</v>
      </c>
      <c r="Z127" s="294" t="s">
        <v>147</v>
      </c>
      <c r="AA127" s="295">
        <v>1.8999999761581421</v>
      </c>
      <c r="AB127" s="293">
        <v>9.0000003576278687E-2</v>
      </c>
      <c r="AC127" s="294" t="s">
        <v>149</v>
      </c>
      <c r="AD127" s="411">
        <v>7</v>
      </c>
      <c r="AE127" s="412"/>
      <c r="AF127" s="412"/>
    </row>
    <row r="128" spans="1:32" x14ac:dyDescent="0.3">
      <c r="A128" s="324" t="s">
        <v>100</v>
      </c>
      <c r="B128" s="63">
        <v>42086</v>
      </c>
      <c r="C128" s="642"/>
      <c r="D128" s="293">
        <v>2.4000000953674316</v>
      </c>
      <c r="E128" s="292" t="s">
        <v>144</v>
      </c>
      <c r="F128" s="293">
        <v>11.279999732971191</v>
      </c>
      <c r="G128" s="293">
        <v>6.679999828338623</v>
      </c>
      <c r="H128" s="292" t="s">
        <v>145</v>
      </c>
      <c r="I128" s="293">
        <v>2.630000114440918</v>
      </c>
      <c r="J128" s="293">
        <v>41.840000152587891</v>
      </c>
      <c r="K128" s="295">
        <v>16</v>
      </c>
      <c r="L128" s="292" t="s">
        <v>163</v>
      </c>
      <c r="M128" s="294" t="s">
        <v>165</v>
      </c>
      <c r="N128" s="295">
        <v>122</v>
      </c>
      <c r="O128" s="293">
        <v>9.4110002517700195</v>
      </c>
      <c r="P128" s="296">
        <v>7.9833611845970154E-2</v>
      </c>
      <c r="Q128" s="296"/>
      <c r="R128" s="296"/>
      <c r="S128" s="293">
        <v>35.992000579833984</v>
      </c>
      <c r="T128" s="293">
        <v>8.7150001525878906</v>
      </c>
      <c r="U128" s="293">
        <v>8.0799999237060547</v>
      </c>
      <c r="V128" s="297">
        <v>315</v>
      </c>
      <c r="W128" s="292" t="s">
        <v>144</v>
      </c>
      <c r="X128" s="294" t="s">
        <v>146</v>
      </c>
      <c r="Y128" s="295">
        <v>0.80000001192092896</v>
      </c>
      <c r="Z128" s="294" t="s">
        <v>147</v>
      </c>
      <c r="AA128" s="294" t="s">
        <v>146</v>
      </c>
      <c r="AB128" s="292" t="s">
        <v>148</v>
      </c>
      <c r="AC128" s="295">
        <v>2.4000000953674316</v>
      </c>
      <c r="AD128" s="411">
        <v>39</v>
      </c>
      <c r="AE128" s="414"/>
      <c r="AF128" s="414"/>
    </row>
    <row r="129" spans="1:32" x14ac:dyDescent="0.3">
      <c r="A129" s="13" t="s">
        <v>100</v>
      </c>
      <c r="B129" s="63">
        <v>42097</v>
      </c>
      <c r="C129" s="603"/>
      <c r="D129" s="293">
        <v>4.9000000953674316</v>
      </c>
      <c r="E129" s="292" t="s">
        <v>144</v>
      </c>
      <c r="F129" s="293">
        <v>12.949999809265137</v>
      </c>
      <c r="G129" s="293">
        <v>5.619999885559082</v>
      </c>
      <c r="H129" s="293">
        <v>0.33000001311302185</v>
      </c>
      <c r="I129" s="293">
        <v>2.559999942779541</v>
      </c>
      <c r="J129" s="293">
        <v>52.189998626708984</v>
      </c>
      <c r="K129" s="295">
        <v>16</v>
      </c>
      <c r="L129" s="293">
        <v>0.31000000238418579</v>
      </c>
      <c r="M129" s="295">
        <v>9</v>
      </c>
      <c r="N129" s="295">
        <v>48.799999237060547</v>
      </c>
      <c r="O129" s="293">
        <v>102.20400238037109</v>
      </c>
      <c r="P129" s="296">
        <v>0.11948785185813904</v>
      </c>
      <c r="Q129" s="296"/>
      <c r="R129" s="296"/>
      <c r="S129" s="293">
        <v>22.448999404907227</v>
      </c>
      <c r="T129" s="293">
        <v>32.58599853515625</v>
      </c>
      <c r="U129" s="293">
        <v>7.5300002098083496</v>
      </c>
      <c r="V129" s="295">
        <v>406</v>
      </c>
      <c r="W129" s="292" t="s">
        <v>144</v>
      </c>
      <c r="X129" s="294" t="s">
        <v>146</v>
      </c>
      <c r="Y129" s="295">
        <v>5.8000001907348633</v>
      </c>
      <c r="Z129" s="295">
        <v>1</v>
      </c>
      <c r="AA129" s="295">
        <v>1.2000000476837158</v>
      </c>
      <c r="AB129" s="292" t="s">
        <v>148</v>
      </c>
      <c r="AC129" s="295">
        <v>0.80000001192092896</v>
      </c>
      <c r="AD129" s="398">
        <v>10</v>
      </c>
      <c r="AE129" s="381"/>
      <c r="AF129" s="381"/>
    </row>
    <row r="130" spans="1:32" x14ac:dyDescent="0.3">
      <c r="A130" s="439" t="s">
        <v>100</v>
      </c>
      <c r="B130" s="440">
        <v>42129</v>
      </c>
      <c r="C130" s="603"/>
      <c r="D130" s="441">
        <v>3.0999999046325684</v>
      </c>
      <c r="E130" s="441">
        <v>5.4233744740486145E-2</v>
      </c>
      <c r="F130" s="441">
        <v>23.629999160766602</v>
      </c>
      <c r="G130" s="441">
        <v>7.4800000190734863</v>
      </c>
      <c r="H130" s="442" t="s">
        <v>145</v>
      </c>
      <c r="I130" s="441">
        <v>10.600000381469727</v>
      </c>
      <c r="J130" s="441">
        <v>59.279998779296875</v>
      </c>
      <c r="K130" s="443">
        <v>6</v>
      </c>
      <c r="L130" s="442" t="s">
        <v>163</v>
      </c>
      <c r="M130" s="444" t="s">
        <v>165</v>
      </c>
      <c r="N130" s="443">
        <v>146.39999389648438</v>
      </c>
      <c r="O130" s="441">
        <v>51.683998107910156</v>
      </c>
      <c r="P130" s="445">
        <v>0.10984321683645248</v>
      </c>
      <c r="Q130" s="445"/>
      <c r="R130" s="445"/>
      <c r="S130" s="441">
        <v>41.122001647949219</v>
      </c>
      <c r="T130" s="441">
        <v>33.984001159667969</v>
      </c>
      <c r="U130" s="441">
        <v>7.7399997711181641</v>
      </c>
      <c r="V130" s="446">
        <v>503</v>
      </c>
      <c r="W130" s="332" t="s">
        <v>144</v>
      </c>
      <c r="X130" s="341" t="s">
        <v>146</v>
      </c>
      <c r="Y130" s="333">
        <v>2.5999999046325684</v>
      </c>
      <c r="Z130" s="333">
        <v>1.2999999523162842</v>
      </c>
      <c r="AA130" s="333">
        <v>2.7000000476837158</v>
      </c>
      <c r="AB130" s="331">
        <v>3.9999999105930328E-2</v>
      </c>
      <c r="AC130" s="341" t="s">
        <v>149</v>
      </c>
      <c r="AD130" s="447">
        <v>47</v>
      </c>
      <c r="AE130" s="381"/>
      <c r="AF130" s="381"/>
    </row>
    <row r="131" spans="1:32" x14ac:dyDescent="0.3">
      <c r="A131" s="19" t="s">
        <v>100</v>
      </c>
      <c r="B131" s="634">
        <v>42159</v>
      </c>
      <c r="D131" s="667" t="s">
        <v>153</v>
      </c>
      <c r="E131" s="663">
        <v>5.1040232181549072E-2</v>
      </c>
      <c r="F131" s="663">
        <v>22.020000457763672</v>
      </c>
      <c r="G131" s="663">
        <v>6.5</v>
      </c>
      <c r="H131" s="667" t="s">
        <v>145</v>
      </c>
      <c r="I131" s="663">
        <v>9.2799997329711914</v>
      </c>
      <c r="J131" s="663">
        <v>54.090000152587891</v>
      </c>
      <c r="K131" s="677">
        <v>26</v>
      </c>
      <c r="L131" s="663">
        <v>0.18000000715255737</v>
      </c>
      <c r="M131" s="677">
        <v>8</v>
      </c>
      <c r="N131" s="677">
        <v>170.89999389648438</v>
      </c>
      <c r="O131" s="663">
        <v>6.1110000610351563</v>
      </c>
      <c r="P131" s="689">
        <v>0.11544101685285568</v>
      </c>
      <c r="Q131" s="689"/>
      <c r="R131" s="689"/>
      <c r="S131" s="663">
        <v>35.206001281738281</v>
      </c>
      <c r="T131" s="663">
        <v>29.608999252319336</v>
      </c>
      <c r="U131" s="663">
        <v>7.7800002098083496</v>
      </c>
      <c r="V131" s="695">
        <v>441</v>
      </c>
      <c r="W131" s="667" t="s">
        <v>144</v>
      </c>
      <c r="X131" s="682" t="s">
        <v>146</v>
      </c>
      <c r="Y131" s="677">
        <v>1.8999999761581421</v>
      </c>
      <c r="Z131" s="677">
        <v>1.5</v>
      </c>
      <c r="AA131" s="677">
        <v>3.2999999523162842</v>
      </c>
      <c r="AB131" s="667" t="s">
        <v>148</v>
      </c>
      <c r="AC131" s="682" t="s">
        <v>149</v>
      </c>
      <c r="AD131" s="706">
        <v>62</v>
      </c>
      <c r="AE131" s="299"/>
      <c r="AF131" s="299"/>
    </row>
    <row r="132" spans="1:32" s="725" customFormat="1" x14ac:dyDescent="0.3">
      <c r="A132" s="72"/>
      <c r="B132" s="770"/>
      <c r="D132" s="753"/>
      <c r="E132" s="784"/>
      <c r="F132" s="784"/>
      <c r="G132" s="784"/>
      <c r="H132" s="753"/>
      <c r="I132" s="784"/>
      <c r="J132" s="784"/>
      <c r="K132" s="755"/>
      <c r="L132" s="784"/>
      <c r="M132" s="755"/>
      <c r="N132" s="755"/>
      <c r="O132" s="784"/>
      <c r="P132" s="785"/>
      <c r="Q132" s="785"/>
      <c r="R132" s="785"/>
      <c r="S132" s="784"/>
      <c r="T132" s="784"/>
      <c r="U132" s="784"/>
      <c r="V132" s="787"/>
      <c r="W132" s="753"/>
      <c r="X132" s="754"/>
      <c r="Y132" s="755"/>
      <c r="Z132" s="755"/>
      <c r="AA132" s="755"/>
      <c r="AB132" s="753"/>
      <c r="AC132" s="754"/>
      <c r="AD132" s="786"/>
    </row>
    <row r="133" spans="1:32" x14ac:dyDescent="0.3">
      <c r="A133" s="606" t="s">
        <v>103</v>
      </c>
      <c r="B133" s="628">
        <v>42060</v>
      </c>
      <c r="D133" s="663">
        <v>2.5</v>
      </c>
      <c r="E133" s="667" t="s">
        <v>144</v>
      </c>
      <c r="F133" s="663">
        <v>8.630000114440918</v>
      </c>
      <c r="G133" s="663">
        <v>4.179999828338623</v>
      </c>
      <c r="H133" s="667" t="s">
        <v>145</v>
      </c>
      <c r="I133" s="663">
        <v>1.5299999713897705</v>
      </c>
      <c r="J133" s="663">
        <v>135.85000610351563</v>
      </c>
      <c r="K133" s="677">
        <v>10</v>
      </c>
      <c r="L133" s="667" t="s">
        <v>163</v>
      </c>
      <c r="M133" s="677">
        <v>11</v>
      </c>
      <c r="N133" s="677">
        <v>353.89999389648438</v>
      </c>
      <c r="O133" s="663">
        <v>35.046001434326172</v>
      </c>
      <c r="P133" s="689">
        <v>0.13865870237350464</v>
      </c>
      <c r="Q133" s="689"/>
      <c r="R133" s="689"/>
      <c r="S133" s="663">
        <v>34.087001800537109</v>
      </c>
      <c r="T133" s="663">
        <v>16.153999328613281</v>
      </c>
      <c r="U133" s="663">
        <v>7.4699997901916504</v>
      </c>
      <c r="V133" s="677">
        <v>605</v>
      </c>
      <c r="W133" s="667" t="s">
        <v>144</v>
      </c>
      <c r="X133" s="682" t="s">
        <v>146</v>
      </c>
      <c r="Y133" s="682" t="s">
        <v>146</v>
      </c>
      <c r="Z133" s="682" t="s">
        <v>147</v>
      </c>
      <c r="AA133" s="682" t="s">
        <v>146</v>
      </c>
      <c r="AB133" s="663">
        <v>3.9999999105930328E-2</v>
      </c>
      <c r="AC133" s="682" t="s">
        <v>149</v>
      </c>
      <c r="AD133" s="706">
        <v>9</v>
      </c>
      <c r="AE133" s="414"/>
      <c r="AF133" s="414"/>
    </row>
    <row r="134" spans="1:32" x14ac:dyDescent="0.3">
      <c r="A134" s="19" t="s">
        <v>103</v>
      </c>
      <c r="B134" s="631">
        <v>42097</v>
      </c>
      <c r="D134" s="663">
        <v>5</v>
      </c>
      <c r="E134" s="663">
        <v>9.6756696701049805E-2</v>
      </c>
      <c r="F134" s="663">
        <v>5.2100000381469727</v>
      </c>
      <c r="G134" s="663">
        <v>3.2300000190734863</v>
      </c>
      <c r="H134" s="667" t="s">
        <v>145</v>
      </c>
      <c r="I134" s="663">
        <v>0.87000000476837158</v>
      </c>
      <c r="J134" s="663">
        <v>124.23999786376953</v>
      </c>
      <c r="K134" s="677">
        <v>7</v>
      </c>
      <c r="L134" s="663">
        <v>7.9999998211860657E-2</v>
      </c>
      <c r="M134" s="677">
        <v>11</v>
      </c>
      <c r="N134" s="677">
        <v>299</v>
      </c>
      <c r="O134" s="663">
        <v>29.035999298095703</v>
      </c>
      <c r="P134" s="689">
        <v>0.10650507360696793</v>
      </c>
      <c r="Q134" s="689"/>
      <c r="R134" s="689"/>
      <c r="S134" s="663">
        <v>53.630001068115234</v>
      </c>
      <c r="T134" s="663">
        <v>11.204999923706055</v>
      </c>
      <c r="U134" s="663">
        <v>7.6599998474121094</v>
      </c>
      <c r="V134" s="677">
        <v>616</v>
      </c>
      <c r="W134" s="667" t="s">
        <v>144</v>
      </c>
      <c r="X134" s="682" t="s">
        <v>146</v>
      </c>
      <c r="Y134" s="682" t="s">
        <v>146</v>
      </c>
      <c r="Z134" s="682" t="s">
        <v>147</v>
      </c>
      <c r="AA134" s="677">
        <v>1</v>
      </c>
      <c r="AB134" s="663">
        <v>5.9999998658895493E-2</v>
      </c>
      <c r="AC134" s="682" t="s">
        <v>149</v>
      </c>
      <c r="AD134" s="707">
        <v>12</v>
      </c>
      <c r="AE134" s="381"/>
      <c r="AF134" s="381"/>
    </row>
    <row r="135" spans="1:32" x14ac:dyDescent="0.3">
      <c r="A135" s="606" t="s">
        <v>103</v>
      </c>
      <c r="B135" s="634">
        <v>42184</v>
      </c>
      <c r="D135" s="666">
        <v>3.2999999523162842</v>
      </c>
      <c r="E135" s="672" t="s">
        <v>144</v>
      </c>
      <c r="F135" s="666">
        <v>6.429999828338623</v>
      </c>
      <c r="G135" s="666">
        <v>3.7200000286102295</v>
      </c>
      <c r="H135" s="672" t="s">
        <v>145</v>
      </c>
      <c r="I135" s="666">
        <v>1.1599999666213989</v>
      </c>
      <c r="J135" s="666">
        <v>120.41000366210938</v>
      </c>
      <c r="K135" s="681">
        <v>9</v>
      </c>
      <c r="L135" s="672" t="s">
        <v>163</v>
      </c>
      <c r="M135" s="681">
        <v>10</v>
      </c>
      <c r="N135" s="681">
        <v>244.10000610351563</v>
      </c>
      <c r="O135" s="666">
        <v>51.25</v>
      </c>
      <c r="P135" s="690">
        <v>7.1479044854640961E-2</v>
      </c>
      <c r="Q135" s="690"/>
      <c r="R135" s="690"/>
      <c r="S135" s="666">
        <v>50.216999053955078</v>
      </c>
      <c r="T135" s="666">
        <v>24.846000671386719</v>
      </c>
      <c r="U135" s="666">
        <v>7.7399997711181641</v>
      </c>
      <c r="V135" s="666">
        <v>613</v>
      </c>
      <c r="W135" s="672" t="s">
        <v>144</v>
      </c>
      <c r="X135" s="678" t="s">
        <v>146</v>
      </c>
      <c r="Y135" s="678" t="s">
        <v>146</v>
      </c>
      <c r="Z135" s="681">
        <v>0.30000001192092896</v>
      </c>
      <c r="AA135" s="681">
        <v>1.8999999761581421</v>
      </c>
      <c r="AB135" s="666">
        <v>5.000000074505806E-2</v>
      </c>
      <c r="AC135" s="678" t="s">
        <v>149</v>
      </c>
      <c r="AD135" s="381"/>
      <c r="AE135" s="381"/>
      <c r="AF135" s="381"/>
    </row>
    <row r="136" spans="1:32" s="725" customFormat="1" x14ac:dyDescent="0.3">
      <c r="A136" s="769"/>
      <c r="B136" s="770"/>
      <c r="D136" s="782"/>
      <c r="E136" s="732"/>
      <c r="F136" s="782"/>
      <c r="G136" s="782"/>
      <c r="H136" s="732"/>
      <c r="I136" s="782"/>
      <c r="J136" s="782"/>
      <c r="K136" s="734"/>
      <c r="L136" s="732"/>
      <c r="M136" s="734"/>
      <c r="N136" s="734"/>
      <c r="O136" s="782"/>
      <c r="P136" s="783"/>
      <c r="Q136" s="783"/>
      <c r="R136" s="783"/>
      <c r="S136" s="782"/>
      <c r="T136" s="782"/>
      <c r="U136" s="782"/>
      <c r="V136" s="782"/>
      <c r="W136" s="732"/>
      <c r="X136" s="733"/>
      <c r="Y136" s="733"/>
      <c r="Z136" s="734"/>
      <c r="AA136" s="734"/>
      <c r="AB136" s="782"/>
      <c r="AC136" s="733"/>
      <c r="AD136" s="736"/>
      <c r="AE136" s="736"/>
      <c r="AF136" s="736"/>
    </row>
    <row r="137" spans="1:32" x14ac:dyDescent="0.3">
      <c r="A137" s="195" t="s">
        <v>97</v>
      </c>
      <c r="B137" s="626">
        <v>41926</v>
      </c>
      <c r="C137" s="626"/>
      <c r="D137" s="664" t="s">
        <v>153</v>
      </c>
      <c r="E137" s="662">
        <v>2.632363885641098E-2</v>
      </c>
      <c r="F137" s="662">
        <v>11.760000228881836</v>
      </c>
      <c r="G137" s="662">
        <v>6.5300002098083496</v>
      </c>
      <c r="H137" s="664" t="s">
        <v>145</v>
      </c>
      <c r="I137" s="662">
        <v>4.869999885559082</v>
      </c>
      <c r="J137" s="662">
        <v>67.790000915527344</v>
      </c>
      <c r="K137" s="676" t="s">
        <v>165</v>
      </c>
      <c r="L137" s="664" t="s">
        <v>163</v>
      </c>
      <c r="M137" s="676" t="s">
        <v>165</v>
      </c>
      <c r="N137" s="679">
        <v>152.60000610351563</v>
      </c>
      <c r="O137" s="662">
        <v>32.342998504638672</v>
      </c>
      <c r="P137" s="688">
        <v>7.7154353260993958E-2</v>
      </c>
      <c r="Q137" s="688"/>
      <c r="R137" s="688"/>
      <c r="S137" s="662">
        <v>37.105998992919922</v>
      </c>
      <c r="T137" s="662">
        <v>26.62700080871582</v>
      </c>
      <c r="U137" s="662">
        <v>7.7699999809265137</v>
      </c>
      <c r="V137" s="696">
        <v>472</v>
      </c>
      <c r="W137" s="674" t="s">
        <v>144</v>
      </c>
      <c r="X137" s="680" t="s">
        <v>146</v>
      </c>
      <c r="Y137" s="684">
        <v>0.89999997615814209</v>
      </c>
      <c r="Z137" s="684">
        <v>2.2999999523162842</v>
      </c>
      <c r="AA137" s="684">
        <v>1.2999999523162842</v>
      </c>
      <c r="AB137" s="668">
        <v>5.9999998658895493E-2</v>
      </c>
      <c r="AC137" s="684">
        <v>2.2000000476837158</v>
      </c>
      <c r="AD137" s="708" t="s">
        <v>253</v>
      </c>
      <c r="AE137" s="272"/>
    </row>
    <row r="138" spans="1:32" x14ac:dyDescent="0.3">
      <c r="A138" s="195" t="s">
        <v>97</v>
      </c>
      <c r="B138" s="622">
        <v>41948</v>
      </c>
      <c r="C138" s="622"/>
      <c r="D138" s="668">
        <v>2.2000000476837158</v>
      </c>
      <c r="E138" s="674" t="s">
        <v>144</v>
      </c>
      <c r="F138" s="668">
        <v>13.600000381469727</v>
      </c>
      <c r="G138" s="668">
        <v>6.0900001525878906</v>
      </c>
      <c r="H138" s="674" t="s">
        <v>145</v>
      </c>
      <c r="I138" s="668">
        <v>5.2100000381469727</v>
      </c>
      <c r="J138" s="668">
        <v>87.139999389648438</v>
      </c>
      <c r="K138" s="680" t="s">
        <v>165</v>
      </c>
      <c r="L138" s="674" t="s">
        <v>163</v>
      </c>
      <c r="M138" s="684">
        <v>13</v>
      </c>
      <c r="N138" s="684">
        <v>201.39999389648438</v>
      </c>
      <c r="O138" s="668">
        <v>41.903999328613281</v>
      </c>
      <c r="P138" s="691">
        <v>0.1097467765212059</v>
      </c>
      <c r="Q138" s="691"/>
      <c r="R138" s="691"/>
      <c r="S138" s="668">
        <v>35.474998474121094</v>
      </c>
      <c r="T138" s="668">
        <v>24.416000366210938</v>
      </c>
      <c r="U138" s="668">
        <v>7.690000057220459</v>
      </c>
      <c r="V138" s="698">
        <v>523</v>
      </c>
      <c r="W138" s="674" t="s">
        <v>144</v>
      </c>
      <c r="X138" s="680" t="s">
        <v>146</v>
      </c>
      <c r="Y138" s="684">
        <v>1.2999999523162842</v>
      </c>
      <c r="Z138" s="684">
        <v>2.7000000476837158</v>
      </c>
      <c r="AA138" s="684">
        <v>0.89999997615814209</v>
      </c>
      <c r="AB138" s="668">
        <v>3.9999999105930328E-2</v>
      </c>
      <c r="AC138" s="684">
        <v>0.5</v>
      </c>
      <c r="AD138" s="607"/>
      <c r="AE138" s="165"/>
    </row>
    <row r="139" spans="1:32" x14ac:dyDescent="0.3">
      <c r="A139" s="602" t="s">
        <v>97</v>
      </c>
      <c r="B139" s="622">
        <v>41989</v>
      </c>
      <c r="C139" s="622"/>
      <c r="D139" s="662">
        <v>2.4000000953674316</v>
      </c>
      <c r="E139" s="662">
        <v>2.7133753523230553E-2</v>
      </c>
      <c r="F139" s="662">
        <v>13.25</v>
      </c>
      <c r="G139" s="662">
        <v>7.5399999618530273</v>
      </c>
      <c r="H139" s="664" t="s">
        <v>145</v>
      </c>
      <c r="I139" s="662">
        <v>4.070000171661377</v>
      </c>
      <c r="J139" s="662">
        <v>61.319999694824219</v>
      </c>
      <c r="K139" s="676" t="s">
        <v>165</v>
      </c>
      <c r="L139" s="664" t="s">
        <v>163</v>
      </c>
      <c r="M139" s="679">
        <v>10</v>
      </c>
      <c r="N139" s="679">
        <v>122</v>
      </c>
      <c r="O139" s="662">
        <v>67.884002685546875</v>
      </c>
      <c r="P139" s="688">
        <v>7.4070855975151062E-2</v>
      </c>
      <c r="Q139" s="688"/>
      <c r="R139" s="688"/>
      <c r="S139" s="662">
        <v>34.691001892089844</v>
      </c>
      <c r="T139" s="662">
        <v>23.884000778198242</v>
      </c>
      <c r="U139" s="662">
        <v>7.570000171661377</v>
      </c>
      <c r="V139" s="694">
        <v>433</v>
      </c>
      <c r="W139" s="664" t="s">
        <v>144</v>
      </c>
      <c r="X139" s="676" t="s">
        <v>146</v>
      </c>
      <c r="Y139" s="679">
        <v>2.0999999046325684</v>
      </c>
      <c r="Z139" s="679">
        <v>0.80000001192092896</v>
      </c>
      <c r="AA139" s="679">
        <v>0.69999998807907104</v>
      </c>
      <c r="AB139" s="664" t="s">
        <v>148</v>
      </c>
      <c r="AC139" s="676" t="s">
        <v>149</v>
      </c>
      <c r="AD139" s="703">
        <v>31</v>
      </c>
      <c r="AE139" s="217"/>
    </row>
    <row r="140" spans="1:32" x14ac:dyDescent="0.3">
      <c r="A140" s="602" t="s">
        <v>97</v>
      </c>
      <c r="B140" s="622">
        <v>42012</v>
      </c>
      <c r="D140" s="662">
        <v>2.7999999523162842</v>
      </c>
      <c r="E140" s="664" t="s">
        <v>144</v>
      </c>
      <c r="F140" s="662">
        <v>13.420000076293945</v>
      </c>
      <c r="G140" s="662">
        <v>6.0300002098083496</v>
      </c>
      <c r="H140" s="664" t="s">
        <v>145</v>
      </c>
      <c r="I140" s="662">
        <v>4.4000000953674316</v>
      </c>
      <c r="J140" s="662">
        <v>85.139999389648438</v>
      </c>
      <c r="K140" s="676" t="s">
        <v>165</v>
      </c>
      <c r="L140" s="664" t="s">
        <v>163</v>
      </c>
      <c r="M140" s="679">
        <v>12</v>
      </c>
      <c r="N140" s="679">
        <v>183.05999755859375</v>
      </c>
      <c r="O140" s="662">
        <v>49.397998809814453</v>
      </c>
      <c r="P140" s="688">
        <v>6.6966116428375244E-2</v>
      </c>
      <c r="Q140" s="688"/>
      <c r="R140" s="688"/>
      <c r="S140" s="662">
        <v>41.397998809814453</v>
      </c>
      <c r="T140" s="662">
        <v>27.697999954223633</v>
      </c>
      <c r="U140" s="662">
        <v>7.880000114440918</v>
      </c>
      <c r="V140" s="694">
        <v>506</v>
      </c>
      <c r="W140" s="664" t="s">
        <v>144</v>
      </c>
      <c r="X140" s="676" t="s">
        <v>146</v>
      </c>
      <c r="Y140" s="676" t="s">
        <v>146</v>
      </c>
      <c r="Z140" s="679">
        <v>0.69999998807907104</v>
      </c>
      <c r="AA140" s="679">
        <v>0.69999998807907104</v>
      </c>
      <c r="AB140" s="662">
        <v>3.9999999105930328E-2</v>
      </c>
      <c r="AC140" s="676" t="s">
        <v>149</v>
      </c>
      <c r="AD140" s="703">
        <v>70</v>
      </c>
      <c r="AE140" s="217"/>
      <c r="AF140" s="217"/>
    </row>
    <row r="141" spans="1:32" x14ac:dyDescent="0.3">
      <c r="A141" s="605" t="s">
        <v>97</v>
      </c>
      <c r="B141" s="625">
        <v>42040</v>
      </c>
      <c r="D141" s="293">
        <v>2.2999999523162842</v>
      </c>
      <c r="E141" s="293">
        <v>2.699161134660244E-2</v>
      </c>
      <c r="F141" s="293">
        <v>12.100000381469727</v>
      </c>
      <c r="G141" s="293">
        <v>6.5900001525878906</v>
      </c>
      <c r="H141" s="292" t="s">
        <v>145</v>
      </c>
      <c r="I141" s="293">
        <v>4.0399999618530273</v>
      </c>
      <c r="J141" s="293">
        <v>64.099998474121094</v>
      </c>
      <c r="K141" s="294" t="s">
        <v>165</v>
      </c>
      <c r="L141" s="292" t="s">
        <v>163</v>
      </c>
      <c r="M141" s="295">
        <v>7</v>
      </c>
      <c r="N141" s="295">
        <v>128.10000610351563</v>
      </c>
      <c r="O141" s="293">
        <v>65.428001403808594</v>
      </c>
      <c r="P141" s="296">
        <v>8.438265323638916E-2</v>
      </c>
      <c r="Q141" s="296"/>
      <c r="R141" s="296"/>
      <c r="S141" s="293">
        <v>31.91200065612793</v>
      </c>
      <c r="T141" s="293">
        <v>27.121999740600586</v>
      </c>
      <c r="U141" s="293">
        <v>7.559999942779541</v>
      </c>
      <c r="V141" s="297">
        <v>465</v>
      </c>
      <c r="W141" s="292" t="s">
        <v>144</v>
      </c>
      <c r="X141" s="294" t="s">
        <v>146</v>
      </c>
      <c r="Y141" s="295">
        <v>3.4000000953674316</v>
      </c>
      <c r="Z141" s="295">
        <v>0.89999997615814209</v>
      </c>
      <c r="AA141" s="295">
        <v>0.69999998807907104</v>
      </c>
      <c r="AB141" s="293">
        <v>5.9999998658895493E-2</v>
      </c>
      <c r="AC141" s="294" t="s">
        <v>149</v>
      </c>
      <c r="AD141" s="398">
        <v>51</v>
      </c>
      <c r="AE141" s="337"/>
      <c r="AF141" s="337"/>
    </row>
    <row r="142" spans="1:32" x14ac:dyDescent="0.3">
      <c r="A142" s="605" t="s">
        <v>97</v>
      </c>
      <c r="B142" s="625">
        <v>42060</v>
      </c>
      <c r="D142" s="293">
        <v>2.2000000476837158</v>
      </c>
      <c r="E142" s="292" t="s">
        <v>144</v>
      </c>
      <c r="F142" s="293">
        <v>13.840000152587891</v>
      </c>
      <c r="G142" s="293">
        <v>7.3299999237060547</v>
      </c>
      <c r="H142" s="293">
        <v>0.86000001430511475</v>
      </c>
      <c r="I142" s="293">
        <v>6.0799999237060547</v>
      </c>
      <c r="J142" s="293">
        <v>62.560001373291016</v>
      </c>
      <c r="K142" s="295">
        <v>16</v>
      </c>
      <c r="L142" s="293">
        <v>0.63999998569488525</v>
      </c>
      <c r="M142" s="295">
        <v>17</v>
      </c>
      <c r="N142" s="295">
        <v>158.69999694824219</v>
      </c>
      <c r="O142" s="293">
        <v>61.669998168945313</v>
      </c>
      <c r="P142" s="296">
        <v>0.1322065144777298</v>
      </c>
      <c r="Q142" s="296"/>
      <c r="R142" s="296"/>
      <c r="S142" s="293">
        <v>22.006999969482422</v>
      </c>
      <c r="T142" s="293">
        <v>21.920000076293945</v>
      </c>
      <c r="U142" s="293">
        <v>7.25</v>
      </c>
      <c r="V142" s="295">
        <v>402</v>
      </c>
      <c r="W142" s="292" t="s">
        <v>144</v>
      </c>
      <c r="X142" s="294" t="s">
        <v>146</v>
      </c>
      <c r="Y142" s="294" t="s">
        <v>146</v>
      </c>
      <c r="Z142" s="295">
        <v>0.80000001192092896</v>
      </c>
      <c r="AA142" s="294" t="s">
        <v>146</v>
      </c>
      <c r="AB142" s="293">
        <v>5.9999998658895493E-2</v>
      </c>
      <c r="AC142" s="295">
        <v>0.40000000596046448</v>
      </c>
      <c r="AD142" s="298">
        <v>8</v>
      </c>
      <c r="AE142" s="414"/>
      <c r="AF142" s="414"/>
    </row>
    <row r="143" spans="1:32" x14ac:dyDescent="0.3">
      <c r="A143" s="605" t="s">
        <v>97</v>
      </c>
      <c r="B143" s="627">
        <v>42074</v>
      </c>
      <c r="D143" s="663">
        <v>2.2000000476837158</v>
      </c>
      <c r="E143" s="667" t="s">
        <v>144</v>
      </c>
      <c r="F143" s="663">
        <v>13.359999656677246</v>
      </c>
      <c r="G143" s="663">
        <v>7.0300002098083496</v>
      </c>
      <c r="H143" s="667" t="s">
        <v>145</v>
      </c>
      <c r="I143" s="663">
        <v>4.0199999809265137</v>
      </c>
      <c r="J143" s="663">
        <v>62.740001678466797</v>
      </c>
      <c r="K143" s="677">
        <v>6</v>
      </c>
      <c r="L143" s="667" t="s">
        <v>163</v>
      </c>
      <c r="M143" s="677">
        <v>10</v>
      </c>
      <c r="N143" s="677">
        <v>109.80000305175781</v>
      </c>
      <c r="O143" s="663">
        <v>70.19000244140625</v>
      </c>
      <c r="P143" s="689">
        <v>8.4087252616882324E-2</v>
      </c>
      <c r="Q143" s="689"/>
      <c r="R143" s="689"/>
      <c r="S143" s="663">
        <v>32.182998657226563</v>
      </c>
      <c r="T143" s="663">
        <v>28.483999252319336</v>
      </c>
      <c r="U143" s="663">
        <v>7.4000000953674316</v>
      </c>
      <c r="V143" s="695">
        <v>451</v>
      </c>
      <c r="W143" s="667" t="s">
        <v>144</v>
      </c>
      <c r="X143" s="682" t="s">
        <v>146</v>
      </c>
      <c r="Y143" s="677">
        <v>1.2999999523162842</v>
      </c>
      <c r="Z143" s="682" t="s">
        <v>147</v>
      </c>
      <c r="AA143" s="682" t="s">
        <v>146</v>
      </c>
      <c r="AB143" s="667" t="s">
        <v>148</v>
      </c>
      <c r="AC143" s="682" t="s">
        <v>149</v>
      </c>
      <c r="AD143" s="705">
        <v>8</v>
      </c>
      <c r="AE143" s="412"/>
      <c r="AF143" s="412"/>
    </row>
    <row r="144" spans="1:32" x14ac:dyDescent="0.3">
      <c r="A144" s="324" t="s">
        <v>97</v>
      </c>
      <c r="B144" s="650">
        <v>42086</v>
      </c>
      <c r="C144" s="603"/>
      <c r="D144" s="293">
        <v>2.2000000476837158</v>
      </c>
      <c r="E144" s="292" t="s">
        <v>144</v>
      </c>
      <c r="F144" s="293">
        <v>13.819999694824219</v>
      </c>
      <c r="G144" s="293">
        <v>6.5100002288818359</v>
      </c>
      <c r="H144" s="292" t="s">
        <v>145</v>
      </c>
      <c r="I144" s="293">
        <v>4.4899997711181641</v>
      </c>
      <c r="J144" s="293">
        <v>72.300003051757813</v>
      </c>
      <c r="K144" s="294" t="s">
        <v>165</v>
      </c>
      <c r="L144" s="292" t="s">
        <v>163</v>
      </c>
      <c r="M144" s="294" t="s">
        <v>165</v>
      </c>
      <c r="N144" s="295">
        <v>170.89999389648438</v>
      </c>
      <c r="O144" s="293">
        <v>52.203998565673828</v>
      </c>
      <c r="P144" s="296">
        <v>8.4087252616882324E-2</v>
      </c>
      <c r="Q144" s="296"/>
      <c r="R144" s="296"/>
      <c r="S144" s="293">
        <v>30.329999923706055</v>
      </c>
      <c r="T144" s="293">
        <v>23.424999237060547</v>
      </c>
      <c r="U144" s="293">
        <v>7.940000057220459</v>
      </c>
      <c r="V144" s="297">
        <v>478</v>
      </c>
      <c r="W144" s="292" t="s">
        <v>144</v>
      </c>
      <c r="X144" s="294" t="s">
        <v>146</v>
      </c>
      <c r="Y144" s="295">
        <v>1</v>
      </c>
      <c r="Z144" s="295">
        <v>0.20000000298023224</v>
      </c>
      <c r="AA144" s="294" t="s">
        <v>146</v>
      </c>
      <c r="AB144" s="292" t="s">
        <v>148</v>
      </c>
      <c r="AC144" s="294" t="s">
        <v>149</v>
      </c>
      <c r="AD144" s="411">
        <v>40</v>
      </c>
      <c r="AE144" s="414"/>
      <c r="AF144" s="414"/>
    </row>
    <row r="145" spans="1:32" x14ac:dyDescent="0.3">
      <c r="A145" s="13" t="s">
        <v>97</v>
      </c>
      <c r="B145" s="650">
        <v>42097</v>
      </c>
      <c r="C145" s="603"/>
      <c r="D145" s="293">
        <v>3.5</v>
      </c>
      <c r="E145" s="292" t="s">
        <v>144</v>
      </c>
      <c r="F145" s="293">
        <v>9.3199996948242188</v>
      </c>
      <c r="G145" s="293">
        <v>6.3899998664855957</v>
      </c>
      <c r="H145" s="292" t="s">
        <v>145</v>
      </c>
      <c r="I145" s="293">
        <v>4.7800002098083496</v>
      </c>
      <c r="J145" s="293">
        <v>48.610000610351563</v>
      </c>
      <c r="K145" s="295">
        <v>7</v>
      </c>
      <c r="L145" s="293">
        <v>0.14000000059604645</v>
      </c>
      <c r="M145" s="295">
        <v>10</v>
      </c>
      <c r="N145" s="295">
        <v>85.400001525878906</v>
      </c>
      <c r="O145" s="293">
        <v>62.284000396728516</v>
      </c>
      <c r="P145" s="296">
        <v>0.10650507360696793</v>
      </c>
      <c r="Q145" s="296"/>
      <c r="R145" s="296"/>
      <c r="S145" s="293">
        <v>31.01300048828125</v>
      </c>
      <c r="T145" s="293">
        <v>18.892000198364258</v>
      </c>
      <c r="U145" s="293">
        <v>7.5199999809265137</v>
      </c>
      <c r="V145" s="295">
        <v>359</v>
      </c>
      <c r="W145" s="292" t="s">
        <v>144</v>
      </c>
      <c r="X145" s="294" t="s">
        <v>146</v>
      </c>
      <c r="Y145" s="295">
        <v>1.5</v>
      </c>
      <c r="Z145" s="295">
        <v>1</v>
      </c>
      <c r="AA145" s="295">
        <v>1.2000000476837158</v>
      </c>
      <c r="AB145" s="293">
        <v>3.9999999105930328E-2</v>
      </c>
      <c r="AC145" s="295">
        <v>0.60000002384185791</v>
      </c>
      <c r="AD145" s="398">
        <v>11</v>
      </c>
      <c r="AE145" s="381"/>
      <c r="AF145" s="381"/>
    </row>
    <row r="146" spans="1:32" x14ac:dyDescent="0.3">
      <c r="A146" s="427" t="s">
        <v>410</v>
      </c>
      <c r="B146" s="426">
        <v>42121</v>
      </c>
      <c r="D146" s="292" t="s">
        <v>153</v>
      </c>
      <c r="E146" s="292" t="s">
        <v>144</v>
      </c>
      <c r="F146" s="293">
        <v>12.329999923706055</v>
      </c>
      <c r="G146" s="293">
        <v>5.7800002098083496</v>
      </c>
      <c r="H146" s="292" t="s">
        <v>145</v>
      </c>
      <c r="I146" s="293">
        <v>4.4000000953674316</v>
      </c>
      <c r="J146" s="293">
        <v>82.44000244140625</v>
      </c>
      <c r="K146" s="294" t="s">
        <v>165</v>
      </c>
      <c r="L146" s="292" t="s">
        <v>163</v>
      </c>
      <c r="M146" s="295">
        <v>11</v>
      </c>
      <c r="N146" s="295">
        <v>195.30000305175781</v>
      </c>
      <c r="O146" s="293">
        <v>45.507999420166016</v>
      </c>
      <c r="P146" s="296">
        <v>0.11286336928606033</v>
      </c>
      <c r="Q146" s="296"/>
      <c r="R146" s="296"/>
      <c r="S146" s="293">
        <v>37.238998413085938</v>
      </c>
      <c r="T146" s="293">
        <v>18.851999282836914</v>
      </c>
      <c r="U146" s="293">
        <v>7.869999885559082</v>
      </c>
      <c r="V146" s="295">
        <v>509</v>
      </c>
      <c r="W146" s="292" t="s">
        <v>144</v>
      </c>
      <c r="X146" s="294" t="s">
        <v>146</v>
      </c>
      <c r="Y146" s="295">
        <v>2</v>
      </c>
      <c r="Z146" s="295">
        <v>0.69999998807907104</v>
      </c>
      <c r="AA146" s="295">
        <v>1.5</v>
      </c>
      <c r="AB146" s="292" t="s">
        <v>148</v>
      </c>
      <c r="AC146" s="294" t="s">
        <v>149</v>
      </c>
      <c r="AD146" s="398">
        <v>59</v>
      </c>
      <c r="AE146" s="381"/>
      <c r="AF146" s="381"/>
    </row>
    <row r="147" spans="1:32" x14ac:dyDescent="0.3">
      <c r="A147" s="439" t="s">
        <v>97</v>
      </c>
      <c r="B147" s="657">
        <v>42129</v>
      </c>
      <c r="C147" s="603"/>
      <c r="D147" s="442" t="s">
        <v>153</v>
      </c>
      <c r="E147" s="441">
        <v>2.0859368145465851E-2</v>
      </c>
      <c r="F147" s="441">
        <v>12.279999732971191</v>
      </c>
      <c r="G147" s="441">
        <v>5.1599998474121094</v>
      </c>
      <c r="H147" s="442" t="s">
        <v>145</v>
      </c>
      <c r="I147" s="441">
        <v>4.309999942779541</v>
      </c>
      <c r="J147" s="441">
        <v>93.860000610351563</v>
      </c>
      <c r="K147" s="443">
        <v>5</v>
      </c>
      <c r="L147" s="442" t="s">
        <v>163</v>
      </c>
      <c r="M147" s="444" t="s">
        <v>165</v>
      </c>
      <c r="N147" s="443">
        <v>219.69999694824219</v>
      </c>
      <c r="O147" s="441">
        <v>39.981998443603516</v>
      </c>
      <c r="P147" s="445">
        <v>8.1668823957443237E-2</v>
      </c>
      <c r="Q147" s="445"/>
      <c r="R147" s="445"/>
      <c r="S147" s="441">
        <v>40.055000305175781</v>
      </c>
      <c r="T147" s="441">
        <v>23.517999649047852</v>
      </c>
      <c r="U147" s="441">
        <v>7.75</v>
      </c>
      <c r="V147" s="446">
        <v>550</v>
      </c>
      <c r="W147" s="332" t="s">
        <v>144</v>
      </c>
      <c r="X147" s="341" t="s">
        <v>146</v>
      </c>
      <c r="Y147" s="341" t="s">
        <v>146</v>
      </c>
      <c r="Z147" s="341" t="s">
        <v>147</v>
      </c>
      <c r="AA147" s="333">
        <v>1.8999999761581421</v>
      </c>
      <c r="AB147" s="332" t="s">
        <v>148</v>
      </c>
      <c r="AC147" s="341" t="s">
        <v>149</v>
      </c>
      <c r="AD147" s="447">
        <v>48</v>
      </c>
      <c r="AE147" s="381"/>
      <c r="AF147" s="381"/>
    </row>
    <row r="148" spans="1:32" x14ac:dyDescent="0.3">
      <c r="A148" s="427" t="s">
        <v>410</v>
      </c>
      <c r="B148" s="640">
        <v>42149</v>
      </c>
      <c r="D148" s="331">
        <v>2.2999999523162842</v>
      </c>
      <c r="E148" s="332" t="s">
        <v>144</v>
      </c>
      <c r="F148" s="331">
        <v>15.510000228881836</v>
      </c>
      <c r="G148" s="331">
        <v>4.9000000953674316</v>
      </c>
      <c r="H148" s="332" t="s">
        <v>145</v>
      </c>
      <c r="I148" s="331">
        <v>5.2100000381469727</v>
      </c>
      <c r="J148" s="331">
        <v>86.569999694824219</v>
      </c>
      <c r="K148" s="333">
        <v>7</v>
      </c>
      <c r="L148" s="332" t="s">
        <v>163</v>
      </c>
      <c r="M148" s="341" t="s">
        <v>165</v>
      </c>
      <c r="N148" s="333">
        <v>250.19999694824219</v>
      </c>
      <c r="O148" s="331">
        <v>29.924999237060547</v>
      </c>
      <c r="P148" s="388">
        <v>6.1138905584812164E-2</v>
      </c>
      <c r="Q148" s="388"/>
      <c r="R148" s="388"/>
      <c r="S148" s="331">
        <v>28.790000915527344</v>
      </c>
      <c r="T148" s="331">
        <v>18.201000213623047</v>
      </c>
      <c r="U148" s="331">
        <v>7.869999885559082</v>
      </c>
      <c r="V148" s="333">
        <v>520</v>
      </c>
      <c r="W148" s="332" t="s">
        <v>144</v>
      </c>
      <c r="X148" s="341" t="s">
        <v>146</v>
      </c>
      <c r="Y148" s="333">
        <v>1.8999999761581421</v>
      </c>
      <c r="Z148" s="333">
        <v>1.7000000476837158</v>
      </c>
      <c r="AA148" s="333">
        <v>1.6000000238418579</v>
      </c>
      <c r="AB148" s="331">
        <v>5.9999998658895493E-2</v>
      </c>
      <c r="AC148" s="341" t="s">
        <v>149</v>
      </c>
      <c r="AD148" s="389">
        <v>18</v>
      </c>
      <c r="AE148" s="18"/>
      <c r="AF148" s="18"/>
    </row>
    <row r="150" spans="1:32" x14ac:dyDescent="0.3">
      <c r="A150" s="318"/>
      <c r="B150" s="318"/>
      <c r="C150" s="303" t="s">
        <v>596</v>
      </c>
      <c r="D150" s="1" t="s">
        <v>108</v>
      </c>
      <c r="E150" s="1" t="s">
        <v>109</v>
      </c>
      <c r="F150" s="1" t="s">
        <v>110</v>
      </c>
      <c r="G150" s="1" t="s">
        <v>111</v>
      </c>
      <c r="H150" s="1" t="s">
        <v>112</v>
      </c>
      <c r="I150" s="1" t="s">
        <v>113</v>
      </c>
      <c r="J150" s="1" t="s">
        <v>114</v>
      </c>
      <c r="K150" s="1" t="s">
        <v>115</v>
      </c>
      <c r="L150" s="1" t="s">
        <v>116</v>
      </c>
      <c r="M150" s="1" t="s">
        <v>117</v>
      </c>
      <c r="N150" s="1" t="s">
        <v>118</v>
      </c>
      <c r="O150" s="1" t="s">
        <v>119</v>
      </c>
      <c r="P150" s="1" t="s">
        <v>120</v>
      </c>
      <c r="Q150" s="1"/>
      <c r="R150" s="1"/>
      <c r="S150" s="1" t="s">
        <v>121</v>
      </c>
      <c r="T150" s="1" t="s">
        <v>122</v>
      </c>
      <c r="U150" s="1" t="s">
        <v>123</v>
      </c>
      <c r="V150" s="305" t="s">
        <v>124</v>
      </c>
      <c r="W150" s="146" t="s">
        <v>125</v>
      </c>
      <c r="X150" s="146" t="s">
        <v>126</v>
      </c>
      <c r="Y150" s="146" t="s">
        <v>127</v>
      </c>
      <c r="Z150" s="146" t="s">
        <v>128</v>
      </c>
      <c r="AA150" s="146" t="s">
        <v>129</v>
      </c>
      <c r="AB150" s="146" t="s">
        <v>130</v>
      </c>
      <c r="AC150" s="146" t="s">
        <v>131</v>
      </c>
      <c r="AD150" s="147" t="s">
        <v>132</v>
      </c>
      <c r="AE150" s="303"/>
    </row>
    <row r="151" spans="1:32" x14ac:dyDescent="0.3">
      <c r="A151" s="310"/>
      <c r="B151" s="310"/>
      <c r="C151" s="615"/>
      <c r="D151" s="312" t="s">
        <v>136</v>
      </c>
      <c r="E151" s="312" t="s">
        <v>137</v>
      </c>
      <c r="F151" s="312" t="s">
        <v>136</v>
      </c>
      <c r="G151" s="312" t="s">
        <v>136</v>
      </c>
      <c r="H151" s="312" t="s">
        <v>136</v>
      </c>
      <c r="I151" s="312" t="s">
        <v>136</v>
      </c>
      <c r="J151" s="312" t="s">
        <v>136</v>
      </c>
      <c r="K151" s="312" t="s">
        <v>136</v>
      </c>
      <c r="L151" s="312" t="s">
        <v>136</v>
      </c>
      <c r="M151" s="312" t="s">
        <v>136</v>
      </c>
      <c r="N151" s="312" t="s">
        <v>138</v>
      </c>
      <c r="O151" s="312" t="s">
        <v>139</v>
      </c>
      <c r="P151" s="312" t="s">
        <v>140</v>
      </c>
      <c r="Q151" s="312"/>
      <c r="R151" s="312"/>
      <c r="S151" s="312" t="s">
        <v>139</v>
      </c>
      <c r="T151" s="312" t="s">
        <v>139</v>
      </c>
      <c r="U151" s="312" t="s">
        <v>140</v>
      </c>
      <c r="V151" s="313" t="s">
        <v>141</v>
      </c>
      <c r="W151" s="151" t="s">
        <v>142</v>
      </c>
      <c r="X151" s="151" t="s">
        <v>142</v>
      </c>
      <c r="Y151" s="151" t="s">
        <v>142</v>
      </c>
      <c r="Z151" s="151" t="s">
        <v>142</v>
      </c>
      <c r="AA151" s="151" t="s">
        <v>142</v>
      </c>
      <c r="AB151" s="151" t="s">
        <v>142</v>
      </c>
      <c r="AC151" s="151" t="s">
        <v>142</v>
      </c>
      <c r="AD151" s="152"/>
      <c r="AE151" s="303"/>
    </row>
    <row r="152" spans="1:32" x14ac:dyDescent="0.3">
      <c r="A152" s="321"/>
      <c r="B152" s="321"/>
      <c r="C152" s="613"/>
      <c r="D152" s="312" t="s">
        <v>158</v>
      </c>
      <c r="E152" s="312" t="s">
        <v>159</v>
      </c>
      <c r="F152" s="312" t="s">
        <v>159</v>
      </c>
      <c r="G152" s="312" t="s">
        <v>159</v>
      </c>
      <c r="H152" s="312" t="s">
        <v>159</v>
      </c>
      <c r="I152" s="312" t="s">
        <v>159</v>
      </c>
      <c r="J152" s="312" t="s">
        <v>159</v>
      </c>
      <c r="K152" s="312" t="s">
        <v>158</v>
      </c>
      <c r="L152" s="312" t="s">
        <v>159</v>
      </c>
      <c r="M152" s="312" t="s">
        <v>158</v>
      </c>
      <c r="N152" s="312" t="s">
        <v>159</v>
      </c>
      <c r="O152" s="312" t="s">
        <v>159</v>
      </c>
      <c r="P152" s="312" t="s">
        <v>159</v>
      </c>
      <c r="Q152" s="312"/>
      <c r="R152" s="312"/>
      <c r="S152" s="312" t="s">
        <v>159</v>
      </c>
      <c r="T152" s="312" t="s">
        <v>159</v>
      </c>
      <c r="U152" s="322"/>
      <c r="V152" s="313" t="s">
        <v>160</v>
      </c>
      <c r="W152" s="318"/>
      <c r="X152" s="394"/>
      <c r="Y152" s="318"/>
      <c r="Z152" s="318"/>
      <c r="AA152" s="318"/>
      <c r="AB152" s="318"/>
      <c r="AC152" s="318"/>
      <c r="AD152" s="318"/>
      <c r="AE152" s="303"/>
    </row>
    <row r="153" spans="1:32" x14ac:dyDescent="0.3">
      <c r="A153" s="155" t="s">
        <v>16</v>
      </c>
      <c r="B153" s="656">
        <v>41766</v>
      </c>
      <c r="C153" s="156"/>
      <c r="D153" s="158">
        <v>4.5</v>
      </c>
      <c r="E153" s="159" t="s">
        <v>144</v>
      </c>
      <c r="F153" s="158">
        <v>19.219999313354492</v>
      </c>
      <c r="G153" s="158">
        <v>18.309999465942383</v>
      </c>
      <c r="H153" s="159" t="s">
        <v>145</v>
      </c>
      <c r="I153" s="158">
        <v>5.8600001335144043</v>
      </c>
      <c r="J153" s="158">
        <v>103.23000335693359</v>
      </c>
      <c r="K153" s="160">
        <v>26</v>
      </c>
      <c r="L153" s="158">
        <v>0.11999999731779099</v>
      </c>
      <c r="M153" s="160">
        <v>11</v>
      </c>
      <c r="N153" s="160">
        <v>280.70001220703125</v>
      </c>
      <c r="O153" s="158">
        <v>7.7010002136230469</v>
      </c>
      <c r="P153" s="161">
        <v>0.18773123621940613</v>
      </c>
      <c r="Q153" s="161"/>
      <c r="R153" s="161"/>
      <c r="S153" s="158">
        <v>59.937000274658203</v>
      </c>
      <c r="T153" s="158">
        <v>55.485000610351563</v>
      </c>
      <c r="U153" s="158">
        <v>7.190000057220459</v>
      </c>
      <c r="V153" s="162">
        <v>498</v>
      </c>
      <c r="W153" s="159" t="s">
        <v>144</v>
      </c>
      <c r="X153" s="163" t="s">
        <v>146</v>
      </c>
      <c r="Y153" s="163" t="s">
        <v>146</v>
      </c>
      <c r="Z153" s="163" t="s">
        <v>147</v>
      </c>
      <c r="AA153" s="160">
        <v>0.5</v>
      </c>
      <c r="AB153" s="159" t="s">
        <v>148</v>
      </c>
      <c r="AC153" s="163" t="s">
        <v>149</v>
      </c>
      <c r="AD153" s="164">
        <v>7</v>
      </c>
      <c r="AE153" s="165"/>
    </row>
    <row r="154" spans="1:32" x14ac:dyDescent="0.3">
      <c r="A154" s="190" t="s">
        <v>16</v>
      </c>
      <c r="B154" s="191">
        <v>41795</v>
      </c>
      <c r="C154" s="193">
        <v>7.14</v>
      </c>
      <c r="D154" s="158">
        <v>4.3000001907348633</v>
      </c>
      <c r="E154" s="158">
        <v>2.2837845608592033E-2</v>
      </c>
      <c r="F154" s="158">
        <v>19.389999389648438</v>
      </c>
      <c r="G154" s="158">
        <v>16.079999923706055</v>
      </c>
      <c r="H154" s="158">
        <v>0.2199999988079071</v>
      </c>
      <c r="I154" s="158">
        <v>4.0799999237060547</v>
      </c>
      <c r="J154" s="158">
        <v>94.629997253417969</v>
      </c>
      <c r="K154" s="160">
        <v>152</v>
      </c>
      <c r="L154" s="158">
        <v>1.5099999904632568</v>
      </c>
      <c r="M154" s="163" t="s">
        <v>165</v>
      </c>
      <c r="N154" s="160">
        <v>238</v>
      </c>
      <c r="O154" s="158">
        <v>10.991999626159668</v>
      </c>
      <c r="P154" s="161">
        <v>0.13499006628990173</v>
      </c>
      <c r="Q154" s="161"/>
      <c r="R154" s="161"/>
      <c r="S154" s="158">
        <v>54.172000885009766</v>
      </c>
      <c r="T154" s="158">
        <v>53.109001159667969</v>
      </c>
      <c r="U154" s="158">
        <v>7.7199997901916504</v>
      </c>
      <c r="V154" s="158">
        <v>643</v>
      </c>
      <c r="W154" s="159" t="s">
        <v>144</v>
      </c>
      <c r="X154" s="163" t="s">
        <v>146</v>
      </c>
      <c r="Y154" s="163" t="s">
        <v>146</v>
      </c>
      <c r="Z154" s="163" t="s">
        <v>147</v>
      </c>
      <c r="AA154" s="160">
        <v>1.6000000238418579</v>
      </c>
      <c r="AB154" s="159" t="s">
        <v>148</v>
      </c>
      <c r="AC154" s="160">
        <v>0.89999997615814209</v>
      </c>
      <c r="AD154" s="164">
        <v>31</v>
      </c>
      <c r="AE154" s="194"/>
    </row>
    <row r="155" spans="1:32" x14ac:dyDescent="0.3">
      <c r="A155" s="214" t="s">
        <v>16</v>
      </c>
      <c r="B155" s="648">
        <v>41837</v>
      </c>
      <c r="C155" s="215"/>
      <c r="D155" s="219">
        <v>5.0999999046325684</v>
      </c>
      <c r="E155" s="220" t="s">
        <v>144</v>
      </c>
      <c r="F155" s="219">
        <v>21.319999694824219</v>
      </c>
      <c r="G155" s="219">
        <v>20.139999389648438</v>
      </c>
      <c r="H155" s="219">
        <v>0.47999998927116394</v>
      </c>
      <c r="I155" s="219">
        <v>5.1700000762939453</v>
      </c>
      <c r="J155" s="219">
        <v>100.55000305175781</v>
      </c>
      <c r="K155" s="221">
        <v>116</v>
      </c>
      <c r="L155" s="219">
        <v>1.5499999523162842</v>
      </c>
      <c r="M155" s="221">
        <v>11</v>
      </c>
      <c r="N155" s="221">
        <v>299</v>
      </c>
      <c r="O155" s="219">
        <v>3.4179999828338623</v>
      </c>
      <c r="P155" s="222">
        <v>0.17566375434398651</v>
      </c>
      <c r="Q155" s="222"/>
      <c r="R155" s="222"/>
      <c r="S155" s="219">
        <v>56.287998199462891</v>
      </c>
      <c r="T155" s="219">
        <v>56.627998352050781</v>
      </c>
      <c r="U155" s="219">
        <v>7.7100000381469727</v>
      </c>
      <c r="V155" s="223">
        <v>645</v>
      </c>
      <c r="W155" s="220" t="s">
        <v>144</v>
      </c>
      <c r="X155" s="224" t="s">
        <v>146</v>
      </c>
      <c r="Y155" s="224" t="s">
        <v>146</v>
      </c>
      <c r="Z155" s="221">
        <v>0.69999998807907104</v>
      </c>
      <c r="AA155" s="221">
        <v>2.2999999523162842</v>
      </c>
      <c r="AB155" s="220" t="s">
        <v>148</v>
      </c>
      <c r="AC155" s="221">
        <v>1.1000000238418579</v>
      </c>
      <c r="AD155" s="218">
        <v>16</v>
      </c>
      <c r="AE155" s="217"/>
    </row>
    <row r="156" spans="1:32" x14ac:dyDescent="0.3">
      <c r="A156" s="192" t="s">
        <v>16</v>
      </c>
      <c r="B156" s="191">
        <v>41858</v>
      </c>
      <c r="C156" s="260"/>
      <c r="D156" s="158">
        <v>5</v>
      </c>
      <c r="E156" s="159" t="s">
        <v>144</v>
      </c>
      <c r="F156" s="158">
        <v>18.299999237060547</v>
      </c>
      <c r="G156" s="158">
        <v>21.799999237060547</v>
      </c>
      <c r="H156" s="158">
        <v>0.37999999523162842</v>
      </c>
      <c r="I156" s="158">
        <v>5.130000114440918</v>
      </c>
      <c r="J156" s="158">
        <v>108.18000030517578</v>
      </c>
      <c r="K156" s="160">
        <v>67</v>
      </c>
      <c r="L156" s="158">
        <v>1.3400000333786011</v>
      </c>
      <c r="M156" s="163" t="s">
        <v>165</v>
      </c>
      <c r="N156" s="160">
        <v>353.89999389648438</v>
      </c>
      <c r="O156" s="158">
        <v>5.3429999351501465</v>
      </c>
      <c r="P156" s="161">
        <v>0.17961807548999786</v>
      </c>
      <c r="Q156" s="161"/>
      <c r="R156" s="161"/>
      <c r="S156" s="158">
        <v>57.255001068115234</v>
      </c>
      <c r="T156" s="158">
        <v>49.529998779296875</v>
      </c>
      <c r="U156" s="158">
        <v>7.6999998092651367</v>
      </c>
      <c r="V156" s="162">
        <v>653</v>
      </c>
      <c r="W156" s="159" t="s">
        <v>144</v>
      </c>
      <c r="X156" s="163" t="s">
        <v>146</v>
      </c>
      <c r="Y156" s="163" t="s">
        <v>146</v>
      </c>
      <c r="Z156" s="160">
        <v>14</v>
      </c>
      <c r="AA156" s="160">
        <v>1.3999999761581421</v>
      </c>
      <c r="AB156" s="159" t="s">
        <v>148</v>
      </c>
      <c r="AC156" s="160">
        <v>0.89999997615814209</v>
      </c>
      <c r="AD156" s="164">
        <v>16</v>
      </c>
      <c r="AE156" s="217"/>
    </row>
    <row r="157" spans="1:32" x14ac:dyDescent="0.3">
      <c r="A157" s="195" t="s">
        <v>16</v>
      </c>
      <c r="B157" s="626">
        <v>41927</v>
      </c>
      <c r="C157" s="626"/>
      <c r="D157" s="662">
        <v>3.5999999046325684</v>
      </c>
      <c r="E157" s="664" t="s">
        <v>144</v>
      </c>
      <c r="F157" s="662">
        <v>20.379999160766602</v>
      </c>
      <c r="G157" s="662">
        <v>19.579999923706055</v>
      </c>
      <c r="H157" s="664" t="s">
        <v>145</v>
      </c>
      <c r="I157" s="662">
        <v>4.679999828338623</v>
      </c>
      <c r="J157" s="662">
        <v>100.88999938964844</v>
      </c>
      <c r="K157" s="679">
        <v>112</v>
      </c>
      <c r="L157" s="662">
        <v>0.23999999463558197</v>
      </c>
      <c r="M157" s="679">
        <v>15</v>
      </c>
      <c r="N157" s="679">
        <v>262.39999389648438</v>
      </c>
      <c r="O157" s="662">
        <v>3.9519999027252197</v>
      </c>
      <c r="P157" s="688">
        <v>0.16621677577495575</v>
      </c>
      <c r="Q157" s="688"/>
      <c r="R157" s="688"/>
      <c r="S157" s="662">
        <v>73.698997497558594</v>
      </c>
      <c r="T157" s="662">
        <v>55.314998626708984</v>
      </c>
      <c r="U157" s="662">
        <v>7.8000001907348633</v>
      </c>
      <c r="V157" s="696">
        <v>709</v>
      </c>
      <c r="W157" s="674" t="s">
        <v>144</v>
      </c>
      <c r="X157" s="680" t="s">
        <v>146</v>
      </c>
      <c r="Y157" s="680" t="s">
        <v>146</v>
      </c>
      <c r="Z157" s="684">
        <v>2.7000000476837158</v>
      </c>
      <c r="AA157" s="684">
        <v>0.89999997615814209</v>
      </c>
      <c r="AB157" s="668">
        <v>3.9999999105930328E-2</v>
      </c>
      <c r="AC157" s="684">
        <v>0.60000002384185791</v>
      </c>
      <c r="AD157" s="708" t="s">
        <v>243</v>
      </c>
      <c r="AE157" s="272"/>
    </row>
    <row r="158" spans="1:32" x14ac:dyDescent="0.3">
      <c r="A158" s="195" t="s">
        <v>16</v>
      </c>
      <c r="B158" s="626">
        <v>41949</v>
      </c>
      <c r="C158" s="626"/>
      <c r="D158" s="668">
        <v>4.9000000953674316</v>
      </c>
      <c r="E158" s="668">
        <v>2.0104276016354561E-2</v>
      </c>
      <c r="F158" s="668">
        <v>22.209999084472656</v>
      </c>
      <c r="G158" s="668">
        <v>19.510000228881836</v>
      </c>
      <c r="H158" s="674" t="s">
        <v>145</v>
      </c>
      <c r="I158" s="668">
        <v>4.369999885559082</v>
      </c>
      <c r="J158" s="668">
        <v>96.610000610351563</v>
      </c>
      <c r="K158" s="684">
        <v>10</v>
      </c>
      <c r="L158" s="674" t="s">
        <v>163</v>
      </c>
      <c r="M158" s="684">
        <v>8</v>
      </c>
      <c r="N158" s="684">
        <v>286.79998779296875</v>
      </c>
      <c r="O158" s="668">
        <v>4.8169999122619629</v>
      </c>
      <c r="P158" s="691">
        <v>0.16544640064239502</v>
      </c>
      <c r="Q158" s="691"/>
      <c r="R158" s="691"/>
      <c r="S158" s="668">
        <v>58.806999206542969</v>
      </c>
      <c r="T158" s="668">
        <v>55.923000335693359</v>
      </c>
      <c r="U158" s="668">
        <v>7.6700000762939453</v>
      </c>
      <c r="V158" s="698">
        <v>698</v>
      </c>
      <c r="W158" s="674" t="s">
        <v>144</v>
      </c>
      <c r="X158" s="680" t="s">
        <v>146</v>
      </c>
      <c r="Y158" s="680" t="s">
        <v>146</v>
      </c>
      <c r="Z158" s="680" t="s">
        <v>147</v>
      </c>
      <c r="AA158" s="680" t="s">
        <v>146</v>
      </c>
      <c r="AB158" s="668">
        <v>5.9999998658895493E-2</v>
      </c>
      <c r="AC158" s="684">
        <v>0.5</v>
      </c>
      <c r="AD158" s="607"/>
      <c r="AE158" s="165"/>
    </row>
    <row r="159" spans="1:32" x14ac:dyDescent="0.3">
      <c r="A159" s="602" t="s">
        <v>16</v>
      </c>
      <c r="B159" s="626">
        <v>41985</v>
      </c>
      <c r="C159" s="626"/>
      <c r="D159" s="662">
        <v>3.5</v>
      </c>
      <c r="E159" s="662">
        <v>3.483012318611145E-2</v>
      </c>
      <c r="F159" s="662">
        <v>22.280000686645508</v>
      </c>
      <c r="G159" s="662">
        <v>20.159999847412109</v>
      </c>
      <c r="H159" s="664" t="s">
        <v>145</v>
      </c>
      <c r="I159" s="662">
        <v>4.190000057220459</v>
      </c>
      <c r="J159" s="662">
        <v>107.48999786376953</v>
      </c>
      <c r="K159" s="679">
        <v>12</v>
      </c>
      <c r="L159" s="662">
        <v>5.9999998658895493E-2</v>
      </c>
      <c r="M159" s="679">
        <v>12</v>
      </c>
      <c r="N159" s="679">
        <v>299</v>
      </c>
      <c r="O159" s="662">
        <v>7.6409997940063477</v>
      </c>
      <c r="P159" s="688">
        <v>0.19836309552192688</v>
      </c>
      <c r="Q159" s="688"/>
      <c r="R159" s="688"/>
      <c r="S159" s="662">
        <v>73.262001037597656</v>
      </c>
      <c r="T159" s="662">
        <v>55.623001098632813</v>
      </c>
      <c r="U159" s="662">
        <v>7.6999998092651367</v>
      </c>
      <c r="V159" s="694">
        <v>716</v>
      </c>
      <c r="W159" s="664" t="s">
        <v>144</v>
      </c>
      <c r="X159" s="676" t="s">
        <v>146</v>
      </c>
      <c r="Y159" s="676" t="s">
        <v>146</v>
      </c>
      <c r="Z159" s="679">
        <v>0.20000000298023224</v>
      </c>
      <c r="AA159" s="679">
        <v>1</v>
      </c>
      <c r="AB159" s="664" t="s">
        <v>148</v>
      </c>
      <c r="AC159" s="676" t="s">
        <v>149</v>
      </c>
      <c r="AD159" s="703">
        <v>17</v>
      </c>
      <c r="AE159" s="217"/>
    </row>
    <row r="160" spans="1:32" x14ac:dyDescent="0.3">
      <c r="A160" s="602" t="s">
        <v>16</v>
      </c>
      <c r="B160" s="633">
        <v>42013</v>
      </c>
      <c r="D160" s="662">
        <v>4.3000001907348633</v>
      </c>
      <c r="E160" s="664" t="s">
        <v>144</v>
      </c>
      <c r="F160" s="662">
        <v>21.100000381469727</v>
      </c>
      <c r="G160" s="662">
        <v>20.219999313354492</v>
      </c>
      <c r="H160" s="664" t="s">
        <v>145</v>
      </c>
      <c r="I160" s="662">
        <v>4.1100001335144043</v>
      </c>
      <c r="J160" s="662">
        <v>103.76000213623047</v>
      </c>
      <c r="K160" s="679">
        <v>8</v>
      </c>
      <c r="L160" s="664" t="s">
        <v>163</v>
      </c>
      <c r="M160" s="679">
        <v>10</v>
      </c>
      <c r="N160" s="679">
        <v>299</v>
      </c>
      <c r="O160" s="662">
        <v>6.7119998931884766</v>
      </c>
      <c r="P160" s="688">
        <v>0.15577732026576996</v>
      </c>
      <c r="Q160" s="688"/>
      <c r="R160" s="688"/>
      <c r="S160" s="662">
        <v>72.663002014160156</v>
      </c>
      <c r="T160" s="662">
        <v>50.436000823974609</v>
      </c>
      <c r="U160" s="662">
        <v>7.6700000762939453</v>
      </c>
      <c r="V160" s="694">
        <v>686</v>
      </c>
      <c r="W160" s="664" t="s">
        <v>144</v>
      </c>
      <c r="X160" s="676" t="s">
        <v>146</v>
      </c>
      <c r="Y160" s="676" t="s">
        <v>146</v>
      </c>
      <c r="Z160" s="676" t="s">
        <v>147</v>
      </c>
      <c r="AA160" s="679">
        <v>0.5</v>
      </c>
      <c r="AB160" s="664" t="s">
        <v>148</v>
      </c>
      <c r="AC160" s="676" t="s">
        <v>149</v>
      </c>
      <c r="AD160" s="703">
        <v>56</v>
      </c>
      <c r="AE160" s="217"/>
      <c r="AF160" s="217"/>
    </row>
    <row r="161" spans="1:32" x14ac:dyDescent="0.3">
      <c r="A161" s="606" t="s">
        <v>16</v>
      </c>
      <c r="B161" s="632">
        <v>42041</v>
      </c>
      <c r="D161" s="663">
        <v>4.0999999046325684</v>
      </c>
      <c r="E161" s="663">
        <v>6.8489693105220795E-2</v>
      </c>
      <c r="F161" s="663">
        <v>19.840000152587891</v>
      </c>
      <c r="G161" s="663">
        <v>18.170000076293945</v>
      </c>
      <c r="H161" s="667" t="s">
        <v>145</v>
      </c>
      <c r="I161" s="663">
        <v>3.4800000190734863</v>
      </c>
      <c r="J161" s="663">
        <v>90.699996948242188</v>
      </c>
      <c r="K161" s="677">
        <v>232</v>
      </c>
      <c r="L161" s="663">
        <v>1.1799999475479126</v>
      </c>
      <c r="M161" s="677">
        <v>11</v>
      </c>
      <c r="N161" s="677">
        <v>219.69999694824219</v>
      </c>
      <c r="O161" s="663">
        <v>7.3229999542236328</v>
      </c>
      <c r="P161" s="689">
        <v>0.16506174206733704</v>
      </c>
      <c r="Q161" s="689"/>
      <c r="R161" s="689"/>
      <c r="S161" s="663">
        <v>68.555000305175781</v>
      </c>
      <c r="T161" s="663">
        <v>60.171001434326172</v>
      </c>
      <c r="U161" s="663">
        <v>7.6399998664855957</v>
      </c>
      <c r="V161" s="695">
        <v>678</v>
      </c>
      <c r="W161" s="667" t="s">
        <v>144</v>
      </c>
      <c r="X161" s="682" t="s">
        <v>146</v>
      </c>
      <c r="Y161" s="677">
        <v>1.6000000238418579</v>
      </c>
      <c r="Z161" s="677">
        <v>3.2000000476837158</v>
      </c>
      <c r="AA161" s="677">
        <v>1.2000000476837158</v>
      </c>
      <c r="AB161" s="663">
        <v>7.0000000298023224E-2</v>
      </c>
      <c r="AC161" s="677">
        <v>0.5</v>
      </c>
      <c r="AD161" s="707">
        <v>37</v>
      </c>
      <c r="AE161" s="337"/>
      <c r="AF161" s="337"/>
    </row>
    <row r="162" spans="1:32" x14ac:dyDescent="0.3">
      <c r="A162" s="606" t="s">
        <v>16</v>
      </c>
      <c r="B162" s="632">
        <v>42072</v>
      </c>
      <c r="D162" s="663">
        <v>4.5999999046325684</v>
      </c>
      <c r="E162" s="663">
        <v>2.039867639541626E-2</v>
      </c>
      <c r="F162" s="663">
        <v>22.319999694824219</v>
      </c>
      <c r="G162" s="663">
        <v>18.989999771118164</v>
      </c>
      <c r="H162" s="663">
        <v>0.30000001192092896</v>
      </c>
      <c r="I162" s="663">
        <v>4.190000057220459</v>
      </c>
      <c r="J162" s="663">
        <v>97.389999389648438</v>
      </c>
      <c r="K162" s="677">
        <v>185</v>
      </c>
      <c r="L162" s="663">
        <v>1.0199999809265137</v>
      </c>
      <c r="M162" s="677">
        <v>8</v>
      </c>
      <c r="N162" s="677">
        <v>299</v>
      </c>
      <c r="O162" s="663">
        <v>5.5879998207092285</v>
      </c>
      <c r="P162" s="689">
        <v>0.23027831315994263</v>
      </c>
      <c r="Q162" s="689"/>
      <c r="R162" s="689"/>
      <c r="S162" s="663">
        <v>53.928001403808594</v>
      </c>
      <c r="T162" s="663">
        <v>51.695999145507813</v>
      </c>
      <c r="U162" s="663">
        <v>7.4800000190734863</v>
      </c>
      <c r="V162" s="677">
        <v>687</v>
      </c>
      <c r="W162" s="667" t="s">
        <v>144</v>
      </c>
      <c r="X162" s="682" t="s">
        <v>146</v>
      </c>
      <c r="Y162" s="682" t="s">
        <v>146</v>
      </c>
      <c r="Z162" s="682" t="s">
        <v>147</v>
      </c>
      <c r="AA162" s="682" t="s">
        <v>146</v>
      </c>
      <c r="AB162" s="667" t="s">
        <v>148</v>
      </c>
      <c r="AC162" s="682" t="s">
        <v>149</v>
      </c>
      <c r="AD162" s="706">
        <v>63</v>
      </c>
      <c r="AE162" s="414"/>
      <c r="AF162" s="414"/>
    </row>
    <row r="163" spans="1:32" x14ac:dyDescent="0.3">
      <c r="A163" s="606" t="s">
        <v>16</v>
      </c>
      <c r="B163" s="631">
        <v>42103</v>
      </c>
      <c r="D163" s="663">
        <v>3.2000000476837158</v>
      </c>
      <c r="E163" s="667" t="s">
        <v>144</v>
      </c>
      <c r="F163" s="663">
        <v>19.389999389648438</v>
      </c>
      <c r="G163" s="663">
        <v>15.979999542236328</v>
      </c>
      <c r="H163" s="667" t="s">
        <v>145</v>
      </c>
      <c r="I163" s="663">
        <v>3.2999999523162842</v>
      </c>
      <c r="J163" s="663">
        <v>89.319999694824219</v>
      </c>
      <c r="K163" s="677">
        <v>284</v>
      </c>
      <c r="L163" s="663">
        <v>1.6399999856948853</v>
      </c>
      <c r="M163" s="677">
        <v>7</v>
      </c>
      <c r="N163" s="677">
        <v>219.69999694824219</v>
      </c>
      <c r="O163" s="663">
        <v>8.1140003204345703</v>
      </c>
      <c r="P163" s="689">
        <v>0.16712425649166107</v>
      </c>
      <c r="Q163" s="689"/>
      <c r="R163" s="689"/>
      <c r="S163" s="663">
        <v>60.832000732421875</v>
      </c>
      <c r="T163" s="663">
        <v>60.932998657226563</v>
      </c>
      <c r="U163" s="663">
        <v>7.809999942779541</v>
      </c>
      <c r="V163" s="695">
        <v>648</v>
      </c>
      <c r="W163" s="667" t="s">
        <v>144</v>
      </c>
      <c r="X163" s="682" t="s">
        <v>146</v>
      </c>
      <c r="Y163" s="682" t="s">
        <v>146</v>
      </c>
      <c r="Z163" s="677">
        <v>0.30000001192092896</v>
      </c>
      <c r="AA163" s="682" t="s">
        <v>146</v>
      </c>
      <c r="AB163" s="663">
        <v>3.9999999105930328E-2</v>
      </c>
      <c r="AC163" s="682" t="s">
        <v>149</v>
      </c>
      <c r="AD163" s="705">
        <v>67</v>
      </c>
      <c r="AE163" s="414"/>
      <c r="AF163" s="414"/>
    </row>
    <row r="164" spans="1:32" x14ac:dyDescent="0.3">
      <c r="A164" s="608" t="s">
        <v>16</v>
      </c>
      <c r="B164" s="623">
        <v>42136</v>
      </c>
      <c r="D164" s="669">
        <v>4.3000001907348633</v>
      </c>
      <c r="E164" s="669">
        <v>7.509196549654007E-2</v>
      </c>
      <c r="F164" s="669">
        <v>20.860000610351563</v>
      </c>
      <c r="G164" s="669">
        <v>17.290000915527344</v>
      </c>
      <c r="H164" s="673" t="s">
        <v>145</v>
      </c>
      <c r="I164" s="669">
        <v>3.8499999046325684</v>
      </c>
      <c r="J164" s="669">
        <v>89.480003356933594</v>
      </c>
      <c r="K164" s="683">
        <v>21</v>
      </c>
      <c r="L164" s="669">
        <v>0.10000000149011612</v>
      </c>
      <c r="M164" s="686" t="s">
        <v>165</v>
      </c>
      <c r="N164" s="683">
        <v>207.5</v>
      </c>
      <c r="O164" s="669">
        <v>7.0139999389648438</v>
      </c>
      <c r="P164" s="692">
        <v>0.26096710562705994</v>
      </c>
      <c r="Q164" s="692"/>
      <c r="R164" s="692"/>
      <c r="S164" s="669">
        <v>67.876998901367188</v>
      </c>
      <c r="T164" s="669">
        <v>58.158000946044922</v>
      </c>
      <c r="U164" s="669">
        <v>7.6399998664855957</v>
      </c>
      <c r="V164" s="699">
        <v>674</v>
      </c>
      <c r="W164" s="672" t="s">
        <v>144</v>
      </c>
      <c r="X164" s="678" t="s">
        <v>146</v>
      </c>
      <c r="Y164" s="678" t="s">
        <v>146</v>
      </c>
      <c r="Z164" s="681">
        <v>0.5</v>
      </c>
      <c r="AA164" s="681">
        <v>1.2000000476837158</v>
      </c>
      <c r="AB164" s="672" t="s">
        <v>148</v>
      </c>
      <c r="AC164" s="678" t="s">
        <v>149</v>
      </c>
      <c r="AD164" s="710">
        <v>34</v>
      </c>
      <c r="AE164" s="381"/>
      <c r="AF164" s="381"/>
    </row>
    <row r="165" spans="1:32" s="725" customFormat="1" x14ac:dyDescent="0.3">
      <c r="A165" s="723"/>
      <c r="B165" s="724"/>
      <c r="D165" s="726"/>
      <c r="E165" s="726"/>
      <c r="F165" s="726"/>
      <c r="G165" s="726"/>
      <c r="H165" s="727"/>
      <c r="I165" s="726"/>
      <c r="J165" s="726"/>
      <c r="K165" s="728"/>
      <c r="L165" s="726"/>
      <c r="M165" s="729"/>
      <c r="N165" s="728"/>
      <c r="O165" s="726"/>
      <c r="P165" s="730"/>
      <c r="Q165" s="730"/>
      <c r="R165" s="730"/>
      <c r="S165" s="726"/>
      <c r="T165" s="726"/>
      <c r="U165" s="726"/>
      <c r="V165" s="731"/>
      <c r="W165" s="732"/>
      <c r="X165" s="733"/>
      <c r="Y165" s="733"/>
      <c r="Z165" s="734"/>
      <c r="AA165" s="734"/>
      <c r="AB165" s="732"/>
      <c r="AC165" s="733"/>
      <c r="AD165" s="735"/>
      <c r="AE165" s="736"/>
      <c r="AF165" s="736"/>
    </row>
    <row r="166" spans="1:32" x14ac:dyDescent="0.3">
      <c r="A166" s="318"/>
      <c r="B166" s="318"/>
      <c r="C166" s="303" t="s">
        <v>596</v>
      </c>
      <c r="D166" s="1" t="s">
        <v>108</v>
      </c>
      <c r="E166" s="1" t="s">
        <v>109</v>
      </c>
      <c r="F166" s="1" t="s">
        <v>110</v>
      </c>
      <c r="G166" s="1" t="s">
        <v>111</v>
      </c>
      <c r="H166" s="1" t="s">
        <v>112</v>
      </c>
      <c r="I166" s="1" t="s">
        <v>113</v>
      </c>
      <c r="J166" s="1" t="s">
        <v>114</v>
      </c>
      <c r="K166" s="1" t="s">
        <v>115</v>
      </c>
      <c r="L166" s="1" t="s">
        <v>116</v>
      </c>
      <c r="M166" s="1" t="s">
        <v>117</v>
      </c>
      <c r="N166" s="1" t="s">
        <v>118</v>
      </c>
      <c r="O166" s="1" t="s">
        <v>119</v>
      </c>
      <c r="P166" s="1" t="s">
        <v>120</v>
      </c>
      <c r="Q166" s="1"/>
      <c r="R166" s="1"/>
      <c r="S166" s="1" t="s">
        <v>121</v>
      </c>
      <c r="T166" s="1" t="s">
        <v>122</v>
      </c>
      <c r="U166" s="1" t="s">
        <v>123</v>
      </c>
      <c r="V166" s="305" t="s">
        <v>124</v>
      </c>
      <c r="W166" s="146" t="s">
        <v>125</v>
      </c>
      <c r="X166" s="146" t="s">
        <v>126</v>
      </c>
      <c r="Y166" s="146" t="s">
        <v>127</v>
      </c>
      <c r="Z166" s="146" t="s">
        <v>128</v>
      </c>
      <c r="AA166" s="146" t="s">
        <v>129</v>
      </c>
      <c r="AB166" s="146" t="s">
        <v>130</v>
      </c>
      <c r="AC166" s="146" t="s">
        <v>131</v>
      </c>
      <c r="AD166" s="147" t="s">
        <v>132</v>
      </c>
      <c r="AE166" s="303"/>
    </row>
    <row r="167" spans="1:32" x14ac:dyDescent="0.3">
      <c r="A167" s="310"/>
      <c r="B167" s="310"/>
      <c r="C167" s="615"/>
      <c r="D167" s="312" t="s">
        <v>136</v>
      </c>
      <c r="E167" s="312" t="s">
        <v>137</v>
      </c>
      <c r="F167" s="312" t="s">
        <v>136</v>
      </c>
      <c r="G167" s="312" t="s">
        <v>136</v>
      </c>
      <c r="H167" s="312" t="s">
        <v>136</v>
      </c>
      <c r="I167" s="312" t="s">
        <v>136</v>
      </c>
      <c r="J167" s="312" t="s">
        <v>136</v>
      </c>
      <c r="K167" s="312" t="s">
        <v>136</v>
      </c>
      <c r="L167" s="312" t="s">
        <v>136</v>
      </c>
      <c r="M167" s="312" t="s">
        <v>136</v>
      </c>
      <c r="N167" s="312" t="s">
        <v>138</v>
      </c>
      <c r="O167" s="312" t="s">
        <v>139</v>
      </c>
      <c r="P167" s="312" t="s">
        <v>140</v>
      </c>
      <c r="Q167" s="312"/>
      <c r="R167" s="312"/>
      <c r="S167" s="312" t="s">
        <v>139</v>
      </c>
      <c r="T167" s="312" t="s">
        <v>139</v>
      </c>
      <c r="U167" s="312" t="s">
        <v>140</v>
      </c>
      <c r="V167" s="313" t="s">
        <v>141</v>
      </c>
      <c r="W167" s="151" t="s">
        <v>142</v>
      </c>
      <c r="X167" s="151" t="s">
        <v>142</v>
      </c>
      <c r="Y167" s="151" t="s">
        <v>142</v>
      </c>
      <c r="Z167" s="151" t="s">
        <v>142</v>
      </c>
      <c r="AA167" s="151" t="s">
        <v>142</v>
      </c>
      <c r="AB167" s="151" t="s">
        <v>142</v>
      </c>
      <c r="AC167" s="151" t="s">
        <v>142</v>
      </c>
      <c r="AD167" s="152"/>
      <c r="AE167" s="303"/>
    </row>
    <row r="168" spans="1:32" x14ac:dyDescent="0.3">
      <c r="A168" s="321"/>
      <c r="B168" s="321"/>
      <c r="C168" s="613"/>
      <c r="D168" s="312" t="s">
        <v>158</v>
      </c>
      <c r="E168" s="312" t="s">
        <v>159</v>
      </c>
      <c r="F168" s="312" t="s">
        <v>159</v>
      </c>
      <c r="G168" s="312" t="s">
        <v>159</v>
      </c>
      <c r="H168" s="312" t="s">
        <v>159</v>
      </c>
      <c r="I168" s="312" t="s">
        <v>159</v>
      </c>
      <c r="J168" s="312" t="s">
        <v>159</v>
      </c>
      <c r="K168" s="312" t="s">
        <v>158</v>
      </c>
      <c r="L168" s="312" t="s">
        <v>159</v>
      </c>
      <c r="M168" s="312" t="s">
        <v>158</v>
      </c>
      <c r="N168" s="312" t="s">
        <v>159</v>
      </c>
      <c r="O168" s="312" t="s">
        <v>159</v>
      </c>
      <c r="P168" s="312" t="s">
        <v>159</v>
      </c>
      <c r="Q168" s="312"/>
      <c r="R168" s="312"/>
      <c r="S168" s="312" t="s">
        <v>159</v>
      </c>
      <c r="T168" s="312" t="s">
        <v>159</v>
      </c>
      <c r="U168" s="322"/>
      <c r="V168" s="313" t="s">
        <v>160</v>
      </c>
      <c r="W168" s="318"/>
      <c r="X168" s="394"/>
      <c r="Y168" s="318"/>
      <c r="Z168" s="318"/>
      <c r="AA168" s="318"/>
      <c r="AB168" s="318"/>
      <c r="AC168" s="318"/>
      <c r="AD168" s="318"/>
      <c r="AE168" s="303"/>
    </row>
    <row r="169" spans="1:32" x14ac:dyDescent="0.3">
      <c r="A169" s="607" t="s">
        <v>60</v>
      </c>
      <c r="B169" s="630">
        <v>41771</v>
      </c>
      <c r="C169" s="659">
        <v>7.77</v>
      </c>
      <c r="D169" s="158">
        <v>5.0999999046325684</v>
      </c>
      <c r="E169" s="159" t="s">
        <v>144</v>
      </c>
      <c r="F169" s="158">
        <v>18.920000076293945</v>
      </c>
      <c r="G169" s="158">
        <v>9.6700000762939453</v>
      </c>
      <c r="H169" s="159" t="s">
        <v>145</v>
      </c>
      <c r="I169" s="158">
        <v>2.6800000667572021</v>
      </c>
      <c r="J169" s="158">
        <v>49.189998626708984</v>
      </c>
      <c r="K169" s="163" t="s">
        <v>165</v>
      </c>
      <c r="L169" s="159" t="s">
        <v>163</v>
      </c>
      <c r="M169" s="160">
        <v>8</v>
      </c>
      <c r="N169" s="160">
        <v>152.60000610351563</v>
      </c>
      <c r="O169" s="158">
        <v>9.5489997863769531</v>
      </c>
      <c r="P169" s="161">
        <v>0.11024543642997742</v>
      </c>
      <c r="Q169" s="161"/>
      <c r="R169" s="161"/>
      <c r="S169" s="158">
        <v>44.006000518798828</v>
      </c>
      <c r="T169" s="158">
        <v>25.968000411987305</v>
      </c>
      <c r="U169" s="158">
        <v>7.9099998474121094</v>
      </c>
      <c r="V169" s="162">
        <v>315</v>
      </c>
      <c r="W169" s="159" t="s">
        <v>144</v>
      </c>
      <c r="X169" s="160">
        <v>0.5</v>
      </c>
      <c r="Y169" s="160">
        <v>3.0999999046325684</v>
      </c>
      <c r="Z169" s="163" t="s">
        <v>147</v>
      </c>
      <c r="AA169" s="160">
        <v>0.80000001192092896</v>
      </c>
      <c r="AB169" s="159" t="s">
        <v>148</v>
      </c>
      <c r="AC169" s="163" t="s">
        <v>149</v>
      </c>
      <c r="AD169" s="164">
        <v>18</v>
      </c>
      <c r="AE169" s="165"/>
    </row>
    <row r="170" spans="1:32" x14ac:dyDescent="0.3">
      <c r="A170" s="195" t="s">
        <v>60</v>
      </c>
      <c r="B170" s="622">
        <v>41865</v>
      </c>
      <c r="C170" s="622"/>
      <c r="D170" s="158">
        <v>2.4000000953674316</v>
      </c>
      <c r="E170" s="159" t="s">
        <v>144</v>
      </c>
      <c r="F170" s="158">
        <v>21.010000228881836</v>
      </c>
      <c r="G170" s="158">
        <v>10.710000038146973</v>
      </c>
      <c r="H170" s="158">
        <v>0.46000000834465027</v>
      </c>
      <c r="I170" s="158">
        <v>4.679999828338623</v>
      </c>
      <c r="J170" s="158">
        <v>60.200000762939453</v>
      </c>
      <c r="K170" s="160">
        <v>92</v>
      </c>
      <c r="L170" s="158">
        <v>0.62000000476837158</v>
      </c>
      <c r="M170" s="160">
        <v>13</v>
      </c>
      <c r="N170" s="160">
        <v>201.39999389648438</v>
      </c>
      <c r="O170" s="158">
        <v>8.0260000228881836</v>
      </c>
      <c r="P170" s="161">
        <v>9.9780172109603882E-2</v>
      </c>
      <c r="Q170" s="161"/>
      <c r="R170" s="161"/>
      <c r="S170" s="158">
        <v>39.148998260498047</v>
      </c>
      <c r="T170" s="158">
        <v>23.381999969482422</v>
      </c>
      <c r="U170" s="158">
        <v>7.5199999809265137</v>
      </c>
      <c r="V170" s="162">
        <v>434</v>
      </c>
      <c r="W170" s="159" t="s">
        <v>144</v>
      </c>
      <c r="X170" s="163" t="s">
        <v>146</v>
      </c>
      <c r="Y170" s="160">
        <v>1</v>
      </c>
      <c r="Z170" s="160">
        <v>2</v>
      </c>
      <c r="AA170" s="160">
        <v>1.6000000238418579</v>
      </c>
      <c r="AB170" s="158">
        <v>3.9999999105930328E-2</v>
      </c>
      <c r="AC170" s="160">
        <v>1.6000000238418579</v>
      </c>
      <c r="AD170" s="164">
        <v>26</v>
      </c>
      <c r="AE170" s="217"/>
    </row>
    <row r="171" spans="1:32" x14ac:dyDescent="0.3">
      <c r="A171" s="195" t="s">
        <v>60</v>
      </c>
      <c r="B171" s="626">
        <v>41926</v>
      </c>
      <c r="C171" s="626"/>
      <c r="D171" s="219">
        <v>2.0999999046325684</v>
      </c>
      <c r="E171" s="219">
        <v>2.2602923214435577E-2</v>
      </c>
      <c r="F171" s="219">
        <v>19.319999694824219</v>
      </c>
      <c r="G171" s="219">
        <v>8.8199996948242188</v>
      </c>
      <c r="H171" s="220" t="s">
        <v>145</v>
      </c>
      <c r="I171" s="219">
        <v>3.5</v>
      </c>
      <c r="J171" s="219">
        <v>48.630001068115234</v>
      </c>
      <c r="K171" s="224" t="s">
        <v>165</v>
      </c>
      <c r="L171" s="220" t="s">
        <v>163</v>
      </c>
      <c r="M171" s="224" t="s">
        <v>165</v>
      </c>
      <c r="N171" s="221">
        <v>122</v>
      </c>
      <c r="O171" s="219">
        <v>17.634000778198242</v>
      </c>
      <c r="P171" s="222">
        <v>0.1056591272354126</v>
      </c>
      <c r="Q171" s="222"/>
      <c r="R171" s="222"/>
      <c r="S171" s="219">
        <v>43.937999725341797</v>
      </c>
      <c r="T171" s="219">
        <v>29.833999633789063</v>
      </c>
      <c r="U171" s="219">
        <v>7.929999828338623</v>
      </c>
      <c r="V171" s="271">
        <v>419</v>
      </c>
      <c r="W171" s="159" t="s">
        <v>144</v>
      </c>
      <c r="X171" s="163" t="s">
        <v>146</v>
      </c>
      <c r="Y171" s="163" t="s">
        <v>146</v>
      </c>
      <c r="Z171" s="160">
        <v>0.80000001192092896</v>
      </c>
      <c r="AA171" s="160">
        <v>0.80000001192092896</v>
      </c>
      <c r="AB171" s="159" t="s">
        <v>148</v>
      </c>
      <c r="AC171" s="160">
        <v>1.1000000238418579</v>
      </c>
      <c r="AD171" s="212" t="s">
        <v>252</v>
      </c>
      <c r="AE171" s="272"/>
    </row>
    <row r="172" spans="1:32" x14ac:dyDescent="0.3">
      <c r="A172" s="195" t="s">
        <v>60</v>
      </c>
      <c r="B172" s="622">
        <v>41948</v>
      </c>
      <c r="C172" s="622"/>
      <c r="D172" s="668">
        <v>2.4000000953674316</v>
      </c>
      <c r="E172" s="674" t="s">
        <v>144</v>
      </c>
      <c r="F172" s="668">
        <v>21.729999542236328</v>
      </c>
      <c r="G172" s="668">
        <v>10.25</v>
      </c>
      <c r="H172" s="674" t="s">
        <v>145</v>
      </c>
      <c r="I172" s="668">
        <v>2.8399999141693115</v>
      </c>
      <c r="J172" s="668">
        <v>53.889999389648438</v>
      </c>
      <c r="K172" s="680" t="s">
        <v>165</v>
      </c>
      <c r="L172" s="674" t="s">
        <v>163</v>
      </c>
      <c r="M172" s="684">
        <v>15</v>
      </c>
      <c r="N172" s="684">
        <v>183.05999755859375</v>
      </c>
      <c r="O172" s="668">
        <v>8.3100004196166992</v>
      </c>
      <c r="P172" s="691">
        <v>0.1097467765212059</v>
      </c>
      <c r="Q172" s="691"/>
      <c r="R172" s="691"/>
      <c r="S172" s="668">
        <v>36.608001708984375</v>
      </c>
      <c r="T172" s="668">
        <v>29.413000106811523</v>
      </c>
      <c r="U172" s="668">
        <v>7.809999942779541</v>
      </c>
      <c r="V172" s="698">
        <v>426</v>
      </c>
      <c r="W172" s="674" t="s">
        <v>144</v>
      </c>
      <c r="X172" s="680" t="s">
        <v>146</v>
      </c>
      <c r="Y172" s="680" t="s">
        <v>146</v>
      </c>
      <c r="Z172" s="684">
        <v>3</v>
      </c>
      <c r="AA172" s="684">
        <v>0.5</v>
      </c>
      <c r="AB172" s="668">
        <v>5.9999998658895493E-2</v>
      </c>
      <c r="AC172" s="684">
        <v>0.40000000596046448</v>
      </c>
      <c r="AD172" s="607"/>
      <c r="AE172" s="165"/>
    </row>
    <row r="173" spans="1:32" x14ac:dyDescent="0.3">
      <c r="A173" s="190" t="s">
        <v>60</v>
      </c>
      <c r="B173" s="237">
        <v>41989</v>
      </c>
      <c r="C173" s="237"/>
      <c r="D173" s="219">
        <v>2.2999999523162842</v>
      </c>
      <c r="E173" s="219">
        <v>2.7133753523230553E-2</v>
      </c>
      <c r="F173" s="219">
        <v>17.909999847412109</v>
      </c>
      <c r="G173" s="219">
        <v>8.6599998474121094</v>
      </c>
      <c r="H173" s="220" t="s">
        <v>145</v>
      </c>
      <c r="I173" s="219">
        <v>2.6500000953674316</v>
      </c>
      <c r="J173" s="219">
        <v>45.650001525878906</v>
      </c>
      <c r="K173" s="224" t="s">
        <v>165</v>
      </c>
      <c r="L173" s="220" t="s">
        <v>163</v>
      </c>
      <c r="M173" s="221">
        <v>47</v>
      </c>
      <c r="N173" s="221">
        <v>109.80000305175781</v>
      </c>
      <c r="O173" s="219">
        <v>30.73699951171875</v>
      </c>
      <c r="P173" s="222">
        <v>9.5153838396072388E-2</v>
      </c>
      <c r="Q173" s="222"/>
      <c r="R173" s="222"/>
      <c r="S173" s="219">
        <v>41.435001373291016</v>
      </c>
      <c r="T173" s="219">
        <v>24.315999984741211</v>
      </c>
      <c r="U173" s="219">
        <v>7.6999998092651367</v>
      </c>
      <c r="V173" s="236">
        <v>361</v>
      </c>
      <c r="W173" s="220" t="s">
        <v>144</v>
      </c>
      <c r="X173" s="224" t="s">
        <v>146</v>
      </c>
      <c r="Y173" s="221">
        <v>1.2999999523162842</v>
      </c>
      <c r="Z173" s="221">
        <v>1.2000000476837158</v>
      </c>
      <c r="AA173" s="221">
        <v>0.60000002384185791</v>
      </c>
      <c r="AB173" s="220" t="s">
        <v>148</v>
      </c>
      <c r="AC173" s="224" t="s">
        <v>149</v>
      </c>
      <c r="AD173" s="218">
        <v>28</v>
      </c>
      <c r="AE173" s="217"/>
    </row>
    <row r="174" spans="1:32" x14ac:dyDescent="0.3">
      <c r="A174" s="190" t="s">
        <v>60</v>
      </c>
      <c r="B174" s="237">
        <v>42012</v>
      </c>
      <c r="C174" s="603"/>
      <c r="D174" s="219">
        <v>2.5999999046325684</v>
      </c>
      <c r="E174" s="220" t="s">
        <v>144</v>
      </c>
      <c r="F174" s="219">
        <v>20.690000534057617</v>
      </c>
      <c r="G174" s="219">
        <v>9.6099996566772461</v>
      </c>
      <c r="H174" s="220" t="s">
        <v>145</v>
      </c>
      <c r="I174" s="219">
        <v>2.4500000476837158</v>
      </c>
      <c r="J174" s="219">
        <v>48.279998779296875</v>
      </c>
      <c r="K174" s="224" t="s">
        <v>165</v>
      </c>
      <c r="L174" s="220" t="s">
        <v>163</v>
      </c>
      <c r="M174" s="221">
        <v>10</v>
      </c>
      <c r="N174" s="221">
        <v>122</v>
      </c>
      <c r="O174" s="219">
        <v>23.423000335693359</v>
      </c>
      <c r="P174" s="222">
        <v>7.7890686690807343E-2</v>
      </c>
      <c r="Q174" s="222"/>
      <c r="R174" s="222"/>
      <c r="S174" s="219">
        <v>46.280998229980469</v>
      </c>
      <c r="T174" s="219">
        <v>30.908000946044922</v>
      </c>
      <c r="U174" s="219">
        <v>7.8299999237060547</v>
      </c>
      <c r="V174" s="236">
        <v>386</v>
      </c>
      <c r="W174" s="220" t="s">
        <v>144</v>
      </c>
      <c r="X174" s="224" t="s">
        <v>146</v>
      </c>
      <c r="Y174" s="224" t="s">
        <v>146</v>
      </c>
      <c r="Z174" s="221">
        <v>0.5</v>
      </c>
      <c r="AA174" s="221">
        <v>0.69999998807907104</v>
      </c>
      <c r="AB174" s="220" t="s">
        <v>148</v>
      </c>
      <c r="AC174" s="224" t="s">
        <v>149</v>
      </c>
      <c r="AD174" s="218">
        <v>67</v>
      </c>
      <c r="AE174" s="217"/>
      <c r="AF174" s="217"/>
    </row>
    <row r="175" spans="1:32" x14ac:dyDescent="0.3">
      <c r="A175" s="324" t="s">
        <v>60</v>
      </c>
      <c r="B175" s="491">
        <v>42040</v>
      </c>
      <c r="C175" s="603"/>
      <c r="D175" s="292" t="s">
        <v>153</v>
      </c>
      <c r="E175" s="293">
        <v>3.2363560050725937E-2</v>
      </c>
      <c r="F175" s="293">
        <v>15.619999885559082</v>
      </c>
      <c r="G175" s="293">
        <v>7.9499998092651367</v>
      </c>
      <c r="H175" s="292" t="s">
        <v>145</v>
      </c>
      <c r="I175" s="293">
        <v>2.1500000953674316</v>
      </c>
      <c r="J175" s="293">
        <v>38.979999542236328</v>
      </c>
      <c r="K175" s="295">
        <v>21</v>
      </c>
      <c r="L175" s="292" t="s">
        <v>163</v>
      </c>
      <c r="M175" s="295">
        <v>11</v>
      </c>
      <c r="N175" s="295">
        <v>91.5</v>
      </c>
      <c r="O175" s="293">
        <v>32.479999542236328</v>
      </c>
      <c r="P175" s="296">
        <v>0.10244161635637283</v>
      </c>
      <c r="Q175" s="296"/>
      <c r="R175" s="296"/>
      <c r="S175" s="293">
        <v>40.564998626708984</v>
      </c>
      <c r="T175" s="293">
        <v>21.583999633789063</v>
      </c>
      <c r="U175" s="293">
        <v>7.8299999237060547</v>
      </c>
      <c r="V175" s="297">
        <v>358</v>
      </c>
      <c r="W175" s="292" t="s">
        <v>144</v>
      </c>
      <c r="X175" s="294" t="s">
        <v>146</v>
      </c>
      <c r="Y175" s="295">
        <v>2.2000000476837158</v>
      </c>
      <c r="Z175" s="295">
        <v>1.1000000238418579</v>
      </c>
      <c r="AA175" s="295">
        <v>0.60000002384185791</v>
      </c>
      <c r="AB175" s="293">
        <v>0.10000000149011612</v>
      </c>
      <c r="AC175" s="294" t="s">
        <v>149</v>
      </c>
      <c r="AD175" s="398">
        <v>48</v>
      </c>
      <c r="AE175" s="337"/>
      <c r="AF175" s="337"/>
    </row>
    <row r="176" spans="1:32" x14ac:dyDescent="0.3">
      <c r="A176" s="324" t="s">
        <v>60</v>
      </c>
      <c r="B176" s="491">
        <v>42060</v>
      </c>
      <c r="C176" s="603"/>
      <c r="D176" s="293">
        <v>2.9000000953674316</v>
      </c>
      <c r="E176" s="292" t="s">
        <v>144</v>
      </c>
      <c r="F176" s="293">
        <v>16.239999771118164</v>
      </c>
      <c r="G176" s="293">
        <v>8.1099996566772461</v>
      </c>
      <c r="H176" s="293">
        <v>1.0399999618530273</v>
      </c>
      <c r="I176" s="293">
        <v>2.7799999713897705</v>
      </c>
      <c r="J176" s="293">
        <v>41.189998626708984</v>
      </c>
      <c r="K176" s="295">
        <v>105</v>
      </c>
      <c r="L176" s="293">
        <v>1.0800000429153442</v>
      </c>
      <c r="M176" s="295">
        <v>18</v>
      </c>
      <c r="N176" s="295">
        <v>64.099998474121094</v>
      </c>
      <c r="O176" s="293">
        <v>58.909999847412109</v>
      </c>
      <c r="P176" s="296">
        <v>0.12602329254150391</v>
      </c>
      <c r="Q176" s="296"/>
      <c r="R176" s="296"/>
      <c r="S176" s="293">
        <v>45.145000457763672</v>
      </c>
      <c r="T176" s="293">
        <v>30.142000198364258</v>
      </c>
      <c r="U176" s="293">
        <v>7.4899997711181641</v>
      </c>
      <c r="V176" s="295">
        <v>356</v>
      </c>
      <c r="W176" s="293">
        <v>1.9999999552965164E-2</v>
      </c>
      <c r="X176" s="295">
        <v>0.60000002384185791</v>
      </c>
      <c r="Y176" s="294" t="s">
        <v>146</v>
      </c>
      <c r="Z176" s="294" t="s">
        <v>147</v>
      </c>
      <c r="AA176" s="294" t="s">
        <v>146</v>
      </c>
      <c r="AB176" s="292" t="s">
        <v>148</v>
      </c>
      <c r="AC176" s="295">
        <v>0.89999997615814209</v>
      </c>
      <c r="AD176" s="298">
        <v>5</v>
      </c>
      <c r="AE176" s="414"/>
      <c r="AF176" s="414"/>
    </row>
    <row r="177" spans="1:32" x14ac:dyDescent="0.3">
      <c r="A177" s="324" t="s">
        <v>60</v>
      </c>
      <c r="B177" s="63">
        <v>42074</v>
      </c>
      <c r="C177" s="603"/>
      <c r="D177" s="292" t="s">
        <v>153</v>
      </c>
      <c r="E177" s="292" t="s">
        <v>144</v>
      </c>
      <c r="F177" s="293">
        <v>15.369999885559082</v>
      </c>
      <c r="G177" s="293">
        <v>7.75</v>
      </c>
      <c r="H177" s="292" t="s">
        <v>145</v>
      </c>
      <c r="I177" s="293">
        <v>2.2400000095367432</v>
      </c>
      <c r="J177" s="293">
        <v>39.889999389648438</v>
      </c>
      <c r="K177" s="295">
        <v>8</v>
      </c>
      <c r="L177" s="293">
        <v>5.9999998658895493E-2</v>
      </c>
      <c r="M177" s="295">
        <v>14</v>
      </c>
      <c r="N177" s="295">
        <v>79.300003051757813</v>
      </c>
      <c r="O177" s="293">
        <v>33.505001068115234</v>
      </c>
      <c r="P177" s="296">
        <v>9.8039381206035614E-2</v>
      </c>
      <c r="Q177" s="296"/>
      <c r="R177" s="296"/>
      <c r="S177" s="293">
        <v>36.48699951171875</v>
      </c>
      <c r="T177" s="293">
        <v>26.304000854492188</v>
      </c>
      <c r="U177" s="293">
        <v>8.1000003814697266</v>
      </c>
      <c r="V177" s="297">
        <v>346</v>
      </c>
      <c r="W177" s="292" t="s">
        <v>144</v>
      </c>
      <c r="X177" s="294" t="s">
        <v>146</v>
      </c>
      <c r="Y177" s="294" t="s">
        <v>146</v>
      </c>
      <c r="Z177" s="294" t="s">
        <v>147</v>
      </c>
      <c r="AA177" s="294" t="s">
        <v>146</v>
      </c>
      <c r="AB177" s="293">
        <v>3</v>
      </c>
      <c r="AC177" s="294" t="s">
        <v>149</v>
      </c>
      <c r="AD177" s="411">
        <v>5</v>
      </c>
      <c r="AE177" s="412"/>
      <c r="AF177" s="412"/>
    </row>
    <row r="178" spans="1:32" x14ac:dyDescent="0.3">
      <c r="A178" s="324" t="s">
        <v>60</v>
      </c>
      <c r="B178" s="63">
        <v>42086</v>
      </c>
      <c r="C178" s="603"/>
      <c r="D178" s="292" t="s">
        <v>153</v>
      </c>
      <c r="E178" s="292" t="s">
        <v>144</v>
      </c>
      <c r="F178" s="293">
        <v>15.880000114440918</v>
      </c>
      <c r="G178" s="293">
        <v>8.130000114440918</v>
      </c>
      <c r="H178" s="292" t="s">
        <v>145</v>
      </c>
      <c r="I178" s="293">
        <v>2.0899999141693115</v>
      </c>
      <c r="J178" s="293">
        <v>41.099998474121094</v>
      </c>
      <c r="K178" s="295">
        <v>9</v>
      </c>
      <c r="L178" s="292" t="s">
        <v>163</v>
      </c>
      <c r="M178" s="295">
        <v>5</v>
      </c>
      <c r="N178" s="295">
        <v>100.69999694824219</v>
      </c>
      <c r="O178" s="293">
        <v>26.961999893188477</v>
      </c>
      <c r="P178" s="296">
        <v>9.8039381206035614E-2</v>
      </c>
      <c r="Q178" s="296"/>
      <c r="R178" s="296"/>
      <c r="S178" s="293">
        <v>36.2239990234375</v>
      </c>
      <c r="T178" s="293">
        <v>24.194999694824219</v>
      </c>
      <c r="U178" s="293">
        <v>8.2200002670288086</v>
      </c>
      <c r="V178" s="297">
        <v>355</v>
      </c>
      <c r="W178" s="292" t="s">
        <v>144</v>
      </c>
      <c r="X178" s="294" t="s">
        <v>146</v>
      </c>
      <c r="Y178" s="294" t="s">
        <v>146</v>
      </c>
      <c r="Z178" s="294" t="s">
        <v>147</v>
      </c>
      <c r="AA178" s="294" t="s">
        <v>146</v>
      </c>
      <c r="AB178" s="292" t="s">
        <v>148</v>
      </c>
      <c r="AC178" s="294" t="s">
        <v>149</v>
      </c>
      <c r="AD178" s="411">
        <v>37</v>
      </c>
      <c r="AE178" s="414"/>
      <c r="AF178" s="414"/>
    </row>
    <row r="179" spans="1:32" x14ac:dyDescent="0.3">
      <c r="A179" s="13" t="s">
        <v>60</v>
      </c>
      <c r="B179" s="63">
        <v>42097</v>
      </c>
      <c r="C179" s="603"/>
      <c r="D179" s="292" t="s">
        <v>153</v>
      </c>
      <c r="E179" s="292" t="s">
        <v>144</v>
      </c>
      <c r="F179" s="293">
        <v>23</v>
      </c>
      <c r="G179" s="293">
        <v>6.9499998092651367</v>
      </c>
      <c r="H179" s="292" t="s">
        <v>145</v>
      </c>
      <c r="I179" s="293">
        <v>2.2899999618530273</v>
      </c>
      <c r="J179" s="293">
        <v>38.549999237060547</v>
      </c>
      <c r="K179" s="295">
        <v>8</v>
      </c>
      <c r="L179" s="293">
        <v>0.20000000298023224</v>
      </c>
      <c r="M179" s="295">
        <v>9</v>
      </c>
      <c r="N179" s="295">
        <v>51.900001525878906</v>
      </c>
      <c r="O179" s="293">
        <v>47.583000183105469</v>
      </c>
      <c r="P179" s="296">
        <v>0.10650507360696793</v>
      </c>
      <c r="Q179" s="296"/>
      <c r="R179" s="296"/>
      <c r="S179" s="293">
        <v>39.73699951171875</v>
      </c>
      <c r="T179" s="293">
        <v>45.104000091552734</v>
      </c>
      <c r="U179" s="293">
        <v>7.6999998092651367</v>
      </c>
      <c r="V179" s="295">
        <v>381</v>
      </c>
      <c r="W179" s="292" t="s">
        <v>144</v>
      </c>
      <c r="X179" s="294" t="s">
        <v>146</v>
      </c>
      <c r="Y179" s="295">
        <v>0.80000001192092896</v>
      </c>
      <c r="Z179" s="295">
        <v>0.89999997615814209</v>
      </c>
      <c r="AA179" s="295">
        <v>1</v>
      </c>
      <c r="AB179" s="292" t="s">
        <v>148</v>
      </c>
      <c r="AC179" s="295">
        <v>0.69999998807907104</v>
      </c>
      <c r="AD179" s="398">
        <v>8</v>
      </c>
      <c r="AE179" s="381"/>
      <c r="AF179" s="381"/>
    </row>
    <row r="180" spans="1:32" x14ac:dyDescent="0.3">
      <c r="A180" s="601" t="s">
        <v>405</v>
      </c>
      <c r="B180" s="619">
        <v>42121</v>
      </c>
      <c r="D180" s="663">
        <v>3</v>
      </c>
      <c r="E180" s="667" t="s">
        <v>144</v>
      </c>
      <c r="F180" s="663">
        <v>16.190000534057617</v>
      </c>
      <c r="G180" s="663">
        <v>7.8899998664855957</v>
      </c>
      <c r="H180" s="667" t="s">
        <v>145</v>
      </c>
      <c r="I180" s="663">
        <v>2.3299999237060547</v>
      </c>
      <c r="J180" s="663">
        <v>44</v>
      </c>
      <c r="K180" s="677">
        <v>8</v>
      </c>
      <c r="L180" s="667" t="s">
        <v>163</v>
      </c>
      <c r="M180" s="677">
        <v>6</v>
      </c>
      <c r="N180" s="677">
        <v>122</v>
      </c>
      <c r="O180" s="663">
        <v>17.849000930786133</v>
      </c>
      <c r="P180" s="689">
        <v>0.13355444371700287</v>
      </c>
      <c r="Q180" s="689"/>
      <c r="R180" s="689"/>
      <c r="S180" s="663">
        <v>41.717998504638672</v>
      </c>
      <c r="T180" s="663">
        <v>17.72599983215332</v>
      </c>
      <c r="U180" s="663">
        <v>7.9200000762939453</v>
      </c>
      <c r="V180" s="677">
        <v>360</v>
      </c>
      <c r="W180" s="667" t="s">
        <v>144</v>
      </c>
      <c r="X180" s="682" t="s">
        <v>146</v>
      </c>
      <c r="Y180" s="682" t="s">
        <v>146</v>
      </c>
      <c r="Z180" s="677">
        <v>1.2000000476837158</v>
      </c>
      <c r="AA180" s="677">
        <v>1.7000000476837158</v>
      </c>
      <c r="AB180" s="667" t="s">
        <v>148</v>
      </c>
      <c r="AC180" s="682" t="s">
        <v>149</v>
      </c>
      <c r="AD180" s="707">
        <v>57</v>
      </c>
      <c r="AE180" s="381"/>
      <c r="AF180" s="381"/>
    </row>
    <row r="181" spans="1:32" x14ac:dyDescent="0.3">
      <c r="A181" s="608" t="s">
        <v>60</v>
      </c>
      <c r="B181" s="623">
        <v>42129</v>
      </c>
      <c r="D181" s="673" t="s">
        <v>153</v>
      </c>
      <c r="E181" s="669">
        <v>2.0859368145465851E-2</v>
      </c>
      <c r="F181" s="669">
        <v>18.110000610351563</v>
      </c>
      <c r="G181" s="669">
        <v>7.8899998664855957</v>
      </c>
      <c r="H181" s="673" t="s">
        <v>145</v>
      </c>
      <c r="I181" s="669">
        <v>2.5199999809265137</v>
      </c>
      <c r="J181" s="669">
        <v>44.130001068115234</v>
      </c>
      <c r="K181" s="683">
        <v>6</v>
      </c>
      <c r="L181" s="673" t="s">
        <v>163</v>
      </c>
      <c r="M181" s="683">
        <v>6</v>
      </c>
      <c r="N181" s="683">
        <v>122</v>
      </c>
      <c r="O181" s="669">
        <v>17.499000549316406</v>
      </c>
      <c r="P181" s="692">
        <v>0.11626335978507996</v>
      </c>
      <c r="Q181" s="692"/>
      <c r="R181" s="692"/>
      <c r="S181" s="669">
        <v>42.543998718261719</v>
      </c>
      <c r="T181" s="669">
        <v>21.208000183105469</v>
      </c>
      <c r="U181" s="669">
        <v>7.940000057220459</v>
      </c>
      <c r="V181" s="699">
        <v>381</v>
      </c>
      <c r="W181" s="672" t="s">
        <v>144</v>
      </c>
      <c r="X181" s="678" t="s">
        <v>146</v>
      </c>
      <c r="Y181" s="678" t="s">
        <v>146</v>
      </c>
      <c r="Z181" s="681">
        <v>0.40000000596046448</v>
      </c>
      <c r="AA181" s="681">
        <v>1.7999999523162842</v>
      </c>
      <c r="AB181" s="666">
        <v>5.000000074505806E-2</v>
      </c>
      <c r="AC181" s="678" t="s">
        <v>149</v>
      </c>
      <c r="AD181" s="710">
        <v>45</v>
      </c>
      <c r="AE181" s="381"/>
      <c r="AF181" s="381"/>
    </row>
    <row r="182" spans="1:32" x14ac:dyDescent="0.3">
      <c r="A182" s="610" t="s">
        <v>405</v>
      </c>
      <c r="B182" s="639">
        <v>42149</v>
      </c>
      <c r="D182" s="666">
        <v>2.7999999523162842</v>
      </c>
      <c r="E182" s="672" t="s">
        <v>144</v>
      </c>
      <c r="F182" s="666">
        <v>17.680000305175781</v>
      </c>
      <c r="G182" s="666">
        <v>8.5699996948242188</v>
      </c>
      <c r="H182" s="672" t="s">
        <v>145</v>
      </c>
      <c r="I182" s="666">
        <v>2.5299999713897705</v>
      </c>
      <c r="J182" s="666">
        <v>46.419998168945313</v>
      </c>
      <c r="K182" s="678" t="s">
        <v>165</v>
      </c>
      <c r="L182" s="672" t="s">
        <v>163</v>
      </c>
      <c r="M182" s="678" t="s">
        <v>165</v>
      </c>
      <c r="N182" s="681">
        <v>146.39999389648438</v>
      </c>
      <c r="O182" s="666">
        <v>10.548000335693359</v>
      </c>
      <c r="P182" s="690">
        <v>9.0281680226325989E-2</v>
      </c>
      <c r="Q182" s="690"/>
      <c r="R182" s="690"/>
      <c r="S182" s="666">
        <v>32.608001708984375</v>
      </c>
      <c r="T182" s="666">
        <v>17.996000289916992</v>
      </c>
      <c r="U182" s="666">
        <v>7.8600001335144043</v>
      </c>
      <c r="V182" s="681">
        <v>381</v>
      </c>
      <c r="W182" s="672" t="s">
        <v>144</v>
      </c>
      <c r="X182" s="678" t="s">
        <v>146</v>
      </c>
      <c r="Y182" s="681">
        <v>1.2000000476837158</v>
      </c>
      <c r="Z182" s="681">
        <v>1</v>
      </c>
      <c r="AA182" s="681">
        <v>1.2999999523162842</v>
      </c>
      <c r="AB182" s="666">
        <v>5.000000074505806E-2</v>
      </c>
      <c r="AC182" s="678" t="s">
        <v>149</v>
      </c>
      <c r="AD182" s="716">
        <v>15</v>
      </c>
      <c r="AE182" s="18"/>
      <c r="AF182" s="18"/>
    </row>
    <row r="183" spans="1:32" x14ac:dyDescent="0.3">
      <c r="A183" s="19" t="s">
        <v>60</v>
      </c>
      <c r="B183" s="634">
        <v>42159</v>
      </c>
      <c r="D183" s="292" t="s">
        <v>153</v>
      </c>
      <c r="E183" s="292" t="s">
        <v>144</v>
      </c>
      <c r="F183" s="293">
        <v>19.149999618530273</v>
      </c>
      <c r="G183" s="293">
        <v>8.3900003433227539</v>
      </c>
      <c r="H183" s="292" t="s">
        <v>145</v>
      </c>
      <c r="I183" s="293">
        <v>2.7899999618530273</v>
      </c>
      <c r="J183" s="293">
        <v>47.450000762939453</v>
      </c>
      <c r="K183" s="295">
        <v>9</v>
      </c>
      <c r="L183" s="292" t="s">
        <v>163</v>
      </c>
      <c r="M183" s="294" t="s">
        <v>165</v>
      </c>
      <c r="N183" s="295">
        <v>140.30000305175781</v>
      </c>
      <c r="O183" s="293">
        <v>8.2360000610351563</v>
      </c>
      <c r="P183" s="296">
        <v>0.12718118727207184</v>
      </c>
      <c r="Q183" s="296"/>
      <c r="R183" s="296"/>
      <c r="S183" s="293">
        <v>35.777999877929688</v>
      </c>
      <c r="T183" s="293">
        <v>29.499000549316406</v>
      </c>
      <c r="U183" s="293">
        <v>7.8899998664855957</v>
      </c>
      <c r="V183" s="297">
        <v>399</v>
      </c>
      <c r="W183" s="292" t="s">
        <v>144</v>
      </c>
      <c r="X183" s="294" t="s">
        <v>146</v>
      </c>
      <c r="Y183" s="294" t="s">
        <v>146</v>
      </c>
      <c r="Z183" s="295">
        <v>1.7000000476837158</v>
      </c>
      <c r="AA183" s="295">
        <v>1.2000000476837158</v>
      </c>
      <c r="AB183" s="292" t="s">
        <v>148</v>
      </c>
      <c r="AC183" s="294" t="s">
        <v>149</v>
      </c>
      <c r="AD183" s="298">
        <v>60</v>
      </c>
      <c r="AE183" s="299"/>
      <c r="AF183" s="299"/>
    </row>
    <row r="184" spans="1:32" x14ac:dyDescent="0.3">
      <c r="A184" s="606" t="s">
        <v>60</v>
      </c>
      <c r="B184" s="634">
        <v>42184</v>
      </c>
      <c r="D184" s="331">
        <v>2.4000000953674316</v>
      </c>
      <c r="E184" s="331">
        <v>2.7302265167236328E-2</v>
      </c>
      <c r="F184" s="331">
        <v>20.180000305175781</v>
      </c>
      <c r="G184" s="331">
        <v>8.9200000762939453</v>
      </c>
      <c r="H184" s="332" t="s">
        <v>145</v>
      </c>
      <c r="I184" s="331">
        <v>3.2899999618530273</v>
      </c>
      <c r="J184" s="331">
        <v>51.900001525878906</v>
      </c>
      <c r="K184" s="333">
        <v>8</v>
      </c>
      <c r="L184" s="332" t="s">
        <v>163</v>
      </c>
      <c r="M184" s="341" t="s">
        <v>165</v>
      </c>
      <c r="N184" s="333">
        <v>134.19999694824219</v>
      </c>
      <c r="O184" s="331">
        <v>13.340000152587891</v>
      </c>
      <c r="P184" s="388">
        <v>0.1143912598490715</v>
      </c>
      <c r="Q184" s="388"/>
      <c r="R184" s="388"/>
      <c r="S184" s="331">
        <v>37.206001281738281</v>
      </c>
      <c r="T184" s="331">
        <v>43.353000640869141</v>
      </c>
      <c r="U184" s="331">
        <v>7.7899999618530273</v>
      </c>
      <c r="V184" s="331">
        <v>414</v>
      </c>
      <c r="W184" s="332" t="s">
        <v>144</v>
      </c>
      <c r="X184" s="341" t="s">
        <v>146</v>
      </c>
      <c r="Y184" s="341" t="s">
        <v>146</v>
      </c>
      <c r="Z184" s="333">
        <v>0.69999998807907104</v>
      </c>
      <c r="AA184" s="333">
        <v>2.4000000953674316</v>
      </c>
      <c r="AB184" s="331">
        <v>5.000000074505806E-2</v>
      </c>
      <c r="AC184" s="341" t="s">
        <v>149</v>
      </c>
      <c r="AD184" s="415"/>
      <c r="AE184" s="381"/>
      <c r="AF184" s="381"/>
    </row>
    <row r="185" spans="1:32" x14ac:dyDescent="0.3">
      <c r="A185" s="20" t="s">
        <v>60</v>
      </c>
      <c r="B185" s="620">
        <v>42188</v>
      </c>
      <c r="D185" s="331">
        <v>2.0999999046325684</v>
      </c>
      <c r="E185" s="332" t="s">
        <v>144</v>
      </c>
      <c r="F185" s="331">
        <v>18.180000305175781</v>
      </c>
      <c r="G185" s="331">
        <v>7.9000000953674316</v>
      </c>
      <c r="H185" s="332" t="s">
        <v>145</v>
      </c>
      <c r="I185" s="331">
        <v>3.1700000762939453</v>
      </c>
      <c r="J185" s="331">
        <v>38.689998626708984</v>
      </c>
      <c r="K185" s="341" t="s">
        <v>165</v>
      </c>
      <c r="L185" s="332" t="s">
        <v>163</v>
      </c>
      <c r="M185" s="333">
        <v>19</v>
      </c>
      <c r="N185" s="333">
        <v>100.69999694824219</v>
      </c>
      <c r="O185" s="331">
        <v>7.1640000343322754</v>
      </c>
      <c r="P185" s="388">
        <v>9.3096621334552765E-2</v>
      </c>
      <c r="Q185" s="388"/>
      <c r="R185" s="388"/>
      <c r="S185" s="331">
        <v>40.972999572753906</v>
      </c>
      <c r="T185" s="331">
        <v>26.584999084472656</v>
      </c>
      <c r="U185" s="331">
        <v>7.5300002098083496</v>
      </c>
      <c r="V185" s="335">
        <v>343</v>
      </c>
      <c r="W185" s="442" t="s">
        <v>144</v>
      </c>
      <c r="X185" s="444" t="s">
        <v>146</v>
      </c>
      <c r="Y185" s="444" t="s">
        <v>146</v>
      </c>
      <c r="Z185" s="443">
        <v>3.2999999523162842</v>
      </c>
      <c r="AA185" s="443">
        <v>1.5</v>
      </c>
      <c r="AB185" s="442" t="s">
        <v>148</v>
      </c>
      <c r="AC185" s="444" t="s">
        <v>149</v>
      </c>
      <c r="AD185" s="701"/>
      <c r="AE185" s="299"/>
      <c r="AF185" s="299"/>
    </row>
    <row r="186" spans="1:32" s="725" customFormat="1" x14ac:dyDescent="0.3">
      <c r="A186" s="777"/>
      <c r="B186" s="778"/>
      <c r="D186" s="772"/>
      <c r="E186" s="759"/>
      <c r="F186" s="772"/>
      <c r="G186" s="772"/>
      <c r="H186" s="759"/>
      <c r="I186" s="772"/>
      <c r="J186" s="772"/>
      <c r="K186" s="760"/>
      <c r="L186" s="759"/>
      <c r="M186" s="761"/>
      <c r="N186" s="761"/>
      <c r="O186" s="772"/>
      <c r="P186" s="773"/>
      <c r="Q186" s="773"/>
      <c r="R186" s="773"/>
      <c r="S186" s="772"/>
      <c r="T186" s="772"/>
      <c r="U186" s="772"/>
      <c r="V186" s="774"/>
      <c r="W186" s="779"/>
      <c r="X186" s="780"/>
      <c r="Y186" s="780"/>
      <c r="Z186" s="781"/>
      <c r="AA186" s="781"/>
      <c r="AB186" s="779"/>
      <c r="AC186" s="780"/>
      <c r="AD186" s="771"/>
    </row>
    <row r="187" spans="1:32" s="725" customFormat="1" x14ac:dyDescent="0.3">
      <c r="A187" s="777"/>
      <c r="B187" s="778"/>
      <c r="D187" s="772"/>
      <c r="E187" s="759"/>
      <c r="F187" s="772"/>
      <c r="G187" s="772"/>
      <c r="H187" s="759"/>
      <c r="I187" s="772"/>
      <c r="J187" s="772"/>
      <c r="K187" s="760"/>
      <c r="L187" s="759"/>
      <c r="M187" s="761"/>
      <c r="N187" s="761"/>
      <c r="O187" s="772"/>
      <c r="P187" s="773"/>
      <c r="Q187" s="773"/>
      <c r="R187" s="773"/>
      <c r="S187" s="772"/>
      <c r="T187" s="772"/>
      <c r="U187" s="772"/>
      <c r="V187" s="774"/>
      <c r="W187" s="779"/>
      <c r="X187" s="780"/>
      <c r="Y187" s="780"/>
      <c r="Z187" s="781"/>
      <c r="AA187" s="781"/>
      <c r="AB187" s="779"/>
      <c r="AC187" s="780"/>
      <c r="AD187" s="771"/>
    </row>
    <row r="188" spans="1:32" s="725" customFormat="1" x14ac:dyDescent="0.3">
      <c r="A188" s="777"/>
      <c r="B188" s="778"/>
      <c r="D188" s="772"/>
      <c r="E188" s="759"/>
      <c r="F188" s="772"/>
      <c r="G188" s="772"/>
      <c r="H188" s="759"/>
      <c r="I188" s="772"/>
      <c r="J188" s="772"/>
      <c r="K188" s="760"/>
      <c r="L188" s="759"/>
      <c r="M188" s="761"/>
      <c r="N188" s="761"/>
      <c r="O188" s="772"/>
      <c r="P188" s="773"/>
      <c r="Q188" s="773"/>
      <c r="R188" s="773"/>
      <c r="S188" s="772"/>
      <c r="T188" s="772"/>
      <c r="U188" s="772"/>
      <c r="V188" s="774"/>
      <c r="W188" s="779"/>
      <c r="X188" s="780"/>
      <c r="Y188" s="780"/>
      <c r="Z188" s="781"/>
      <c r="AA188" s="781"/>
      <c r="AB188" s="779"/>
      <c r="AC188" s="780"/>
      <c r="AD188" s="771"/>
    </row>
    <row r="189" spans="1:32" x14ac:dyDescent="0.3">
      <c r="A189" s="607" t="s">
        <v>65</v>
      </c>
      <c r="B189" s="630">
        <v>41771</v>
      </c>
      <c r="C189" s="659">
        <v>7.77</v>
      </c>
      <c r="D189" s="668">
        <v>7.6999998092651367</v>
      </c>
      <c r="E189" s="674" t="s">
        <v>144</v>
      </c>
      <c r="F189" s="668">
        <v>10.119999885559082</v>
      </c>
      <c r="G189" s="668">
        <v>6.940000057220459</v>
      </c>
      <c r="H189" s="674" t="s">
        <v>145</v>
      </c>
      <c r="I189" s="668">
        <v>2.0299999713897705</v>
      </c>
      <c r="J189" s="668">
        <v>86.94000244140625</v>
      </c>
      <c r="K189" s="680" t="s">
        <v>165</v>
      </c>
      <c r="L189" s="674" t="s">
        <v>163</v>
      </c>
      <c r="M189" s="684">
        <v>9</v>
      </c>
      <c r="N189" s="684">
        <v>219.69999694824219</v>
      </c>
      <c r="O189" s="668">
        <v>28.068000793457031</v>
      </c>
      <c r="P189" s="691">
        <v>8.2240931689739227E-2</v>
      </c>
      <c r="Q189" s="691"/>
      <c r="R189" s="691"/>
      <c r="S189" s="668">
        <v>42.455001831054688</v>
      </c>
      <c r="T189" s="668">
        <v>20.246000289916992</v>
      </c>
      <c r="U189" s="668">
        <v>7.880000114440918</v>
      </c>
      <c r="V189" s="698">
        <v>400</v>
      </c>
      <c r="W189" s="674" t="s">
        <v>144</v>
      </c>
      <c r="X189" s="680" t="s">
        <v>146</v>
      </c>
      <c r="Y189" s="680" t="s">
        <v>146</v>
      </c>
      <c r="Z189" s="680" t="s">
        <v>147</v>
      </c>
      <c r="AA189" s="680" t="s">
        <v>146</v>
      </c>
      <c r="AB189" s="674" t="s">
        <v>148</v>
      </c>
      <c r="AC189" s="680" t="s">
        <v>149</v>
      </c>
      <c r="AD189" s="717">
        <v>19</v>
      </c>
      <c r="AE189" s="165"/>
    </row>
    <row r="190" spans="1:32" x14ac:dyDescent="0.3">
      <c r="A190" s="190" t="s">
        <v>65</v>
      </c>
      <c r="B190" s="237">
        <v>41989</v>
      </c>
      <c r="C190" s="237"/>
      <c r="D190" s="220" t="s">
        <v>153</v>
      </c>
      <c r="E190" s="219">
        <v>2.7133753523230553E-2</v>
      </c>
      <c r="F190" s="219">
        <v>11.789999961853027</v>
      </c>
      <c r="G190" s="219">
        <v>7.1100001335144043</v>
      </c>
      <c r="H190" s="220" t="s">
        <v>145</v>
      </c>
      <c r="I190" s="219">
        <v>2.1800000667572021</v>
      </c>
      <c r="J190" s="219">
        <v>63.880001068115234</v>
      </c>
      <c r="K190" s="224" t="s">
        <v>165</v>
      </c>
      <c r="L190" s="220" t="s">
        <v>163</v>
      </c>
      <c r="M190" s="221">
        <v>11</v>
      </c>
      <c r="N190" s="221">
        <v>122</v>
      </c>
      <c r="O190" s="219">
        <v>49.987998962402344</v>
      </c>
      <c r="P190" s="222">
        <v>9.052228182554245E-2</v>
      </c>
      <c r="Q190" s="222"/>
      <c r="R190" s="222"/>
      <c r="S190" s="219">
        <v>35.4739990234375</v>
      </c>
      <c r="T190" s="219">
        <v>24.47599983215332</v>
      </c>
      <c r="U190" s="219">
        <v>7.820000171661377</v>
      </c>
      <c r="V190" s="236">
        <v>421</v>
      </c>
      <c r="W190" s="220" t="s">
        <v>144</v>
      </c>
      <c r="X190" s="224" t="s">
        <v>146</v>
      </c>
      <c r="Y190" s="221">
        <v>0.69999998807907104</v>
      </c>
      <c r="Z190" s="221">
        <v>0.80000001192092896</v>
      </c>
      <c r="AA190" s="224" t="s">
        <v>146</v>
      </c>
      <c r="AB190" s="219">
        <v>5.000000074505806E-2</v>
      </c>
      <c r="AC190" s="224" t="s">
        <v>149</v>
      </c>
      <c r="AD190" s="218">
        <v>29</v>
      </c>
      <c r="AE190" s="217"/>
    </row>
    <row r="191" spans="1:32" x14ac:dyDescent="0.3">
      <c r="A191" s="190" t="s">
        <v>65</v>
      </c>
      <c r="B191" s="237">
        <v>42012</v>
      </c>
      <c r="C191" s="603"/>
      <c r="D191" s="219">
        <v>3.4000000953674316</v>
      </c>
      <c r="E191" s="220" t="s">
        <v>144</v>
      </c>
      <c r="F191" s="219">
        <v>11.409999847412109</v>
      </c>
      <c r="G191" s="219">
        <v>7.7399997711181641</v>
      </c>
      <c r="H191" s="220" t="s">
        <v>145</v>
      </c>
      <c r="I191" s="219">
        <v>1.8500000238418579</v>
      </c>
      <c r="J191" s="219">
        <v>78.989997863769531</v>
      </c>
      <c r="K191" s="224" t="s">
        <v>165</v>
      </c>
      <c r="L191" s="220" t="s">
        <v>163</v>
      </c>
      <c r="M191" s="221">
        <v>16</v>
      </c>
      <c r="N191" s="221">
        <v>183.05999755859375</v>
      </c>
      <c r="O191" s="219">
        <v>41.729999542236328</v>
      </c>
      <c r="P191" s="222">
        <v>7.0432007312774658E-2</v>
      </c>
      <c r="Q191" s="222"/>
      <c r="R191" s="222"/>
      <c r="S191" s="219">
        <v>46.076999664306641</v>
      </c>
      <c r="T191" s="219">
        <v>23.090000152587891</v>
      </c>
      <c r="U191" s="219">
        <v>8.0799999237060547</v>
      </c>
      <c r="V191" s="236">
        <v>457</v>
      </c>
      <c r="W191" s="220" t="s">
        <v>144</v>
      </c>
      <c r="X191" s="224" t="s">
        <v>146</v>
      </c>
      <c r="Y191" s="224" t="s">
        <v>146</v>
      </c>
      <c r="Z191" s="224" t="s">
        <v>147</v>
      </c>
      <c r="AA191" s="224" t="s">
        <v>146</v>
      </c>
      <c r="AB191" s="219">
        <v>3.9999999105930328E-2</v>
      </c>
      <c r="AC191" s="224" t="s">
        <v>149</v>
      </c>
      <c r="AD191" s="218">
        <v>68</v>
      </c>
      <c r="AE191" s="217"/>
      <c r="AF191" s="217"/>
    </row>
    <row r="192" spans="1:32" x14ac:dyDescent="0.3">
      <c r="A192" s="324" t="s">
        <v>65</v>
      </c>
      <c r="B192" s="491">
        <v>42040</v>
      </c>
      <c r="C192" s="603"/>
      <c r="D192" s="293">
        <v>2.2000000476837158</v>
      </c>
      <c r="E192" s="293">
        <v>2.4335669353604317E-2</v>
      </c>
      <c r="F192" s="293">
        <v>10.579999923706055</v>
      </c>
      <c r="G192" s="293">
        <v>6.820000171661377</v>
      </c>
      <c r="H192" s="292" t="s">
        <v>145</v>
      </c>
      <c r="I192" s="293">
        <v>1.5700000524520874</v>
      </c>
      <c r="J192" s="293">
        <v>63.060001373291016</v>
      </c>
      <c r="K192" s="294" t="s">
        <v>165</v>
      </c>
      <c r="L192" s="292" t="s">
        <v>163</v>
      </c>
      <c r="M192" s="295">
        <v>8</v>
      </c>
      <c r="N192" s="295">
        <v>140.30000305175781</v>
      </c>
      <c r="O192" s="293">
        <v>49.886001586914063</v>
      </c>
      <c r="P192" s="296">
        <v>9.2993743717670441E-2</v>
      </c>
      <c r="Q192" s="296"/>
      <c r="R192" s="296"/>
      <c r="S192" s="293">
        <v>34.86199951171875</v>
      </c>
      <c r="T192" s="293">
        <v>22.305999755859375</v>
      </c>
      <c r="U192" s="293">
        <v>7.8600001335144043</v>
      </c>
      <c r="V192" s="297">
        <v>437</v>
      </c>
      <c r="W192" s="292" t="s">
        <v>144</v>
      </c>
      <c r="X192" s="294" t="s">
        <v>146</v>
      </c>
      <c r="Y192" s="295">
        <v>1.6000000238418579</v>
      </c>
      <c r="Z192" s="295">
        <v>1.1000000238418579</v>
      </c>
      <c r="AA192" s="295">
        <v>5.6999998092651367</v>
      </c>
      <c r="AB192" s="293">
        <v>7.9999998211860657E-2</v>
      </c>
      <c r="AC192" s="294" t="s">
        <v>149</v>
      </c>
      <c r="AD192" s="398">
        <v>49</v>
      </c>
      <c r="AE192" s="337"/>
      <c r="AF192" s="337"/>
    </row>
    <row r="193" spans="1:32" x14ac:dyDescent="0.3">
      <c r="A193" s="324" t="s">
        <v>65</v>
      </c>
      <c r="B193" s="491">
        <v>42060</v>
      </c>
      <c r="C193" s="603"/>
      <c r="D193" s="293">
        <v>3.7999999523162842</v>
      </c>
      <c r="E193" s="292" t="s">
        <v>144</v>
      </c>
      <c r="F193" s="293">
        <v>13.239999771118164</v>
      </c>
      <c r="G193" s="293">
        <v>7.0500001907348633</v>
      </c>
      <c r="H193" s="293">
        <v>0.40999999642372131</v>
      </c>
      <c r="I193" s="293">
        <v>2.3199999332427979</v>
      </c>
      <c r="J193" s="293">
        <v>53.720001220703125</v>
      </c>
      <c r="K193" s="295">
        <v>23</v>
      </c>
      <c r="L193" s="293">
        <v>0.37999999523162842</v>
      </c>
      <c r="M193" s="295">
        <v>12</v>
      </c>
      <c r="N193" s="295">
        <v>70.199996948242188</v>
      </c>
      <c r="O193" s="293">
        <v>72.823997497558594</v>
      </c>
      <c r="P193" s="296">
        <v>0.12602329254150391</v>
      </c>
      <c r="Q193" s="296"/>
      <c r="R193" s="296"/>
      <c r="S193" s="293">
        <v>33.812999725341797</v>
      </c>
      <c r="T193" s="293">
        <v>32.495998382568359</v>
      </c>
      <c r="U193" s="293">
        <v>7.4899997711181641</v>
      </c>
      <c r="V193" s="295">
        <v>392</v>
      </c>
      <c r="W193" s="292" t="s">
        <v>144</v>
      </c>
      <c r="X193" s="294" t="s">
        <v>146</v>
      </c>
      <c r="Y193" s="294" t="s">
        <v>146</v>
      </c>
      <c r="Z193" s="295">
        <v>0.20000000298023224</v>
      </c>
      <c r="AA193" s="294" t="s">
        <v>146</v>
      </c>
      <c r="AB193" s="292" t="s">
        <v>148</v>
      </c>
      <c r="AC193" s="295">
        <v>0.5</v>
      </c>
      <c r="AD193" s="298">
        <v>6</v>
      </c>
      <c r="AE193" s="414"/>
      <c r="AF193" s="414"/>
    </row>
    <row r="194" spans="1:32" x14ac:dyDescent="0.3">
      <c r="A194" s="324" t="s">
        <v>65</v>
      </c>
      <c r="B194" s="63">
        <v>42072</v>
      </c>
      <c r="C194" s="603"/>
      <c r="D194" s="293">
        <v>2.7999999523162842</v>
      </c>
      <c r="E194" s="292" t="s">
        <v>144</v>
      </c>
      <c r="F194" s="293">
        <v>10.569999694824219</v>
      </c>
      <c r="G194" s="293">
        <v>7.1399998664855957</v>
      </c>
      <c r="H194" s="292" t="s">
        <v>145</v>
      </c>
      <c r="I194" s="293">
        <v>1.6299999952316284</v>
      </c>
      <c r="J194" s="293">
        <v>63.330001831054688</v>
      </c>
      <c r="K194" s="295">
        <v>11</v>
      </c>
      <c r="L194" s="293">
        <v>5.9999998658895493E-2</v>
      </c>
      <c r="M194" s="295">
        <v>12</v>
      </c>
      <c r="N194" s="295">
        <v>122</v>
      </c>
      <c r="O194" s="293">
        <v>53.411998748779297</v>
      </c>
      <c r="P194" s="296">
        <v>8.853515237569809E-2</v>
      </c>
      <c r="Q194" s="296"/>
      <c r="R194" s="296"/>
      <c r="S194" s="293">
        <v>33.891998291015625</v>
      </c>
      <c r="T194" s="293">
        <v>23.490999221801758</v>
      </c>
      <c r="U194" s="293">
        <v>7.9000000953674316</v>
      </c>
      <c r="V194" s="297">
        <v>422</v>
      </c>
      <c r="W194" s="292" t="s">
        <v>144</v>
      </c>
      <c r="X194" s="294" t="s">
        <v>146</v>
      </c>
      <c r="Y194" s="294" t="s">
        <v>146</v>
      </c>
      <c r="Z194" s="294" t="s">
        <v>147</v>
      </c>
      <c r="AA194" s="294" t="s">
        <v>146</v>
      </c>
      <c r="AB194" s="292" t="s">
        <v>148</v>
      </c>
      <c r="AC194" s="294" t="s">
        <v>149</v>
      </c>
      <c r="AD194" s="411">
        <v>6</v>
      </c>
      <c r="AE194" s="412"/>
      <c r="AF194" s="412"/>
    </row>
    <row r="195" spans="1:32" x14ac:dyDescent="0.3">
      <c r="A195" s="324" t="s">
        <v>65</v>
      </c>
      <c r="B195" s="63">
        <v>42086</v>
      </c>
      <c r="C195" s="603"/>
      <c r="D195" s="293">
        <v>2.9000000953674316</v>
      </c>
      <c r="E195" s="292" t="s">
        <v>144</v>
      </c>
      <c r="F195" s="293">
        <v>10.979999542236328</v>
      </c>
      <c r="G195" s="293">
        <v>7.2699999809265137</v>
      </c>
      <c r="H195" s="292" t="s">
        <v>145</v>
      </c>
      <c r="I195" s="293">
        <v>1.4700000286102295</v>
      </c>
      <c r="J195" s="293">
        <v>65.94000244140625</v>
      </c>
      <c r="K195" s="294" t="s">
        <v>165</v>
      </c>
      <c r="L195" s="292" t="s">
        <v>163</v>
      </c>
      <c r="M195" s="294" t="s">
        <v>165</v>
      </c>
      <c r="N195" s="295">
        <v>152.60000610351563</v>
      </c>
      <c r="O195" s="293">
        <v>46.063999176025391</v>
      </c>
      <c r="P195" s="296">
        <v>7.9833611845970154E-2</v>
      </c>
      <c r="Q195" s="296"/>
      <c r="R195" s="296"/>
      <c r="S195" s="293">
        <v>32.244998931884766</v>
      </c>
      <c r="T195" s="293">
        <v>20.715000152587891</v>
      </c>
      <c r="U195" s="293">
        <v>8.0600004196166992</v>
      </c>
      <c r="V195" s="297">
        <v>438</v>
      </c>
      <c r="W195" s="292" t="s">
        <v>144</v>
      </c>
      <c r="X195" s="294" t="s">
        <v>146</v>
      </c>
      <c r="Y195" s="294" t="s">
        <v>146</v>
      </c>
      <c r="Z195" s="294" t="s">
        <v>147</v>
      </c>
      <c r="AA195" s="294" t="s">
        <v>146</v>
      </c>
      <c r="AB195" s="292" t="s">
        <v>148</v>
      </c>
      <c r="AC195" s="294" t="s">
        <v>149</v>
      </c>
      <c r="AD195" s="411">
        <v>38</v>
      </c>
      <c r="AE195" s="414"/>
      <c r="AF195" s="414"/>
    </row>
    <row r="196" spans="1:32" x14ac:dyDescent="0.3">
      <c r="A196" s="13" t="s">
        <v>65</v>
      </c>
      <c r="B196" s="63">
        <v>42097</v>
      </c>
      <c r="C196" s="603"/>
      <c r="D196" s="293">
        <v>4.3000001907348633</v>
      </c>
      <c r="E196" s="292" t="s">
        <v>144</v>
      </c>
      <c r="F196" s="293">
        <v>20.149999618530273</v>
      </c>
      <c r="G196" s="293">
        <v>6.5399999618530273</v>
      </c>
      <c r="H196" s="292" t="s">
        <v>145</v>
      </c>
      <c r="I196" s="293">
        <v>2.369999885559082</v>
      </c>
      <c r="J196" s="293">
        <v>48.720001220703125</v>
      </c>
      <c r="K196" s="295">
        <v>13</v>
      </c>
      <c r="L196" s="293">
        <v>0.18000000715255737</v>
      </c>
      <c r="M196" s="295">
        <v>11</v>
      </c>
      <c r="N196" s="295">
        <v>76.300003051757813</v>
      </c>
      <c r="O196" s="293">
        <v>63.097999572753906</v>
      </c>
      <c r="P196" s="296">
        <v>0.10650507360696793</v>
      </c>
      <c r="Q196" s="296"/>
      <c r="R196" s="296"/>
      <c r="S196" s="293">
        <v>30.464000701904297</v>
      </c>
      <c r="T196" s="293">
        <v>40.066001892089844</v>
      </c>
      <c r="U196" s="293">
        <v>7.4800000190734863</v>
      </c>
      <c r="V196" s="295">
        <v>412</v>
      </c>
      <c r="W196" s="292" t="s">
        <v>144</v>
      </c>
      <c r="X196" s="294" t="s">
        <v>146</v>
      </c>
      <c r="Y196" s="295">
        <v>2.7999999523162842</v>
      </c>
      <c r="Z196" s="295">
        <v>1.8999999761581421</v>
      </c>
      <c r="AA196" s="295">
        <v>1.2000000476837158</v>
      </c>
      <c r="AB196" s="292" t="s">
        <v>148</v>
      </c>
      <c r="AC196" s="295">
        <v>0.60000002384185791</v>
      </c>
      <c r="AD196" s="398">
        <v>9</v>
      </c>
      <c r="AE196" s="381"/>
      <c r="AF196" s="381"/>
    </row>
    <row r="197" spans="1:32" x14ac:dyDescent="0.3">
      <c r="A197" s="425" t="s">
        <v>408</v>
      </c>
      <c r="B197" s="426">
        <v>42121</v>
      </c>
      <c r="C197" s="603"/>
      <c r="D197" s="292" t="s">
        <v>153</v>
      </c>
      <c r="E197" s="292" t="s">
        <v>144</v>
      </c>
      <c r="F197" s="293">
        <v>9.5699996948242188</v>
      </c>
      <c r="G197" s="293">
        <v>6.809999942779541</v>
      </c>
      <c r="H197" s="292" t="s">
        <v>145</v>
      </c>
      <c r="I197" s="293">
        <v>1.5199999809265137</v>
      </c>
      <c r="J197" s="293">
        <v>74.800003051757813</v>
      </c>
      <c r="K197" s="295">
        <v>10</v>
      </c>
      <c r="L197" s="292" t="s">
        <v>163</v>
      </c>
      <c r="M197" s="295">
        <v>7</v>
      </c>
      <c r="N197" s="295">
        <v>170.89999389648438</v>
      </c>
      <c r="O197" s="293">
        <v>45.703998565673828</v>
      </c>
      <c r="P197" s="296">
        <v>0.12638328969478607</v>
      </c>
      <c r="Q197" s="296"/>
      <c r="R197" s="296"/>
      <c r="S197" s="293">
        <v>39.509998321533203</v>
      </c>
      <c r="T197" s="293">
        <v>15.871999740600586</v>
      </c>
      <c r="U197" s="293">
        <v>7.929999828338623</v>
      </c>
      <c r="V197" s="295">
        <v>464</v>
      </c>
      <c r="W197" s="292" t="s">
        <v>144</v>
      </c>
      <c r="X197" s="294" t="s">
        <v>146</v>
      </c>
      <c r="Y197" s="294" t="s">
        <v>146</v>
      </c>
      <c r="Z197" s="294" t="s">
        <v>147</v>
      </c>
      <c r="AA197" s="295">
        <v>1.2999999523162842</v>
      </c>
      <c r="AB197" s="292" t="s">
        <v>148</v>
      </c>
      <c r="AC197" s="294" t="s">
        <v>149</v>
      </c>
      <c r="AD197" s="398">
        <v>58</v>
      </c>
      <c r="AE197" s="381"/>
      <c r="AF197" s="381"/>
    </row>
    <row r="198" spans="1:32" x14ac:dyDescent="0.3">
      <c r="A198" s="608" t="s">
        <v>65</v>
      </c>
      <c r="B198" s="623">
        <v>42129</v>
      </c>
      <c r="D198" s="669">
        <v>3.0999999046325684</v>
      </c>
      <c r="E198" s="673" t="s">
        <v>144</v>
      </c>
      <c r="F198" s="669">
        <v>9.7899999618530273</v>
      </c>
      <c r="G198" s="669">
        <v>6.619999885559082</v>
      </c>
      <c r="H198" s="673" t="s">
        <v>145</v>
      </c>
      <c r="I198" s="669">
        <v>1.6000000238418579</v>
      </c>
      <c r="J198" s="669">
        <v>78.589996337890625</v>
      </c>
      <c r="K198" s="683">
        <v>6</v>
      </c>
      <c r="L198" s="673" t="s">
        <v>163</v>
      </c>
      <c r="M198" s="686" t="s">
        <v>165</v>
      </c>
      <c r="N198" s="683">
        <v>183.05999755859375</v>
      </c>
      <c r="O198" s="669">
        <v>41.286998748779297</v>
      </c>
      <c r="P198" s="692">
        <v>0.10369285196065903</v>
      </c>
      <c r="Q198" s="692"/>
      <c r="R198" s="692"/>
      <c r="S198" s="669">
        <v>41.778999328613281</v>
      </c>
      <c r="T198" s="669">
        <v>17.489999771118164</v>
      </c>
      <c r="U198" s="669">
        <v>7.820000171661377</v>
      </c>
      <c r="V198" s="699">
        <v>483</v>
      </c>
      <c r="W198" s="672" t="s">
        <v>144</v>
      </c>
      <c r="X198" s="681">
        <v>0.5</v>
      </c>
      <c r="Y198" s="678" t="s">
        <v>146</v>
      </c>
      <c r="Z198" s="678" t="s">
        <v>147</v>
      </c>
      <c r="AA198" s="681">
        <v>1.2999999523162842</v>
      </c>
      <c r="AB198" s="672" t="s">
        <v>148</v>
      </c>
      <c r="AC198" s="678" t="s">
        <v>149</v>
      </c>
      <c r="AD198" s="710">
        <v>46</v>
      </c>
      <c r="AE198" s="381"/>
      <c r="AF198" s="381"/>
    </row>
    <row r="199" spans="1:32" x14ac:dyDescent="0.3">
      <c r="A199" s="601" t="s">
        <v>408</v>
      </c>
      <c r="B199" s="643">
        <v>42149</v>
      </c>
      <c r="D199" s="331">
        <v>3.9000000953674316</v>
      </c>
      <c r="E199" s="332" t="s">
        <v>144</v>
      </c>
      <c r="F199" s="331">
        <v>10.130000114440918</v>
      </c>
      <c r="G199" s="331">
        <v>6.809999942779541</v>
      </c>
      <c r="H199" s="332" t="s">
        <v>145</v>
      </c>
      <c r="I199" s="331">
        <v>1.6599999666213989</v>
      </c>
      <c r="J199" s="331">
        <v>83.470001220703125</v>
      </c>
      <c r="K199" s="333">
        <v>7</v>
      </c>
      <c r="L199" s="332" t="s">
        <v>163</v>
      </c>
      <c r="M199" s="341" t="s">
        <v>165</v>
      </c>
      <c r="N199" s="333">
        <v>219.69999694824219</v>
      </c>
      <c r="O199" s="331">
        <v>32.861000061035156</v>
      </c>
      <c r="P199" s="388">
        <v>6.7299127578735352E-2</v>
      </c>
      <c r="Q199" s="388"/>
      <c r="R199" s="388"/>
      <c r="S199" s="331">
        <v>34.422000885009766</v>
      </c>
      <c r="T199" s="331">
        <v>15.234999656677246</v>
      </c>
      <c r="U199" s="331">
        <v>7.9099998474121094</v>
      </c>
      <c r="V199" s="333">
        <v>496</v>
      </c>
      <c r="W199" s="332" t="s">
        <v>144</v>
      </c>
      <c r="X199" s="341" t="s">
        <v>146</v>
      </c>
      <c r="Y199" s="341" t="s">
        <v>146</v>
      </c>
      <c r="Z199" s="333">
        <v>1.6000000238418579</v>
      </c>
      <c r="AA199" s="333">
        <v>0.89999997615814209</v>
      </c>
      <c r="AB199" s="331">
        <v>3.9999999105930328E-2</v>
      </c>
      <c r="AC199" s="341" t="s">
        <v>149</v>
      </c>
      <c r="AD199" s="389">
        <v>16</v>
      </c>
      <c r="AE199" s="18"/>
      <c r="AF199" s="18"/>
    </row>
    <row r="200" spans="1:32" x14ac:dyDescent="0.3">
      <c r="A200" s="13" t="s">
        <v>65</v>
      </c>
      <c r="B200" s="291">
        <v>42159</v>
      </c>
      <c r="D200" s="293">
        <v>3.2999999523162842</v>
      </c>
      <c r="E200" s="293">
        <v>4.3238811194896698E-2</v>
      </c>
      <c r="F200" s="293">
        <v>8.8900003433227539</v>
      </c>
      <c r="G200" s="293">
        <v>6.6100001335144043</v>
      </c>
      <c r="H200" s="292" t="s">
        <v>145</v>
      </c>
      <c r="I200" s="293">
        <v>2.690000057220459</v>
      </c>
      <c r="J200" s="293">
        <v>90.129997253417969</v>
      </c>
      <c r="K200" s="295">
        <v>10</v>
      </c>
      <c r="L200" s="292" t="s">
        <v>163</v>
      </c>
      <c r="M200" s="295">
        <v>6</v>
      </c>
      <c r="N200" s="295">
        <v>219.69999694824219</v>
      </c>
      <c r="O200" s="293">
        <v>38.479000091552734</v>
      </c>
      <c r="P200" s="296">
        <v>9.9629104137420654E-2</v>
      </c>
      <c r="Q200" s="296"/>
      <c r="R200" s="296"/>
      <c r="S200" s="293">
        <v>39.618999481201172</v>
      </c>
      <c r="T200" s="293">
        <v>19.610000610351563</v>
      </c>
      <c r="U200" s="293">
        <v>7.75</v>
      </c>
      <c r="V200" s="297">
        <v>534</v>
      </c>
      <c r="W200" s="292" t="s">
        <v>144</v>
      </c>
      <c r="X200" s="294" t="s">
        <v>146</v>
      </c>
      <c r="Y200" s="294" t="s">
        <v>146</v>
      </c>
      <c r="Z200" s="295">
        <v>1.2000000476837158</v>
      </c>
      <c r="AA200" s="295">
        <v>0.80000001192092896</v>
      </c>
      <c r="AB200" s="292" t="s">
        <v>148</v>
      </c>
      <c r="AC200" s="294" t="s">
        <v>149</v>
      </c>
      <c r="AD200" s="298">
        <v>61</v>
      </c>
      <c r="AE200" s="299"/>
      <c r="AF200" s="299"/>
    </row>
    <row r="201" spans="1:32" x14ac:dyDescent="0.3">
      <c r="A201" s="606" t="s">
        <v>65</v>
      </c>
      <c r="B201" s="634">
        <v>42184</v>
      </c>
      <c r="D201" s="666">
        <v>5.1999998092651367</v>
      </c>
      <c r="E201" s="672" t="s">
        <v>144</v>
      </c>
      <c r="F201" s="666">
        <v>20.920000076293945</v>
      </c>
      <c r="G201" s="666">
        <v>6.2800002098083496</v>
      </c>
      <c r="H201" s="672" t="s">
        <v>145</v>
      </c>
      <c r="I201" s="666">
        <v>2.6500000953674316</v>
      </c>
      <c r="J201" s="666">
        <v>87.19000244140625</v>
      </c>
      <c r="K201" s="681">
        <v>5</v>
      </c>
      <c r="L201" s="672" t="s">
        <v>163</v>
      </c>
      <c r="M201" s="681">
        <v>6</v>
      </c>
      <c r="N201" s="681">
        <v>183.05999755859375</v>
      </c>
      <c r="O201" s="666">
        <v>27.492000579833984</v>
      </c>
      <c r="P201" s="690">
        <v>8.2372508943080902E-2</v>
      </c>
      <c r="Q201" s="690"/>
      <c r="R201" s="690"/>
      <c r="S201" s="666">
        <v>36.004001617431641</v>
      </c>
      <c r="T201" s="666">
        <v>60.687999725341797</v>
      </c>
      <c r="U201" s="666">
        <v>7.7300000190734863</v>
      </c>
      <c r="V201" s="666">
        <v>541</v>
      </c>
      <c r="W201" s="672" t="s">
        <v>144</v>
      </c>
      <c r="X201" s="678" t="s">
        <v>146</v>
      </c>
      <c r="Y201" s="681">
        <v>0.69999998807907104</v>
      </c>
      <c r="Z201" s="681">
        <v>3.2999999523162842</v>
      </c>
      <c r="AA201" s="681">
        <v>2.0999999046325684</v>
      </c>
      <c r="AB201" s="666">
        <v>5.9999998658895493E-2</v>
      </c>
      <c r="AC201" s="678" t="s">
        <v>149</v>
      </c>
      <c r="AD201" s="381"/>
      <c r="AE201" s="381"/>
      <c r="AF201" s="381"/>
    </row>
    <row r="202" spans="1:32" x14ac:dyDescent="0.3">
      <c r="A202" s="606" t="s">
        <v>286</v>
      </c>
      <c r="B202" s="647" t="s">
        <v>595</v>
      </c>
      <c r="C202" s="647"/>
      <c r="D202" s="331">
        <v>4.8000001907348633</v>
      </c>
      <c r="E202" s="332" t="s">
        <v>144</v>
      </c>
      <c r="F202" s="331">
        <v>10.050000190734863</v>
      </c>
      <c r="G202" s="331">
        <v>6.3600001335144043</v>
      </c>
      <c r="H202" s="332" t="s">
        <v>145</v>
      </c>
      <c r="I202" s="331">
        <v>1.7699999809265137</v>
      </c>
      <c r="J202" s="331">
        <v>89.260002136230469</v>
      </c>
      <c r="K202" s="333">
        <v>7</v>
      </c>
      <c r="L202" s="332" t="s">
        <v>163</v>
      </c>
      <c r="M202" s="333">
        <v>27</v>
      </c>
      <c r="N202" s="333">
        <v>219.69999694824219</v>
      </c>
      <c r="O202" s="331">
        <v>27.392000198364258</v>
      </c>
      <c r="P202" s="334">
        <v>6.5131507813930511E-2</v>
      </c>
      <c r="Q202" s="334"/>
      <c r="R202" s="334"/>
      <c r="S202" s="331">
        <v>42.530998229980469</v>
      </c>
      <c r="T202" s="331">
        <v>19.805999755859375</v>
      </c>
      <c r="U202" s="331">
        <v>7.6500000953674316</v>
      </c>
      <c r="V202" s="335">
        <v>505</v>
      </c>
      <c r="W202" s="328"/>
      <c r="X202" s="425"/>
      <c r="Y202" s="328"/>
      <c r="Z202" s="328"/>
      <c r="AA202" s="328"/>
      <c r="AB202" s="328"/>
      <c r="AC202" s="328"/>
      <c r="AD202" s="328"/>
      <c r="AE202" s="336"/>
    </row>
    <row r="203" spans="1:32" s="725" customFormat="1" x14ac:dyDescent="0.3">
      <c r="A203" s="769"/>
      <c r="B203" s="770"/>
      <c r="D203" s="470"/>
      <c r="E203" s="471"/>
      <c r="F203" s="470"/>
      <c r="G203" s="470"/>
      <c r="H203" s="471"/>
      <c r="I203" s="470"/>
      <c r="J203" s="470"/>
      <c r="K203" s="473"/>
      <c r="L203" s="471"/>
      <c r="M203" s="473"/>
      <c r="N203" s="473"/>
      <c r="O203" s="470"/>
      <c r="P203" s="474"/>
      <c r="Q203" s="474"/>
      <c r="R203" s="474"/>
      <c r="S203" s="470"/>
      <c r="T203" s="470"/>
      <c r="U203" s="470"/>
      <c r="V203" s="470"/>
      <c r="W203" s="471"/>
      <c r="X203" s="472"/>
      <c r="Y203" s="473"/>
      <c r="Z203" s="473"/>
      <c r="AA203" s="473"/>
      <c r="AB203" s="470"/>
      <c r="AC203" s="472"/>
      <c r="AD203" s="744"/>
      <c r="AE203" s="736"/>
      <c r="AF203" s="736"/>
    </row>
    <row r="204" spans="1:32" x14ac:dyDescent="0.3">
      <c r="A204" s="318"/>
      <c r="B204" s="318"/>
      <c r="C204" s="303" t="s">
        <v>596</v>
      </c>
      <c r="D204" s="1" t="s">
        <v>108</v>
      </c>
      <c r="E204" s="1" t="s">
        <v>109</v>
      </c>
      <c r="F204" s="1" t="s">
        <v>110</v>
      </c>
      <c r="G204" s="1" t="s">
        <v>111</v>
      </c>
      <c r="H204" s="1" t="s">
        <v>112</v>
      </c>
      <c r="I204" s="1" t="s">
        <v>113</v>
      </c>
      <c r="J204" s="1" t="s">
        <v>114</v>
      </c>
      <c r="K204" s="1" t="s">
        <v>115</v>
      </c>
      <c r="L204" s="1" t="s">
        <v>116</v>
      </c>
      <c r="M204" s="1" t="s">
        <v>117</v>
      </c>
      <c r="N204" s="1" t="s">
        <v>118</v>
      </c>
      <c r="O204" s="1" t="s">
        <v>119</v>
      </c>
      <c r="P204" s="1" t="s">
        <v>120</v>
      </c>
      <c r="Q204" s="1"/>
      <c r="R204" s="1"/>
      <c r="S204" s="1" t="s">
        <v>121</v>
      </c>
      <c r="T204" s="1" t="s">
        <v>122</v>
      </c>
      <c r="U204" s="1" t="s">
        <v>123</v>
      </c>
      <c r="V204" s="305" t="s">
        <v>124</v>
      </c>
      <c r="W204" s="146" t="s">
        <v>125</v>
      </c>
      <c r="X204" s="146" t="s">
        <v>126</v>
      </c>
      <c r="Y204" s="146" t="s">
        <v>127</v>
      </c>
      <c r="Z204" s="146" t="s">
        <v>128</v>
      </c>
      <c r="AA204" s="146" t="s">
        <v>129</v>
      </c>
      <c r="AB204" s="146" t="s">
        <v>130</v>
      </c>
      <c r="AC204" s="146" t="s">
        <v>131</v>
      </c>
      <c r="AD204" s="147" t="s">
        <v>132</v>
      </c>
      <c r="AE204" s="303"/>
    </row>
    <row r="205" spans="1:32" x14ac:dyDescent="0.3">
      <c r="A205" s="310"/>
      <c r="B205" s="310"/>
      <c r="C205" s="615"/>
      <c r="D205" s="312" t="s">
        <v>136</v>
      </c>
      <c r="E205" s="312" t="s">
        <v>137</v>
      </c>
      <c r="F205" s="312" t="s">
        <v>136</v>
      </c>
      <c r="G205" s="312" t="s">
        <v>136</v>
      </c>
      <c r="H205" s="312" t="s">
        <v>136</v>
      </c>
      <c r="I205" s="312" t="s">
        <v>136</v>
      </c>
      <c r="J205" s="312" t="s">
        <v>136</v>
      </c>
      <c r="K205" s="312" t="s">
        <v>136</v>
      </c>
      <c r="L205" s="312" t="s">
        <v>136</v>
      </c>
      <c r="M205" s="312" t="s">
        <v>136</v>
      </c>
      <c r="N205" s="312" t="s">
        <v>138</v>
      </c>
      <c r="O205" s="312" t="s">
        <v>139</v>
      </c>
      <c r="P205" s="312" t="s">
        <v>140</v>
      </c>
      <c r="Q205" s="312"/>
      <c r="R205" s="312"/>
      <c r="S205" s="312" t="s">
        <v>139</v>
      </c>
      <c r="T205" s="312" t="s">
        <v>139</v>
      </c>
      <c r="U205" s="312" t="s">
        <v>140</v>
      </c>
      <c r="V205" s="313" t="s">
        <v>141</v>
      </c>
      <c r="W205" s="151" t="s">
        <v>142</v>
      </c>
      <c r="X205" s="151" t="s">
        <v>142</v>
      </c>
      <c r="Y205" s="151" t="s">
        <v>142</v>
      </c>
      <c r="Z205" s="151" t="s">
        <v>142</v>
      </c>
      <c r="AA205" s="151" t="s">
        <v>142</v>
      </c>
      <c r="AB205" s="151" t="s">
        <v>142</v>
      </c>
      <c r="AC205" s="151" t="s">
        <v>142</v>
      </c>
      <c r="AD205" s="152"/>
      <c r="AE205" s="303"/>
    </row>
    <row r="206" spans="1:32" x14ac:dyDescent="0.3">
      <c r="A206" s="321"/>
      <c r="B206" s="321"/>
      <c r="C206" s="613"/>
      <c r="D206" s="312" t="s">
        <v>158</v>
      </c>
      <c r="E206" s="312" t="s">
        <v>159</v>
      </c>
      <c r="F206" s="312" t="s">
        <v>159</v>
      </c>
      <c r="G206" s="312" t="s">
        <v>159</v>
      </c>
      <c r="H206" s="312" t="s">
        <v>159</v>
      </c>
      <c r="I206" s="312" t="s">
        <v>159</v>
      </c>
      <c r="J206" s="312" t="s">
        <v>159</v>
      </c>
      <c r="K206" s="312" t="s">
        <v>158</v>
      </c>
      <c r="L206" s="312" t="s">
        <v>159</v>
      </c>
      <c r="M206" s="312" t="s">
        <v>158</v>
      </c>
      <c r="N206" s="312" t="s">
        <v>159</v>
      </c>
      <c r="O206" s="312" t="s">
        <v>159</v>
      </c>
      <c r="P206" s="312" t="s">
        <v>159</v>
      </c>
      <c r="Q206" s="312"/>
      <c r="R206" s="312"/>
      <c r="S206" s="312" t="s">
        <v>159</v>
      </c>
      <c r="T206" s="312" t="s">
        <v>159</v>
      </c>
      <c r="U206" s="322"/>
      <c r="V206" s="313" t="s">
        <v>160</v>
      </c>
      <c r="W206" s="318"/>
      <c r="X206" s="394"/>
      <c r="Y206" s="318"/>
      <c r="Z206" s="318"/>
      <c r="AA206" s="318"/>
      <c r="AB206" s="318"/>
      <c r="AC206" s="318"/>
      <c r="AD206" s="318"/>
      <c r="AE206" s="303"/>
    </row>
    <row r="207" spans="1:32" x14ac:dyDescent="0.3">
      <c r="A207" s="612" t="s">
        <v>321</v>
      </c>
      <c r="B207" s="649">
        <v>42137</v>
      </c>
      <c r="D207" s="441">
        <v>7.4000000953674316</v>
      </c>
      <c r="E207" s="441">
        <v>2.5031218305230141E-2</v>
      </c>
      <c r="F207" s="441">
        <v>18.719999313354492</v>
      </c>
      <c r="G207" s="441">
        <v>9.1800003051757813</v>
      </c>
      <c r="H207" s="441">
        <v>0.23999999463558197</v>
      </c>
      <c r="I207" s="441">
        <v>3.9500000476837158</v>
      </c>
      <c r="J207" s="441">
        <v>53.950000762939453</v>
      </c>
      <c r="K207" s="443">
        <v>60</v>
      </c>
      <c r="L207" s="441">
        <v>0.37000000476837158</v>
      </c>
      <c r="M207" s="443">
        <v>9</v>
      </c>
      <c r="N207" s="443">
        <v>146.39999389648438</v>
      </c>
      <c r="O207" s="441">
        <v>10.798999786376953</v>
      </c>
      <c r="P207" s="445">
        <v>0.16927552223205566</v>
      </c>
      <c r="Q207" s="445"/>
      <c r="R207" s="445"/>
      <c r="S207" s="441">
        <v>49.777999877929688</v>
      </c>
      <c r="T207" s="441">
        <v>24.618000030517578</v>
      </c>
      <c r="U207" s="441">
        <v>7.7699999809265137</v>
      </c>
      <c r="V207" s="446">
        <v>434</v>
      </c>
      <c r="W207" s="332" t="s">
        <v>144</v>
      </c>
      <c r="X207" s="341" t="s">
        <v>146</v>
      </c>
      <c r="Y207" s="333">
        <v>2.7999999523162842</v>
      </c>
      <c r="Z207" s="333">
        <v>0.30000001192092896</v>
      </c>
      <c r="AA207" s="333">
        <v>0.69999998807907104</v>
      </c>
      <c r="AB207" s="332" t="s">
        <v>148</v>
      </c>
      <c r="AC207" s="333">
        <v>0.40000000596046448</v>
      </c>
      <c r="AD207" s="447">
        <v>62</v>
      </c>
      <c r="AE207" s="381"/>
      <c r="AF207" s="381"/>
    </row>
    <row r="208" spans="1:32" x14ac:dyDescent="0.3">
      <c r="A208" s="19" t="s">
        <v>321</v>
      </c>
      <c r="B208" s="634">
        <v>42163</v>
      </c>
      <c r="D208" s="375">
        <v>8</v>
      </c>
      <c r="E208" s="375">
        <v>2.0226750522851944E-2</v>
      </c>
      <c r="F208" s="375">
        <v>26.239999771118164</v>
      </c>
      <c r="G208" s="375">
        <v>10.579999923706055</v>
      </c>
      <c r="H208" s="376" t="s">
        <v>145</v>
      </c>
      <c r="I208" s="375">
        <v>6.179999828338623</v>
      </c>
      <c r="J208" s="375">
        <v>56.580001831054688</v>
      </c>
      <c r="K208" s="378">
        <v>99</v>
      </c>
      <c r="L208" s="376" t="s">
        <v>163</v>
      </c>
      <c r="M208" s="378">
        <v>11</v>
      </c>
      <c r="N208" s="378">
        <v>146.39999389648438</v>
      </c>
      <c r="O208" s="375">
        <v>1.4500000476837158</v>
      </c>
      <c r="P208" s="379">
        <v>0.16545602679252625</v>
      </c>
      <c r="Q208" s="379"/>
      <c r="R208" s="379"/>
      <c r="S208" s="375">
        <v>77.264999389648438</v>
      </c>
      <c r="T208" s="375">
        <v>37.520000457763672</v>
      </c>
      <c r="U208" s="375">
        <v>7.3400001525878906</v>
      </c>
      <c r="V208" s="375">
        <v>473</v>
      </c>
      <c r="W208" s="332" t="s">
        <v>144</v>
      </c>
      <c r="X208" s="341" t="s">
        <v>146</v>
      </c>
      <c r="Y208" s="333">
        <v>1.3999999761581421</v>
      </c>
      <c r="Z208" s="333">
        <v>1.3999999761581421</v>
      </c>
      <c r="AA208" s="333">
        <v>1</v>
      </c>
      <c r="AB208" s="332" t="s">
        <v>148</v>
      </c>
      <c r="AC208" s="341" t="s">
        <v>149</v>
      </c>
      <c r="AD208" s="709">
        <v>15</v>
      </c>
      <c r="AE208" s="381"/>
      <c r="AF208" s="381"/>
    </row>
    <row r="209" spans="1:32" x14ac:dyDescent="0.3">
      <c r="A209" s="23" t="s">
        <v>321</v>
      </c>
      <c r="B209" s="637">
        <v>42200</v>
      </c>
      <c r="D209" s="666">
        <v>8.6999998092651367</v>
      </c>
      <c r="E209" s="672" t="s">
        <v>144</v>
      </c>
      <c r="F209" s="666">
        <v>31.969999313354492</v>
      </c>
      <c r="G209" s="666">
        <v>10.380000114440918</v>
      </c>
      <c r="H209" s="672" t="s">
        <v>145</v>
      </c>
      <c r="I209" s="666">
        <v>7.2699999809265137</v>
      </c>
      <c r="J209" s="666">
        <v>61.169998168945313</v>
      </c>
      <c r="K209" s="681">
        <v>5</v>
      </c>
      <c r="L209" s="672" t="s">
        <v>163</v>
      </c>
      <c r="M209" s="681">
        <v>12</v>
      </c>
      <c r="N209" s="681">
        <v>170.89999389648438</v>
      </c>
      <c r="O209" s="666">
        <v>5.3410000801086426</v>
      </c>
      <c r="P209" s="690">
        <v>0.17099595069885254</v>
      </c>
      <c r="Q209" s="690"/>
      <c r="R209" s="690"/>
      <c r="S209" s="666">
        <v>63.014999389648438</v>
      </c>
      <c r="T209" s="666">
        <v>43.652000427246094</v>
      </c>
      <c r="U209" s="666">
        <v>7.630000114440918</v>
      </c>
      <c r="V209" s="697">
        <v>529</v>
      </c>
      <c r="W209" s="673" t="s">
        <v>144</v>
      </c>
      <c r="X209" s="686" t="s">
        <v>146</v>
      </c>
      <c r="Y209" s="683">
        <v>1.3999999761581421</v>
      </c>
      <c r="Z209" s="683">
        <v>1.2000000476837158</v>
      </c>
      <c r="AA209" s="683">
        <v>1.3999999761581421</v>
      </c>
      <c r="AB209" s="669">
        <v>5.9999998658895493E-2</v>
      </c>
      <c r="AC209" s="686" t="s">
        <v>149</v>
      </c>
      <c r="AD209" s="299"/>
      <c r="AE209" s="299"/>
      <c r="AF209" s="299"/>
    </row>
    <row r="210" spans="1:32" x14ac:dyDescent="0.3">
      <c r="A210" s="324" t="s">
        <v>321</v>
      </c>
      <c r="B210" s="15">
        <v>42227</v>
      </c>
      <c r="C210" s="603"/>
      <c r="D210" s="331">
        <v>10.100000381469727</v>
      </c>
      <c r="E210" s="331">
        <v>3.5353299230337143E-2</v>
      </c>
      <c r="F210" s="331">
        <v>37.319999694824219</v>
      </c>
      <c r="G210" s="331">
        <v>10.890000343322754</v>
      </c>
      <c r="H210" s="332" t="s">
        <v>145</v>
      </c>
      <c r="I210" s="331">
        <v>8.1700000762939453</v>
      </c>
      <c r="J210" s="331">
        <v>57.259998321533203</v>
      </c>
      <c r="K210" s="333">
        <v>8</v>
      </c>
      <c r="L210" s="332" t="s">
        <v>163</v>
      </c>
      <c r="M210" s="333">
        <v>5</v>
      </c>
      <c r="N210" s="333">
        <v>97.599998474121094</v>
      </c>
      <c r="O210" s="331">
        <v>3.0980000495910645</v>
      </c>
      <c r="P210" s="388">
        <v>0.20371420681476593</v>
      </c>
      <c r="Q210" s="388"/>
      <c r="R210" s="388"/>
      <c r="S210" s="331">
        <v>95.955001831054688</v>
      </c>
      <c r="T210" s="331">
        <v>72.152999877929688</v>
      </c>
      <c r="U210" s="331">
        <v>7.5900001525878906</v>
      </c>
      <c r="V210" s="335">
        <v>585</v>
      </c>
      <c r="W210" s="332" t="s">
        <v>144</v>
      </c>
      <c r="X210" s="341" t="s">
        <v>146</v>
      </c>
      <c r="Y210" s="341" t="s">
        <v>146</v>
      </c>
      <c r="Z210" s="333">
        <v>1.6000000238418579</v>
      </c>
      <c r="AA210" s="333">
        <v>2.2999999523162842</v>
      </c>
      <c r="AB210" s="332" t="s">
        <v>148</v>
      </c>
      <c r="AC210" s="341" t="s">
        <v>149</v>
      </c>
      <c r="AD210" s="13"/>
      <c r="AE210" s="716">
        <v>18</v>
      </c>
      <c r="AF210" s="19"/>
    </row>
    <row r="211" spans="1:32" x14ac:dyDescent="0.3">
      <c r="A211" s="324" t="s">
        <v>321</v>
      </c>
      <c r="B211" s="515">
        <v>42291</v>
      </c>
      <c r="C211" s="603"/>
      <c r="D211" s="331">
        <v>10.300000190734863</v>
      </c>
      <c r="E211" s="332" t="s">
        <v>144</v>
      </c>
      <c r="F211" s="331">
        <v>39.209999084472656</v>
      </c>
      <c r="G211" s="331">
        <v>13.329999923706055</v>
      </c>
      <c r="H211" s="332" t="s">
        <v>145</v>
      </c>
      <c r="I211" s="331">
        <v>8.3000001907348633</v>
      </c>
      <c r="J211" s="331">
        <v>67.760002136230469</v>
      </c>
      <c r="K211" s="333">
        <v>79</v>
      </c>
      <c r="L211" s="331">
        <v>0.41999998688697815</v>
      </c>
      <c r="M211" s="333">
        <v>22</v>
      </c>
      <c r="N211" s="333">
        <v>158.69999694824219</v>
      </c>
      <c r="O211" s="331">
        <v>3.2939999103546143</v>
      </c>
      <c r="P211" s="388">
        <v>0.18455345928668976</v>
      </c>
      <c r="Q211" s="388"/>
      <c r="R211" s="388"/>
      <c r="S211" s="331">
        <v>90.668998718261719</v>
      </c>
      <c r="T211" s="331">
        <v>60.136001586914063</v>
      </c>
      <c r="U211" s="331">
        <v>7.6500000953674316</v>
      </c>
      <c r="V211" s="335">
        <v>635</v>
      </c>
      <c r="W211" s="332" t="s">
        <v>144</v>
      </c>
      <c r="X211" s="341" t="s">
        <v>146</v>
      </c>
      <c r="Y211" s="333">
        <v>3.4000000953674316</v>
      </c>
      <c r="Z211" s="333">
        <v>4</v>
      </c>
      <c r="AA211" s="333">
        <v>0.80000001192092896</v>
      </c>
      <c r="AB211" s="332" t="s">
        <v>148</v>
      </c>
      <c r="AC211" s="333">
        <v>1</v>
      </c>
      <c r="AD211" s="447">
        <v>42</v>
      </c>
      <c r="AE211" s="381"/>
      <c r="AF211" s="381"/>
    </row>
    <row r="212" spans="1:32" s="725" customFormat="1" x14ac:dyDescent="0.3">
      <c r="A212" s="745"/>
      <c r="B212" s="752"/>
      <c r="C212" s="738"/>
      <c r="D212" s="470"/>
      <c r="E212" s="471"/>
      <c r="F212" s="470"/>
      <c r="G212" s="470"/>
      <c r="H212" s="471"/>
      <c r="I212" s="470"/>
      <c r="J212" s="470"/>
      <c r="K212" s="473"/>
      <c r="L212" s="470"/>
      <c r="M212" s="473"/>
      <c r="N212" s="473"/>
      <c r="O212" s="470"/>
      <c r="P212" s="474"/>
      <c r="Q212" s="474"/>
      <c r="R212" s="474"/>
      <c r="S212" s="470"/>
      <c r="T212" s="470"/>
      <c r="U212" s="470"/>
      <c r="V212" s="475"/>
      <c r="W212" s="471"/>
      <c r="X212" s="472"/>
      <c r="Y212" s="473"/>
      <c r="Z212" s="473"/>
      <c r="AA212" s="473"/>
      <c r="AB212" s="471"/>
      <c r="AC212" s="473"/>
      <c r="AD212" s="742"/>
      <c r="AE212" s="736"/>
      <c r="AF212" s="736"/>
    </row>
    <row r="213" spans="1:32" s="725" customFormat="1" x14ac:dyDescent="0.3">
      <c r="A213" s="745"/>
      <c r="B213" s="752"/>
      <c r="C213" s="738"/>
      <c r="D213" s="470"/>
      <c r="E213" s="471"/>
      <c r="F213" s="470"/>
      <c r="G213" s="470"/>
      <c r="H213" s="471"/>
      <c r="I213" s="470"/>
      <c r="J213" s="470"/>
      <c r="K213" s="473"/>
      <c r="L213" s="470"/>
      <c r="M213" s="473"/>
      <c r="N213" s="473"/>
      <c r="O213" s="470"/>
      <c r="P213" s="474"/>
      <c r="Q213" s="474"/>
      <c r="R213" s="474"/>
      <c r="S213" s="470"/>
      <c r="T213" s="470"/>
      <c r="U213" s="470"/>
      <c r="V213" s="475"/>
      <c r="W213" s="471"/>
      <c r="X213" s="472"/>
      <c r="Y213" s="473"/>
      <c r="Z213" s="473"/>
      <c r="AA213" s="473"/>
      <c r="AB213" s="471"/>
      <c r="AC213" s="473"/>
      <c r="AD213" s="742"/>
      <c r="AE213" s="736"/>
      <c r="AF213" s="736"/>
    </row>
    <row r="214" spans="1:32" s="725" customFormat="1" x14ac:dyDescent="0.3">
      <c r="A214" s="745"/>
      <c r="B214" s="752"/>
      <c r="C214" s="738"/>
      <c r="D214" s="470"/>
      <c r="E214" s="471"/>
      <c r="F214" s="470"/>
      <c r="G214" s="470"/>
      <c r="H214" s="471"/>
      <c r="I214" s="470"/>
      <c r="J214" s="470"/>
      <c r="K214" s="473"/>
      <c r="L214" s="470"/>
      <c r="M214" s="473"/>
      <c r="N214" s="473"/>
      <c r="O214" s="470"/>
      <c r="P214" s="474"/>
      <c r="Q214" s="474"/>
      <c r="R214" s="474"/>
      <c r="S214" s="470"/>
      <c r="T214" s="470"/>
      <c r="U214" s="470"/>
      <c r="V214" s="475"/>
      <c r="W214" s="471"/>
      <c r="X214" s="472"/>
      <c r="Y214" s="473"/>
      <c r="Z214" s="473"/>
      <c r="AA214" s="473"/>
      <c r="AB214" s="471"/>
      <c r="AC214" s="473"/>
      <c r="AD214" s="742"/>
      <c r="AE214" s="736"/>
      <c r="AF214" s="736"/>
    </row>
    <row r="215" spans="1:32" x14ac:dyDescent="0.3">
      <c r="A215" s="449" t="s">
        <v>318</v>
      </c>
      <c r="B215" s="440">
        <v>42137</v>
      </c>
      <c r="C215" s="603"/>
      <c r="D215" s="441">
        <v>8.6000003814697266</v>
      </c>
      <c r="E215" s="441">
        <v>2.0859368145465851E-2</v>
      </c>
      <c r="F215" s="441">
        <v>21.190000534057617</v>
      </c>
      <c r="G215" s="441">
        <v>10.310000419616699</v>
      </c>
      <c r="H215" s="441">
        <v>0.27000001072883606</v>
      </c>
      <c r="I215" s="441">
        <v>5.0100002288818359</v>
      </c>
      <c r="J215" s="441">
        <v>58.169998168945313</v>
      </c>
      <c r="K215" s="443">
        <v>78</v>
      </c>
      <c r="L215" s="441">
        <v>0.30000001192092896</v>
      </c>
      <c r="M215" s="443">
        <v>7</v>
      </c>
      <c r="N215" s="443">
        <v>155.60000610351563</v>
      </c>
      <c r="O215" s="441">
        <v>11.201000213623047</v>
      </c>
      <c r="P215" s="445">
        <v>0.16079513728618622</v>
      </c>
      <c r="Q215" s="445"/>
      <c r="R215" s="445"/>
      <c r="S215" s="441">
        <v>56.292999267578125</v>
      </c>
      <c r="T215" s="441">
        <v>29.281000137329102</v>
      </c>
      <c r="U215" s="441">
        <v>7.7399997711181641</v>
      </c>
      <c r="V215" s="446">
        <v>475</v>
      </c>
      <c r="W215" s="332" t="s">
        <v>144</v>
      </c>
      <c r="X215" s="341" t="s">
        <v>146</v>
      </c>
      <c r="Y215" s="333">
        <v>1.7999999523162842</v>
      </c>
      <c r="Z215" s="333">
        <v>1.2000000476837158</v>
      </c>
      <c r="AA215" s="333">
        <v>0.69999998807907104</v>
      </c>
      <c r="AB215" s="332" t="s">
        <v>148</v>
      </c>
      <c r="AC215" s="341" t="s">
        <v>149</v>
      </c>
      <c r="AD215" s="447">
        <v>61</v>
      </c>
      <c r="AE215" s="381"/>
      <c r="AF215" s="381"/>
    </row>
    <row r="216" spans="1:32" x14ac:dyDescent="0.3">
      <c r="A216" s="13" t="s">
        <v>318</v>
      </c>
      <c r="B216" s="291">
        <v>42163</v>
      </c>
      <c r="C216" s="603"/>
      <c r="D216" s="375">
        <v>12</v>
      </c>
      <c r="E216" s="376" t="s">
        <v>144</v>
      </c>
      <c r="F216" s="375">
        <v>26.559999465942383</v>
      </c>
      <c r="G216" s="375">
        <v>11.880000114440918</v>
      </c>
      <c r="H216" s="376" t="s">
        <v>145</v>
      </c>
      <c r="I216" s="375">
        <v>6.1599998474121094</v>
      </c>
      <c r="J216" s="375">
        <v>56.549999237060547</v>
      </c>
      <c r="K216" s="378">
        <v>8</v>
      </c>
      <c r="L216" s="376" t="s">
        <v>163</v>
      </c>
      <c r="M216" s="377" t="s">
        <v>165</v>
      </c>
      <c r="N216" s="378">
        <v>152.60000610351563</v>
      </c>
      <c r="O216" s="375">
        <v>7.2880001068115234</v>
      </c>
      <c r="P216" s="379">
        <v>0.14991678297519684</v>
      </c>
      <c r="Q216" s="379"/>
      <c r="R216" s="379"/>
      <c r="S216" s="375">
        <v>75.53399658203125</v>
      </c>
      <c r="T216" s="375">
        <v>39.068000793457031</v>
      </c>
      <c r="U216" s="375">
        <v>7.369999885559082</v>
      </c>
      <c r="V216" s="375">
        <v>483</v>
      </c>
      <c r="W216" s="332" t="s">
        <v>144</v>
      </c>
      <c r="X216" s="341" t="s">
        <v>146</v>
      </c>
      <c r="Y216" s="333">
        <v>1.2000000476837158</v>
      </c>
      <c r="Z216" s="333">
        <v>1.8999999761581421</v>
      </c>
      <c r="AA216" s="333">
        <v>0.89999997615814209</v>
      </c>
      <c r="AB216" s="332" t="s">
        <v>148</v>
      </c>
      <c r="AC216" s="341" t="s">
        <v>149</v>
      </c>
      <c r="AD216" s="709">
        <v>14</v>
      </c>
      <c r="AE216" s="381"/>
      <c r="AF216" s="381"/>
    </row>
    <row r="217" spans="1:32" x14ac:dyDescent="0.3">
      <c r="A217" s="460" t="s">
        <v>318</v>
      </c>
      <c r="B217" s="479">
        <v>42200</v>
      </c>
      <c r="C217" s="603"/>
      <c r="D217" s="331">
        <v>11.800000190734863</v>
      </c>
      <c r="E217" s="332" t="s">
        <v>144</v>
      </c>
      <c r="F217" s="331">
        <v>35.729999542236328</v>
      </c>
      <c r="G217" s="331">
        <v>12.270000457763672</v>
      </c>
      <c r="H217" s="332" t="s">
        <v>145</v>
      </c>
      <c r="I217" s="331">
        <v>7.6700000762939453</v>
      </c>
      <c r="J217" s="331">
        <v>62.669998168945313</v>
      </c>
      <c r="K217" s="341" t="s">
        <v>165</v>
      </c>
      <c r="L217" s="332" t="s">
        <v>163</v>
      </c>
      <c r="M217" s="333">
        <v>11</v>
      </c>
      <c r="N217" s="333">
        <v>183.05999755859375</v>
      </c>
      <c r="O217" s="331">
        <v>3.6679999828338623</v>
      </c>
      <c r="P217" s="388">
        <v>0.16289623081684113</v>
      </c>
      <c r="Q217" s="388"/>
      <c r="R217" s="388"/>
      <c r="S217" s="331">
        <v>65.2239990234375</v>
      </c>
      <c r="T217" s="331">
        <v>53.742000579833984</v>
      </c>
      <c r="U217" s="331">
        <v>7.630000114440918</v>
      </c>
      <c r="V217" s="335">
        <v>570</v>
      </c>
      <c r="W217" s="442" t="s">
        <v>144</v>
      </c>
      <c r="X217" s="444" t="s">
        <v>146</v>
      </c>
      <c r="Y217" s="443">
        <v>1.7000000476837158</v>
      </c>
      <c r="Z217" s="443">
        <v>2.2000000476837158</v>
      </c>
      <c r="AA217" s="443">
        <v>1.7999999523162842</v>
      </c>
      <c r="AB217" s="441">
        <v>3.9999999105930328E-2</v>
      </c>
      <c r="AC217" s="444" t="s">
        <v>149</v>
      </c>
      <c r="AD217" s="701"/>
      <c r="AE217" s="299"/>
      <c r="AF217" s="299"/>
    </row>
    <row r="218" spans="1:32" x14ac:dyDescent="0.3">
      <c r="A218" s="324" t="s">
        <v>318</v>
      </c>
      <c r="B218" s="15">
        <v>42227</v>
      </c>
      <c r="C218" s="603"/>
      <c r="D218" s="331">
        <v>11.899999618530273</v>
      </c>
      <c r="E218" s="331">
        <v>3.5353299230337143E-2</v>
      </c>
      <c r="F218" s="331">
        <v>40.459999084472656</v>
      </c>
      <c r="G218" s="331">
        <v>13.289999961853027</v>
      </c>
      <c r="H218" s="332" t="s">
        <v>145</v>
      </c>
      <c r="I218" s="331">
        <v>9.3299999237060547</v>
      </c>
      <c r="J218" s="331">
        <v>65.910003662109375</v>
      </c>
      <c r="K218" s="333">
        <v>17</v>
      </c>
      <c r="L218" s="332" t="s">
        <v>163</v>
      </c>
      <c r="M218" s="333">
        <v>8</v>
      </c>
      <c r="N218" s="333">
        <v>128.10000610351563</v>
      </c>
      <c r="O218" s="331">
        <v>1.8009999990463257</v>
      </c>
      <c r="P218" s="388">
        <v>0.19445608556270599</v>
      </c>
      <c r="Q218" s="388"/>
      <c r="R218" s="388"/>
      <c r="S218" s="331">
        <v>92.433998107910156</v>
      </c>
      <c r="T218" s="331">
        <v>89.301002502441406</v>
      </c>
      <c r="U218" s="331">
        <v>7.5399999618530273</v>
      </c>
      <c r="V218" s="335">
        <v>651</v>
      </c>
      <c r="W218" s="332" t="s">
        <v>144</v>
      </c>
      <c r="X218" s="333">
        <v>0.80000001192092896</v>
      </c>
      <c r="Y218" s="333">
        <v>1.7000000476837158</v>
      </c>
      <c r="Z218" s="333">
        <v>2.2000000476837158</v>
      </c>
      <c r="AA218" s="333">
        <v>3</v>
      </c>
      <c r="AB218" s="332" t="s">
        <v>148</v>
      </c>
      <c r="AC218" s="341" t="s">
        <v>149</v>
      </c>
      <c r="AD218" s="13"/>
      <c r="AE218" s="716">
        <v>17</v>
      </c>
      <c r="AF218" s="19"/>
    </row>
    <row r="219" spans="1:32" x14ac:dyDescent="0.3">
      <c r="A219" s="324" t="s">
        <v>318</v>
      </c>
      <c r="B219" s="515">
        <v>42285</v>
      </c>
      <c r="C219" s="603"/>
      <c r="D219" s="331">
        <v>14.199999809265137</v>
      </c>
      <c r="E219" s="332" t="s">
        <v>144</v>
      </c>
      <c r="F219" s="331">
        <v>46.439998626708984</v>
      </c>
      <c r="G219" s="331">
        <v>14.609999656677246</v>
      </c>
      <c r="H219" s="332" t="s">
        <v>145</v>
      </c>
      <c r="I219" s="331">
        <v>9.9899997711181641</v>
      </c>
      <c r="J219" s="331">
        <v>63.060001373291016</v>
      </c>
      <c r="K219" s="333">
        <v>339</v>
      </c>
      <c r="L219" s="331">
        <v>0.37999999523162842</v>
      </c>
      <c r="M219" s="333">
        <v>23</v>
      </c>
      <c r="N219" s="333">
        <v>152.60000610351563</v>
      </c>
      <c r="O219" s="331">
        <v>0.89600002765655518</v>
      </c>
      <c r="P219" s="388">
        <v>0.1594432145357132</v>
      </c>
      <c r="Q219" s="388"/>
      <c r="R219" s="388"/>
      <c r="S219" s="331">
        <v>97.035003662109375</v>
      </c>
      <c r="T219" s="331">
        <v>70.268997192382813</v>
      </c>
      <c r="U219" s="331">
        <v>7.6399998664855957</v>
      </c>
      <c r="V219" s="335">
        <v>659</v>
      </c>
      <c r="W219" s="332" t="s">
        <v>144</v>
      </c>
      <c r="X219" s="333">
        <v>1</v>
      </c>
      <c r="Y219" s="333">
        <v>3.4000000953674316</v>
      </c>
      <c r="Z219" s="333">
        <v>58.900001525878906</v>
      </c>
      <c r="AA219" s="333">
        <v>0.69999998807907104</v>
      </c>
      <c r="AB219" s="331">
        <v>3.9999999105930328E-2</v>
      </c>
      <c r="AC219" s="333">
        <v>1.2999999523162842</v>
      </c>
      <c r="AD219" s="447">
        <v>41</v>
      </c>
      <c r="AE219" s="381"/>
      <c r="AF219" s="381"/>
    </row>
    <row r="220" spans="1:32" s="725" customFormat="1" x14ac:dyDescent="0.3">
      <c r="A220" s="745"/>
      <c r="B220" s="752"/>
      <c r="C220" s="738"/>
      <c r="D220" s="470"/>
      <c r="E220" s="471"/>
      <c r="F220" s="470"/>
      <c r="G220" s="470"/>
      <c r="H220" s="471"/>
      <c r="I220" s="470"/>
      <c r="J220" s="470"/>
      <c r="K220" s="473"/>
      <c r="L220" s="470"/>
      <c r="M220" s="473"/>
      <c r="N220" s="473"/>
      <c r="O220" s="470"/>
      <c r="P220" s="474"/>
      <c r="Q220" s="474"/>
      <c r="R220" s="474"/>
      <c r="S220" s="470"/>
      <c r="T220" s="470"/>
      <c r="U220" s="470"/>
      <c r="V220" s="475"/>
      <c r="W220" s="471"/>
      <c r="X220" s="473"/>
      <c r="Y220" s="473"/>
      <c r="Z220" s="473"/>
      <c r="AA220" s="473"/>
      <c r="AB220" s="470"/>
      <c r="AC220" s="473"/>
      <c r="AD220" s="742"/>
      <c r="AE220" s="736"/>
      <c r="AF220" s="736"/>
    </row>
    <row r="221" spans="1:32" s="725" customFormat="1" x14ac:dyDescent="0.3">
      <c r="A221" s="745"/>
      <c r="B221" s="752"/>
      <c r="C221" s="738"/>
      <c r="D221" s="470"/>
      <c r="E221" s="471"/>
      <c r="F221" s="470"/>
      <c r="G221" s="470"/>
      <c r="H221" s="471"/>
      <c r="I221" s="470"/>
      <c r="J221" s="470"/>
      <c r="K221" s="473"/>
      <c r="L221" s="470"/>
      <c r="M221" s="473"/>
      <c r="N221" s="473"/>
      <c r="O221" s="470"/>
      <c r="P221" s="474"/>
      <c r="Q221" s="474"/>
      <c r="R221" s="474"/>
      <c r="S221" s="470"/>
      <c r="T221" s="470"/>
      <c r="U221" s="470"/>
      <c r="V221" s="475"/>
      <c r="W221" s="471"/>
      <c r="X221" s="473"/>
      <c r="Y221" s="473"/>
      <c r="Z221" s="473"/>
      <c r="AA221" s="473"/>
      <c r="AB221" s="470"/>
      <c r="AC221" s="473"/>
      <c r="AD221" s="742"/>
      <c r="AE221" s="736"/>
      <c r="AF221" s="736"/>
    </row>
    <row r="222" spans="1:32" s="725" customFormat="1" x14ac:dyDescent="0.3">
      <c r="A222" s="745"/>
      <c r="B222" s="752"/>
      <c r="C222" s="738"/>
      <c r="D222" s="470"/>
      <c r="E222" s="471"/>
      <c r="F222" s="470"/>
      <c r="G222" s="470"/>
      <c r="H222" s="471"/>
      <c r="I222" s="470"/>
      <c r="J222" s="470"/>
      <c r="K222" s="473"/>
      <c r="L222" s="470"/>
      <c r="M222" s="473"/>
      <c r="N222" s="473"/>
      <c r="O222" s="470"/>
      <c r="P222" s="474"/>
      <c r="Q222" s="474"/>
      <c r="R222" s="474"/>
      <c r="S222" s="470"/>
      <c r="T222" s="470"/>
      <c r="U222" s="470"/>
      <c r="V222" s="475"/>
      <c r="W222" s="471"/>
      <c r="X222" s="473"/>
      <c r="Y222" s="473"/>
      <c r="Z222" s="473"/>
      <c r="AA222" s="473"/>
      <c r="AB222" s="470"/>
      <c r="AC222" s="473"/>
      <c r="AD222" s="742"/>
      <c r="AE222" s="736"/>
      <c r="AF222" s="736"/>
    </row>
    <row r="223" spans="1:32" s="725" customFormat="1" x14ac:dyDescent="0.3">
      <c r="A223" s="745"/>
      <c r="B223" s="752"/>
      <c r="C223" s="738"/>
      <c r="D223" s="470"/>
      <c r="E223" s="471"/>
      <c r="F223" s="470"/>
      <c r="G223" s="470"/>
      <c r="H223" s="471"/>
      <c r="I223" s="470"/>
      <c r="J223" s="470"/>
      <c r="K223" s="473"/>
      <c r="L223" s="470"/>
      <c r="M223" s="473"/>
      <c r="N223" s="473"/>
      <c r="O223" s="470"/>
      <c r="P223" s="474"/>
      <c r="Q223" s="474"/>
      <c r="R223" s="474"/>
      <c r="S223" s="470"/>
      <c r="T223" s="470"/>
      <c r="U223" s="470"/>
      <c r="V223" s="475"/>
      <c r="W223" s="471"/>
      <c r="X223" s="473"/>
      <c r="Y223" s="473"/>
      <c r="Z223" s="473"/>
      <c r="AA223" s="473"/>
      <c r="AB223" s="470"/>
      <c r="AC223" s="473"/>
      <c r="AD223" s="742"/>
      <c r="AE223" s="736"/>
      <c r="AF223" s="736"/>
    </row>
    <row r="224" spans="1:32" x14ac:dyDescent="0.3">
      <c r="A224" s="607" t="s">
        <v>33</v>
      </c>
      <c r="B224" s="652">
        <v>41773</v>
      </c>
      <c r="C224" s="652"/>
      <c r="D224" s="158">
        <v>3.2000000476837158</v>
      </c>
      <c r="E224" s="159" t="s">
        <v>144</v>
      </c>
      <c r="F224" s="158">
        <v>13.75</v>
      </c>
      <c r="G224" s="158">
        <v>8.9700002670288086</v>
      </c>
      <c r="H224" s="159" t="s">
        <v>145</v>
      </c>
      <c r="I224" s="158">
        <v>3.369999885559082</v>
      </c>
      <c r="J224" s="158">
        <v>51.639999389648438</v>
      </c>
      <c r="K224" s="160">
        <v>21</v>
      </c>
      <c r="L224" s="158">
        <v>5.9999998658895493E-2</v>
      </c>
      <c r="M224" s="160">
        <v>9</v>
      </c>
      <c r="N224" s="160">
        <v>128.10000610351563</v>
      </c>
      <c r="O224" s="158">
        <v>14.973999977111816</v>
      </c>
      <c r="P224" s="161">
        <v>8.6367562413215637E-2</v>
      </c>
      <c r="Q224" s="161"/>
      <c r="R224" s="161"/>
      <c r="S224" s="158">
        <v>36.472000122070313</v>
      </c>
      <c r="T224" s="158">
        <v>24.781000137329102</v>
      </c>
      <c r="U224" s="158">
        <v>7.7399997711181641</v>
      </c>
      <c r="V224" s="162">
        <v>307</v>
      </c>
      <c r="W224" s="159" t="s">
        <v>144</v>
      </c>
      <c r="X224" s="163" t="s">
        <v>146</v>
      </c>
      <c r="Y224" s="160">
        <v>1.7999999523162842</v>
      </c>
      <c r="Z224" s="163" t="s">
        <v>147</v>
      </c>
      <c r="AA224" s="160">
        <v>0.5</v>
      </c>
      <c r="AB224" s="159" t="s">
        <v>148</v>
      </c>
      <c r="AC224" s="160">
        <v>0.40000000596046448</v>
      </c>
      <c r="AD224" s="164">
        <v>13</v>
      </c>
      <c r="AE224" s="165"/>
    </row>
    <row r="225" spans="1:32" x14ac:dyDescent="0.3">
      <c r="A225" s="190" t="s">
        <v>33</v>
      </c>
      <c r="B225" s="235">
        <v>41800</v>
      </c>
      <c r="C225" s="661">
        <v>7.72</v>
      </c>
      <c r="D225" s="158">
        <v>3</v>
      </c>
      <c r="E225" s="159" t="s">
        <v>144</v>
      </c>
      <c r="F225" s="158">
        <v>14.909999847412109</v>
      </c>
      <c r="G225" s="158">
        <v>8.619999885559082</v>
      </c>
      <c r="H225" s="159" t="s">
        <v>145</v>
      </c>
      <c r="I225" s="158">
        <v>3.5799999237060547</v>
      </c>
      <c r="J225" s="158">
        <v>47.740001678466797</v>
      </c>
      <c r="K225" s="160">
        <v>32</v>
      </c>
      <c r="L225" s="158">
        <v>0.30000001192092896</v>
      </c>
      <c r="M225" s="163" t="s">
        <v>165</v>
      </c>
      <c r="N225" s="160">
        <v>152.60000610351563</v>
      </c>
      <c r="O225" s="158">
        <v>8.2290000915527344</v>
      </c>
      <c r="P225" s="161">
        <v>7.3185577988624573E-2</v>
      </c>
      <c r="Q225" s="161"/>
      <c r="R225" s="161"/>
      <c r="S225" s="158">
        <v>27.722000122070313</v>
      </c>
      <c r="T225" s="158">
        <v>22.054000854492188</v>
      </c>
      <c r="U225" s="158">
        <v>7.7600002288818359</v>
      </c>
      <c r="V225" s="158">
        <v>377</v>
      </c>
      <c r="W225" s="159" t="s">
        <v>144</v>
      </c>
      <c r="X225" s="163" t="s">
        <v>146</v>
      </c>
      <c r="Y225" s="163" t="s">
        <v>146</v>
      </c>
      <c r="Z225" s="160">
        <v>1.2000000476837158</v>
      </c>
      <c r="AA225" s="160">
        <v>1.6000000238418579</v>
      </c>
      <c r="AB225" s="159" t="s">
        <v>148</v>
      </c>
      <c r="AC225" s="160">
        <v>1.3999999761581421</v>
      </c>
      <c r="AD225" s="164">
        <v>37</v>
      </c>
      <c r="AE225" s="194"/>
    </row>
    <row r="226" spans="1:32" x14ac:dyDescent="0.3">
      <c r="A226" s="214" t="s">
        <v>33</v>
      </c>
      <c r="B226" s="638">
        <v>41837</v>
      </c>
      <c r="C226" s="638"/>
      <c r="D226" s="219">
        <v>5</v>
      </c>
      <c r="E226" s="219">
        <v>2.0073644816875458E-2</v>
      </c>
      <c r="F226" s="219">
        <v>16.649999618530273</v>
      </c>
      <c r="G226" s="219">
        <v>11.039999961853027</v>
      </c>
      <c r="H226" s="219">
        <v>0.86000001430511475</v>
      </c>
      <c r="I226" s="219">
        <v>3.6600000858306885</v>
      </c>
      <c r="J226" s="219">
        <v>57.209999084472656</v>
      </c>
      <c r="K226" s="221">
        <v>170</v>
      </c>
      <c r="L226" s="219">
        <v>1.3200000524520874</v>
      </c>
      <c r="M226" s="221">
        <v>28</v>
      </c>
      <c r="N226" s="221">
        <v>201.39999389648438</v>
      </c>
      <c r="O226" s="219">
        <v>7.1939997673034668</v>
      </c>
      <c r="P226" s="222">
        <v>0.1021692231297493</v>
      </c>
      <c r="Q226" s="222"/>
      <c r="R226" s="222"/>
      <c r="S226" s="219">
        <v>28.879999160766602</v>
      </c>
      <c r="T226" s="219">
        <v>18.801000595092773</v>
      </c>
      <c r="U226" s="219">
        <v>7.2899999618530273</v>
      </c>
      <c r="V226" s="223">
        <v>392</v>
      </c>
      <c r="W226" s="220" t="s">
        <v>144</v>
      </c>
      <c r="X226" s="221">
        <v>0.60000002384185791</v>
      </c>
      <c r="Y226" s="221">
        <v>0.5</v>
      </c>
      <c r="Z226" s="221">
        <v>3.2999999523162842</v>
      </c>
      <c r="AA226" s="221">
        <v>2.2999999523162842</v>
      </c>
      <c r="AB226" s="220" t="s">
        <v>148</v>
      </c>
      <c r="AC226" s="221">
        <v>3.0999999046325684</v>
      </c>
      <c r="AD226" s="218">
        <v>22</v>
      </c>
      <c r="AE226" s="217"/>
    </row>
    <row r="227" spans="1:32" x14ac:dyDescent="0.3">
      <c r="A227" s="192" t="s">
        <v>33</v>
      </c>
      <c r="B227" s="235">
        <v>41863</v>
      </c>
      <c r="C227" s="235"/>
      <c r="D227" s="159" t="s">
        <v>153</v>
      </c>
      <c r="E227" s="159" t="s">
        <v>144</v>
      </c>
      <c r="F227" s="158">
        <v>13.479999542236328</v>
      </c>
      <c r="G227" s="158">
        <v>8.4200000762939453</v>
      </c>
      <c r="H227" s="158">
        <v>0.30000001192092896</v>
      </c>
      <c r="I227" s="158">
        <v>3.75</v>
      </c>
      <c r="J227" s="158">
        <v>40.220001220703125</v>
      </c>
      <c r="K227" s="160">
        <v>46</v>
      </c>
      <c r="L227" s="158">
        <v>0.72000002861022949</v>
      </c>
      <c r="M227" s="163" t="s">
        <v>165</v>
      </c>
      <c r="N227" s="160">
        <v>122.04000091552734</v>
      </c>
      <c r="O227" s="158">
        <v>7.6690001487731934</v>
      </c>
      <c r="P227" s="161">
        <v>9.9780172109603882E-2</v>
      </c>
      <c r="Q227" s="161"/>
      <c r="R227" s="161"/>
      <c r="S227" s="158">
        <v>34.263999938964844</v>
      </c>
      <c r="T227" s="158">
        <v>22.844999313354492</v>
      </c>
      <c r="U227" s="158">
        <v>7.559999942779541</v>
      </c>
      <c r="V227" s="162">
        <v>308</v>
      </c>
      <c r="W227" s="159" t="s">
        <v>144</v>
      </c>
      <c r="X227" s="163" t="s">
        <v>146</v>
      </c>
      <c r="Y227" s="160">
        <v>0.69999998807907104</v>
      </c>
      <c r="Z227" s="160">
        <v>2.2000000476837158</v>
      </c>
      <c r="AA227" s="160">
        <v>1.1000000238418579</v>
      </c>
      <c r="AB227" s="159" t="s">
        <v>148</v>
      </c>
      <c r="AC227" s="160">
        <v>0.89999997615814209</v>
      </c>
      <c r="AD227" s="164">
        <v>22</v>
      </c>
      <c r="AE227" s="217"/>
    </row>
    <row r="228" spans="1:32" x14ac:dyDescent="0.3">
      <c r="A228" s="192" t="s">
        <v>33</v>
      </c>
      <c r="B228" s="235">
        <v>41928</v>
      </c>
      <c r="C228" s="235"/>
      <c r="D228" s="220" t="s">
        <v>153</v>
      </c>
      <c r="E228" s="220" t="s">
        <v>144</v>
      </c>
      <c r="F228" s="219">
        <v>13.449999809265137</v>
      </c>
      <c r="G228" s="219">
        <v>8.5500001907348633</v>
      </c>
      <c r="H228" s="220" t="s">
        <v>145</v>
      </c>
      <c r="I228" s="219">
        <v>3.4900000095367432</v>
      </c>
      <c r="J228" s="219">
        <v>42.919998168945313</v>
      </c>
      <c r="K228" s="224" t="s">
        <v>165</v>
      </c>
      <c r="L228" s="220" t="s">
        <v>163</v>
      </c>
      <c r="M228" s="224" t="s">
        <v>165</v>
      </c>
      <c r="N228" s="221">
        <v>103.69999694824219</v>
      </c>
      <c r="O228" s="219">
        <v>15.671999931335449</v>
      </c>
      <c r="P228" s="222">
        <v>8.5767596960067749E-2</v>
      </c>
      <c r="Q228" s="222"/>
      <c r="R228" s="222"/>
      <c r="S228" s="219">
        <v>36.444999694824219</v>
      </c>
      <c r="T228" s="219">
        <v>23.534999847412109</v>
      </c>
      <c r="U228" s="219">
        <v>7.8899998664855957</v>
      </c>
      <c r="V228" s="271">
        <v>344</v>
      </c>
      <c r="W228" s="159" t="s">
        <v>144</v>
      </c>
      <c r="X228" s="163" t="s">
        <v>146</v>
      </c>
      <c r="Y228" s="163" t="s">
        <v>146</v>
      </c>
      <c r="Z228" s="160">
        <v>1.1000000238418579</v>
      </c>
      <c r="AA228" s="160">
        <v>0.69999998807907104</v>
      </c>
      <c r="AB228" s="158">
        <v>3.9999999105930328E-2</v>
      </c>
      <c r="AC228" s="160">
        <v>0.5</v>
      </c>
      <c r="AD228" s="212" t="s">
        <v>247</v>
      </c>
      <c r="AE228" s="272"/>
    </row>
    <row r="229" spans="1:32" x14ac:dyDescent="0.3">
      <c r="A229" s="192" t="s">
        <v>33</v>
      </c>
      <c r="B229" s="235">
        <v>41948</v>
      </c>
      <c r="C229" s="235"/>
      <c r="D229" s="158">
        <v>3.7999999523162842</v>
      </c>
      <c r="E229" s="159" t="s">
        <v>144</v>
      </c>
      <c r="F229" s="158">
        <v>14.270000457763672</v>
      </c>
      <c r="G229" s="158">
        <v>9.5</v>
      </c>
      <c r="H229" s="159" t="s">
        <v>145</v>
      </c>
      <c r="I229" s="158">
        <v>3.2400000095367432</v>
      </c>
      <c r="J229" s="158">
        <v>47.169998168945313</v>
      </c>
      <c r="K229" s="160">
        <v>6</v>
      </c>
      <c r="L229" s="159" t="s">
        <v>163</v>
      </c>
      <c r="M229" s="160">
        <v>7</v>
      </c>
      <c r="N229" s="160">
        <v>152.60000610351563</v>
      </c>
      <c r="O229" s="158">
        <v>15.239999771118164</v>
      </c>
      <c r="P229" s="161">
        <v>9.136141836643219E-2</v>
      </c>
      <c r="Q229" s="161"/>
      <c r="R229" s="161"/>
      <c r="S229" s="158">
        <v>31.714000701904297</v>
      </c>
      <c r="T229" s="158">
        <v>19.483999252319336</v>
      </c>
      <c r="U229" s="158">
        <v>7.559999942779541</v>
      </c>
      <c r="V229" s="162">
        <v>365</v>
      </c>
      <c r="W229" s="159" t="s">
        <v>144</v>
      </c>
      <c r="X229" s="163" t="s">
        <v>146</v>
      </c>
      <c r="Y229" s="163" t="s">
        <v>146</v>
      </c>
      <c r="Z229" s="160">
        <v>1.3999999761581421</v>
      </c>
      <c r="AA229" s="163" t="s">
        <v>146</v>
      </c>
      <c r="AB229" s="159" t="s">
        <v>148</v>
      </c>
      <c r="AC229" s="160">
        <v>0.5</v>
      </c>
      <c r="AD229" s="155"/>
      <c r="AE229" s="165"/>
    </row>
    <row r="230" spans="1:32" x14ac:dyDescent="0.3">
      <c r="A230" s="190" t="s">
        <v>33</v>
      </c>
      <c r="B230" s="235">
        <v>41990</v>
      </c>
      <c r="C230" s="235"/>
      <c r="D230" s="220" t="s">
        <v>153</v>
      </c>
      <c r="E230" s="219">
        <v>3.098192997276783E-2</v>
      </c>
      <c r="F230" s="219">
        <v>13.210000038146973</v>
      </c>
      <c r="G230" s="219">
        <v>7.6999998092651367</v>
      </c>
      <c r="H230" s="220" t="s">
        <v>145</v>
      </c>
      <c r="I230" s="219">
        <v>3.119999885559082</v>
      </c>
      <c r="J230" s="219">
        <v>40.950000762939453</v>
      </c>
      <c r="K230" s="224" t="s">
        <v>165</v>
      </c>
      <c r="L230" s="220" t="s">
        <v>163</v>
      </c>
      <c r="M230" s="221">
        <v>12</v>
      </c>
      <c r="N230" s="221">
        <v>164.80000305175781</v>
      </c>
      <c r="O230" s="219">
        <v>7.9489998817443848</v>
      </c>
      <c r="P230" s="222">
        <v>9.5153838396072388E-2</v>
      </c>
      <c r="Q230" s="222"/>
      <c r="R230" s="222"/>
      <c r="S230" s="219">
        <v>13.465000152587891</v>
      </c>
      <c r="T230" s="219">
        <v>7.7090001106262207</v>
      </c>
      <c r="U230" s="219">
        <v>7.7399997711181641</v>
      </c>
      <c r="V230" s="236">
        <v>325</v>
      </c>
      <c r="W230" s="220" t="s">
        <v>144</v>
      </c>
      <c r="X230" s="224" t="s">
        <v>146</v>
      </c>
      <c r="Y230" s="221">
        <v>0.5</v>
      </c>
      <c r="Z230" s="221">
        <v>0.89999997615814209</v>
      </c>
      <c r="AA230" s="221">
        <v>0.69999998807907104</v>
      </c>
      <c r="AB230" s="219">
        <v>3.9999999105930328E-2</v>
      </c>
      <c r="AC230" s="224" t="s">
        <v>149</v>
      </c>
      <c r="AD230" s="218">
        <v>23</v>
      </c>
      <c r="AE230" s="217"/>
    </row>
    <row r="231" spans="1:32" x14ac:dyDescent="0.3">
      <c r="A231" s="190" t="s">
        <v>33</v>
      </c>
      <c r="B231" s="638">
        <v>42012</v>
      </c>
      <c r="C231" s="642"/>
      <c r="D231" s="219">
        <v>2.5999999046325684</v>
      </c>
      <c r="E231" s="220" t="s">
        <v>144</v>
      </c>
      <c r="F231" s="219">
        <v>13.630000114440918</v>
      </c>
      <c r="G231" s="219">
        <v>8</v>
      </c>
      <c r="H231" s="220" t="s">
        <v>145</v>
      </c>
      <c r="I231" s="219">
        <v>3.059999942779541</v>
      </c>
      <c r="J231" s="219">
        <v>43.310001373291016</v>
      </c>
      <c r="K231" s="224" t="s">
        <v>165</v>
      </c>
      <c r="L231" s="220" t="s">
        <v>163</v>
      </c>
      <c r="M231" s="221">
        <v>9</v>
      </c>
      <c r="N231" s="221">
        <v>109.80000305175781</v>
      </c>
      <c r="O231" s="219">
        <v>26.295999526977539</v>
      </c>
      <c r="P231" s="222">
        <v>6.6966116428375244E-2</v>
      </c>
      <c r="Q231" s="222"/>
      <c r="R231" s="222"/>
      <c r="S231" s="219">
        <v>33.382999420166016</v>
      </c>
      <c r="T231" s="219">
        <v>21.500999450683594</v>
      </c>
      <c r="U231" s="219">
        <v>7.6500000953674316</v>
      </c>
      <c r="V231" s="236">
        <v>338</v>
      </c>
      <c r="W231" s="220" t="s">
        <v>144</v>
      </c>
      <c r="X231" s="224" t="s">
        <v>146</v>
      </c>
      <c r="Y231" s="224" t="s">
        <v>146</v>
      </c>
      <c r="Z231" s="221">
        <v>0.69999998807907104</v>
      </c>
      <c r="AA231" s="221">
        <v>0.5</v>
      </c>
      <c r="AB231" s="219">
        <v>5.9999998658895493E-2</v>
      </c>
      <c r="AC231" s="224" t="s">
        <v>149</v>
      </c>
      <c r="AD231" s="218">
        <v>62</v>
      </c>
      <c r="AE231" s="217"/>
      <c r="AF231" s="217"/>
    </row>
    <row r="232" spans="1:32" x14ac:dyDescent="0.3">
      <c r="A232" s="324" t="s">
        <v>33</v>
      </c>
      <c r="B232" s="397">
        <v>42047</v>
      </c>
      <c r="C232" s="642"/>
      <c r="D232" s="293">
        <v>2.5999999046325684</v>
      </c>
      <c r="E232" s="293">
        <v>2.4335669353604317E-2</v>
      </c>
      <c r="F232" s="293">
        <v>15.899999618530273</v>
      </c>
      <c r="G232" s="293">
        <v>8.3900003433227539</v>
      </c>
      <c r="H232" s="292" t="s">
        <v>145</v>
      </c>
      <c r="I232" s="293">
        <v>3.0399999618530273</v>
      </c>
      <c r="J232" s="293">
        <v>41.520000457763672</v>
      </c>
      <c r="K232" s="295">
        <v>23</v>
      </c>
      <c r="L232" s="293">
        <v>0.18000000715255737</v>
      </c>
      <c r="M232" s="295">
        <v>16</v>
      </c>
      <c r="N232" s="295">
        <v>100.69999694824219</v>
      </c>
      <c r="O232" s="293">
        <v>30.783000946044922</v>
      </c>
      <c r="P232" s="296">
        <v>9.7608573734760284E-2</v>
      </c>
      <c r="Q232" s="296"/>
      <c r="R232" s="296"/>
      <c r="S232" s="293">
        <v>26.881000518798828</v>
      </c>
      <c r="T232" s="293">
        <v>25.604000091552734</v>
      </c>
      <c r="U232" s="293">
        <v>7.3899998664855957</v>
      </c>
      <c r="V232" s="297">
        <v>373</v>
      </c>
      <c r="W232" s="292" t="s">
        <v>144</v>
      </c>
      <c r="X232" s="294" t="s">
        <v>146</v>
      </c>
      <c r="Y232" s="295">
        <v>1.2999999523162842</v>
      </c>
      <c r="Z232" s="295">
        <v>2.7000000476837158</v>
      </c>
      <c r="AA232" s="295">
        <v>0.69999998807907104</v>
      </c>
      <c r="AB232" s="293">
        <v>7.9999998211860657E-2</v>
      </c>
      <c r="AC232" s="295">
        <v>0.69999998807907104</v>
      </c>
      <c r="AD232" s="398">
        <v>43</v>
      </c>
      <c r="AE232" s="337"/>
      <c r="AF232" s="337"/>
    </row>
    <row r="233" spans="1:32" x14ac:dyDescent="0.3">
      <c r="A233" s="324" t="s">
        <v>33</v>
      </c>
      <c r="B233" s="397">
        <v>42075</v>
      </c>
      <c r="C233" s="642"/>
      <c r="D233" s="293">
        <v>2.5</v>
      </c>
      <c r="E233" s="292" t="s">
        <v>144</v>
      </c>
      <c r="F233" s="293">
        <v>14.100000381469727</v>
      </c>
      <c r="G233" s="293">
        <v>7.190000057220459</v>
      </c>
      <c r="H233" s="292" t="s">
        <v>145</v>
      </c>
      <c r="I233" s="293">
        <v>2.9800000190734863</v>
      </c>
      <c r="J233" s="293">
        <v>36.610000610351563</v>
      </c>
      <c r="K233" s="295">
        <v>18</v>
      </c>
      <c r="L233" s="293">
        <v>0.20999999344348907</v>
      </c>
      <c r="M233" s="295">
        <v>11</v>
      </c>
      <c r="N233" s="295">
        <v>103.69999694824219</v>
      </c>
      <c r="O233" s="293">
        <v>26.981000900268555</v>
      </c>
      <c r="P233" s="296">
        <v>9.8823994398117065E-2</v>
      </c>
      <c r="Q233" s="296"/>
      <c r="R233" s="296"/>
      <c r="S233" s="293">
        <v>23.75</v>
      </c>
      <c r="T233" s="293">
        <v>15.083999633789063</v>
      </c>
      <c r="U233" s="293">
        <v>7.1500000953674316</v>
      </c>
      <c r="V233" s="295">
        <v>281</v>
      </c>
      <c r="W233" s="292" t="s">
        <v>144</v>
      </c>
      <c r="X233" s="294" t="s">
        <v>146</v>
      </c>
      <c r="Y233" s="294" t="s">
        <v>146</v>
      </c>
      <c r="Z233" s="295">
        <v>0.60000002384185791</v>
      </c>
      <c r="AA233" s="294" t="s">
        <v>146</v>
      </c>
      <c r="AB233" s="293">
        <v>3.9999999105930328E-2</v>
      </c>
      <c r="AC233" s="294" t="s">
        <v>149</v>
      </c>
      <c r="AD233" s="298">
        <v>69</v>
      </c>
      <c r="AE233" s="414"/>
      <c r="AF233" s="414"/>
    </row>
    <row r="234" spans="1:32" x14ac:dyDescent="0.3">
      <c r="A234" s="13" t="s">
        <v>33</v>
      </c>
      <c r="B234" s="655">
        <v>42097</v>
      </c>
      <c r="C234" s="642"/>
      <c r="D234" s="293">
        <v>2.5</v>
      </c>
      <c r="E234" s="292" t="s">
        <v>144</v>
      </c>
      <c r="F234" s="293">
        <v>12.829999923706055</v>
      </c>
      <c r="G234" s="293">
        <v>6.2100000381469727</v>
      </c>
      <c r="H234" s="292" t="s">
        <v>145</v>
      </c>
      <c r="I234" s="293">
        <v>2.8499999046325684</v>
      </c>
      <c r="J234" s="293">
        <v>32.970001220703125</v>
      </c>
      <c r="K234" s="295">
        <v>18</v>
      </c>
      <c r="L234" s="293">
        <v>0.20999999344348907</v>
      </c>
      <c r="M234" s="295">
        <v>24</v>
      </c>
      <c r="N234" s="295">
        <v>70.199996948242188</v>
      </c>
      <c r="O234" s="293">
        <v>34.472999572753906</v>
      </c>
      <c r="P234" s="296">
        <v>9.4567246735095978E-2</v>
      </c>
      <c r="Q234" s="296"/>
      <c r="R234" s="296"/>
      <c r="S234" s="293">
        <v>28.298000335693359</v>
      </c>
      <c r="T234" s="293">
        <v>19.427999496459961</v>
      </c>
      <c r="U234" s="293">
        <v>7.4600000381469727</v>
      </c>
      <c r="V234" s="295">
        <v>293</v>
      </c>
      <c r="W234" s="292" t="s">
        <v>144</v>
      </c>
      <c r="X234" s="294" t="s">
        <v>146</v>
      </c>
      <c r="Y234" s="294" t="s">
        <v>146</v>
      </c>
      <c r="Z234" s="295">
        <v>1.5</v>
      </c>
      <c r="AA234" s="295">
        <v>1</v>
      </c>
      <c r="AB234" s="292" t="s">
        <v>148</v>
      </c>
      <c r="AC234" s="295">
        <v>0.5</v>
      </c>
      <c r="AD234" s="398">
        <v>3</v>
      </c>
      <c r="AE234" s="381"/>
      <c r="AF234" s="381"/>
    </row>
    <row r="235" spans="1:32" x14ac:dyDescent="0.3">
      <c r="A235" s="439" t="s">
        <v>33</v>
      </c>
      <c r="B235" s="624">
        <v>42129</v>
      </c>
      <c r="C235" s="642"/>
      <c r="D235" s="441">
        <v>3.4000000953674316</v>
      </c>
      <c r="E235" s="442" t="s">
        <v>144</v>
      </c>
      <c r="F235" s="441">
        <v>14.210000038146973</v>
      </c>
      <c r="G235" s="441">
        <v>7.7600002288818359</v>
      </c>
      <c r="H235" s="442" t="s">
        <v>145</v>
      </c>
      <c r="I235" s="441">
        <v>2.869999885559082</v>
      </c>
      <c r="J235" s="441">
        <v>41.290000915527344</v>
      </c>
      <c r="K235" s="443">
        <v>8</v>
      </c>
      <c r="L235" s="441">
        <v>9.0000003576278687E-2</v>
      </c>
      <c r="M235" s="443">
        <v>6</v>
      </c>
      <c r="N235" s="443">
        <v>100.69999694824219</v>
      </c>
      <c r="O235" s="441">
        <v>22.694000244140625</v>
      </c>
      <c r="P235" s="445">
        <v>8.1668823957443237E-2</v>
      </c>
      <c r="Q235" s="445"/>
      <c r="R235" s="445"/>
      <c r="S235" s="441">
        <v>35.320999145507813</v>
      </c>
      <c r="T235" s="441">
        <v>19.170999526977539</v>
      </c>
      <c r="U235" s="441">
        <v>7.9499998092651367</v>
      </c>
      <c r="V235" s="446">
        <v>348</v>
      </c>
      <c r="W235" s="332" t="s">
        <v>144</v>
      </c>
      <c r="X235" s="341" t="s">
        <v>146</v>
      </c>
      <c r="Y235" s="341" t="s">
        <v>146</v>
      </c>
      <c r="Z235" s="341" t="s">
        <v>147</v>
      </c>
      <c r="AA235" s="333">
        <v>1.5</v>
      </c>
      <c r="AB235" s="332" t="s">
        <v>148</v>
      </c>
      <c r="AC235" s="333">
        <v>1</v>
      </c>
      <c r="AD235" s="447">
        <v>40</v>
      </c>
      <c r="AE235" s="381"/>
      <c r="AF235" s="381"/>
    </row>
    <row r="236" spans="1:32" s="725" customFormat="1" x14ac:dyDescent="0.3">
      <c r="A236" s="737"/>
      <c r="B236" s="775"/>
      <c r="C236" s="776"/>
      <c r="D236" s="739"/>
      <c r="E236" s="476"/>
      <c r="F236" s="739"/>
      <c r="G236" s="739"/>
      <c r="H236" s="476"/>
      <c r="I236" s="739"/>
      <c r="J236" s="739"/>
      <c r="K236" s="478"/>
      <c r="L236" s="739"/>
      <c r="M236" s="478"/>
      <c r="N236" s="478"/>
      <c r="O236" s="739"/>
      <c r="P236" s="740"/>
      <c r="Q236" s="740"/>
      <c r="R236" s="740"/>
      <c r="S236" s="739"/>
      <c r="T236" s="739"/>
      <c r="U236" s="739"/>
      <c r="V236" s="741"/>
      <c r="W236" s="471"/>
      <c r="X236" s="472"/>
      <c r="Y236" s="472"/>
      <c r="Z236" s="472"/>
      <c r="AA236" s="473"/>
      <c r="AB236" s="471"/>
      <c r="AC236" s="473"/>
      <c r="AD236" s="742"/>
      <c r="AE236" s="736"/>
      <c r="AF236" s="736"/>
    </row>
    <row r="237" spans="1:32" x14ac:dyDescent="0.3">
      <c r="A237" s="318"/>
      <c r="B237" s="318"/>
      <c r="C237" s="303" t="s">
        <v>596</v>
      </c>
      <c r="D237" s="1" t="s">
        <v>108</v>
      </c>
      <c r="E237" s="1" t="s">
        <v>109</v>
      </c>
      <c r="F237" s="1" t="s">
        <v>110</v>
      </c>
      <c r="G237" s="1" t="s">
        <v>111</v>
      </c>
      <c r="H237" s="1" t="s">
        <v>112</v>
      </c>
      <c r="I237" s="1" t="s">
        <v>113</v>
      </c>
      <c r="J237" s="1" t="s">
        <v>114</v>
      </c>
      <c r="K237" s="1" t="s">
        <v>115</v>
      </c>
      <c r="L237" s="1" t="s">
        <v>116</v>
      </c>
      <c r="M237" s="1" t="s">
        <v>117</v>
      </c>
      <c r="N237" s="1" t="s">
        <v>118</v>
      </c>
      <c r="O237" s="1" t="s">
        <v>119</v>
      </c>
      <c r="P237" s="1" t="s">
        <v>120</v>
      </c>
      <c r="Q237" s="1"/>
      <c r="R237" s="1"/>
      <c r="S237" s="1" t="s">
        <v>121</v>
      </c>
      <c r="T237" s="1" t="s">
        <v>122</v>
      </c>
      <c r="U237" s="1" t="s">
        <v>123</v>
      </c>
      <c r="V237" s="305" t="s">
        <v>124</v>
      </c>
      <c r="W237" s="146" t="s">
        <v>125</v>
      </c>
      <c r="X237" s="146" t="s">
        <v>126</v>
      </c>
      <c r="Y237" s="146" t="s">
        <v>127</v>
      </c>
      <c r="Z237" s="146" t="s">
        <v>128</v>
      </c>
      <c r="AA237" s="146" t="s">
        <v>129</v>
      </c>
      <c r="AB237" s="146" t="s">
        <v>130</v>
      </c>
      <c r="AC237" s="146" t="s">
        <v>131</v>
      </c>
      <c r="AD237" s="147" t="s">
        <v>132</v>
      </c>
      <c r="AE237" s="303"/>
    </row>
    <row r="238" spans="1:32" x14ac:dyDescent="0.3">
      <c r="A238" s="310"/>
      <c r="B238" s="310"/>
      <c r="C238" s="615"/>
      <c r="D238" s="312" t="s">
        <v>136</v>
      </c>
      <c r="E238" s="312" t="s">
        <v>137</v>
      </c>
      <c r="F238" s="312" t="s">
        <v>136</v>
      </c>
      <c r="G238" s="312" t="s">
        <v>136</v>
      </c>
      <c r="H238" s="312" t="s">
        <v>136</v>
      </c>
      <c r="I238" s="312" t="s">
        <v>136</v>
      </c>
      <c r="J238" s="312" t="s">
        <v>136</v>
      </c>
      <c r="K238" s="312" t="s">
        <v>136</v>
      </c>
      <c r="L238" s="312" t="s">
        <v>136</v>
      </c>
      <c r="M238" s="312" t="s">
        <v>136</v>
      </c>
      <c r="N238" s="312" t="s">
        <v>138</v>
      </c>
      <c r="O238" s="312" t="s">
        <v>139</v>
      </c>
      <c r="P238" s="312" t="s">
        <v>140</v>
      </c>
      <c r="Q238" s="312"/>
      <c r="R238" s="312"/>
      <c r="S238" s="312" t="s">
        <v>139</v>
      </c>
      <c r="T238" s="312" t="s">
        <v>139</v>
      </c>
      <c r="U238" s="312" t="s">
        <v>140</v>
      </c>
      <c r="V238" s="313" t="s">
        <v>141</v>
      </c>
      <c r="W238" s="151" t="s">
        <v>142</v>
      </c>
      <c r="X238" s="151" t="s">
        <v>142</v>
      </c>
      <c r="Y238" s="151" t="s">
        <v>142</v>
      </c>
      <c r="Z238" s="151" t="s">
        <v>142</v>
      </c>
      <c r="AA238" s="151" t="s">
        <v>142</v>
      </c>
      <c r="AB238" s="151" t="s">
        <v>142</v>
      </c>
      <c r="AC238" s="151" t="s">
        <v>142</v>
      </c>
      <c r="AD238" s="152"/>
      <c r="AE238" s="303"/>
    </row>
    <row r="239" spans="1:32" x14ac:dyDescent="0.3">
      <c r="A239" s="321"/>
      <c r="B239" s="321"/>
      <c r="C239" s="613"/>
      <c r="D239" s="312" t="s">
        <v>158</v>
      </c>
      <c r="E239" s="312" t="s">
        <v>159</v>
      </c>
      <c r="F239" s="312" t="s">
        <v>159</v>
      </c>
      <c r="G239" s="312" t="s">
        <v>159</v>
      </c>
      <c r="H239" s="312" t="s">
        <v>159</v>
      </c>
      <c r="I239" s="312" t="s">
        <v>159</v>
      </c>
      <c r="J239" s="312" t="s">
        <v>159</v>
      </c>
      <c r="K239" s="312" t="s">
        <v>158</v>
      </c>
      <c r="L239" s="312" t="s">
        <v>159</v>
      </c>
      <c r="M239" s="312" t="s">
        <v>158</v>
      </c>
      <c r="N239" s="312" t="s">
        <v>159</v>
      </c>
      <c r="O239" s="312" t="s">
        <v>159</v>
      </c>
      <c r="P239" s="312" t="s">
        <v>159</v>
      </c>
      <c r="Q239" s="312"/>
      <c r="R239" s="312"/>
      <c r="S239" s="312" t="s">
        <v>159</v>
      </c>
      <c r="T239" s="312" t="s">
        <v>159</v>
      </c>
      <c r="U239" s="322"/>
      <c r="V239" s="313" t="s">
        <v>160</v>
      </c>
      <c r="W239" s="318"/>
      <c r="X239" s="394"/>
      <c r="Y239" s="318"/>
      <c r="Z239" s="318"/>
      <c r="AA239" s="318"/>
      <c r="AB239" s="318"/>
      <c r="AC239" s="318"/>
      <c r="AD239" s="318"/>
      <c r="AE239" s="303"/>
    </row>
    <row r="240" spans="1:32" x14ac:dyDescent="0.3">
      <c r="A240" s="155" t="s">
        <v>52</v>
      </c>
      <c r="B240" s="644">
        <v>41771</v>
      </c>
      <c r="C240" s="176">
        <v>8.09</v>
      </c>
      <c r="D240" s="158">
        <v>7.4000000953674316</v>
      </c>
      <c r="E240" s="159" t="s">
        <v>144</v>
      </c>
      <c r="F240" s="158">
        <v>32.860000610351563</v>
      </c>
      <c r="G240" s="158">
        <v>16.510000228881836</v>
      </c>
      <c r="H240" s="159" t="s">
        <v>145</v>
      </c>
      <c r="I240" s="158">
        <v>3.0699999332427979</v>
      </c>
      <c r="J240" s="158">
        <v>97.389999389648438</v>
      </c>
      <c r="K240" s="160">
        <v>11</v>
      </c>
      <c r="L240" s="159" t="s">
        <v>163</v>
      </c>
      <c r="M240" s="163" t="s">
        <v>165</v>
      </c>
      <c r="N240" s="160">
        <v>262.39999389648438</v>
      </c>
      <c r="O240" s="158">
        <v>9.8459997177124023</v>
      </c>
      <c r="P240" s="161">
        <v>0.14751443266868591</v>
      </c>
      <c r="Q240" s="161"/>
      <c r="R240" s="161"/>
      <c r="S240" s="158">
        <v>70.331001281738281</v>
      </c>
      <c r="T240" s="158">
        <v>61.292999267578125</v>
      </c>
      <c r="U240" s="158">
        <v>8.119999885559082</v>
      </c>
      <c r="V240" s="162">
        <v>562</v>
      </c>
      <c r="W240" s="159" t="s">
        <v>144</v>
      </c>
      <c r="X240" s="163" t="s">
        <v>146</v>
      </c>
      <c r="Y240" s="163" t="s">
        <v>146</v>
      </c>
      <c r="Z240" s="163" t="s">
        <v>147</v>
      </c>
      <c r="AA240" s="160">
        <v>1.1000000238418579</v>
      </c>
      <c r="AB240" s="159" t="s">
        <v>148</v>
      </c>
      <c r="AC240" s="163" t="s">
        <v>149</v>
      </c>
      <c r="AD240" s="164">
        <v>16</v>
      </c>
      <c r="AE240" s="165"/>
    </row>
    <row r="241" spans="1:32" x14ac:dyDescent="0.3">
      <c r="A241" s="192" t="s">
        <v>52</v>
      </c>
      <c r="B241" s="235">
        <v>41926</v>
      </c>
      <c r="C241" s="235"/>
      <c r="D241" s="219">
        <v>5</v>
      </c>
      <c r="E241" s="220" t="s">
        <v>144</v>
      </c>
      <c r="F241" s="219">
        <v>33.840000152587891</v>
      </c>
      <c r="G241" s="219">
        <v>16.360000610351563</v>
      </c>
      <c r="H241" s="220" t="s">
        <v>145</v>
      </c>
      <c r="I241" s="219">
        <v>4.1700000762939453</v>
      </c>
      <c r="J241" s="219">
        <v>89.510002136230469</v>
      </c>
      <c r="K241" s="224" t="s">
        <v>165</v>
      </c>
      <c r="L241" s="219">
        <v>7.0000000298023224E-2</v>
      </c>
      <c r="M241" s="221">
        <v>12</v>
      </c>
      <c r="N241" s="221">
        <v>244.10000610351563</v>
      </c>
      <c r="O241" s="219">
        <v>12.192999839782715</v>
      </c>
      <c r="P241" s="222">
        <v>0.13629108667373657</v>
      </c>
      <c r="Q241" s="222"/>
      <c r="R241" s="222"/>
      <c r="S241" s="219">
        <v>73.248001098632813</v>
      </c>
      <c r="T241" s="219">
        <v>53.604000091552734</v>
      </c>
      <c r="U241" s="219">
        <v>8.1700000762939453</v>
      </c>
      <c r="V241" s="271">
        <v>666</v>
      </c>
      <c r="W241" s="159" t="s">
        <v>144</v>
      </c>
      <c r="X241" s="163" t="s">
        <v>146</v>
      </c>
      <c r="Y241" s="163" t="s">
        <v>146</v>
      </c>
      <c r="Z241" s="160">
        <v>0.69999998807907104</v>
      </c>
      <c r="AA241" s="160">
        <v>1.2999999523162842</v>
      </c>
      <c r="AB241" s="158">
        <v>5.9999998658895493E-2</v>
      </c>
      <c r="AC241" s="160">
        <v>1.8999999761581421</v>
      </c>
      <c r="AD241" s="212" t="s">
        <v>250</v>
      </c>
      <c r="AE241" s="272"/>
    </row>
    <row r="242" spans="1:32" x14ac:dyDescent="0.3">
      <c r="A242" s="195" t="s">
        <v>52</v>
      </c>
      <c r="B242" s="622">
        <v>41948</v>
      </c>
      <c r="C242" s="622"/>
      <c r="D242" s="668">
        <v>7.3000001907348633</v>
      </c>
      <c r="E242" s="674" t="s">
        <v>144</v>
      </c>
      <c r="F242" s="668">
        <v>35.930000305175781</v>
      </c>
      <c r="G242" s="668">
        <v>17.879999160766602</v>
      </c>
      <c r="H242" s="674" t="s">
        <v>145</v>
      </c>
      <c r="I242" s="668">
        <v>4.1599998474121094</v>
      </c>
      <c r="J242" s="668">
        <v>98.94000244140625</v>
      </c>
      <c r="K242" s="680" t="s">
        <v>165</v>
      </c>
      <c r="L242" s="674" t="s">
        <v>163</v>
      </c>
      <c r="M242" s="684">
        <v>11</v>
      </c>
      <c r="N242" s="684">
        <v>274.60000610351563</v>
      </c>
      <c r="O242" s="668">
        <v>9.7150001525878906</v>
      </c>
      <c r="P242" s="691">
        <v>0.13790896534919739</v>
      </c>
      <c r="Q242" s="691"/>
      <c r="R242" s="691"/>
      <c r="S242" s="668">
        <v>63.601001739501953</v>
      </c>
      <c r="T242" s="668">
        <v>63.255001068115234</v>
      </c>
      <c r="U242" s="668">
        <v>7.8600001335144043</v>
      </c>
      <c r="V242" s="698">
        <v>719</v>
      </c>
      <c r="W242" s="674" t="s">
        <v>144</v>
      </c>
      <c r="X242" s="680" t="s">
        <v>146</v>
      </c>
      <c r="Y242" s="680" t="s">
        <v>146</v>
      </c>
      <c r="Z242" s="684">
        <v>1.7999999523162842</v>
      </c>
      <c r="AA242" s="684">
        <v>1.2999999523162842</v>
      </c>
      <c r="AB242" s="668">
        <v>5.9999998658895493E-2</v>
      </c>
      <c r="AC242" s="684">
        <v>0.5</v>
      </c>
      <c r="AD242" s="607"/>
      <c r="AE242" s="165"/>
    </row>
    <row r="243" spans="1:32" x14ac:dyDescent="0.3">
      <c r="A243" s="602" t="s">
        <v>52</v>
      </c>
      <c r="B243" s="622">
        <v>41989</v>
      </c>
      <c r="C243" s="622"/>
      <c r="D243" s="662">
        <v>5.3000001907348633</v>
      </c>
      <c r="E243" s="662">
        <v>2.7133753523230553E-2</v>
      </c>
      <c r="F243" s="662">
        <v>32.950000762939453</v>
      </c>
      <c r="G243" s="662">
        <v>15.260000228881836</v>
      </c>
      <c r="H243" s="664" t="s">
        <v>145</v>
      </c>
      <c r="I243" s="662">
        <v>3.380000114440918</v>
      </c>
      <c r="J243" s="662">
        <v>89.400001525878906</v>
      </c>
      <c r="K243" s="679">
        <v>7</v>
      </c>
      <c r="L243" s="664" t="s">
        <v>163</v>
      </c>
      <c r="M243" s="679">
        <v>13</v>
      </c>
      <c r="N243" s="679">
        <v>262.39999389648438</v>
      </c>
      <c r="O243" s="662">
        <v>25.628999710083008</v>
      </c>
      <c r="P243" s="688">
        <v>0.1345275342464447</v>
      </c>
      <c r="Q243" s="688"/>
      <c r="R243" s="688"/>
      <c r="S243" s="662">
        <v>63.432998657226563</v>
      </c>
      <c r="T243" s="662">
        <v>43.416000366210938</v>
      </c>
      <c r="U243" s="662">
        <v>7.9600000381469727</v>
      </c>
      <c r="V243" s="694">
        <v>595</v>
      </c>
      <c r="W243" s="664" t="s">
        <v>144</v>
      </c>
      <c r="X243" s="676" t="s">
        <v>146</v>
      </c>
      <c r="Y243" s="679">
        <v>0.60000002384185791</v>
      </c>
      <c r="Z243" s="679">
        <v>2.4000000953674316</v>
      </c>
      <c r="AA243" s="679">
        <v>1.2000000476837158</v>
      </c>
      <c r="AB243" s="664" t="s">
        <v>148</v>
      </c>
      <c r="AC243" s="676" t="s">
        <v>149</v>
      </c>
      <c r="AD243" s="703">
        <v>26</v>
      </c>
      <c r="AE243" s="217"/>
    </row>
    <row r="244" spans="1:32" x14ac:dyDescent="0.3">
      <c r="A244" s="602" t="s">
        <v>52</v>
      </c>
      <c r="B244" s="622">
        <v>42012</v>
      </c>
      <c r="D244" s="219">
        <v>5</v>
      </c>
      <c r="E244" s="220" t="s">
        <v>144</v>
      </c>
      <c r="F244" s="219">
        <v>33.810001373291016</v>
      </c>
      <c r="G244" s="219">
        <v>16.010000228881836</v>
      </c>
      <c r="H244" s="220" t="s">
        <v>145</v>
      </c>
      <c r="I244" s="219">
        <v>2.869999885559082</v>
      </c>
      <c r="J244" s="219">
        <v>90.379997253417969</v>
      </c>
      <c r="K244" s="224" t="s">
        <v>165</v>
      </c>
      <c r="L244" s="220" t="s">
        <v>163</v>
      </c>
      <c r="M244" s="221">
        <v>9</v>
      </c>
      <c r="N244" s="221">
        <v>238</v>
      </c>
      <c r="O244" s="219">
        <v>24.601999282836914</v>
      </c>
      <c r="P244" s="222">
        <v>0.10510732978582382</v>
      </c>
      <c r="Q244" s="222"/>
      <c r="R244" s="222"/>
      <c r="S244" s="219">
        <v>73.36199951171875</v>
      </c>
      <c r="T244" s="219">
        <v>53.248001098632813</v>
      </c>
      <c r="U244" s="219">
        <v>8.0200004577636719</v>
      </c>
      <c r="V244" s="236">
        <v>664</v>
      </c>
      <c r="W244" s="220" t="s">
        <v>144</v>
      </c>
      <c r="X244" s="224" t="s">
        <v>146</v>
      </c>
      <c r="Y244" s="224" t="s">
        <v>146</v>
      </c>
      <c r="Z244" s="221">
        <v>1.2999999523162842</v>
      </c>
      <c r="AA244" s="221">
        <v>1.2000000476837158</v>
      </c>
      <c r="AB244" s="219">
        <v>3.9999999105930328E-2</v>
      </c>
      <c r="AC244" s="224" t="s">
        <v>149</v>
      </c>
      <c r="AD244" s="218">
        <v>65</v>
      </c>
      <c r="AE244" s="217"/>
      <c r="AF244" s="217"/>
    </row>
    <row r="245" spans="1:32" x14ac:dyDescent="0.3">
      <c r="A245" s="605" t="s">
        <v>52</v>
      </c>
      <c r="B245" s="625">
        <v>42040</v>
      </c>
      <c r="D245" s="293">
        <v>5.5</v>
      </c>
      <c r="E245" s="293">
        <v>3.2363560050725937E-2</v>
      </c>
      <c r="F245" s="293">
        <v>23.409999847412109</v>
      </c>
      <c r="G245" s="293">
        <v>13.300000190734863</v>
      </c>
      <c r="H245" s="292" t="s">
        <v>145</v>
      </c>
      <c r="I245" s="293">
        <v>2.380000114440918</v>
      </c>
      <c r="J245" s="293">
        <v>73.239997863769531</v>
      </c>
      <c r="K245" s="295">
        <v>10</v>
      </c>
      <c r="L245" s="293">
        <v>5.9999998658895493E-2</v>
      </c>
      <c r="M245" s="295">
        <v>17</v>
      </c>
      <c r="N245" s="295">
        <v>183.05999755859375</v>
      </c>
      <c r="O245" s="293">
        <v>32.826999664306641</v>
      </c>
      <c r="P245" s="296">
        <v>0.14323198795318604</v>
      </c>
      <c r="Q245" s="296"/>
      <c r="R245" s="296"/>
      <c r="S245" s="293">
        <v>57.337001800537109</v>
      </c>
      <c r="T245" s="293">
        <v>45.820999145507813</v>
      </c>
      <c r="U245" s="293">
        <v>7.9600000381469727</v>
      </c>
      <c r="V245" s="297">
        <v>585</v>
      </c>
      <c r="W245" s="292" t="s">
        <v>144</v>
      </c>
      <c r="X245" s="294" t="s">
        <v>146</v>
      </c>
      <c r="Y245" s="295">
        <v>19.200000762939453</v>
      </c>
      <c r="Z245" s="295">
        <v>2</v>
      </c>
      <c r="AA245" s="295">
        <v>1.1000000238418579</v>
      </c>
      <c r="AB245" s="293">
        <v>0.25999999046325684</v>
      </c>
      <c r="AC245" s="294" t="s">
        <v>149</v>
      </c>
      <c r="AD245" s="398">
        <v>46</v>
      </c>
      <c r="AE245" s="337"/>
      <c r="AF245" s="337"/>
    </row>
    <row r="246" spans="1:32" x14ac:dyDescent="0.3">
      <c r="A246" s="606" t="s">
        <v>52</v>
      </c>
      <c r="B246" s="628">
        <v>42060</v>
      </c>
      <c r="D246" s="293">
        <v>4.0999999046325684</v>
      </c>
      <c r="E246" s="292" t="s">
        <v>144</v>
      </c>
      <c r="F246" s="293">
        <v>24.559999465942383</v>
      </c>
      <c r="G246" s="293">
        <v>11.689999580383301</v>
      </c>
      <c r="H246" s="292" t="s">
        <v>145</v>
      </c>
      <c r="I246" s="293">
        <v>2.7000000476837158</v>
      </c>
      <c r="J246" s="293">
        <v>70.069999694824219</v>
      </c>
      <c r="K246" s="295">
        <v>12</v>
      </c>
      <c r="L246" s="293">
        <v>0.18000000715255737</v>
      </c>
      <c r="M246" s="295">
        <v>15</v>
      </c>
      <c r="N246" s="295">
        <v>134.19999694824219</v>
      </c>
      <c r="O246" s="293">
        <v>45.037998199462891</v>
      </c>
      <c r="P246" s="296">
        <v>0.15972566604614258</v>
      </c>
      <c r="Q246" s="296"/>
      <c r="R246" s="296"/>
      <c r="S246" s="293">
        <v>77.222000122070313</v>
      </c>
      <c r="T246" s="293">
        <v>42.770000457763672</v>
      </c>
      <c r="U246" s="293">
        <v>7.7100000381469727</v>
      </c>
      <c r="V246" s="295">
        <v>541</v>
      </c>
      <c r="W246" s="292" t="s">
        <v>144</v>
      </c>
      <c r="X246" s="294" t="s">
        <v>146</v>
      </c>
      <c r="Y246" s="294" t="s">
        <v>146</v>
      </c>
      <c r="Z246" s="295">
        <v>0.60000002384185791</v>
      </c>
      <c r="AA246" s="294" t="s">
        <v>146</v>
      </c>
      <c r="AB246" s="292" t="s">
        <v>148</v>
      </c>
      <c r="AC246" s="294" t="s">
        <v>149</v>
      </c>
      <c r="AD246" s="298">
        <v>3</v>
      </c>
      <c r="AE246" s="414"/>
      <c r="AF246" s="414"/>
    </row>
    <row r="247" spans="1:32" x14ac:dyDescent="0.3">
      <c r="A247" s="324" t="s">
        <v>52</v>
      </c>
      <c r="B247" s="63">
        <v>42074</v>
      </c>
      <c r="D247" s="293">
        <v>5.5</v>
      </c>
      <c r="E247" s="292" t="s">
        <v>144</v>
      </c>
      <c r="F247" s="293">
        <v>34.900001525878906</v>
      </c>
      <c r="G247" s="293">
        <v>13.609999656677246</v>
      </c>
      <c r="H247" s="292" t="s">
        <v>145</v>
      </c>
      <c r="I247" s="293">
        <v>2.6400001049041748</v>
      </c>
      <c r="J247" s="293">
        <v>79.650001525878906</v>
      </c>
      <c r="K247" s="295">
        <v>9</v>
      </c>
      <c r="L247" s="292" t="s">
        <v>163</v>
      </c>
      <c r="M247" s="295">
        <v>14</v>
      </c>
      <c r="N247" s="295">
        <v>183.05999755859375</v>
      </c>
      <c r="O247" s="293">
        <v>27.736000061035156</v>
      </c>
      <c r="P247" s="296">
        <v>0.14517338573932648</v>
      </c>
      <c r="Q247" s="296"/>
      <c r="R247" s="296"/>
      <c r="S247" s="293">
        <v>56.740001678466797</v>
      </c>
      <c r="T247" s="293">
        <v>69.372001647949219</v>
      </c>
      <c r="U247" s="293">
        <v>8.1000003814697266</v>
      </c>
      <c r="V247" s="297">
        <v>659</v>
      </c>
      <c r="W247" s="292" t="s">
        <v>144</v>
      </c>
      <c r="X247" s="294" t="s">
        <v>146</v>
      </c>
      <c r="Y247" s="294" t="s">
        <v>146</v>
      </c>
      <c r="Z247" s="295">
        <v>1.5</v>
      </c>
      <c r="AA247" s="294" t="s">
        <v>146</v>
      </c>
      <c r="AB247" s="292" t="s">
        <v>148</v>
      </c>
      <c r="AC247" s="294" t="s">
        <v>149</v>
      </c>
      <c r="AD247" s="411">
        <v>3</v>
      </c>
      <c r="AE247" s="412"/>
      <c r="AF247" s="412"/>
    </row>
    <row r="248" spans="1:32" x14ac:dyDescent="0.3">
      <c r="A248" s="324" t="s">
        <v>52</v>
      </c>
      <c r="B248" s="63">
        <v>42086</v>
      </c>
      <c r="D248" s="293">
        <v>4.6999998092651367</v>
      </c>
      <c r="E248" s="293">
        <v>2.2605709731578827E-2</v>
      </c>
      <c r="F248" s="293">
        <v>26.239999771118164</v>
      </c>
      <c r="G248" s="293">
        <v>14.079999923706055</v>
      </c>
      <c r="H248" s="292" t="s">
        <v>145</v>
      </c>
      <c r="I248" s="293">
        <v>2.5299999713897705</v>
      </c>
      <c r="J248" s="293">
        <v>79.569999694824219</v>
      </c>
      <c r="K248" s="295">
        <v>9</v>
      </c>
      <c r="L248" s="292" t="s">
        <v>163</v>
      </c>
      <c r="M248" s="294" t="s">
        <v>165</v>
      </c>
      <c r="N248" s="295">
        <v>195.30000305175781</v>
      </c>
      <c r="O248" s="293">
        <v>23.148000717163086</v>
      </c>
      <c r="P248" s="296">
        <v>0.13190913200378418</v>
      </c>
      <c r="Q248" s="296"/>
      <c r="R248" s="296"/>
      <c r="S248" s="293">
        <v>55.481998443603516</v>
      </c>
      <c r="T248" s="293">
        <v>54.124000549316406</v>
      </c>
      <c r="U248" s="293">
        <v>8.3199996948242188</v>
      </c>
      <c r="V248" s="297">
        <v>600</v>
      </c>
      <c r="W248" s="292" t="s">
        <v>144</v>
      </c>
      <c r="X248" s="294" t="s">
        <v>146</v>
      </c>
      <c r="Y248" s="294" t="s">
        <v>146</v>
      </c>
      <c r="Z248" s="294" t="s">
        <v>147</v>
      </c>
      <c r="AA248" s="294" t="s">
        <v>146</v>
      </c>
      <c r="AB248" s="292" t="s">
        <v>148</v>
      </c>
      <c r="AC248" s="294" t="s">
        <v>149</v>
      </c>
      <c r="AD248" s="411">
        <v>35</v>
      </c>
      <c r="AE248" s="414"/>
      <c r="AF248" s="414"/>
    </row>
    <row r="249" spans="1:32" x14ac:dyDescent="0.3">
      <c r="A249" s="13" t="s">
        <v>52</v>
      </c>
      <c r="B249" s="63">
        <v>42097</v>
      </c>
      <c r="D249" s="293">
        <v>3.2000000476837158</v>
      </c>
      <c r="E249" s="292" t="s">
        <v>144</v>
      </c>
      <c r="F249" s="293">
        <v>17.719999313354492</v>
      </c>
      <c r="G249" s="293">
        <v>9.3900003433227539</v>
      </c>
      <c r="H249" s="293">
        <v>0.44999998807907104</v>
      </c>
      <c r="I249" s="293">
        <v>2.6500000953674316</v>
      </c>
      <c r="J249" s="293">
        <v>59.330001831054688</v>
      </c>
      <c r="K249" s="295">
        <v>16</v>
      </c>
      <c r="L249" s="293">
        <v>0.34999999403953552</v>
      </c>
      <c r="M249" s="294" t="s">
        <v>165</v>
      </c>
      <c r="N249" s="295">
        <v>91.5</v>
      </c>
      <c r="O249" s="293">
        <v>55.091999053955078</v>
      </c>
      <c r="P249" s="296">
        <v>0.11948785185813904</v>
      </c>
      <c r="Q249" s="296"/>
      <c r="R249" s="296"/>
      <c r="S249" s="293">
        <v>59.689998626708984</v>
      </c>
      <c r="T249" s="293">
        <v>35.743999481201172</v>
      </c>
      <c r="U249" s="293">
        <v>7.630000114440918</v>
      </c>
      <c r="V249" s="295">
        <v>468</v>
      </c>
      <c r="W249" s="292" t="s">
        <v>144</v>
      </c>
      <c r="X249" s="294" t="s">
        <v>146</v>
      </c>
      <c r="Y249" s="295">
        <v>0.89999997615814209</v>
      </c>
      <c r="Z249" s="295">
        <v>2</v>
      </c>
      <c r="AA249" s="295">
        <v>4.0999999046325684</v>
      </c>
      <c r="AB249" s="292" t="s">
        <v>148</v>
      </c>
      <c r="AC249" s="295">
        <v>0.89999997615814209</v>
      </c>
      <c r="AD249" s="398">
        <v>6</v>
      </c>
      <c r="AE249" s="381"/>
      <c r="AF249" s="381"/>
    </row>
    <row r="250" spans="1:32" x14ac:dyDescent="0.3">
      <c r="A250" s="439" t="s">
        <v>52</v>
      </c>
      <c r="B250" s="440">
        <v>42129</v>
      </c>
      <c r="D250" s="441">
        <v>5.6999998092651367</v>
      </c>
      <c r="E250" s="441">
        <v>2.5031218305230141E-2</v>
      </c>
      <c r="F250" s="441">
        <v>26.989999771118164</v>
      </c>
      <c r="G250" s="441">
        <v>13.010000228881836</v>
      </c>
      <c r="H250" s="442" t="s">
        <v>145</v>
      </c>
      <c r="I250" s="441">
        <v>2.5699999332427979</v>
      </c>
      <c r="J250" s="441">
        <v>80.879997253417969</v>
      </c>
      <c r="K250" s="443">
        <v>5</v>
      </c>
      <c r="L250" s="442" t="s">
        <v>163</v>
      </c>
      <c r="M250" s="444" t="s">
        <v>165</v>
      </c>
      <c r="N250" s="443">
        <v>183.05999755859375</v>
      </c>
      <c r="O250" s="441">
        <v>21.232000350952148</v>
      </c>
      <c r="P250" s="445">
        <v>0.14476574957370758</v>
      </c>
      <c r="Q250" s="445"/>
      <c r="R250" s="445"/>
      <c r="S250" s="441">
        <v>70.2760009765625</v>
      </c>
      <c r="T250" s="441">
        <v>47.562000274658203</v>
      </c>
      <c r="U250" s="441">
        <v>7.820000171661377</v>
      </c>
      <c r="V250" s="446">
        <v>603</v>
      </c>
      <c r="W250" s="332" t="s">
        <v>144</v>
      </c>
      <c r="X250" s="341" t="s">
        <v>146</v>
      </c>
      <c r="Y250" s="333">
        <v>3.2999999523162842</v>
      </c>
      <c r="Z250" s="333">
        <v>0.69999998807907104</v>
      </c>
      <c r="AA250" s="333">
        <v>2</v>
      </c>
      <c r="AB250" s="332" t="s">
        <v>148</v>
      </c>
      <c r="AC250" s="341" t="s">
        <v>149</v>
      </c>
      <c r="AD250" s="447">
        <v>43</v>
      </c>
      <c r="AE250" s="381"/>
      <c r="AF250" s="381"/>
    </row>
    <row r="251" spans="1:32" x14ac:dyDescent="0.3">
      <c r="A251" s="13" t="s">
        <v>52</v>
      </c>
      <c r="B251" s="291">
        <v>42159</v>
      </c>
      <c r="D251" s="293">
        <v>5.8000001907348633</v>
      </c>
      <c r="E251" s="292" t="s">
        <v>144</v>
      </c>
      <c r="F251" s="293">
        <v>29.360000610351563</v>
      </c>
      <c r="G251" s="293">
        <v>14.810000419616699</v>
      </c>
      <c r="H251" s="292" t="s">
        <v>145</v>
      </c>
      <c r="I251" s="293">
        <v>3.1400001049041748</v>
      </c>
      <c r="J251" s="293">
        <v>87.169998168945313</v>
      </c>
      <c r="K251" s="295">
        <v>9</v>
      </c>
      <c r="L251" s="292" t="s">
        <v>163</v>
      </c>
      <c r="M251" s="295">
        <v>9</v>
      </c>
      <c r="N251" s="295">
        <v>244.10000610351563</v>
      </c>
      <c r="O251" s="293">
        <v>15.227999687194824</v>
      </c>
      <c r="P251" s="296">
        <v>0.15385115146636963</v>
      </c>
      <c r="Q251" s="296"/>
      <c r="R251" s="296"/>
      <c r="S251" s="293">
        <v>62.118999481201172</v>
      </c>
      <c r="T251" s="293">
        <v>48.020000457763672</v>
      </c>
      <c r="U251" s="293">
        <v>7.8899998664855957</v>
      </c>
      <c r="V251" s="297">
        <v>651</v>
      </c>
      <c r="W251" s="292" t="s">
        <v>144</v>
      </c>
      <c r="X251" s="294" t="s">
        <v>146</v>
      </c>
      <c r="Y251" s="294" t="s">
        <v>146</v>
      </c>
      <c r="Z251" s="295">
        <v>0.40000000596046448</v>
      </c>
      <c r="AA251" s="295">
        <v>1.6000000238418579</v>
      </c>
      <c r="AB251" s="292" t="s">
        <v>148</v>
      </c>
      <c r="AC251" s="294" t="s">
        <v>149</v>
      </c>
      <c r="AD251" s="298">
        <v>58</v>
      </c>
      <c r="AE251" s="299"/>
      <c r="AF251" s="299"/>
    </row>
    <row r="252" spans="1:32" x14ac:dyDescent="0.3">
      <c r="A252" s="324" t="s">
        <v>52</v>
      </c>
      <c r="B252" s="291">
        <v>42184</v>
      </c>
      <c r="D252" s="331">
        <v>7.1999998092651367</v>
      </c>
      <c r="E252" s="331">
        <v>2.3432763293385506E-2</v>
      </c>
      <c r="F252" s="331">
        <v>30.889999389648438</v>
      </c>
      <c r="G252" s="331">
        <v>15.220000267028809</v>
      </c>
      <c r="H252" s="332" t="s">
        <v>145</v>
      </c>
      <c r="I252" s="331">
        <v>3.1800000667572021</v>
      </c>
      <c r="J252" s="331">
        <v>85.900001525878906</v>
      </c>
      <c r="K252" s="333">
        <v>6</v>
      </c>
      <c r="L252" s="332" t="s">
        <v>163</v>
      </c>
      <c r="M252" s="333">
        <v>8</v>
      </c>
      <c r="N252" s="333">
        <v>186.10000610351563</v>
      </c>
      <c r="O252" s="331">
        <v>14.97700023651123</v>
      </c>
      <c r="P252" s="388">
        <v>0.14426688849925995</v>
      </c>
      <c r="Q252" s="388"/>
      <c r="R252" s="388"/>
      <c r="S252" s="331">
        <v>66.605003356933594</v>
      </c>
      <c r="T252" s="331">
        <v>78.980003356933594</v>
      </c>
      <c r="U252" s="331">
        <v>7.75</v>
      </c>
      <c r="V252" s="331">
        <v>662</v>
      </c>
      <c r="W252" s="332" t="s">
        <v>144</v>
      </c>
      <c r="X252" s="341" t="s">
        <v>146</v>
      </c>
      <c r="Y252" s="341" t="s">
        <v>146</v>
      </c>
      <c r="Z252" s="333">
        <v>0.69999998807907104</v>
      </c>
      <c r="AA252" s="333">
        <v>3.2000000476837158</v>
      </c>
      <c r="AB252" s="331">
        <v>3.9999999105930328E-2</v>
      </c>
      <c r="AC252" s="341" t="s">
        <v>149</v>
      </c>
      <c r="AD252" s="415"/>
      <c r="AE252" s="381"/>
      <c r="AF252" s="381"/>
    </row>
    <row r="253" spans="1:32" x14ac:dyDescent="0.3">
      <c r="A253" s="460" t="s">
        <v>52</v>
      </c>
      <c r="B253" s="468">
        <v>42188</v>
      </c>
      <c r="D253" s="331">
        <v>6.5</v>
      </c>
      <c r="E253" s="332" t="s">
        <v>144</v>
      </c>
      <c r="F253" s="331">
        <v>34.709999084472656</v>
      </c>
      <c r="G253" s="331">
        <v>16.700000762939453</v>
      </c>
      <c r="H253" s="332" t="s">
        <v>145</v>
      </c>
      <c r="I253" s="331">
        <v>3.940000057220459</v>
      </c>
      <c r="J253" s="331">
        <v>96.80999755859375</v>
      </c>
      <c r="K253" s="341" t="s">
        <v>165</v>
      </c>
      <c r="L253" s="332" t="s">
        <v>163</v>
      </c>
      <c r="M253" s="333">
        <v>11</v>
      </c>
      <c r="N253" s="333">
        <v>238</v>
      </c>
      <c r="O253" s="331">
        <v>11.12399959564209</v>
      </c>
      <c r="P253" s="388">
        <v>0.14765623211860657</v>
      </c>
      <c r="Q253" s="388"/>
      <c r="R253" s="388"/>
      <c r="S253" s="331">
        <v>68.961997985839844</v>
      </c>
      <c r="T253" s="331">
        <v>71.805999755859375</v>
      </c>
      <c r="U253" s="331">
        <v>8.0100002288818359</v>
      </c>
      <c r="V253" s="335">
        <v>729</v>
      </c>
      <c r="W253" s="442" t="s">
        <v>144</v>
      </c>
      <c r="X253" s="444" t="s">
        <v>146</v>
      </c>
      <c r="Y253" s="443">
        <v>0.60000002384185791</v>
      </c>
      <c r="Z253" s="443">
        <v>0.20000000298023224</v>
      </c>
      <c r="AA253" s="443">
        <v>2</v>
      </c>
      <c r="AB253" s="442" t="s">
        <v>148</v>
      </c>
      <c r="AC253" s="444" t="s">
        <v>149</v>
      </c>
      <c r="AD253" s="701"/>
      <c r="AE253" s="299"/>
      <c r="AF253" s="299"/>
    </row>
    <row r="254" spans="1:32" s="725" customFormat="1" x14ac:dyDescent="0.3">
      <c r="A254" s="788"/>
      <c r="B254" s="789"/>
      <c r="D254" s="470"/>
      <c r="E254" s="471"/>
      <c r="F254" s="470"/>
      <c r="G254" s="470"/>
      <c r="H254" s="471"/>
      <c r="I254" s="470"/>
      <c r="J254" s="470"/>
      <c r="K254" s="472"/>
      <c r="L254" s="471"/>
      <c r="M254" s="473"/>
      <c r="N254" s="473"/>
      <c r="O254" s="470"/>
      <c r="P254" s="474"/>
      <c r="Q254" s="474"/>
      <c r="R254" s="474"/>
      <c r="S254" s="470"/>
      <c r="T254" s="470"/>
      <c r="U254" s="470"/>
      <c r="V254" s="475"/>
      <c r="W254" s="476"/>
      <c r="X254" s="477"/>
      <c r="Y254" s="478"/>
      <c r="Z254" s="478"/>
      <c r="AA254" s="478"/>
      <c r="AB254" s="476"/>
      <c r="AC254" s="477"/>
      <c r="AD254" s="738"/>
    </row>
    <row r="255" spans="1:32" x14ac:dyDescent="0.3">
      <c r="A255" s="318"/>
      <c r="B255" s="318"/>
      <c r="C255" s="303" t="s">
        <v>596</v>
      </c>
      <c r="D255" s="1" t="s">
        <v>108</v>
      </c>
      <c r="E255" s="1" t="s">
        <v>109</v>
      </c>
      <c r="F255" s="1" t="s">
        <v>110</v>
      </c>
      <c r="G255" s="1" t="s">
        <v>111</v>
      </c>
      <c r="H255" s="1" t="s">
        <v>112</v>
      </c>
      <c r="I255" s="1" t="s">
        <v>113</v>
      </c>
      <c r="J255" s="1" t="s">
        <v>114</v>
      </c>
      <c r="K255" s="1" t="s">
        <v>115</v>
      </c>
      <c r="L255" s="1" t="s">
        <v>116</v>
      </c>
      <c r="M255" s="1" t="s">
        <v>117</v>
      </c>
      <c r="N255" s="1" t="s">
        <v>118</v>
      </c>
      <c r="O255" s="1" t="s">
        <v>119</v>
      </c>
      <c r="P255" s="1" t="s">
        <v>120</v>
      </c>
      <c r="Q255" s="1"/>
      <c r="R255" s="1"/>
      <c r="S255" s="1" t="s">
        <v>121</v>
      </c>
      <c r="T255" s="1" t="s">
        <v>122</v>
      </c>
      <c r="U255" s="1" t="s">
        <v>123</v>
      </c>
      <c r="V255" s="305" t="s">
        <v>124</v>
      </c>
      <c r="W255" s="146" t="s">
        <v>125</v>
      </c>
      <c r="X255" s="146" t="s">
        <v>126</v>
      </c>
      <c r="Y255" s="146" t="s">
        <v>127</v>
      </c>
      <c r="Z255" s="146" t="s">
        <v>128</v>
      </c>
      <c r="AA255" s="146" t="s">
        <v>129</v>
      </c>
      <c r="AB255" s="146" t="s">
        <v>130</v>
      </c>
      <c r="AC255" s="146" t="s">
        <v>131</v>
      </c>
      <c r="AD255" s="147" t="s">
        <v>132</v>
      </c>
      <c r="AE255" s="303"/>
    </row>
    <row r="256" spans="1:32" x14ac:dyDescent="0.3">
      <c r="A256" s="310"/>
      <c r="B256" s="310"/>
      <c r="C256" s="615"/>
      <c r="D256" s="312" t="s">
        <v>136</v>
      </c>
      <c r="E256" s="312" t="s">
        <v>137</v>
      </c>
      <c r="F256" s="312" t="s">
        <v>136</v>
      </c>
      <c r="G256" s="312" t="s">
        <v>136</v>
      </c>
      <c r="H256" s="312" t="s">
        <v>136</v>
      </c>
      <c r="I256" s="312" t="s">
        <v>136</v>
      </c>
      <c r="J256" s="312" t="s">
        <v>136</v>
      </c>
      <c r="K256" s="312" t="s">
        <v>136</v>
      </c>
      <c r="L256" s="312" t="s">
        <v>136</v>
      </c>
      <c r="M256" s="312" t="s">
        <v>136</v>
      </c>
      <c r="N256" s="312" t="s">
        <v>138</v>
      </c>
      <c r="O256" s="312" t="s">
        <v>139</v>
      </c>
      <c r="P256" s="312" t="s">
        <v>140</v>
      </c>
      <c r="Q256" s="312"/>
      <c r="R256" s="312"/>
      <c r="S256" s="312" t="s">
        <v>139</v>
      </c>
      <c r="T256" s="312" t="s">
        <v>139</v>
      </c>
      <c r="U256" s="312" t="s">
        <v>140</v>
      </c>
      <c r="V256" s="313" t="s">
        <v>141</v>
      </c>
      <c r="W256" s="151" t="s">
        <v>142</v>
      </c>
      <c r="X256" s="151" t="s">
        <v>142</v>
      </c>
      <c r="Y256" s="151" t="s">
        <v>142</v>
      </c>
      <c r="Z256" s="151" t="s">
        <v>142</v>
      </c>
      <c r="AA256" s="151" t="s">
        <v>142</v>
      </c>
      <c r="AB256" s="151" t="s">
        <v>142</v>
      </c>
      <c r="AC256" s="151" t="s">
        <v>142</v>
      </c>
      <c r="AD256" s="152"/>
      <c r="AE256" s="303"/>
    </row>
    <row r="257" spans="1:32" x14ac:dyDescent="0.3">
      <c r="A257" s="321"/>
      <c r="B257" s="321"/>
      <c r="C257" s="613"/>
      <c r="D257" s="312" t="s">
        <v>158</v>
      </c>
      <c r="E257" s="312" t="s">
        <v>159</v>
      </c>
      <c r="F257" s="312" t="s">
        <v>159</v>
      </c>
      <c r="G257" s="312" t="s">
        <v>159</v>
      </c>
      <c r="H257" s="312" t="s">
        <v>159</v>
      </c>
      <c r="I257" s="312" t="s">
        <v>159</v>
      </c>
      <c r="J257" s="312" t="s">
        <v>159</v>
      </c>
      <c r="K257" s="312" t="s">
        <v>158</v>
      </c>
      <c r="L257" s="312" t="s">
        <v>159</v>
      </c>
      <c r="M257" s="312" t="s">
        <v>158</v>
      </c>
      <c r="N257" s="312" t="s">
        <v>159</v>
      </c>
      <c r="O257" s="312" t="s">
        <v>159</v>
      </c>
      <c r="P257" s="312" t="s">
        <v>159</v>
      </c>
      <c r="Q257" s="312"/>
      <c r="R257" s="312"/>
      <c r="S257" s="312" t="s">
        <v>159</v>
      </c>
      <c r="T257" s="312" t="s">
        <v>159</v>
      </c>
      <c r="U257" s="322"/>
      <c r="V257" s="313" t="s">
        <v>160</v>
      </c>
      <c r="W257" s="318"/>
      <c r="X257" s="394"/>
      <c r="Y257" s="318"/>
      <c r="Z257" s="318"/>
      <c r="AA257" s="318"/>
      <c r="AB257" s="318"/>
      <c r="AC257" s="318"/>
      <c r="AD257" s="318"/>
      <c r="AE257" s="303"/>
    </row>
    <row r="258" spans="1:32" x14ac:dyDescent="0.3">
      <c r="A258" s="155" t="s">
        <v>55</v>
      </c>
      <c r="B258" s="175">
        <v>41771</v>
      </c>
      <c r="C258" s="659">
        <v>7.16</v>
      </c>
      <c r="D258" s="158">
        <v>6.1999998092651367</v>
      </c>
      <c r="E258" s="158">
        <v>3.3442962914705276E-2</v>
      </c>
      <c r="F258" s="158">
        <v>7.6399998664855957</v>
      </c>
      <c r="G258" s="158">
        <v>5.869999885559082</v>
      </c>
      <c r="H258" s="159" t="s">
        <v>145</v>
      </c>
      <c r="I258" s="158">
        <v>1.5</v>
      </c>
      <c r="J258" s="158">
        <v>119.91999816894531</v>
      </c>
      <c r="K258" s="160">
        <v>7</v>
      </c>
      <c r="L258" s="159" t="s">
        <v>163</v>
      </c>
      <c r="M258" s="160">
        <v>7</v>
      </c>
      <c r="N258" s="160">
        <v>299</v>
      </c>
      <c r="O258" s="158">
        <v>31.704000473022461</v>
      </c>
      <c r="P258" s="161">
        <v>9.069717675447464E-2</v>
      </c>
      <c r="Q258" s="161"/>
      <c r="R258" s="161"/>
      <c r="S258" s="158">
        <v>43.273998260498047</v>
      </c>
      <c r="T258" s="158">
        <v>18.38599967956543</v>
      </c>
      <c r="U258" s="158">
        <v>7.7100000381469727</v>
      </c>
      <c r="V258" s="162">
        <v>501</v>
      </c>
      <c r="W258" s="159" t="s">
        <v>144</v>
      </c>
      <c r="X258" s="163" t="s">
        <v>146</v>
      </c>
      <c r="Y258" s="163" t="s">
        <v>146</v>
      </c>
      <c r="Z258" s="163" t="s">
        <v>147</v>
      </c>
      <c r="AA258" s="163" t="s">
        <v>146</v>
      </c>
      <c r="AB258" s="158">
        <v>3.9999999105930328E-2</v>
      </c>
      <c r="AC258" s="163" t="s">
        <v>149</v>
      </c>
      <c r="AD258" s="164">
        <v>17</v>
      </c>
      <c r="AE258" s="165"/>
    </row>
    <row r="259" spans="1:32" x14ac:dyDescent="0.3">
      <c r="A259" s="192" t="s">
        <v>55</v>
      </c>
      <c r="B259" s="260">
        <v>41800</v>
      </c>
      <c r="C259" s="660">
        <v>7.06</v>
      </c>
      <c r="D259" s="158">
        <v>4.0999999046325684</v>
      </c>
      <c r="E259" s="159" t="s">
        <v>144</v>
      </c>
      <c r="F259" s="158">
        <v>8.2299995422363281</v>
      </c>
      <c r="G259" s="158">
        <v>5.3299999237060547</v>
      </c>
      <c r="H259" s="159" t="s">
        <v>145</v>
      </c>
      <c r="I259" s="158">
        <v>1.6299999952316284</v>
      </c>
      <c r="J259" s="158">
        <v>129.46000671386719</v>
      </c>
      <c r="K259" s="163" t="s">
        <v>165</v>
      </c>
      <c r="L259" s="158">
        <v>0.12999999523162842</v>
      </c>
      <c r="M259" s="163" t="s">
        <v>165</v>
      </c>
      <c r="N259" s="160">
        <v>335.60000610351563</v>
      </c>
      <c r="O259" s="158">
        <v>30.781000137329102</v>
      </c>
      <c r="P259" s="161">
        <v>4.7910343855619431E-2</v>
      </c>
      <c r="Q259" s="161"/>
      <c r="R259" s="161"/>
      <c r="S259" s="158">
        <v>32.550998687744141</v>
      </c>
      <c r="T259" s="158">
        <v>15.890000343322754</v>
      </c>
      <c r="U259" s="158">
        <v>7.820000171661377</v>
      </c>
      <c r="V259" s="158">
        <v>639</v>
      </c>
      <c r="W259" s="159" t="s">
        <v>144</v>
      </c>
      <c r="X259" s="163" t="s">
        <v>146</v>
      </c>
      <c r="Y259" s="163" t="s">
        <v>146</v>
      </c>
      <c r="Z259" s="160">
        <v>0.5</v>
      </c>
      <c r="AA259" s="163" t="s">
        <v>146</v>
      </c>
      <c r="AB259" s="158">
        <v>3.9999999105930328E-2</v>
      </c>
      <c r="AC259" s="160">
        <v>0.60000002384185791</v>
      </c>
      <c r="AD259" s="164">
        <v>40</v>
      </c>
      <c r="AE259" s="195"/>
    </row>
    <row r="260" spans="1:32" x14ac:dyDescent="0.3">
      <c r="A260" s="155" t="s">
        <v>55</v>
      </c>
      <c r="B260" s="215">
        <v>41830</v>
      </c>
      <c r="C260" s="633"/>
      <c r="D260" s="219">
        <v>3.7999999523162842</v>
      </c>
      <c r="E260" s="220" t="s">
        <v>144</v>
      </c>
      <c r="F260" s="219">
        <v>8.2899999618530273</v>
      </c>
      <c r="G260" s="219">
        <v>5.8600001335144043</v>
      </c>
      <c r="H260" s="220" t="s">
        <v>145</v>
      </c>
      <c r="I260" s="219">
        <v>1.5199999809265137</v>
      </c>
      <c r="J260" s="219">
        <v>121.97000122070313</v>
      </c>
      <c r="K260" s="221">
        <v>21</v>
      </c>
      <c r="L260" s="219">
        <v>0.18000000715255737</v>
      </c>
      <c r="M260" s="221">
        <v>11</v>
      </c>
      <c r="N260" s="221">
        <v>350.89999389648438</v>
      </c>
      <c r="O260" s="219">
        <v>28.142000198364258</v>
      </c>
      <c r="P260" s="222">
        <v>7.7922418713569641E-2</v>
      </c>
      <c r="Q260" s="222"/>
      <c r="R260" s="222"/>
      <c r="S260" s="219">
        <v>34.990001678466797</v>
      </c>
      <c r="T260" s="219">
        <v>12.267000198364258</v>
      </c>
      <c r="U260" s="219">
        <v>7.4699997901916504</v>
      </c>
      <c r="V260" s="223">
        <v>602</v>
      </c>
      <c r="W260" s="220" t="s">
        <v>144</v>
      </c>
      <c r="X260" s="224" t="s">
        <v>146</v>
      </c>
      <c r="Y260" s="221">
        <v>0.60000002384185791</v>
      </c>
      <c r="Z260" s="224" t="s">
        <v>147</v>
      </c>
      <c r="AA260" s="221">
        <v>0.69999998807907104</v>
      </c>
      <c r="AB260" s="220" t="s">
        <v>148</v>
      </c>
      <c r="AC260" s="221">
        <v>1.1000000238418579</v>
      </c>
      <c r="AD260" s="218">
        <v>25</v>
      </c>
      <c r="AE260" s="217"/>
    </row>
    <row r="261" spans="1:32" x14ac:dyDescent="0.3">
      <c r="A261" s="192" t="s">
        <v>55</v>
      </c>
      <c r="B261" s="237">
        <v>41865</v>
      </c>
      <c r="C261" s="622"/>
      <c r="D261" s="158">
        <v>2.7000000476837158</v>
      </c>
      <c r="E261" s="159" t="s">
        <v>144</v>
      </c>
      <c r="F261" s="158">
        <v>8.380000114440918</v>
      </c>
      <c r="G261" s="158">
        <v>6.5100002288818359</v>
      </c>
      <c r="H261" s="159" t="s">
        <v>145</v>
      </c>
      <c r="I261" s="158">
        <v>1.7999999523162842</v>
      </c>
      <c r="J261" s="158">
        <v>137.8800048828125</v>
      </c>
      <c r="K261" s="163" t="s">
        <v>165</v>
      </c>
      <c r="L261" s="158">
        <v>5.000000074505806E-2</v>
      </c>
      <c r="M261" s="160">
        <v>11</v>
      </c>
      <c r="N261" s="160">
        <v>347.79998779296875</v>
      </c>
      <c r="O261" s="158">
        <v>32.625</v>
      </c>
      <c r="P261" s="161">
        <v>7.5929410755634308E-2</v>
      </c>
      <c r="Q261" s="161"/>
      <c r="R261" s="161"/>
      <c r="S261" s="158">
        <v>41.643001556396484</v>
      </c>
      <c r="T261" s="158">
        <v>20.403999328613281</v>
      </c>
      <c r="U261" s="158">
        <v>7.559999942779541</v>
      </c>
      <c r="V261" s="162">
        <v>621</v>
      </c>
      <c r="W261" s="159" t="s">
        <v>144</v>
      </c>
      <c r="X261" s="163" t="s">
        <v>146</v>
      </c>
      <c r="Y261" s="163" t="s">
        <v>146</v>
      </c>
      <c r="Z261" s="160">
        <v>0.20000000298023224</v>
      </c>
      <c r="AA261" s="163" t="s">
        <v>146</v>
      </c>
      <c r="AB261" s="159" t="s">
        <v>148</v>
      </c>
      <c r="AC261" s="160">
        <v>0.60000002384185791</v>
      </c>
      <c r="AD261" s="164">
        <v>25</v>
      </c>
      <c r="AE261" s="217"/>
    </row>
    <row r="262" spans="1:32" x14ac:dyDescent="0.3">
      <c r="A262" s="192" t="s">
        <v>55</v>
      </c>
      <c r="B262" s="260">
        <v>41926</v>
      </c>
      <c r="C262" s="626"/>
      <c r="D262" s="219">
        <v>4</v>
      </c>
      <c r="E262" s="220" t="s">
        <v>144</v>
      </c>
      <c r="F262" s="219">
        <v>9.4200000762939453</v>
      </c>
      <c r="G262" s="219">
        <v>5.6500000953674316</v>
      </c>
      <c r="H262" s="220" t="s">
        <v>145</v>
      </c>
      <c r="I262" s="219">
        <v>1.8799999952316284</v>
      </c>
      <c r="J262" s="219">
        <v>113.26000213623047</v>
      </c>
      <c r="K262" s="224" t="s">
        <v>165</v>
      </c>
      <c r="L262" s="220" t="s">
        <v>163</v>
      </c>
      <c r="M262" s="224" t="s">
        <v>165</v>
      </c>
      <c r="N262" s="221">
        <v>262.39999389648438</v>
      </c>
      <c r="O262" s="219">
        <v>31.472000122070313</v>
      </c>
      <c r="P262" s="222">
        <v>8.1357188522815704E-2</v>
      </c>
      <c r="Q262" s="222"/>
      <c r="R262" s="222"/>
      <c r="S262" s="219">
        <v>43.41400146484375</v>
      </c>
      <c r="T262" s="219">
        <v>27.160999298095703</v>
      </c>
      <c r="U262" s="219">
        <v>7.7699999809265137</v>
      </c>
      <c r="V262" s="271">
        <v>612</v>
      </c>
      <c r="W262" s="159" t="s">
        <v>144</v>
      </c>
      <c r="X262" s="163" t="s">
        <v>146</v>
      </c>
      <c r="Y262" s="163" t="s">
        <v>146</v>
      </c>
      <c r="Z262" s="160">
        <v>1</v>
      </c>
      <c r="AA262" s="160">
        <v>0.80000001192092896</v>
      </c>
      <c r="AB262" s="158">
        <v>5.9999998658895493E-2</v>
      </c>
      <c r="AC262" s="160">
        <v>1</v>
      </c>
      <c r="AD262" s="212" t="s">
        <v>251</v>
      </c>
      <c r="AE262" s="272"/>
    </row>
    <row r="263" spans="1:32" x14ac:dyDescent="0.3">
      <c r="A263" s="192" t="s">
        <v>55</v>
      </c>
      <c r="B263" s="237">
        <v>41948</v>
      </c>
      <c r="C263" s="622"/>
      <c r="D263" s="158">
        <v>4.6999998092651367</v>
      </c>
      <c r="E263" s="158">
        <v>3.5939667373895645E-2</v>
      </c>
      <c r="F263" s="158">
        <v>8.6800003051757813</v>
      </c>
      <c r="G263" s="158">
        <v>6.0100002288818359</v>
      </c>
      <c r="H263" s="159" t="s">
        <v>145</v>
      </c>
      <c r="I263" s="158">
        <v>1.5399999618530273</v>
      </c>
      <c r="J263" s="158">
        <v>119.16999816894531</v>
      </c>
      <c r="K263" s="163" t="s">
        <v>165</v>
      </c>
      <c r="L263" s="159" t="s">
        <v>163</v>
      </c>
      <c r="M263" s="160">
        <v>17</v>
      </c>
      <c r="N263" s="160">
        <v>299</v>
      </c>
      <c r="O263" s="158">
        <v>28.306999206542969</v>
      </c>
      <c r="P263" s="161">
        <v>0.10013949871063232</v>
      </c>
      <c r="Q263" s="161"/>
      <c r="R263" s="161"/>
      <c r="S263" s="158">
        <v>38.859001159667969</v>
      </c>
      <c r="T263" s="158">
        <v>18.478000640869141</v>
      </c>
      <c r="U263" s="158">
        <v>7.4899997711181641</v>
      </c>
      <c r="V263" s="162">
        <v>618</v>
      </c>
      <c r="W263" s="159" t="s">
        <v>144</v>
      </c>
      <c r="X263" s="163" t="s">
        <v>146</v>
      </c>
      <c r="Y263" s="163" t="s">
        <v>146</v>
      </c>
      <c r="Z263" s="160">
        <v>0.20000000298023224</v>
      </c>
      <c r="AA263" s="160">
        <v>0.60000002384185791</v>
      </c>
      <c r="AB263" s="158">
        <v>5.000000074505806E-2</v>
      </c>
      <c r="AC263" s="163" t="s">
        <v>149</v>
      </c>
      <c r="AD263" s="155"/>
      <c r="AE263" s="165"/>
    </row>
    <row r="264" spans="1:32" x14ac:dyDescent="0.3">
      <c r="A264" s="195" t="s">
        <v>55</v>
      </c>
      <c r="B264" s="622">
        <v>41989</v>
      </c>
      <c r="C264" s="622"/>
      <c r="D264" s="662">
        <v>3.0999999046325684</v>
      </c>
      <c r="E264" s="662">
        <v>3.098192997276783E-2</v>
      </c>
      <c r="F264" s="662">
        <v>10.729999542236328</v>
      </c>
      <c r="G264" s="662">
        <v>6</v>
      </c>
      <c r="H264" s="664" t="s">
        <v>145</v>
      </c>
      <c r="I264" s="662">
        <v>1.6499999761581421</v>
      </c>
      <c r="J264" s="662">
        <v>115.87999725341797</v>
      </c>
      <c r="K264" s="679">
        <v>5</v>
      </c>
      <c r="L264" s="664" t="s">
        <v>163</v>
      </c>
      <c r="M264" s="679">
        <v>11</v>
      </c>
      <c r="N264" s="679">
        <v>299</v>
      </c>
      <c r="O264" s="662">
        <v>28.478000640869141</v>
      </c>
      <c r="P264" s="688">
        <v>8.1900045275688171E-2</v>
      </c>
      <c r="Q264" s="688"/>
      <c r="R264" s="688"/>
      <c r="S264" s="662">
        <v>37.025001525878906</v>
      </c>
      <c r="T264" s="662">
        <v>23.455999374389648</v>
      </c>
      <c r="U264" s="662">
        <v>7.7199997901916504</v>
      </c>
      <c r="V264" s="694">
        <v>605</v>
      </c>
      <c r="W264" s="664" t="s">
        <v>144</v>
      </c>
      <c r="X264" s="676" t="s">
        <v>146</v>
      </c>
      <c r="Y264" s="679">
        <v>12</v>
      </c>
      <c r="Z264" s="676" t="s">
        <v>147</v>
      </c>
      <c r="AA264" s="679">
        <v>0.69999998807907104</v>
      </c>
      <c r="AB264" s="664" t="s">
        <v>148</v>
      </c>
      <c r="AC264" s="676" t="s">
        <v>149</v>
      </c>
      <c r="AD264" s="703">
        <v>27</v>
      </c>
      <c r="AE264" s="217"/>
    </row>
    <row r="265" spans="1:32" x14ac:dyDescent="0.3">
      <c r="A265" s="195" t="s">
        <v>55</v>
      </c>
      <c r="B265" s="622">
        <v>42012</v>
      </c>
      <c r="D265" s="662">
        <v>3.7999999523162842</v>
      </c>
      <c r="E265" s="662">
        <v>3.8731109350919724E-2</v>
      </c>
      <c r="F265" s="662">
        <v>10.119999885559082</v>
      </c>
      <c r="G265" s="662">
        <v>6.5</v>
      </c>
      <c r="H265" s="664" t="s">
        <v>145</v>
      </c>
      <c r="I265" s="662">
        <v>1.9199999570846558</v>
      </c>
      <c r="J265" s="662">
        <v>130.42999267578125</v>
      </c>
      <c r="K265" s="676" t="s">
        <v>165</v>
      </c>
      <c r="L265" s="664" t="s">
        <v>163</v>
      </c>
      <c r="M265" s="679">
        <v>8</v>
      </c>
      <c r="N265" s="679">
        <v>347.79998779296875</v>
      </c>
      <c r="O265" s="662">
        <v>32.388999938964844</v>
      </c>
      <c r="P265" s="688">
        <v>7.4070855975151062E-2</v>
      </c>
      <c r="Q265" s="688"/>
      <c r="R265" s="688"/>
      <c r="S265" s="662">
        <v>43.497001647949219</v>
      </c>
      <c r="T265" s="662">
        <v>20.253000259399414</v>
      </c>
      <c r="U265" s="662">
        <v>7.7100000381469727</v>
      </c>
      <c r="V265" s="694">
        <v>620</v>
      </c>
      <c r="W265" s="664" t="s">
        <v>144</v>
      </c>
      <c r="X265" s="676" t="s">
        <v>146</v>
      </c>
      <c r="Y265" s="676" t="s">
        <v>146</v>
      </c>
      <c r="Z265" s="679">
        <v>0.40000000596046448</v>
      </c>
      <c r="AA265" s="676" t="s">
        <v>146</v>
      </c>
      <c r="AB265" s="662">
        <v>3.9999999105930328E-2</v>
      </c>
      <c r="AC265" s="676" t="s">
        <v>149</v>
      </c>
      <c r="AD265" s="703">
        <v>66</v>
      </c>
      <c r="AE265" s="217"/>
      <c r="AF265" s="217"/>
    </row>
    <row r="266" spans="1:32" x14ac:dyDescent="0.3">
      <c r="A266" s="18" t="s">
        <v>55</v>
      </c>
      <c r="B266" s="625">
        <v>42040</v>
      </c>
      <c r="D266" s="663">
        <v>3.7000000476837158</v>
      </c>
      <c r="E266" s="663">
        <v>4.0391486138105392E-2</v>
      </c>
      <c r="F266" s="663">
        <v>8.6000003814697266</v>
      </c>
      <c r="G266" s="663">
        <v>5.6700000762939453</v>
      </c>
      <c r="H266" s="667" t="s">
        <v>145</v>
      </c>
      <c r="I266" s="663">
        <v>1.5700000524520874</v>
      </c>
      <c r="J266" s="663">
        <v>104.29000091552734</v>
      </c>
      <c r="K266" s="682" t="s">
        <v>165</v>
      </c>
      <c r="L266" s="667" t="s">
        <v>163</v>
      </c>
      <c r="M266" s="677">
        <v>16</v>
      </c>
      <c r="N266" s="677">
        <v>250.19999694824219</v>
      </c>
      <c r="O266" s="663">
        <v>33.5260009765625</v>
      </c>
      <c r="P266" s="689">
        <v>0.1075025200843811</v>
      </c>
      <c r="Q266" s="689"/>
      <c r="R266" s="689"/>
      <c r="S266" s="663">
        <v>38.199001312255859</v>
      </c>
      <c r="T266" s="663">
        <v>16.26300048828125</v>
      </c>
      <c r="U266" s="663">
        <v>7.7199997901916504</v>
      </c>
      <c r="V266" s="695">
        <v>598</v>
      </c>
      <c r="W266" s="667" t="s">
        <v>144</v>
      </c>
      <c r="X266" s="682" t="s">
        <v>146</v>
      </c>
      <c r="Y266" s="677">
        <v>1.2999999523162842</v>
      </c>
      <c r="Z266" s="677">
        <v>0.40000000596046448</v>
      </c>
      <c r="AA266" s="677">
        <v>0.80000001192092896</v>
      </c>
      <c r="AB266" s="663">
        <v>0.10000000149011612</v>
      </c>
      <c r="AC266" s="682" t="s">
        <v>149</v>
      </c>
      <c r="AD266" s="707">
        <v>47</v>
      </c>
      <c r="AE266" s="337"/>
      <c r="AF266" s="337"/>
    </row>
    <row r="267" spans="1:32" x14ac:dyDescent="0.3">
      <c r="A267" s="19" t="s">
        <v>55</v>
      </c>
      <c r="B267" s="628">
        <v>42060</v>
      </c>
      <c r="D267" s="663">
        <v>3.9000000953674316</v>
      </c>
      <c r="E267" s="663">
        <v>4.2668711394071579E-2</v>
      </c>
      <c r="F267" s="663">
        <v>8.8599996566772461</v>
      </c>
      <c r="G267" s="663">
        <v>5.929999828338623</v>
      </c>
      <c r="H267" s="667" t="s">
        <v>145</v>
      </c>
      <c r="I267" s="663">
        <v>1.75</v>
      </c>
      <c r="J267" s="663">
        <v>117.26000213623047</v>
      </c>
      <c r="K267" s="677">
        <v>15</v>
      </c>
      <c r="L267" s="663">
        <v>5.9999998658895493E-2</v>
      </c>
      <c r="M267" s="677">
        <v>23</v>
      </c>
      <c r="N267" s="677">
        <v>274.60000610351563</v>
      </c>
      <c r="O267" s="663">
        <v>37.784000396728516</v>
      </c>
      <c r="P267" s="689">
        <v>0.1453893631696701</v>
      </c>
      <c r="Q267" s="689"/>
      <c r="R267" s="689"/>
      <c r="S267" s="663">
        <v>51.118000030517578</v>
      </c>
      <c r="T267" s="663">
        <v>22.705999374389648</v>
      </c>
      <c r="U267" s="663">
        <v>7.5100002288818359</v>
      </c>
      <c r="V267" s="677">
        <v>604</v>
      </c>
      <c r="W267" s="667" t="s">
        <v>144</v>
      </c>
      <c r="X267" s="682" t="s">
        <v>146</v>
      </c>
      <c r="Y267" s="682" t="s">
        <v>146</v>
      </c>
      <c r="Z267" s="682" t="s">
        <v>147</v>
      </c>
      <c r="AA267" s="682" t="s">
        <v>146</v>
      </c>
      <c r="AB267" s="663">
        <v>9.0000003576278687E-2</v>
      </c>
      <c r="AC267" s="682" t="s">
        <v>149</v>
      </c>
      <c r="AD267" s="706">
        <v>4</v>
      </c>
      <c r="AE267" s="414"/>
      <c r="AF267" s="414"/>
    </row>
    <row r="268" spans="1:32" x14ac:dyDescent="0.3">
      <c r="A268" s="18" t="s">
        <v>55</v>
      </c>
      <c r="B268" s="627">
        <v>42074</v>
      </c>
      <c r="D268" s="663">
        <v>3.2999999523162842</v>
      </c>
      <c r="E268" s="663">
        <v>3.38306725025177E-2</v>
      </c>
      <c r="F268" s="663">
        <v>9.869999885559082</v>
      </c>
      <c r="G268" s="663">
        <v>6.190000057220459</v>
      </c>
      <c r="H268" s="667" t="s">
        <v>145</v>
      </c>
      <c r="I268" s="663">
        <v>1.7899999618530273</v>
      </c>
      <c r="J268" s="663">
        <v>122.76999664306641</v>
      </c>
      <c r="K268" s="677">
        <v>9</v>
      </c>
      <c r="L268" s="667" t="s">
        <v>163</v>
      </c>
      <c r="M268" s="677">
        <v>10</v>
      </c>
      <c r="N268" s="677">
        <v>299</v>
      </c>
      <c r="O268" s="663">
        <v>36.012001037597656</v>
      </c>
      <c r="P268" s="689">
        <v>9.3183644115924835E-2</v>
      </c>
      <c r="Q268" s="689"/>
      <c r="R268" s="689"/>
      <c r="S268" s="663">
        <v>35.985000610351563</v>
      </c>
      <c r="T268" s="663">
        <v>22.49799919128418</v>
      </c>
      <c r="U268" s="663">
        <v>8</v>
      </c>
      <c r="V268" s="695">
        <v>600</v>
      </c>
      <c r="W268" s="667" t="s">
        <v>144</v>
      </c>
      <c r="X268" s="682" t="s">
        <v>146</v>
      </c>
      <c r="Y268" s="682" t="s">
        <v>146</v>
      </c>
      <c r="Z268" s="682" t="s">
        <v>147</v>
      </c>
      <c r="AA268" s="682" t="s">
        <v>146</v>
      </c>
      <c r="AB268" s="663">
        <v>3.9999999105930328E-2</v>
      </c>
      <c r="AC268" s="682" t="s">
        <v>149</v>
      </c>
      <c r="AD268" s="705">
        <v>4</v>
      </c>
      <c r="AE268" s="412"/>
      <c r="AF268" s="412"/>
    </row>
    <row r="269" spans="1:32" x14ac:dyDescent="0.3">
      <c r="A269" s="19" t="s">
        <v>55</v>
      </c>
      <c r="B269" s="631">
        <v>42086</v>
      </c>
      <c r="D269" s="663">
        <v>4</v>
      </c>
      <c r="E269" s="667" t="s">
        <v>144</v>
      </c>
      <c r="F269" s="663">
        <v>8.4700002670288086</v>
      </c>
      <c r="G269" s="663">
        <v>5.809999942779541</v>
      </c>
      <c r="H269" s="667" t="s">
        <v>145</v>
      </c>
      <c r="I269" s="663">
        <v>1.5099999904632568</v>
      </c>
      <c r="J269" s="663">
        <v>118.98000335693359</v>
      </c>
      <c r="K269" s="677">
        <v>7</v>
      </c>
      <c r="L269" s="667" t="s">
        <v>163</v>
      </c>
      <c r="M269" s="677">
        <v>13</v>
      </c>
      <c r="N269" s="677">
        <v>299</v>
      </c>
      <c r="O269" s="663">
        <v>31.725000381469727</v>
      </c>
      <c r="P269" s="689">
        <v>9.8039381206035614E-2</v>
      </c>
      <c r="Q269" s="689"/>
      <c r="R269" s="689"/>
      <c r="S269" s="663">
        <v>33.478000640869141</v>
      </c>
      <c r="T269" s="663">
        <v>18.010000228881836</v>
      </c>
      <c r="U269" s="663">
        <v>8.0799999237060547</v>
      </c>
      <c r="V269" s="695">
        <v>616</v>
      </c>
      <c r="W269" s="667" t="s">
        <v>144</v>
      </c>
      <c r="X269" s="682" t="s">
        <v>146</v>
      </c>
      <c r="Y269" s="682" t="s">
        <v>146</v>
      </c>
      <c r="Z269" s="682" t="s">
        <v>147</v>
      </c>
      <c r="AA269" s="682" t="s">
        <v>146</v>
      </c>
      <c r="AB269" s="667" t="s">
        <v>148</v>
      </c>
      <c r="AC269" s="682" t="s">
        <v>149</v>
      </c>
      <c r="AD269" s="705">
        <v>36</v>
      </c>
      <c r="AE269" s="414"/>
      <c r="AF269" s="414"/>
    </row>
    <row r="270" spans="1:32" x14ac:dyDescent="0.3">
      <c r="A270" s="19" t="s">
        <v>55</v>
      </c>
      <c r="B270" s="631">
        <v>42097</v>
      </c>
      <c r="D270" s="663">
        <v>3.5999999046325684</v>
      </c>
      <c r="E270" s="667" t="s">
        <v>144</v>
      </c>
      <c r="F270" s="663">
        <v>7.820000171661377</v>
      </c>
      <c r="G270" s="663">
        <v>5.679999828338623</v>
      </c>
      <c r="H270" s="667" t="s">
        <v>145</v>
      </c>
      <c r="I270" s="663">
        <v>1.3799999952316284</v>
      </c>
      <c r="J270" s="663">
        <v>114.25</v>
      </c>
      <c r="K270" s="677">
        <v>9</v>
      </c>
      <c r="L270" s="667" t="s">
        <v>163</v>
      </c>
      <c r="M270" s="677">
        <v>15</v>
      </c>
      <c r="N270" s="677">
        <v>274.60000610351563</v>
      </c>
      <c r="O270" s="663">
        <v>35.674999237060547</v>
      </c>
      <c r="P270" s="689">
        <v>0.1004079133272171</v>
      </c>
      <c r="Q270" s="689"/>
      <c r="R270" s="689"/>
      <c r="S270" s="663">
        <v>39.580001831054688</v>
      </c>
      <c r="T270" s="663">
        <v>18.791000366210938</v>
      </c>
      <c r="U270" s="663">
        <v>7.630000114440918</v>
      </c>
      <c r="V270" s="677">
        <v>619</v>
      </c>
      <c r="W270" s="667" t="s">
        <v>144</v>
      </c>
      <c r="X270" s="682" t="s">
        <v>146</v>
      </c>
      <c r="Y270" s="682" t="s">
        <v>146</v>
      </c>
      <c r="Z270" s="682" t="s">
        <v>147</v>
      </c>
      <c r="AA270" s="677">
        <v>1.1000000238418579</v>
      </c>
      <c r="AB270" s="667" t="s">
        <v>148</v>
      </c>
      <c r="AC270" s="677">
        <v>0.60000002384185791</v>
      </c>
      <c r="AD270" s="707">
        <v>7</v>
      </c>
      <c r="AE270" s="381"/>
      <c r="AF270" s="381"/>
    </row>
    <row r="271" spans="1:32" x14ac:dyDescent="0.3">
      <c r="A271" s="337" t="s">
        <v>344</v>
      </c>
      <c r="B271" s="619">
        <v>42121</v>
      </c>
      <c r="D271" s="663">
        <v>2.7000000476837158</v>
      </c>
      <c r="E271" s="667" t="s">
        <v>144</v>
      </c>
      <c r="F271" s="663">
        <v>8.6899995803833008</v>
      </c>
      <c r="G271" s="663">
        <v>5.7800002098083496</v>
      </c>
      <c r="H271" s="667" t="s">
        <v>145</v>
      </c>
      <c r="I271" s="663">
        <v>1.5199999809265137</v>
      </c>
      <c r="J271" s="663">
        <v>115.51999664306641</v>
      </c>
      <c r="K271" s="677">
        <v>15</v>
      </c>
      <c r="L271" s="667" t="s">
        <v>163</v>
      </c>
      <c r="M271" s="677">
        <v>5</v>
      </c>
      <c r="N271" s="677">
        <v>299</v>
      </c>
      <c r="O271" s="663">
        <v>30.437999725341797</v>
      </c>
      <c r="P271" s="689">
        <v>0.16509184241294861</v>
      </c>
      <c r="Q271" s="689"/>
      <c r="R271" s="689"/>
      <c r="S271" s="663">
        <v>38.869998931884766</v>
      </c>
      <c r="T271" s="663">
        <v>14.677000045776367</v>
      </c>
      <c r="U271" s="663">
        <v>7.7399997711181641</v>
      </c>
      <c r="V271" s="677">
        <v>612</v>
      </c>
      <c r="W271" s="667" t="s">
        <v>144</v>
      </c>
      <c r="X271" s="682" t="s">
        <v>146</v>
      </c>
      <c r="Y271" s="682" t="s">
        <v>146</v>
      </c>
      <c r="Z271" s="682" t="s">
        <v>147</v>
      </c>
      <c r="AA271" s="677">
        <v>1.2999999523162842</v>
      </c>
      <c r="AB271" s="667" t="s">
        <v>148</v>
      </c>
      <c r="AC271" s="682" t="s">
        <v>149</v>
      </c>
      <c r="AD271" s="707">
        <v>56</v>
      </c>
      <c r="AE271" s="381"/>
      <c r="AF271" s="381"/>
    </row>
    <row r="272" spans="1:32" x14ac:dyDescent="0.3">
      <c r="A272" s="612" t="s">
        <v>55</v>
      </c>
      <c r="B272" s="649">
        <v>42129</v>
      </c>
      <c r="D272" s="669">
        <v>3.5999999046325684</v>
      </c>
      <c r="E272" s="669">
        <v>2.0859368145465851E-2</v>
      </c>
      <c r="F272" s="669">
        <v>8.9300003051757813</v>
      </c>
      <c r="G272" s="669">
        <v>5.6399998664855957</v>
      </c>
      <c r="H272" s="673" t="s">
        <v>145</v>
      </c>
      <c r="I272" s="669">
        <v>1.5800000429153442</v>
      </c>
      <c r="J272" s="669">
        <v>116.94000244140625</v>
      </c>
      <c r="K272" s="683">
        <v>8</v>
      </c>
      <c r="L272" s="673" t="s">
        <v>163</v>
      </c>
      <c r="M272" s="683">
        <v>7</v>
      </c>
      <c r="N272" s="683">
        <v>299</v>
      </c>
      <c r="O272" s="669">
        <v>35.527000427246094</v>
      </c>
      <c r="P272" s="692">
        <v>0.10984321683645248</v>
      </c>
      <c r="Q272" s="692"/>
      <c r="R272" s="692"/>
      <c r="S272" s="669">
        <v>41.112998962402344</v>
      </c>
      <c r="T272" s="669">
        <v>20.233999252319336</v>
      </c>
      <c r="U272" s="669">
        <v>7.7699999809265137</v>
      </c>
      <c r="V272" s="699">
        <v>620</v>
      </c>
      <c r="W272" s="672" t="s">
        <v>144</v>
      </c>
      <c r="X272" s="678" t="s">
        <v>146</v>
      </c>
      <c r="Y272" s="678" t="s">
        <v>146</v>
      </c>
      <c r="Z272" s="678" t="s">
        <v>147</v>
      </c>
      <c r="AA272" s="681">
        <v>1.5</v>
      </c>
      <c r="AB272" s="672" t="s">
        <v>148</v>
      </c>
      <c r="AC272" s="678" t="s">
        <v>149</v>
      </c>
      <c r="AD272" s="710">
        <v>44</v>
      </c>
      <c r="AE272" s="381"/>
      <c r="AF272" s="381"/>
    </row>
    <row r="273" spans="1:32" x14ac:dyDescent="0.3">
      <c r="A273" s="601" t="s">
        <v>344</v>
      </c>
      <c r="B273" s="643">
        <v>42149</v>
      </c>
      <c r="D273" s="331">
        <v>3.2000000476837158</v>
      </c>
      <c r="E273" s="332" t="s">
        <v>144</v>
      </c>
      <c r="F273" s="331">
        <v>8.1899995803833008</v>
      </c>
      <c r="G273" s="331">
        <v>5.6700000762939453</v>
      </c>
      <c r="H273" s="332" t="s">
        <v>145</v>
      </c>
      <c r="I273" s="331">
        <v>1.5499999523162842</v>
      </c>
      <c r="J273" s="331">
        <v>119.86000061035156</v>
      </c>
      <c r="K273" s="333">
        <v>6</v>
      </c>
      <c r="L273" s="332" t="s">
        <v>163</v>
      </c>
      <c r="M273" s="341" t="s">
        <v>165</v>
      </c>
      <c r="N273" s="333">
        <v>299</v>
      </c>
      <c r="O273" s="331">
        <v>31.311000823974609</v>
      </c>
      <c r="P273" s="388">
        <v>5.8291573077440262E-2</v>
      </c>
      <c r="Q273" s="388"/>
      <c r="R273" s="388"/>
      <c r="S273" s="331">
        <v>33.533000946044922</v>
      </c>
      <c r="T273" s="331">
        <v>13.951999664306641</v>
      </c>
      <c r="U273" s="331">
        <v>7.820000171661377</v>
      </c>
      <c r="V273" s="333">
        <v>620</v>
      </c>
      <c r="W273" s="332" t="s">
        <v>144</v>
      </c>
      <c r="X273" s="341" t="s">
        <v>146</v>
      </c>
      <c r="Y273" s="333">
        <v>0.5</v>
      </c>
      <c r="Z273" s="333">
        <v>0.69999998807907104</v>
      </c>
      <c r="AA273" s="333">
        <v>0.80000001192092896</v>
      </c>
      <c r="AB273" s="331">
        <v>5.000000074505806E-2</v>
      </c>
      <c r="AC273" s="341" t="s">
        <v>149</v>
      </c>
      <c r="AD273" s="389">
        <v>14</v>
      </c>
      <c r="AE273" s="18"/>
      <c r="AF273" s="18"/>
    </row>
    <row r="274" spans="1:32" x14ac:dyDescent="0.3">
      <c r="A274" s="19" t="s">
        <v>55</v>
      </c>
      <c r="B274" s="634">
        <v>42159</v>
      </c>
      <c r="D274" s="293">
        <v>3.4000000953674316</v>
      </c>
      <c r="E274" s="292" t="s">
        <v>144</v>
      </c>
      <c r="F274" s="293">
        <v>7.130000114440918</v>
      </c>
      <c r="G274" s="293">
        <v>5.4499998092651367</v>
      </c>
      <c r="H274" s="292" t="s">
        <v>145</v>
      </c>
      <c r="I274" s="293">
        <v>1.4199999570846558</v>
      </c>
      <c r="J274" s="293">
        <v>114.16999816894531</v>
      </c>
      <c r="K274" s="295">
        <v>7</v>
      </c>
      <c r="L274" s="292" t="s">
        <v>163</v>
      </c>
      <c r="M274" s="294" t="s">
        <v>165</v>
      </c>
      <c r="N274" s="295">
        <v>274.60000610351563</v>
      </c>
      <c r="O274" s="293">
        <v>34.379001617431641</v>
      </c>
      <c r="P274" s="296">
        <v>9.4805218279361725E-2</v>
      </c>
      <c r="Q274" s="296"/>
      <c r="R274" s="296"/>
      <c r="S274" s="293">
        <v>37.055000305175781</v>
      </c>
      <c r="T274" s="293">
        <v>19.792999267578125</v>
      </c>
      <c r="U274" s="293">
        <v>7.7399997711181641</v>
      </c>
      <c r="V274" s="297">
        <v>607</v>
      </c>
      <c r="W274" s="292" t="s">
        <v>144</v>
      </c>
      <c r="X274" s="294" t="s">
        <v>146</v>
      </c>
      <c r="Y274" s="294" t="s">
        <v>146</v>
      </c>
      <c r="Z274" s="295">
        <v>1</v>
      </c>
      <c r="AA274" s="295">
        <v>0.5</v>
      </c>
      <c r="AB274" s="292" t="s">
        <v>148</v>
      </c>
      <c r="AC274" s="294" t="s">
        <v>149</v>
      </c>
      <c r="AD274" s="298">
        <v>59</v>
      </c>
      <c r="AE274" s="299"/>
      <c r="AF274" s="299"/>
    </row>
    <row r="275" spans="1:32" x14ac:dyDescent="0.3">
      <c r="A275" s="19" t="s">
        <v>55</v>
      </c>
      <c r="B275" s="634">
        <v>42184</v>
      </c>
      <c r="D275" s="331">
        <v>5</v>
      </c>
      <c r="E275" s="331">
        <v>2.3432763293385506E-2</v>
      </c>
      <c r="F275" s="331">
        <v>8.119999885559082</v>
      </c>
      <c r="G275" s="331">
        <v>5.429999828338623</v>
      </c>
      <c r="H275" s="332" t="s">
        <v>145</v>
      </c>
      <c r="I275" s="331">
        <v>1.3799999952316284</v>
      </c>
      <c r="J275" s="331">
        <v>117.63999938964844</v>
      </c>
      <c r="K275" s="333">
        <v>5</v>
      </c>
      <c r="L275" s="332" t="s">
        <v>163</v>
      </c>
      <c r="M275" s="333">
        <v>9</v>
      </c>
      <c r="N275" s="333">
        <v>262.39999389648438</v>
      </c>
      <c r="O275" s="331">
        <v>35.791999816894531</v>
      </c>
      <c r="P275" s="388">
        <v>7.4945025146007538E-2</v>
      </c>
      <c r="Q275" s="388"/>
      <c r="R275" s="388"/>
      <c r="S275" s="331">
        <v>43.963001251220703</v>
      </c>
      <c r="T275" s="331">
        <v>28.13800048828125</v>
      </c>
      <c r="U275" s="331">
        <v>7.5900001525878906</v>
      </c>
      <c r="V275" s="331">
        <v>621</v>
      </c>
      <c r="W275" s="332" t="s">
        <v>144</v>
      </c>
      <c r="X275" s="341" t="s">
        <v>146</v>
      </c>
      <c r="Y275" s="341" t="s">
        <v>146</v>
      </c>
      <c r="Z275" s="333">
        <v>0.20000000298023224</v>
      </c>
      <c r="AA275" s="333">
        <v>1.7999999523162842</v>
      </c>
      <c r="AB275" s="331">
        <v>5.000000074505806E-2</v>
      </c>
      <c r="AC275" s="341" t="s">
        <v>149</v>
      </c>
      <c r="AD275" s="415"/>
      <c r="AE275" s="381"/>
      <c r="AF275" s="381"/>
    </row>
    <row r="276" spans="1:32" x14ac:dyDescent="0.3">
      <c r="A276" s="460" t="s">
        <v>55</v>
      </c>
      <c r="B276" s="621">
        <v>42188</v>
      </c>
      <c r="D276" s="331">
        <v>5</v>
      </c>
      <c r="E276" s="332" t="s">
        <v>144</v>
      </c>
      <c r="F276" s="331">
        <v>8.3900003433227539</v>
      </c>
      <c r="G276" s="331">
        <v>5.6999998092651367</v>
      </c>
      <c r="H276" s="332" t="s">
        <v>145</v>
      </c>
      <c r="I276" s="331">
        <v>1.559999942779541</v>
      </c>
      <c r="J276" s="331">
        <v>116.31999969482422</v>
      </c>
      <c r="K276" s="341" t="s">
        <v>165</v>
      </c>
      <c r="L276" s="332" t="s">
        <v>163</v>
      </c>
      <c r="M276" s="333">
        <v>14</v>
      </c>
      <c r="N276" s="333">
        <v>280.70001220703125</v>
      </c>
      <c r="O276" s="331">
        <v>30.017999649047852</v>
      </c>
      <c r="P276" s="388">
        <v>5.3862482309341431E-2</v>
      </c>
      <c r="Q276" s="388"/>
      <c r="R276" s="388"/>
      <c r="S276" s="331">
        <v>38.425998687744141</v>
      </c>
      <c r="T276" s="331">
        <v>22.315000534057617</v>
      </c>
      <c r="U276" s="331">
        <v>7.880000114440918</v>
      </c>
      <c r="V276" s="335">
        <v>630</v>
      </c>
      <c r="W276" s="442" t="s">
        <v>144</v>
      </c>
      <c r="X276" s="444" t="s">
        <v>146</v>
      </c>
      <c r="Y276" s="443">
        <v>1.5</v>
      </c>
      <c r="Z276" s="443">
        <v>0.5</v>
      </c>
      <c r="AA276" s="443">
        <v>1.2000000476837158</v>
      </c>
      <c r="AB276" s="441">
        <v>0.10999999940395355</v>
      </c>
      <c r="AC276" s="444" t="s">
        <v>149</v>
      </c>
      <c r="AD276" s="701"/>
      <c r="AE276" s="299"/>
      <c r="AF276" s="299"/>
    </row>
    <row r="277" spans="1:32" x14ac:dyDescent="0.3">
      <c r="A277" s="13" t="s">
        <v>55</v>
      </c>
      <c r="B277" s="511">
        <v>42212</v>
      </c>
      <c r="D277" s="331">
        <v>4.5999999046325684</v>
      </c>
      <c r="E277" s="332" t="s">
        <v>144</v>
      </c>
      <c r="F277" s="331">
        <v>8.0200004577636719</v>
      </c>
      <c r="G277" s="331">
        <v>5.6500000953674316</v>
      </c>
      <c r="H277" s="332" t="s">
        <v>145</v>
      </c>
      <c r="I277" s="331">
        <v>1.3400000333786011</v>
      </c>
      <c r="J277" s="331">
        <v>122.02999877929688</v>
      </c>
      <c r="K277" s="341" t="s">
        <v>165</v>
      </c>
      <c r="L277" s="332" t="s">
        <v>163</v>
      </c>
      <c r="M277" s="333">
        <v>18</v>
      </c>
      <c r="N277" s="333">
        <v>329.5</v>
      </c>
      <c r="O277" s="331">
        <v>17.606000900268555</v>
      </c>
      <c r="P277" s="388">
        <v>8.3677500486373901E-2</v>
      </c>
      <c r="Q277" s="388"/>
      <c r="R277" s="388"/>
      <c r="S277" s="331">
        <v>25.406000137329102</v>
      </c>
      <c r="T277" s="331">
        <v>11.944000244140625</v>
      </c>
      <c r="U277" s="331">
        <v>7.7600002288818359</v>
      </c>
      <c r="V277" s="335">
        <v>623</v>
      </c>
      <c r="W277" s="442" t="s">
        <v>144</v>
      </c>
      <c r="X277" s="444" t="s">
        <v>146</v>
      </c>
      <c r="Y277" s="444" t="s">
        <v>146</v>
      </c>
      <c r="Z277" s="444" t="s">
        <v>147</v>
      </c>
      <c r="AA277" s="443">
        <v>0.69999998807907104</v>
      </c>
      <c r="AB277" s="441">
        <v>3.9999999105930328E-2</v>
      </c>
      <c r="AC277" s="444" t="s">
        <v>149</v>
      </c>
      <c r="AD277" s="701"/>
      <c r="AE277" s="299"/>
      <c r="AF277" s="299"/>
    </row>
    <row r="278" spans="1:32" x14ac:dyDescent="0.3">
      <c r="A278" s="13" t="s">
        <v>55</v>
      </c>
      <c r="B278" s="397">
        <v>42221</v>
      </c>
      <c r="D278" s="331">
        <v>4</v>
      </c>
      <c r="E278" s="331">
        <v>2.3791108280420303E-2</v>
      </c>
      <c r="F278" s="331">
        <v>7.75</v>
      </c>
      <c r="G278" s="331">
        <v>5.4899997711181641</v>
      </c>
      <c r="H278" s="332" t="s">
        <v>145</v>
      </c>
      <c r="I278" s="331">
        <v>1.3799999952316284</v>
      </c>
      <c r="J278" s="331">
        <v>113.54000091552734</v>
      </c>
      <c r="K278" s="333">
        <v>5</v>
      </c>
      <c r="L278" s="332" t="s">
        <v>163</v>
      </c>
      <c r="M278" s="341" t="s">
        <v>165</v>
      </c>
      <c r="N278" s="333">
        <v>274.60000610351563</v>
      </c>
      <c r="O278" s="331">
        <v>32.160999298095703</v>
      </c>
      <c r="P278" s="388">
        <v>9.4081327319145203E-2</v>
      </c>
      <c r="Q278" s="388"/>
      <c r="R278" s="388"/>
      <c r="S278" s="331">
        <v>36.784999847412109</v>
      </c>
      <c r="T278" s="331">
        <v>21.410999298095703</v>
      </c>
      <c r="U278" s="331">
        <v>7.5799999237060547</v>
      </c>
      <c r="V278" s="335">
        <v>638</v>
      </c>
      <c r="W278" s="332" t="s">
        <v>144</v>
      </c>
      <c r="X278" s="341" t="s">
        <v>146</v>
      </c>
      <c r="Y278" s="333">
        <v>0.69999998807907104</v>
      </c>
      <c r="Z278" s="333">
        <v>0.5</v>
      </c>
      <c r="AA278" s="333">
        <v>1.2999999523162842</v>
      </c>
      <c r="AB278" s="332" t="s">
        <v>148</v>
      </c>
      <c r="AC278" s="341" t="s">
        <v>149</v>
      </c>
      <c r="AD278" s="13"/>
      <c r="AE278" s="716">
        <v>5</v>
      </c>
      <c r="AF278" s="19"/>
    </row>
    <row r="279" spans="1:32" x14ac:dyDescent="0.3">
      <c r="A279" s="391" t="s">
        <v>344</v>
      </c>
      <c r="B279" s="15">
        <v>42247</v>
      </c>
      <c r="D279" s="331">
        <v>4.0999999046325684</v>
      </c>
      <c r="E279" s="332" t="s">
        <v>144</v>
      </c>
      <c r="F279" s="331">
        <v>7.5199999809265137</v>
      </c>
      <c r="G279" s="331">
        <v>5.5199999809265137</v>
      </c>
      <c r="H279" s="332" t="s">
        <v>145</v>
      </c>
      <c r="I279" s="331">
        <v>1.3400000333786011</v>
      </c>
      <c r="J279" s="331">
        <v>111.59999847412109</v>
      </c>
      <c r="K279" s="341" t="s">
        <v>165</v>
      </c>
      <c r="L279" s="332" t="s">
        <v>163</v>
      </c>
      <c r="M279" s="341" t="s">
        <v>165</v>
      </c>
      <c r="N279" s="333">
        <v>262.39999389648438</v>
      </c>
      <c r="O279" s="331">
        <v>34</v>
      </c>
      <c r="P279" s="388">
        <v>8.0875188112258911E-2</v>
      </c>
      <c r="Q279" s="388"/>
      <c r="R279" s="388"/>
      <c r="S279" s="331">
        <v>36.152000427246094</v>
      </c>
      <c r="T279" s="331">
        <v>20.740999221801758</v>
      </c>
      <c r="U279" s="331">
        <v>7.7800002098083496</v>
      </c>
      <c r="V279" s="335">
        <v>633</v>
      </c>
      <c r="W279" s="332" t="s">
        <v>144</v>
      </c>
      <c r="X279" s="333">
        <v>0.69999998807907104</v>
      </c>
      <c r="Y279" s="341" t="s">
        <v>146</v>
      </c>
      <c r="Z279" s="333">
        <v>0.69999998807907104</v>
      </c>
      <c r="AA279" s="333">
        <v>1.2999999523162842</v>
      </c>
      <c r="AB279" s="332" t="s">
        <v>148</v>
      </c>
      <c r="AC279" s="341" t="s">
        <v>149</v>
      </c>
      <c r="AD279" s="13"/>
      <c r="AE279" s="716">
        <v>62</v>
      </c>
      <c r="AF279" s="19"/>
    </row>
    <row r="280" spans="1:32" x14ac:dyDescent="0.3">
      <c r="A280" s="13" t="s">
        <v>55</v>
      </c>
      <c r="B280" s="491">
        <v>42250</v>
      </c>
      <c r="D280" s="331">
        <v>5.1999998092651367</v>
      </c>
      <c r="E280" s="332" t="s">
        <v>144</v>
      </c>
      <c r="F280" s="331">
        <v>8.0399999618530273</v>
      </c>
      <c r="G280" s="331">
        <v>5.5100002288818359</v>
      </c>
      <c r="H280" s="332" t="s">
        <v>145</v>
      </c>
      <c r="I280" s="331">
        <v>1.1100000143051147</v>
      </c>
      <c r="J280" s="331">
        <v>112.01999664306641</v>
      </c>
      <c r="K280" s="341" t="s">
        <v>165</v>
      </c>
      <c r="L280" s="332" t="s">
        <v>163</v>
      </c>
      <c r="M280" s="333">
        <v>15</v>
      </c>
      <c r="N280" s="333">
        <v>262.39999389648438</v>
      </c>
      <c r="O280" s="331">
        <v>32.658000946044922</v>
      </c>
      <c r="P280" s="388">
        <v>6.5197259187698364E-2</v>
      </c>
      <c r="Q280" s="388"/>
      <c r="R280" s="388"/>
      <c r="S280" s="331">
        <v>40.743999481201172</v>
      </c>
      <c r="T280" s="331">
        <v>18.729999542236328</v>
      </c>
      <c r="U280" s="331">
        <v>7.679999828338623</v>
      </c>
      <c r="V280" s="335">
        <v>626</v>
      </c>
      <c r="W280" s="332" t="s">
        <v>144</v>
      </c>
      <c r="X280" s="341" t="s">
        <v>146</v>
      </c>
      <c r="Y280" s="333">
        <v>1.7999999523162842</v>
      </c>
      <c r="Z280" s="333">
        <v>0.89999997615814209</v>
      </c>
      <c r="AA280" s="333">
        <v>1.3999999761581421</v>
      </c>
      <c r="AB280" s="331">
        <v>7.0000000298023224E-2</v>
      </c>
      <c r="AC280" s="333">
        <v>0.40000000596046448</v>
      </c>
      <c r="AD280" s="389">
        <v>59</v>
      </c>
      <c r="AE280" s="381"/>
      <c r="AF280" s="381"/>
    </row>
    <row r="281" spans="1:32" x14ac:dyDescent="0.3">
      <c r="A281" s="415" t="s">
        <v>344</v>
      </c>
      <c r="B281" s="461">
        <v>42282</v>
      </c>
      <c r="D281" s="331">
        <v>3.5</v>
      </c>
      <c r="E281" s="331">
        <v>5.2348315715789795E-2</v>
      </c>
      <c r="F281" s="331">
        <v>7.7300000190734863</v>
      </c>
      <c r="G281" s="331">
        <v>5.309999942779541</v>
      </c>
      <c r="H281" s="332" t="s">
        <v>145</v>
      </c>
      <c r="I281" s="331">
        <v>1.3700000047683716</v>
      </c>
      <c r="J281" s="331">
        <v>111.05000305175781</v>
      </c>
      <c r="K281" s="341" t="s">
        <v>165</v>
      </c>
      <c r="L281" s="332" t="s">
        <v>163</v>
      </c>
      <c r="M281" s="341" t="s">
        <v>165</v>
      </c>
      <c r="N281" s="333">
        <v>250.19999694824219</v>
      </c>
      <c r="O281" s="331">
        <v>36.395999908447266</v>
      </c>
      <c r="P281" s="388">
        <v>5.5840343236923218E-2</v>
      </c>
      <c r="Q281" s="388"/>
      <c r="R281" s="388"/>
      <c r="S281" s="331">
        <v>44.625999450683594</v>
      </c>
      <c r="T281" s="331">
        <v>21.642000198364258</v>
      </c>
      <c r="U281" s="331">
        <v>7.679999828338623</v>
      </c>
      <c r="V281" s="335">
        <v>630</v>
      </c>
      <c r="W281" s="332" t="s">
        <v>144</v>
      </c>
      <c r="X281" s="341" t="s">
        <v>146</v>
      </c>
      <c r="Y281" s="341" t="s">
        <v>146</v>
      </c>
      <c r="Z281" s="333">
        <v>0.80000001192092896</v>
      </c>
      <c r="AA281" s="333">
        <v>0.80000001192092896</v>
      </c>
      <c r="AB281" s="332" t="s">
        <v>148</v>
      </c>
      <c r="AC281" s="333">
        <v>0.40000000596046448</v>
      </c>
      <c r="AD281" s="447">
        <v>30</v>
      </c>
      <c r="AE281" s="381"/>
      <c r="AF281" s="381"/>
    </row>
    <row r="282" spans="1:32" x14ac:dyDescent="0.3">
      <c r="A282" s="13" t="s">
        <v>55</v>
      </c>
      <c r="B282" s="515">
        <v>42290</v>
      </c>
      <c r="D282" s="331">
        <v>4.3000001907348633</v>
      </c>
      <c r="E282" s="332" t="s">
        <v>144</v>
      </c>
      <c r="F282" s="331">
        <v>7.630000114440918</v>
      </c>
      <c r="G282" s="331">
        <v>5.5900001525878906</v>
      </c>
      <c r="H282" s="332" t="s">
        <v>145</v>
      </c>
      <c r="I282" s="331">
        <v>1.2999999523162842</v>
      </c>
      <c r="J282" s="331">
        <v>125.25</v>
      </c>
      <c r="K282" s="333">
        <v>6</v>
      </c>
      <c r="L282" s="332" t="s">
        <v>163</v>
      </c>
      <c r="M282" s="333">
        <v>16</v>
      </c>
      <c r="N282" s="333">
        <v>335.60000610351563</v>
      </c>
      <c r="O282" s="331">
        <v>26.645999908447266</v>
      </c>
      <c r="P282" s="388">
        <v>7.5295649468898773E-2</v>
      </c>
      <c r="Q282" s="388"/>
      <c r="R282" s="388"/>
      <c r="S282" s="331">
        <v>36.938999176025391</v>
      </c>
      <c r="T282" s="331">
        <v>17.142999649047852</v>
      </c>
      <c r="U282" s="331">
        <v>7.5100002288818359</v>
      </c>
      <c r="V282" s="335">
        <v>617</v>
      </c>
      <c r="W282" s="332" t="s">
        <v>144</v>
      </c>
      <c r="X282" s="341" t="s">
        <v>146</v>
      </c>
      <c r="Y282" s="341" t="s">
        <v>146</v>
      </c>
      <c r="Z282" s="333">
        <v>2.2000000476837158</v>
      </c>
      <c r="AA282" s="341" t="s">
        <v>146</v>
      </c>
      <c r="AB282" s="332" t="s">
        <v>148</v>
      </c>
      <c r="AC282" s="333">
        <v>0.89999997615814209</v>
      </c>
      <c r="AD282" s="447">
        <v>29</v>
      </c>
      <c r="AE282" s="381"/>
      <c r="AF282" s="381"/>
    </row>
    <row r="283" spans="1:32" x14ac:dyDescent="0.3">
      <c r="A283" s="324" t="s">
        <v>284</v>
      </c>
      <c r="B283" s="330" t="s">
        <v>595</v>
      </c>
      <c r="C283" s="651"/>
      <c r="D283" s="331">
        <v>5.0999999046325684</v>
      </c>
      <c r="E283" s="332" t="s">
        <v>144</v>
      </c>
      <c r="F283" s="331">
        <v>7.8600001335144043</v>
      </c>
      <c r="G283" s="331">
        <v>5.5409998893737793</v>
      </c>
      <c r="H283" s="332" t="s">
        <v>145</v>
      </c>
      <c r="I283" s="331">
        <v>1.4900000095367432</v>
      </c>
      <c r="J283" s="331">
        <v>114.04000091552734</v>
      </c>
      <c r="K283" s="333">
        <v>12</v>
      </c>
      <c r="L283" s="332" t="s">
        <v>163</v>
      </c>
      <c r="M283" s="333">
        <v>23</v>
      </c>
      <c r="N283" s="333">
        <v>268.5</v>
      </c>
      <c r="O283" s="331">
        <v>32.140998840332031</v>
      </c>
      <c r="P283" s="334">
        <v>4.9969557672739029E-2</v>
      </c>
      <c r="Q283" s="334"/>
      <c r="R283" s="334"/>
      <c r="S283" s="331">
        <v>49.266998291015625</v>
      </c>
      <c r="T283" s="331">
        <v>17.983999252319336</v>
      </c>
      <c r="U283" s="331">
        <v>8.2399997711181641</v>
      </c>
      <c r="V283" s="335">
        <v>583</v>
      </c>
      <c r="W283" s="328"/>
      <c r="X283" s="425"/>
      <c r="Y283" s="328"/>
      <c r="Z283" s="328"/>
      <c r="AA283" s="328"/>
      <c r="AB283" s="328"/>
      <c r="AC283" s="328"/>
      <c r="AD283" s="328"/>
      <c r="AE283" s="336"/>
    </row>
    <row r="285" spans="1:32" x14ac:dyDescent="0.3">
      <c r="A285" s="318"/>
      <c r="B285" s="318"/>
      <c r="C285" s="303" t="s">
        <v>596</v>
      </c>
      <c r="D285" s="1" t="s">
        <v>108</v>
      </c>
      <c r="E285" s="1" t="s">
        <v>109</v>
      </c>
      <c r="F285" s="1" t="s">
        <v>110</v>
      </c>
      <c r="G285" s="1" t="s">
        <v>111</v>
      </c>
      <c r="H285" s="1" t="s">
        <v>112</v>
      </c>
      <c r="I285" s="1" t="s">
        <v>113</v>
      </c>
      <c r="J285" s="1" t="s">
        <v>114</v>
      </c>
      <c r="K285" s="1" t="s">
        <v>115</v>
      </c>
      <c r="L285" s="1" t="s">
        <v>116</v>
      </c>
      <c r="M285" s="1" t="s">
        <v>117</v>
      </c>
      <c r="N285" s="1" t="s">
        <v>118</v>
      </c>
      <c r="O285" s="1" t="s">
        <v>119</v>
      </c>
      <c r="P285" s="1" t="s">
        <v>120</v>
      </c>
      <c r="Q285" s="1"/>
      <c r="R285" s="1"/>
      <c r="S285" s="1" t="s">
        <v>121</v>
      </c>
      <c r="T285" s="1" t="s">
        <v>122</v>
      </c>
      <c r="U285" s="1" t="s">
        <v>123</v>
      </c>
      <c r="V285" s="305" t="s">
        <v>124</v>
      </c>
      <c r="W285" s="146" t="s">
        <v>125</v>
      </c>
      <c r="X285" s="146" t="s">
        <v>126</v>
      </c>
      <c r="Y285" s="146" t="s">
        <v>127</v>
      </c>
      <c r="Z285" s="146" t="s">
        <v>128</v>
      </c>
      <c r="AA285" s="146" t="s">
        <v>129</v>
      </c>
      <c r="AB285" s="146" t="s">
        <v>130</v>
      </c>
      <c r="AC285" s="146" t="s">
        <v>131</v>
      </c>
      <c r="AD285" s="147" t="s">
        <v>132</v>
      </c>
      <c r="AE285" s="303"/>
    </row>
    <row r="286" spans="1:32" x14ac:dyDescent="0.3">
      <c r="A286" s="310"/>
      <c r="B286" s="310"/>
      <c r="C286" s="615"/>
      <c r="D286" s="312" t="s">
        <v>136</v>
      </c>
      <c r="E286" s="312" t="s">
        <v>137</v>
      </c>
      <c r="F286" s="312" t="s">
        <v>136</v>
      </c>
      <c r="G286" s="312" t="s">
        <v>136</v>
      </c>
      <c r="H286" s="312" t="s">
        <v>136</v>
      </c>
      <c r="I286" s="312" t="s">
        <v>136</v>
      </c>
      <c r="J286" s="312" t="s">
        <v>136</v>
      </c>
      <c r="K286" s="312" t="s">
        <v>136</v>
      </c>
      <c r="L286" s="312" t="s">
        <v>136</v>
      </c>
      <c r="M286" s="312" t="s">
        <v>136</v>
      </c>
      <c r="N286" s="312" t="s">
        <v>138</v>
      </c>
      <c r="O286" s="312" t="s">
        <v>139</v>
      </c>
      <c r="P286" s="312" t="s">
        <v>140</v>
      </c>
      <c r="Q286" s="312"/>
      <c r="R286" s="312"/>
      <c r="S286" s="312" t="s">
        <v>139</v>
      </c>
      <c r="T286" s="312" t="s">
        <v>139</v>
      </c>
      <c r="U286" s="312" t="s">
        <v>140</v>
      </c>
      <c r="V286" s="313" t="s">
        <v>141</v>
      </c>
      <c r="W286" s="151" t="s">
        <v>142</v>
      </c>
      <c r="X286" s="151" t="s">
        <v>142</v>
      </c>
      <c r="Y286" s="151" t="s">
        <v>142</v>
      </c>
      <c r="Z286" s="151" t="s">
        <v>142</v>
      </c>
      <c r="AA286" s="151" t="s">
        <v>142</v>
      </c>
      <c r="AB286" s="151" t="s">
        <v>142</v>
      </c>
      <c r="AC286" s="151" t="s">
        <v>142</v>
      </c>
      <c r="AD286" s="152"/>
      <c r="AE286" s="303"/>
    </row>
    <row r="287" spans="1:32" x14ac:dyDescent="0.3">
      <c r="A287" s="321"/>
      <c r="B287" s="321"/>
      <c r="C287" s="613"/>
      <c r="D287" s="312" t="s">
        <v>158</v>
      </c>
      <c r="E287" s="312" t="s">
        <v>159</v>
      </c>
      <c r="F287" s="312" t="s">
        <v>159</v>
      </c>
      <c r="G287" s="312" t="s">
        <v>159</v>
      </c>
      <c r="H287" s="312" t="s">
        <v>159</v>
      </c>
      <c r="I287" s="312" t="s">
        <v>159</v>
      </c>
      <c r="J287" s="312" t="s">
        <v>159</v>
      </c>
      <c r="K287" s="312" t="s">
        <v>158</v>
      </c>
      <c r="L287" s="312" t="s">
        <v>159</v>
      </c>
      <c r="M287" s="312" t="s">
        <v>158</v>
      </c>
      <c r="N287" s="312" t="s">
        <v>159</v>
      </c>
      <c r="O287" s="312" t="s">
        <v>159</v>
      </c>
      <c r="P287" s="312" t="s">
        <v>159</v>
      </c>
      <c r="Q287" s="312"/>
      <c r="R287" s="312"/>
      <c r="S287" s="312" t="s">
        <v>159</v>
      </c>
      <c r="T287" s="312" t="s">
        <v>159</v>
      </c>
      <c r="U287" s="322"/>
      <c r="V287" s="313" t="s">
        <v>160</v>
      </c>
      <c r="W287" s="318"/>
      <c r="X287" s="394"/>
      <c r="Y287" s="318"/>
      <c r="Z287" s="318"/>
      <c r="AA287" s="318"/>
      <c r="AB287" s="318"/>
      <c r="AC287" s="318"/>
      <c r="AD287" s="318"/>
      <c r="AE287" s="303"/>
    </row>
    <row r="288" spans="1:32" x14ac:dyDescent="0.3">
      <c r="A288" s="449" t="s">
        <v>306</v>
      </c>
      <c r="B288" s="440">
        <v>42139</v>
      </c>
      <c r="D288" s="441">
        <v>2.9000000953674316</v>
      </c>
      <c r="E288" s="441">
        <v>2.0859368145465851E-2</v>
      </c>
      <c r="F288" s="441">
        <v>11.539999961853027</v>
      </c>
      <c r="G288" s="441">
        <v>4.4099998474121094</v>
      </c>
      <c r="H288" s="442" t="s">
        <v>145</v>
      </c>
      <c r="I288" s="441">
        <v>3.6400001049041748</v>
      </c>
      <c r="J288" s="441">
        <v>28.639999389648438</v>
      </c>
      <c r="K288" s="444" t="s">
        <v>165</v>
      </c>
      <c r="L288" s="442" t="s">
        <v>163</v>
      </c>
      <c r="M288" s="443">
        <v>5</v>
      </c>
      <c r="N288" s="443">
        <v>79.300003051757813</v>
      </c>
      <c r="O288" s="441">
        <v>10.895000457763672</v>
      </c>
      <c r="P288" s="445">
        <v>0.11626335978507996</v>
      </c>
      <c r="Q288" s="445"/>
      <c r="R288" s="445"/>
      <c r="S288" s="441">
        <v>26.041999816894531</v>
      </c>
      <c r="T288" s="441">
        <v>12.468000411987305</v>
      </c>
      <c r="U288" s="441">
        <v>7.5100002288818359</v>
      </c>
      <c r="V288" s="446">
        <v>243</v>
      </c>
      <c r="W288" s="332" t="s">
        <v>144</v>
      </c>
      <c r="X288" s="333">
        <v>0.69999998807907104</v>
      </c>
      <c r="Y288" s="333">
        <v>0.60000002384185791</v>
      </c>
      <c r="Z288" s="333">
        <v>0.40000000596046448</v>
      </c>
      <c r="AA288" s="341" t="s">
        <v>146</v>
      </c>
      <c r="AB288" s="332" t="s">
        <v>148</v>
      </c>
      <c r="AC288" s="341" t="s">
        <v>149</v>
      </c>
      <c r="AD288" s="447">
        <v>57</v>
      </c>
      <c r="AE288" s="381"/>
      <c r="AF288" s="381"/>
    </row>
    <row r="289" spans="1:32" x14ac:dyDescent="0.3">
      <c r="A289" s="13" t="s">
        <v>306</v>
      </c>
      <c r="B289" s="291">
        <v>42159</v>
      </c>
      <c r="D289" s="375">
        <v>5.3000001907348633</v>
      </c>
      <c r="E289" s="376" t="s">
        <v>144</v>
      </c>
      <c r="F289" s="375">
        <v>13.300000190734863</v>
      </c>
      <c r="G289" s="375">
        <v>4.9600000381469727</v>
      </c>
      <c r="H289" s="376" t="s">
        <v>145</v>
      </c>
      <c r="I289" s="375">
        <v>3.880000114440918</v>
      </c>
      <c r="J289" s="375">
        <v>32.310001373291016</v>
      </c>
      <c r="K289" s="377" t="s">
        <v>165</v>
      </c>
      <c r="L289" s="376" t="s">
        <v>163</v>
      </c>
      <c r="M289" s="377" t="s">
        <v>165</v>
      </c>
      <c r="N289" s="378">
        <v>85.400001525878906</v>
      </c>
      <c r="O289" s="375">
        <v>8.875</v>
      </c>
      <c r="P289" s="379">
        <v>0.12899181246757507</v>
      </c>
      <c r="Q289" s="379"/>
      <c r="R289" s="379"/>
      <c r="S289" s="375">
        <v>33.692001342773438</v>
      </c>
      <c r="T289" s="375">
        <v>17.413999557495117</v>
      </c>
      <c r="U289" s="375">
        <v>7.2699999809265137</v>
      </c>
      <c r="V289" s="375">
        <v>264</v>
      </c>
      <c r="W289" s="332" t="s">
        <v>144</v>
      </c>
      <c r="X289" s="341" t="s">
        <v>146</v>
      </c>
      <c r="Y289" s="341" t="s">
        <v>146</v>
      </c>
      <c r="Z289" s="341" t="s">
        <v>147</v>
      </c>
      <c r="AA289" s="333">
        <v>0.69999998807907104</v>
      </c>
      <c r="AB289" s="331">
        <v>0.10999999940395355</v>
      </c>
      <c r="AC289" s="341" t="s">
        <v>149</v>
      </c>
      <c r="AD289" s="709">
        <v>10</v>
      </c>
      <c r="AE289" s="381"/>
      <c r="AF289" s="381"/>
    </row>
    <row r="290" spans="1:32" x14ac:dyDescent="0.3">
      <c r="A290" s="20" t="s">
        <v>306</v>
      </c>
      <c r="B290" s="635">
        <v>42188</v>
      </c>
      <c r="D290" s="666">
        <v>3.7999999523162842</v>
      </c>
      <c r="E290" s="672" t="s">
        <v>144</v>
      </c>
      <c r="F290" s="666">
        <v>14.979999542236328</v>
      </c>
      <c r="G290" s="666">
        <v>5.25</v>
      </c>
      <c r="H290" s="672" t="s">
        <v>145</v>
      </c>
      <c r="I290" s="666">
        <v>4.4000000953674316</v>
      </c>
      <c r="J290" s="666">
        <v>36.630001068115234</v>
      </c>
      <c r="K290" s="678" t="s">
        <v>165</v>
      </c>
      <c r="L290" s="672" t="s">
        <v>163</v>
      </c>
      <c r="M290" s="681">
        <v>13</v>
      </c>
      <c r="N290" s="681">
        <v>112.90000152587891</v>
      </c>
      <c r="O290" s="666">
        <v>7.804999828338623</v>
      </c>
      <c r="P290" s="690">
        <v>0.10342235863208771</v>
      </c>
      <c r="Q290" s="690"/>
      <c r="R290" s="690"/>
      <c r="S290" s="666">
        <v>28.225000381469727</v>
      </c>
      <c r="T290" s="666">
        <v>23.009000778198242</v>
      </c>
      <c r="U290" s="666">
        <v>7.5500001907348633</v>
      </c>
      <c r="V290" s="697">
        <v>299</v>
      </c>
      <c r="W290" s="673" t="s">
        <v>144</v>
      </c>
      <c r="X290" s="686" t="s">
        <v>146</v>
      </c>
      <c r="Y290" s="683">
        <v>1.5</v>
      </c>
      <c r="Z290" s="683">
        <v>1</v>
      </c>
      <c r="AA290" s="683">
        <v>1</v>
      </c>
      <c r="AB290" s="669">
        <v>5.000000074505806E-2</v>
      </c>
      <c r="AC290" s="686" t="s">
        <v>149</v>
      </c>
      <c r="AD290" s="299"/>
      <c r="AE290" s="299"/>
      <c r="AF290" s="299"/>
    </row>
    <row r="291" spans="1:32" x14ac:dyDescent="0.3">
      <c r="A291" s="606" t="s">
        <v>306</v>
      </c>
      <c r="B291" s="632">
        <v>42221</v>
      </c>
      <c r="D291" s="331">
        <v>3.5999999046325684</v>
      </c>
      <c r="E291" s="331">
        <v>2.3791108280420303E-2</v>
      </c>
      <c r="F291" s="331">
        <v>17.280000686645508</v>
      </c>
      <c r="G291" s="331">
        <v>5.4800000190734863</v>
      </c>
      <c r="H291" s="332" t="s">
        <v>145</v>
      </c>
      <c r="I291" s="331">
        <v>5.5900001525878906</v>
      </c>
      <c r="J291" s="331">
        <v>36.639999389648438</v>
      </c>
      <c r="K291" s="341" t="s">
        <v>165</v>
      </c>
      <c r="L291" s="332" t="s">
        <v>163</v>
      </c>
      <c r="M291" s="341" t="s">
        <v>165</v>
      </c>
      <c r="N291" s="333">
        <v>109.80000305175781</v>
      </c>
      <c r="O291" s="331">
        <v>6.0630002021789551</v>
      </c>
      <c r="P291" s="388">
        <v>0.12658271193504333</v>
      </c>
      <c r="Q291" s="388"/>
      <c r="R291" s="388"/>
      <c r="S291" s="331">
        <v>33.897998809814453</v>
      </c>
      <c r="T291" s="331">
        <v>23.417999267578125</v>
      </c>
      <c r="U291" s="331">
        <v>7.6100001335144043</v>
      </c>
      <c r="V291" s="335">
        <v>332</v>
      </c>
      <c r="W291" s="332" t="s">
        <v>144</v>
      </c>
      <c r="X291" s="341" t="s">
        <v>146</v>
      </c>
      <c r="Y291" s="333">
        <v>8.1000003814697266</v>
      </c>
      <c r="Z291" s="341" t="s">
        <v>147</v>
      </c>
      <c r="AA291" s="333">
        <v>1.5</v>
      </c>
      <c r="AB291" s="332" t="s">
        <v>148</v>
      </c>
      <c r="AC291" s="341" t="s">
        <v>149</v>
      </c>
      <c r="AD291" s="13"/>
      <c r="AE291" s="716">
        <v>13</v>
      </c>
      <c r="AF291" s="19"/>
    </row>
    <row r="292" spans="1:32" x14ac:dyDescent="0.3">
      <c r="A292" s="606" t="s">
        <v>306</v>
      </c>
      <c r="B292" s="628">
        <v>42250</v>
      </c>
      <c r="D292" s="331">
        <v>3.9000000953674316</v>
      </c>
      <c r="E292" s="332" t="s">
        <v>144</v>
      </c>
      <c r="F292" s="331">
        <v>20.25</v>
      </c>
      <c r="G292" s="331">
        <v>5.6599998474121094</v>
      </c>
      <c r="H292" s="332" t="s">
        <v>145</v>
      </c>
      <c r="I292" s="331">
        <v>6.1999998092651367</v>
      </c>
      <c r="J292" s="331">
        <v>37.939998626708984</v>
      </c>
      <c r="K292" s="333">
        <v>10</v>
      </c>
      <c r="L292" s="331">
        <v>7.0000000298023224E-2</v>
      </c>
      <c r="M292" s="341" t="s">
        <v>165</v>
      </c>
      <c r="N292" s="333">
        <v>91.5</v>
      </c>
      <c r="O292" s="331">
        <v>9.444000244140625</v>
      </c>
      <c r="P292" s="388">
        <v>0.10968630015850067</v>
      </c>
      <c r="Q292" s="388"/>
      <c r="R292" s="388"/>
      <c r="S292" s="331">
        <v>44.626998901367188</v>
      </c>
      <c r="T292" s="331">
        <v>30.218000411987305</v>
      </c>
      <c r="U292" s="331">
        <v>7.8400001525878906</v>
      </c>
      <c r="V292" s="335">
        <v>355</v>
      </c>
      <c r="W292" s="332" t="s">
        <v>144</v>
      </c>
      <c r="X292" s="341" t="s">
        <v>146</v>
      </c>
      <c r="Y292" s="341" t="s">
        <v>146</v>
      </c>
      <c r="Z292" s="341" t="s">
        <v>147</v>
      </c>
      <c r="AA292" s="333">
        <v>1.7000000476837158</v>
      </c>
      <c r="AB292" s="331">
        <v>5.9999998658895493E-2</v>
      </c>
      <c r="AC292" s="333">
        <v>0.40000000596046448</v>
      </c>
      <c r="AD292" s="389">
        <v>67</v>
      </c>
      <c r="AE292" s="381"/>
      <c r="AF292" s="381"/>
    </row>
    <row r="293" spans="1:32" x14ac:dyDescent="0.3">
      <c r="A293" s="606" t="s">
        <v>306</v>
      </c>
      <c r="B293" s="629">
        <v>42290</v>
      </c>
      <c r="D293" s="331">
        <v>3.9000000953674316</v>
      </c>
      <c r="E293" s="332" t="s">
        <v>144</v>
      </c>
      <c r="F293" s="331">
        <v>19.850000381469727</v>
      </c>
      <c r="G293" s="331">
        <v>6.0100002288818359</v>
      </c>
      <c r="H293" s="332" t="s">
        <v>145</v>
      </c>
      <c r="I293" s="331">
        <v>5.0999999046325684</v>
      </c>
      <c r="J293" s="331">
        <v>38.290000915527344</v>
      </c>
      <c r="K293" s="333">
        <v>13</v>
      </c>
      <c r="L293" s="332" t="s">
        <v>163</v>
      </c>
      <c r="M293" s="333">
        <v>16</v>
      </c>
      <c r="N293" s="333">
        <v>122</v>
      </c>
      <c r="O293" s="331">
        <v>2.4760000705718994</v>
      </c>
      <c r="P293" s="388">
        <v>0.1072574108839035</v>
      </c>
      <c r="Q293" s="388"/>
      <c r="R293" s="388"/>
      <c r="S293" s="331">
        <v>37.610000610351563</v>
      </c>
      <c r="T293" s="331">
        <v>22.820999145507813</v>
      </c>
      <c r="U293" s="331">
        <v>7.5500001907348633</v>
      </c>
      <c r="V293" s="335">
        <v>363</v>
      </c>
      <c r="W293" s="332" t="s">
        <v>144</v>
      </c>
      <c r="X293" s="341" t="s">
        <v>146</v>
      </c>
      <c r="Y293" s="341" t="s">
        <v>146</v>
      </c>
      <c r="Z293" s="333">
        <v>4.5999999046325684</v>
      </c>
      <c r="AA293" s="341" t="s">
        <v>146</v>
      </c>
      <c r="AB293" s="332" t="s">
        <v>148</v>
      </c>
      <c r="AC293" s="333">
        <v>0.69999998807907104</v>
      </c>
      <c r="AD293" s="447">
        <v>37</v>
      </c>
      <c r="AE293" s="381"/>
      <c r="AF293" s="381"/>
    </row>
    <row r="297" spans="1:32" x14ac:dyDescent="0.3">
      <c r="A297" s="618" t="s">
        <v>288</v>
      </c>
      <c r="B297" s="658" t="s">
        <v>595</v>
      </c>
      <c r="C297" s="636"/>
      <c r="D297" s="592">
        <v>255.69999694824219</v>
      </c>
      <c r="E297" s="593" t="s">
        <v>144</v>
      </c>
      <c r="F297" s="592">
        <v>48.270000457763672</v>
      </c>
      <c r="G297" s="592">
        <v>90.510002136230469</v>
      </c>
      <c r="H297" s="593" t="s">
        <v>145</v>
      </c>
      <c r="I297" s="592">
        <v>5.5</v>
      </c>
      <c r="J297" s="592">
        <v>236.53999328613281</v>
      </c>
      <c r="K297" s="595">
        <v>661</v>
      </c>
      <c r="L297" s="592">
        <v>5.9999998658895493E-2</v>
      </c>
      <c r="M297" s="595">
        <v>17</v>
      </c>
      <c r="N297" s="595">
        <v>1232.60400390625</v>
      </c>
      <c r="O297" s="592">
        <v>2.940000057220459</v>
      </c>
      <c r="P297" s="596">
        <v>0.11859723925590515</v>
      </c>
      <c r="Q297" s="596"/>
      <c r="R297" s="596"/>
      <c r="S297" s="592">
        <v>9.2910003662109375</v>
      </c>
      <c r="T297" s="592">
        <v>11.121999740600586</v>
      </c>
      <c r="U297" s="592">
        <v>6.880000114440918</v>
      </c>
      <c r="V297" s="597">
        <v>1680</v>
      </c>
      <c r="W297" s="309"/>
      <c r="X297" s="700"/>
      <c r="Y297" s="309"/>
      <c r="Z297" s="309"/>
      <c r="AA297" s="309"/>
      <c r="AB297" s="309"/>
      <c r="AC297" s="309"/>
      <c r="AD297" s="309"/>
      <c r="AE297" s="598"/>
      <c r="AF297" s="178"/>
    </row>
    <row r="298" spans="1:32" ht="15" thickBot="1" x14ac:dyDescent="0.35">
      <c r="A298" s="611" t="s">
        <v>289</v>
      </c>
      <c r="B298" s="646" t="s">
        <v>595</v>
      </c>
      <c r="C298" s="636"/>
      <c r="D298" s="592">
        <v>6.6999998092651367</v>
      </c>
      <c r="E298" s="592">
        <v>2.7303673326969147E-2</v>
      </c>
      <c r="F298" s="592">
        <v>19.639999389648438</v>
      </c>
      <c r="G298" s="592">
        <v>10.880000114440918</v>
      </c>
      <c r="H298" s="593" t="s">
        <v>145</v>
      </c>
      <c r="I298" s="592">
        <v>5.059999942779541</v>
      </c>
      <c r="J298" s="592">
        <v>54.159999847412109</v>
      </c>
      <c r="K298" s="595">
        <v>19</v>
      </c>
      <c r="L298" s="592">
        <v>9.0000003576278687E-2</v>
      </c>
      <c r="M298" s="595">
        <v>10</v>
      </c>
      <c r="N298" s="595">
        <v>189.1619873046875</v>
      </c>
      <c r="O298" s="592">
        <v>10.35099983215332</v>
      </c>
      <c r="P298" s="596">
        <v>0.11214852333068848</v>
      </c>
      <c r="Q298" s="596"/>
      <c r="R298" s="596"/>
      <c r="S298" s="592">
        <v>35.870998382568359</v>
      </c>
      <c r="T298" s="592">
        <v>20.454000473022461</v>
      </c>
      <c r="U298" s="592">
        <v>7.5799999237060547</v>
      </c>
      <c r="V298" s="597">
        <v>440</v>
      </c>
      <c r="W298" s="309"/>
      <c r="X298" s="700"/>
      <c r="Y298" s="309"/>
      <c r="Z298" s="309"/>
      <c r="AA298" s="309"/>
      <c r="AB298" s="309"/>
      <c r="AC298" s="309"/>
      <c r="AD298" s="309"/>
      <c r="AE298" s="598"/>
      <c r="AF298" s="178"/>
    </row>
    <row r="302" spans="1:32" x14ac:dyDescent="0.3">
      <c r="A302" s="155" t="s">
        <v>27</v>
      </c>
      <c r="B302" s="156">
        <v>41773</v>
      </c>
      <c r="C302" s="652"/>
      <c r="D302" s="159" t="s">
        <v>153</v>
      </c>
      <c r="E302" s="159" t="s">
        <v>144</v>
      </c>
      <c r="F302" s="158">
        <v>4.619999885559082</v>
      </c>
      <c r="G302" s="158">
        <v>3.940000057220459</v>
      </c>
      <c r="H302" s="159" t="s">
        <v>145</v>
      </c>
      <c r="I302" s="158">
        <v>1.059999942779541</v>
      </c>
      <c r="J302" s="158">
        <v>22.399999618530273</v>
      </c>
      <c r="K302" s="160">
        <v>17</v>
      </c>
      <c r="L302" s="158">
        <v>7.0000000298023224E-2</v>
      </c>
      <c r="M302" s="160">
        <v>8</v>
      </c>
      <c r="N302" s="160">
        <v>70.199996948242188</v>
      </c>
      <c r="O302" s="158">
        <v>6.5279998779296875</v>
      </c>
      <c r="P302" s="161">
        <v>6.1254475265741348E-2</v>
      </c>
      <c r="Q302" s="161"/>
      <c r="R302" s="161"/>
      <c r="S302" s="158">
        <v>14.390999794006348</v>
      </c>
      <c r="T302" s="158">
        <v>5.4000000953674316</v>
      </c>
      <c r="U302" s="158">
        <v>7.5399999618530273</v>
      </c>
      <c r="V302" s="162">
        <v>140</v>
      </c>
      <c r="W302" s="159" t="s">
        <v>144</v>
      </c>
      <c r="X302" s="163" t="s">
        <v>146</v>
      </c>
      <c r="Y302" s="163" t="s">
        <v>146</v>
      </c>
      <c r="Z302" s="163" t="s">
        <v>147</v>
      </c>
      <c r="AA302" s="163" t="s">
        <v>146</v>
      </c>
      <c r="AB302" s="159" t="s">
        <v>148</v>
      </c>
      <c r="AC302" s="163" t="s">
        <v>149</v>
      </c>
      <c r="AD302" s="164">
        <v>12</v>
      </c>
      <c r="AE302" s="165"/>
    </row>
    <row r="303" spans="1:32" x14ac:dyDescent="0.3">
      <c r="A303" s="190" t="s">
        <v>27</v>
      </c>
      <c r="B303" s="260">
        <v>41801</v>
      </c>
      <c r="C303" s="660">
        <v>7.32</v>
      </c>
      <c r="D303" s="158">
        <v>2.2999999523162842</v>
      </c>
      <c r="E303" s="159" t="s">
        <v>144</v>
      </c>
      <c r="F303" s="158">
        <v>4.9699997901916504</v>
      </c>
      <c r="G303" s="158">
        <v>4.0100002288818359</v>
      </c>
      <c r="H303" s="158">
        <v>0.23999999463558197</v>
      </c>
      <c r="I303" s="158">
        <v>1.1299999952316284</v>
      </c>
      <c r="J303" s="158">
        <v>21.829999923706055</v>
      </c>
      <c r="K303" s="160">
        <v>52</v>
      </c>
      <c r="L303" s="158">
        <v>0.56000000238418579</v>
      </c>
      <c r="M303" s="163" t="s">
        <v>165</v>
      </c>
      <c r="N303" s="160">
        <v>70.199996948242188</v>
      </c>
      <c r="O303" s="158">
        <v>6.1189999580383301</v>
      </c>
      <c r="P303" s="161">
        <v>2.7874093502759933E-2</v>
      </c>
      <c r="Q303" s="161"/>
      <c r="R303" s="161"/>
      <c r="S303" s="158">
        <v>12.626999855041504</v>
      </c>
      <c r="T303" s="158">
        <v>4.8159999847412109</v>
      </c>
      <c r="U303" s="158">
        <v>7.4600000381469727</v>
      </c>
      <c r="V303" s="158">
        <v>169</v>
      </c>
      <c r="W303" s="159" t="s">
        <v>144</v>
      </c>
      <c r="X303" s="163" t="s">
        <v>146</v>
      </c>
      <c r="Y303" s="163" t="s">
        <v>146</v>
      </c>
      <c r="Z303" s="160">
        <v>0.69999998807907104</v>
      </c>
      <c r="AA303" s="163" t="s">
        <v>146</v>
      </c>
      <c r="AB303" s="158">
        <v>3.9999999105930328E-2</v>
      </c>
      <c r="AC303" s="160">
        <v>1.2999999523162842</v>
      </c>
      <c r="AD303" s="164">
        <v>36</v>
      </c>
      <c r="AE303" s="194"/>
    </row>
    <row r="304" spans="1:32" x14ac:dyDescent="0.3">
      <c r="A304" s="214" t="s">
        <v>27</v>
      </c>
      <c r="B304" s="215">
        <v>41837</v>
      </c>
      <c r="C304" s="633"/>
      <c r="D304" s="220" t="s">
        <v>153</v>
      </c>
      <c r="E304" s="220" t="s">
        <v>144</v>
      </c>
      <c r="F304" s="219">
        <v>5.440000057220459</v>
      </c>
      <c r="G304" s="219">
        <v>4.380000114440918</v>
      </c>
      <c r="H304" s="220" t="s">
        <v>145</v>
      </c>
      <c r="I304" s="219">
        <v>1.3400000333786011</v>
      </c>
      <c r="J304" s="219">
        <v>22.209999084472656</v>
      </c>
      <c r="K304" s="221">
        <v>24</v>
      </c>
      <c r="L304" s="219">
        <v>0.28999999165534973</v>
      </c>
      <c r="M304" s="221">
        <v>18</v>
      </c>
      <c r="N304" s="221">
        <v>85.400001525878906</v>
      </c>
      <c r="O304" s="219">
        <v>4.5269999504089355</v>
      </c>
      <c r="P304" s="222">
        <v>5.6808203458786011E-2</v>
      </c>
      <c r="Q304" s="222"/>
      <c r="R304" s="222"/>
      <c r="S304" s="219">
        <v>8.2760000228881836</v>
      </c>
      <c r="T304" s="219">
        <v>4.619999885559082</v>
      </c>
      <c r="U304" s="219">
        <v>7.5300002098083496</v>
      </c>
      <c r="V304" s="223">
        <v>162</v>
      </c>
      <c r="W304" s="220" t="s">
        <v>144</v>
      </c>
      <c r="X304" s="224" t="s">
        <v>146</v>
      </c>
      <c r="Y304" s="224" t="s">
        <v>146</v>
      </c>
      <c r="Z304" s="221">
        <v>0.89999997615814209</v>
      </c>
      <c r="AA304" s="221">
        <v>1.1000000238418579</v>
      </c>
      <c r="AB304" s="220" t="s">
        <v>148</v>
      </c>
      <c r="AC304" s="221">
        <v>1.3999999761581421</v>
      </c>
      <c r="AD304" s="218">
        <v>21</v>
      </c>
      <c r="AE304" s="217"/>
    </row>
    <row r="305" spans="1:32" x14ac:dyDescent="0.3">
      <c r="A305" s="192" t="s">
        <v>27</v>
      </c>
      <c r="B305" s="260">
        <v>41863</v>
      </c>
      <c r="C305" s="626"/>
      <c r="D305" s="159" t="s">
        <v>153</v>
      </c>
      <c r="E305" s="159" t="s">
        <v>144</v>
      </c>
      <c r="F305" s="158">
        <v>5.690000057220459</v>
      </c>
      <c r="G305" s="158">
        <v>5.3000001907348633</v>
      </c>
      <c r="H305" s="158">
        <v>0.37999999523162842</v>
      </c>
      <c r="I305" s="158">
        <v>1.7000000476837158</v>
      </c>
      <c r="J305" s="158">
        <v>25.690000534057617</v>
      </c>
      <c r="K305" s="160">
        <v>46</v>
      </c>
      <c r="L305" s="158">
        <v>0.57999998331069946</v>
      </c>
      <c r="M305" s="163" t="s">
        <v>165</v>
      </c>
      <c r="N305" s="160">
        <v>91.5</v>
      </c>
      <c r="O305" s="158">
        <v>5.5190000534057617</v>
      </c>
      <c r="P305" s="161">
        <v>6.9306187331676483E-2</v>
      </c>
      <c r="Q305" s="161"/>
      <c r="R305" s="161"/>
      <c r="S305" s="158">
        <v>14.369999885559082</v>
      </c>
      <c r="T305" s="158">
        <v>7.8299999237060547</v>
      </c>
      <c r="U305" s="158">
        <v>7.5100002288818359</v>
      </c>
      <c r="V305" s="162">
        <v>178</v>
      </c>
      <c r="W305" s="159" t="s">
        <v>144</v>
      </c>
      <c r="X305" s="163" t="s">
        <v>146</v>
      </c>
      <c r="Y305" s="160">
        <v>0.69999998807907104</v>
      </c>
      <c r="Z305" s="160">
        <v>1.1000000238418579</v>
      </c>
      <c r="AA305" s="160">
        <v>0.5</v>
      </c>
      <c r="AB305" s="158">
        <v>3.9999999105930328E-2</v>
      </c>
      <c r="AC305" s="160">
        <v>1.2999999523162842</v>
      </c>
      <c r="AD305" s="164">
        <v>21</v>
      </c>
      <c r="AE305" s="217"/>
    </row>
    <row r="306" spans="1:32" x14ac:dyDescent="0.3">
      <c r="A306" s="192" t="s">
        <v>27</v>
      </c>
      <c r="B306" s="260">
        <v>41928</v>
      </c>
      <c r="C306" s="626"/>
      <c r="D306" s="220" t="s">
        <v>153</v>
      </c>
      <c r="E306" s="220" t="s">
        <v>144</v>
      </c>
      <c r="F306" s="219">
        <v>5.820000171661377</v>
      </c>
      <c r="G306" s="219">
        <v>4.7199997901916504</v>
      </c>
      <c r="H306" s="220" t="s">
        <v>145</v>
      </c>
      <c r="I306" s="219">
        <v>1.6599999666213989</v>
      </c>
      <c r="J306" s="219">
        <v>24.290000915527344</v>
      </c>
      <c r="K306" s="224" t="s">
        <v>165</v>
      </c>
      <c r="L306" s="220" t="s">
        <v>163</v>
      </c>
      <c r="M306" s="224" t="s">
        <v>165</v>
      </c>
      <c r="N306" s="221">
        <v>79.300003051757813</v>
      </c>
      <c r="O306" s="219">
        <v>6.6880002021789551</v>
      </c>
      <c r="P306" s="222">
        <v>6.2257226556539536E-2</v>
      </c>
      <c r="Q306" s="222"/>
      <c r="R306" s="222"/>
      <c r="S306" s="219">
        <v>15.503999710083008</v>
      </c>
      <c r="T306" s="219">
        <v>8.1079998016357422</v>
      </c>
      <c r="U306" s="219">
        <v>7.6999998092651367</v>
      </c>
      <c r="V306" s="271">
        <v>197</v>
      </c>
      <c r="W306" s="159" t="s">
        <v>144</v>
      </c>
      <c r="X306" s="163" t="s">
        <v>146</v>
      </c>
      <c r="Y306" s="163" t="s">
        <v>146</v>
      </c>
      <c r="Z306" s="160">
        <v>1.1000000238418579</v>
      </c>
      <c r="AA306" s="163" t="s">
        <v>146</v>
      </c>
      <c r="AB306" s="158">
        <v>3.9999999105930328E-2</v>
      </c>
      <c r="AC306" s="163" t="s">
        <v>149</v>
      </c>
      <c r="AD306" s="212" t="s">
        <v>246</v>
      </c>
      <c r="AE306" s="272"/>
    </row>
    <row r="307" spans="1:32" x14ac:dyDescent="0.3">
      <c r="A307" s="192" t="s">
        <v>27</v>
      </c>
      <c r="B307" s="260">
        <v>41948</v>
      </c>
      <c r="C307" s="626"/>
      <c r="D307" s="159" t="s">
        <v>153</v>
      </c>
      <c r="E307" s="159" t="s">
        <v>144</v>
      </c>
      <c r="F307" s="158">
        <v>5.9200000762939453</v>
      </c>
      <c r="G307" s="158">
        <v>5.0999999046325684</v>
      </c>
      <c r="H307" s="159" t="s">
        <v>145</v>
      </c>
      <c r="I307" s="158">
        <v>1.5900000333786011</v>
      </c>
      <c r="J307" s="158">
        <v>26.340000152587891</v>
      </c>
      <c r="K307" s="163" t="s">
        <v>165</v>
      </c>
      <c r="L307" s="159" t="s">
        <v>163</v>
      </c>
      <c r="M307" s="160">
        <v>16</v>
      </c>
      <c r="N307" s="160">
        <v>88.5</v>
      </c>
      <c r="O307" s="158">
        <v>6.5970001220703125</v>
      </c>
      <c r="P307" s="161">
        <v>6.3224658370018005E-2</v>
      </c>
      <c r="Q307" s="161"/>
      <c r="R307" s="161"/>
      <c r="S307" s="158">
        <v>14.178999900817871</v>
      </c>
      <c r="T307" s="158">
        <v>6.4539999961853027</v>
      </c>
      <c r="U307" s="158">
        <v>7.630000114440918</v>
      </c>
      <c r="V307" s="162">
        <v>191</v>
      </c>
      <c r="W307" s="159" t="s">
        <v>144</v>
      </c>
      <c r="X307" s="163" t="s">
        <v>146</v>
      </c>
      <c r="Y307" s="163" t="s">
        <v>146</v>
      </c>
      <c r="Z307" s="160">
        <v>1.3999999761581421</v>
      </c>
      <c r="AA307" s="163" t="s">
        <v>146</v>
      </c>
      <c r="AB307" s="159" t="s">
        <v>148</v>
      </c>
      <c r="AC307" s="160">
        <v>0.69999998807907104</v>
      </c>
      <c r="AD307" s="155"/>
      <c r="AE307" s="165"/>
    </row>
    <row r="308" spans="1:32" x14ac:dyDescent="0.3">
      <c r="A308" s="190" t="s">
        <v>27</v>
      </c>
      <c r="B308" s="260">
        <v>41990</v>
      </c>
      <c r="C308" s="626"/>
      <c r="D308" s="220" t="s">
        <v>153</v>
      </c>
      <c r="E308" s="219">
        <v>2.7133753523230553E-2</v>
      </c>
      <c r="F308" s="219">
        <v>5.3600001335144043</v>
      </c>
      <c r="G308" s="219">
        <v>4.619999885559082</v>
      </c>
      <c r="H308" s="220" t="s">
        <v>145</v>
      </c>
      <c r="I308" s="219">
        <v>1.3700000047683716</v>
      </c>
      <c r="J308" s="219">
        <v>23.180000305175781</v>
      </c>
      <c r="K308" s="224" t="s">
        <v>165</v>
      </c>
      <c r="L308" s="220" t="s">
        <v>163</v>
      </c>
      <c r="M308" s="221">
        <v>20</v>
      </c>
      <c r="N308" s="221">
        <v>73.199996948242188</v>
      </c>
      <c r="O308" s="219">
        <v>5.4650001525878906</v>
      </c>
      <c r="P308" s="222">
        <v>7.0432007312774658E-2</v>
      </c>
      <c r="Q308" s="222"/>
      <c r="R308" s="222"/>
      <c r="S308" s="219">
        <v>14.682000160217285</v>
      </c>
      <c r="T308" s="219">
        <v>7.7039999961853027</v>
      </c>
      <c r="U308" s="219">
        <v>7.559999942779541</v>
      </c>
      <c r="V308" s="236">
        <v>174</v>
      </c>
      <c r="W308" s="220" t="s">
        <v>144</v>
      </c>
      <c r="X308" s="224" t="s">
        <v>146</v>
      </c>
      <c r="Y308" s="224" t="s">
        <v>146</v>
      </c>
      <c r="Z308" s="221">
        <v>0.69999998807907104</v>
      </c>
      <c r="AA308" s="224" t="s">
        <v>146</v>
      </c>
      <c r="AB308" s="220" t="s">
        <v>148</v>
      </c>
      <c r="AC308" s="224" t="s">
        <v>149</v>
      </c>
      <c r="AD308" s="218">
        <v>22</v>
      </c>
      <c r="AE308" s="217"/>
    </row>
    <row r="309" spans="1:32" x14ac:dyDescent="0.3">
      <c r="A309" s="190" t="s">
        <v>27</v>
      </c>
      <c r="B309" s="215">
        <v>42012</v>
      </c>
      <c r="D309" s="220" t="s">
        <v>153</v>
      </c>
      <c r="E309" s="220" t="s">
        <v>144</v>
      </c>
      <c r="F309" s="219">
        <v>5.9499998092651367</v>
      </c>
      <c r="G309" s="219">
        <v>4.5799999237060547</v>
      </c>
      <c r="H309" s="220" t="s">
        <v>145</v>
      </c>
      <c r="I309" s="219">
        <v>1.440000057220459</v>
      </c>
      <c r="J309" s="219">
        <v>23.200000762939453</v>
      </c>
      <c r="K309" s="224" t="s">
        <v>165</v>
      </c>
      <c r="L309" s="220" t="s">
        <v>163</v>
      </c>
      <c r="M309" s="221">
        <v>10</v>
      </c>
      <c r="N309" s="221">
        <v>64.099998474121094</v>
      </c>
      <c r="O309" s="219">
        <v>10.64900016784668</v>
      </c>
      <c r="P309" s="222">
        <v>5.7530421763658524E-2</v>
      </c>
      <c r="Q309" s="222"/>
      <c r="R309" s="222"/>
      <c r="S309" s="219">
        <v>15.411999702453613</v>
      </c>
      <c r="T309" s="219">
        <v>8.0799999237060547</v>
      </c>
      <c r="U309" s="219">
        <v>7.2300000190734863</v>
      </c>
      <c r="V309" s="236">
        <v>179</v>
      </c>
      <c r="W309" s="220" t="s">
        <v>144</v>
      </c>
      <c r="X309" s="224" t="s">
        <v>146</v>
      </c>
      <c r="Y309" s="224" t="s">
        <v>146</v>
      </c>
      <c r="Z309" s="221">
        <v>0.20000000298023224</v>
      </c>
      <c r="AA309" s="224" t="s">
        <v>146</v>
      </c>
      <c r="AB309" s="220" t="s">
        <v>148</v>
      </c>
      <c r="AC309" s="224" t="s">
        <v>149</v>
      </c>
      <c r="AD309" s="218">
        <v>61</v>
      </c>
      <c r="AE309" s="217"/>
      <c r="AF309" s="217"/>
    </row>
    <row r="310" spans="1:32" x14ac:dyDescent="0.3">
      <c r="A310" s="606" t="s">
        <v>27</v>
      </c>
      <c r="B310" s="632">
        <v>42047</v>
      </c>
      <c r="D310" s="667" t="s">
        <v>153</v>
      </c>
      <c r="E310" s="663">
        <v>4.0391486138105392E-2</v>
      </c>
      <c r="F310" s="663">
        <v>5.2199997901916504</v>
      </c>
      <c r="G310" s="663">
        <v>4.3299999237060547</v>
      </c>
      <c r="H310" s="667" t="s">
        <v>145</v>
      </c>
      <c r="I310" s="663">
        <v>1.2000000476837158</v>
      </c>
      <c r="J310" s="663">
        <v>20.340000152587891</v>
      </c>
      <c r="K310" s="677">
        <v>14</v>
      </c>
      <c r="L310" s="663">
        <v>0.10000000149011612</v>
      </c>
      <c r="M310" s="677">
        <v>9</v>
      </c>
      <c r="N310" s="677">
        <v>54.900001525878906</v>
      </c>
      <c r="O310" s="663">
        <v>12.144000053405762</v>
      </c>
      <c r="P310" s="689">
        <v>7.2885029017925262E-2</v>
      </c>
      <c r="Q310" s="689"/>
      <c r="R310" s="689"/>
      <c r="S310" s="663">
        <v>15.770999908447266</v>
      </c>
      <c r="T310" s="663">
        <v>5.6649999618530273</v>
      </c>
      <c r="U310" s="663">
        <v>7.320000171661377</v>
      </c>
      <c r="V310" s="695">
        <v>174</v>
      </c>
      <c r="W310" s="667" t="s">
        <v>144</v>
      </c>
      <c r="X310" s="682" t="s">
        <v>146</v>
      </c>
      <c r="Y310" s="682" t="s">
        <v>146</v>
      </c>
      <c r="Z310" s="677">
        <v>3.5</v>
      </c>
      <c r="AA310" s="677">
        <v>0.5</v>
      </c>
      <c r="AB310" s="663">
        <v>7.9999998211860657E-2</v>
      </c>
      <c r="AC310" s="677">
        <v>0.60000002384185791</v>
      </c>
      <c r="AD310" s="707">
        <v>42</v>
      </c>
      <c r="AE310" s="337"/>
      <c r="AF310" s="337"/>
    </row>
    <row r="311" spans="1:32" x14ac:dyDescent="0.3">
      <c r="A311" s="605" t="s">
        <v>27</v>
      </c>
      <c r="B311" s="130">
        <v>42075</v>
      </c>
      <c r="D311" s="667" t="s">
        <v>153</v>
      </c>
      <c r="E311" s="667" t="s">
        <v>144</v>
      </c>
      <c r="F311" s="663">
        <v>4.7600002288818359</v>
      </c>
      <c r="G311" s="663">
        <v>3.7000000476837158</v>
      </c>
      <c r="H311" s="667" t="s">
        <v>145</v>
      </c>
      <c r="I311" s="663">
        <v>1.0800000429153442</v>
      </c>
      <c r="J311" s="663">
        <v>18.260000228881836</v>
      </c>
      <c r="K311" s="677">
        <v>20</v>
      </c>
      <c r="L311" s="663">
        <v>0.11999999731779099</v>
      </c>
      <c r="M311" s="677">
        <v>9</v>
      </c>
      <c r="N311" s="677">
        <v>61</v>
      </c>
      <c r="O311" s="663">
        <v>6.8410000801086426</v>
      </c>
      <c r="P311" s="689">
        <v>8.101818710565567E-2</v>
      </c>
      <c r="Q311" s="689"/>
      <c r="R311" s="689"/>
      <c r="S311" s="663">
        <v>11.753999710083008</v>
      </c>
      <c r="T311" s="663">
        <v>3.8039999008178711</v>
      </c>
      <c r="U311" s="663">
        <v>7.3600001335144043</v>
      </c>
      <c r="V311" s="677">
        <v>143</v>
      </c>
      <c r="W311" s="667" t="s">
        <v>144</v>
      </c>
      <c r="X311" s="682" t="s">
        <v>146</v>
      </c>
      <c r="Y311" s="682" t="s">
        <v>146</v>
      </c>
      <c r="Z311" s="677">
        <v>0.80000001192092896</v>
      </c>
      <c r="AA311" s="682" t="s">
        <v>146</v>
      </c>
      <c r="AB311" s="663">
        <v>5.000000074505806E-2</v>
      </c>
      <c r="AC311" s="682" t="s">
        <v>149</v>
      </c>
      <c r="AD311" s="706">
        <v>68</v>
      </c>
      <c r="AE311" s="414"/>
      <c r="AF311" s="414"/>
    </row>
    <row r="312" spans="1:32" x14ac:dyDescent="0.3">
      <c r="A312" s="18" t="s">
        <v>27</v>
      </c>
      <c r="B312" s="627">
        <v>42097</v>
      </c>
      <c r="D312" s="292" t="s">
        <v>153</v>
      </c>
      <c r="E312" s="292" t="s">
        <v>144</v>
      </c>
      <c r="F312" s="293">
        <v>4.1500000953674316</v>
      </c>
      <c r="G312" s="293">
        <v>3.2799999713897705</v>
      </c>
      <c r="H312" s="292" t="s">
        <v>145</v>
      </c>
      <c r="I312" s="293">
        <v>1.2200000286102295</v>
      </c>
      <c r="J312" s="293">
        <v>16.360000610351563</v>
      </c>
      <c r="K312" s="295">
        <v>7</v>
      </c>
      <c r="L312" s="293">
        <v>0.10000000149011612</v>
      </c>
      <c r="M312" s="295">
        <v>26</v>
      </c>
      <c r="N312" s="295">
        <v>36.599998474121094</v>
      </c>
      <c r="O312" s="293">
        <v>12.038000106811523</v>
      </c>
      <c r="P312" s="296">
        <v>8.897797018289566E-2</v>
      </c>
      <c r="Q312" s="296"/>
      <c r="R312" s="296"/>
      <c r="S312" s="293">
        <v>15.784000396728516</v>
      </c>
      <c r="T312" s="293">
        <v>4.935999870300293</v>
      </c>
      <c r="U312" s="293">
        <v>7.7600002288818359</v>
      </c>
      <c r="V312" s="295">
        <v>136</v>
      </c>
      <c r="W312" s="292" t="s">
        <v>144</v>
      </c>
      <c r="X312" s="294" t="s">
        <v>146</v>
      </c>
      <c r="Y312" s="294" t="s">
        <v>146</v>
      </c>
      <c r="Z312" s="295">
        <v>0.30000001192092896</v>
      </c>
      <c r="AA312" s="295">
        <v>1.2999999523162842</v>
      </c>
      <c r="AB312" s="292" t="s">
        <v>148</v>
      </c>
      <c r="AC312" s="295">
        <v>0.69999998807907104</v>
      </c>
      <c r="AD312" s="398">
        <v>2</v>
      </c>
      <c r="AE312" s="381"/>
      <c r="AF312" s="381"/>
    </row>
    <row r="313" spans="1:32" x14ac:dyDescent="0.3">
      <c r="A313" s="608" t="s">
        <v>27</v>
      </c>
      <c r="B313" s="623">
        <v>42129</v>
      </c>
      <c r="D313" s="665" t="s">
        <v>153</v>
      </c>
      <c r="E313" s="442" t="s">
        <v>144</v>
      </c>
      <c r="F313" s="441">
        <v>4.8600001335144043</v>
      </c>
      <c r="G313" s="441">
        <v>3.3599998950958252</v>
      </c>
      <c r="H313" s="442" t="s">
        <v>145</v>
      </c>
      <c r="I313" s="441">
        <v>1</v>
      </c>
      <c r="J313" s="441">
        <v>17.159999847412109</v>
      </c>
      <c r="K313" s="443">
        <v>6</v>
      </c>
      <c r="L313" s="442" t="s">
        <v>163</v>
      </c>
      <c r="M313" s="443">
        <v>7</v>
      </c>
      <c r="N313" s="443">
        <v>45.799999237060547</v>
      </c>
      <c r="O313" s="441">
        <v>8.508000373840332</v>
      </c>
      <c r="P313" s="445">
        <v>4.549044743180275E-2</v>
      </c>
      <c r="Q313" s="445"/>
      <c r="R313" s="445"/>
      <c r="S313" s="441">
        <v>16.035999298095703</v>
      </c>
      <c r="T313" s="441">
        <v>6.6269998550415039</v>
      </c>
      <c r="U313" s="441">
        <v>8.2100000381469727</v>
      </c>
      <c r="V313" s="446">
        <v>147</v>
      </c>
      <c r="W313" s="332" t="s">
        <v>144</v>
      </c>
      <c r="X313" s="341" t="s">
        <v>146</v>
      </c>
      <c r="Y313" s="341" t="s">
        <v>146</v>
      </c>
      <c r="Z313" s="341" t="s">
        <v>147</v>
      </c>
      <c r="AA313" s="333">
        <v>1.2000000476837158</v>
      </c>
      <c r="AB313" s="332" t="s">
        <v>148</v>
      </c>
      <c r="AC313" s="341" t="s">
        <v>149</v>
      </c>
      <c r="AD313" s="447">
        <v>39</v>
      </c>
      <c r="AE313" s="381"/>
      <c r="AF313" s="381"/>
    </row>
    <row r="315" spans="1:32" x14ac:dyDescent="0.3">
      <c r="A315" s="318"/>
      <c r="B315" s="318"/>
      <c r="C315" s="303" t="s">
        <v>596</v>
      </c>
      <c r="D315" s="1" t="s">
        <v>108</v>
      </c>
      <c r="E315" s="1" t="s">
        <v>109</v>
      </c>
      <c r="F315" s="1" t="s">
        <v>110</v>
      </c>
      <c r="G315" s="1" t="s">
        <v>111</v>
      </c>
      <c r="H315" s="1" t="s">
        <v>112</v>
      </c>
      <c r="I315" s="1" t="s">
        <v>113</v>
      </c>
      <c r="J315" s="1" t="s">
        <v>114</v>
      </c>
      <c r="K315" s="1" t="s">
        <v>115</v>
      </c>
      <c r="L315" s="1" t="s">
        <v>116</v>
      </c>
      <c r="M315" s="1" t="s">
        <v>117</v>
      </c>
      <c r="N315" s="1" t="s">
        <v>118</v>
      </c>
      <c r="O315" s="1" t="s">
        <v>119</v>
      </c>
      <c r="P315" s="1" t="s">
        <v>120</v>
      </c>
      <c r="Q315" s="1"/>
      <c r="R315" s="1"/>
      <c r="S315" s="1" t="s">
        <v>121</v>
      </c>
      <c r="T315" s="1" t="s">
        <v>122</v>
      </c>
      <c r="U315" s="1" t="s">
        <v>123</v>
      </c>
      <c r="V315" s="305" t="s">
        <v>124</v>
      </c>
      <c r="W315" s="146" t="s">
        <v>125</v>
      </c>
      <c r="X315" s="146" t="s">
        <v>126</v>
      </c>
      <c r="Y315" s="146" t="s">
        <v>127</v>
      </c>
      <c r="Z315" s="146" t="s">
        <v>128</v>
      </c>
      <c r="AA315" s="146" t="s">
        <v>129</v>
      </c>
      <c r="AB315" s="146" t="s">
        <v>130</v>
      </c>
      <c r="AC315" s="146" t="s">
        <v>131</v>
      </c>
      <c r="AD315" s="147" t="s">
        <v>132</v>
      </c>
      <c r="AE315" s="303"/>
    </row>
    <row r="316" spans="1:32" x14ac:dyDescent="0.3">
      <c r="A316" s="310"/>
      <c r="B316" s="310"/>
      <c r="C316" s="615"/>
      <c r="D316" s="312" t="s">
        <v>136</v>
      </c>
      <c r="E316" s="312" t="s">
        <v>137</v>
      </c>
      <c r="F316" s="312" t="s">
        <v>136</v>
      </c>
      <c r="G316" s="312" t="s">
        <v>136</v>
      </c>
      <c r="H316" s="312" t="s">
        <v>136</v>
      </c>
      <c r="I316" s="312" t="s">
        <v>136</v>
      </c>
      <c r="J316" s="312" t="s">
        <v>136</v>
      </c>
      <c r="K316" s="312" t="s">
        <v>136</v>
      </c>
      <c r="L316" s="312" t="s">
        <v>136</v>
      </c>
      <c r="M316" s="312" t="s">
        <v>136</v>
      </c>
      <c r="N316" s="312" t="s">
        <v>138</v>
      </c>
      <c r="O316" s="312" t="s">
        <v>139</v>
      </c>
      <c r="P316" s="312" t="s">
        <v>140</v>
      </c>
      <c r="Q316" s="312"/>
      <c r="R316" s="312"/>
      <c r="S316" s="312" t="s">
        <v>139</v>
      </c>
      <c r="T316" s="312" t="s">
        <v>139</v>
      </c>
      <c r="U316" s="312" t="s">
        <v>140</v>
      </c>
      <c r="V316" s="313" t="s">
        <v>141</v>
      </c>
      <c r="W316" s="151" t="s">
        <v>142</v>
      </c>
      <c r="X316" s="151" t="s">
        <v>142</v>
      </c>
      <c r="Y316" s="151" t="s">
        <v>142</v>
      </c>
      <c r="Z316" s="151" t="s">
        <v>142</v>
      </c>
      <c r="AA316" s="151" t="s">
        <v>142</v>
      </c>
      <c r="AB316" s="151" t="s">
        <v>142</v>
      </c>
      <c r="AC316" s="151" t="s">
        <v>142</v>
      </c>
      <c r="AD316" s="152"/>
      <c r="AE316" s="303"/>
    </row>
    <row r="317" spans="1:32" x14ac:dyDescent="0.3">
      <c r="A317" s="321"/>
      <c r="B317" s="321"/>
      <c r="C317" s="613"/>
      <c r="D317" s="312" t="s">
        <v>158</v>
      </c>
      <c r="E317" s="312" t="s">
        <v>159</v>
      </c>
      <c r="F317" s="312" t="s">
        <v>159</v>
      </c>
      <c r="G317" s="312" t="s">
        <v>159</v>
      </c>
      <c r="H317" s="312" t="s">
        <v>159</v>
      </c>
      <c r="I317" s="312" t="s">
        <v>159</v>
      </c>
      <c r="J317" s="312" t="s">
        <v>159</v>
      </c>
      <c r="K317" s="312" t="s">
        <v>158</v>
      </c>
      <c r="L317" s="312" t="s">
        <v>159</v>
      </c>
      <c r="M317" s="312" t="s">
        <v>158</v>
      </c>
      <c r="N317" s="312" t="s">
        <v>159</v>
      </c>
      <c r="O317" s="312" t="s">
        <v>159</v>
      </c>
      <c r="P317" s="312" t="s">
        <v>159</v>
      </c>
      <c r="Q317" s="312"/>
      <c r="R317" s="312"/>
      <c r="S317" s="312" t="s">
        <v>159</v>
      </c>
      <c r="T317" s="312" t="s">
        <v>159</v>
      </c>
      <c r="U317" s="322"/>
      <c r="V317" s="313" t="s">
        <v>160</v>
      </c>
      <c r="W317" s="318"/>
      <c r="X317" s="394"/>
      <c r="Y317" s="318"/>
      <c r="Z317" s="318"/>
      <c r="AA317" s="318"/>
      <c r="AB317" s="318"/>
      <c r="AC317" s="318"/>
      <c r="AD317" s="318"/>
      <c r="AE317" s="303"/>
    </row>
    <row r="318" spans="1:32" x14ac:dyDescent="0.3">
      <c r="A318" s="601" t="s">
        <v>414</v>
      </c>
      <c r="B318" s="619">
        <v>42121</v>
      </c>
      <c r="D318" s="293">
        <v>2.7999999523162842</v>
      </c>
      <c r="E318" s="292" t="s">
        <v>144</v>
      </c>
      <c r="F318" s="293">
        <v>15.390000343322754</v>
      </c>
      <c r="G318" s="293">
        <v>7.2199997901916504</v>
      </c>
      <c r="H318" s="292" t="s">
        <v>145</v>
      </c>
      <c r="I318" s="293">
        <v>5.679999828338623</v>
      </c>
      <c r="J318" s="293">
        <v>50.110000610351563</v>
      </c>
      <c r="K318" s="295">
        <v>30</v>
      </c>
      <c r="L318" s="292" t="s">
        <v>163</v>
      </c>
      <c r="M318" s="295">
        <v>9</v>
      </c>
      <c r="N318" s="295">
        <v>91.5</v>
      </c>
      <c r="O318" s="293">
        <v>66.753997802734375</v>
      </c>
      <c r="P318" s="296">
        <v>0.1004079133272171</v>
      </c>
      <c r="Q318" s="296"/>
      <c r="R318" s="296"/>
      <c r="S318" s="293">
        <v>37.214000701904297</v>
      </c>
      <c r="T318" s="293">
        <v>23.968000411987305</v>
      </c>
      <c r="U318" s="293">
        <v>7.3299999237060547</v>
      </c>
      <c r="V318" s="295">
        <v>423</v>
      </c>
      <c r="W318" s="292" t="s">
        <v>144</v>
      </c>
      <c r="X318" s="294" t="s">
        <v>146</v>
      </c>
      <c r="Y318" s="295">
        <v>1.6000000238418579</v>
      </c>
      <c r="Z318" s="295">
        <v>1.7000000476837158</v>
      </c>
      <c r="AA318" s="295">
        <v>2</v>
      </c>
      <c r="AB318" s="292" t="s">
        <v>148</v>
      </c>
      <c r="AC318" s="294" t="s">
        <v>149</v>
      </c>
      <c r="AD318" s="398">
        <v>61</v>
      </c>
      <c r="AE318" s="381"/>
      <c r="AF318" s="381"/>
    </row>
    <row r="319" spans="1:32" x14ac:dyDescent="0.3">
      <c r="A319" s="427" t="s">
        <v>414</v>
      </c>
      <c r="B319" s="640">
        <v>42149</v>
      </c>
      <c r="D319" s="331">
        <v>2.9000000953674316</v>
      </c>
      <c r="E319" s="332" t="s">
        <v>144</v>
      </c>
      <c r="F319" s="331">
        <v>26.149999618530273</v>
      </c>
      <c r="G319" s="331">
        <v>6.9600000381469727</v>
      </c>
      <c r="H319" s="332" t="s">
        <v>145</v>
      </c>
      <c r="I319" s="331">
        <v>10.909999847412109</v>
      </c>
      <c r="J319" s="331">
        <v>56.939998626708984</v>
      </c>
      <c r="K319" s="333">
        <v>8</v>
      </c>
      <c r="L319" s="332" t="s">
        <v>163</v>
      </c>
      <c r="M319" s="341" t="s">
        <v>165</v>
      </c>
      <c r="N319" s="333">
        <v>183.05999755859375</v>
      </c>
      <c r="O319" s="331">
        <v>29.097999572753906</v>
      </c>
      <c r="P319" s="388">
        <v>7.7855974435806274E-2</v>
      </c>
      <c r="Q319" s="388"/>
      <c r="R319" s="388"/>
      <c r="S319" s="331">
        <v>30.708999633789063</v>
      </c>
      <c r="T319" s="331">
        <v>26.985000610351563</v>
      </c>
      <c r="U319" s="331">
        <v>7.940000057220459</v>
      </c>
      <c r="V319" s="333">
        <v>475</v>
      </c>
      <c r="W319" s="332" t="s">
        <v>144</v>
      </c>
      <c r="X319" s="341" t="s">
        <v>146</v>
      </c>
      <c r="Y319" s="333">
        <v>2.4000000953674316</v>
      </c>
      <c r="Z319" s="333">
        <v>2.2999999523162842</v>
      </c>
      <c r="AA319" s="333">
        <v>2.5999999046325684</v>
      </c>
      <c r="AB319" s="331">
        <v>5.000000074505806E-2</v>
      </c>
      <c r="AC319" s="341" t="s">
        <v>149</v>
      </c>
      <c r="AD319" s="389">
        <v>17</v>
      </c>
      <c r="AE319" s="18"/>
      <c r="AF319" s="18"/>
    </row>
    <row r="323" spans="1:32" x14ac:dyDescent="0.3">
      <c r="A323" s="427" t="s">
        <v>400</v>
      </c>
      <c r="B323" s="426">
        <v>42121</v>
      </c>
      <c r="D323" s="293">
        <v>3.2999999523162842</v>
      </c>
      <c r="E323" s="292" t="s">
        <v>144</v>
      </c>
      <c r="F323" s="293">
        <v>22.299999237060547</v>
      </c>
      <c r="G323" s="293">
        <v>13.189999580383301</v>
      </c>
      <c r="H323" s="292" t="s">
        <v>145</v>
      </c>
      <c r="I323" s="293">
        <v>2.2699999809265137</v>
      </c>
      <c r="J323" s="293">
        <v>78.779998779296875</v>
      </c>
      <c r="K323" s="295">
        <v>14</v>
      </c>
      <c r="L323" s="292" t="s">
        <v>163</v>
      </c>
      <c r="M323" s="295">
        <v>5</v>
      </c>
      <c r="N323" s="295">
        <v>183.05999755859375</v>
      </c>
      <c r="O323" s="293">
        <v>22.701999664306641</v>
      </c>
      <c r="P323" s="296">
        <v>0.18263866007328033</v>
      </c>
      <c r="Q323" s="296"/>
      <c r="R323" s="296"/>
      <c r="S323" s="293">
        <v>65.917999267578125</v>
      </c>
      <c r="T323" s="293">
        <v>46.773998260498047</v>
      </c>
      <c r="U323" s="293">
        <v>7.809999942779541</v>
      </c>
      <c r="V323" s="295">
        <v>579</v>
      </c>
      <c r="W323" s="292" t="s">
        <v>144</v>
      </c>
      <c r="X323" s="294" t="s">
        <v>146</v>
      </c>
      <c r="Y323" s="294" t="s">
        <v>146</v>
      </c>
      <c r="Z323" s="295">
        <v>0.40000000596046448</v>
      </c>
      <c r="AA323" s="295">
        <v>1.7000000476837158</v>
      </c>
      <c r="AB323" s="292" t="s">
        <v>148</v>
      </c>
      <c r="AC323" s="294" t="s">
        <v>149</v>
      </c>
      <c r="AD323" s="398">
        <v>55</v>
      </c>
      <c r="AE323" s="381"/>
      <c r="AF323" s="381"/>
    </row>
    <row r="324" spans="1:32" x14ac:dyDescent="0.3">
      <c r="A324" s="427" t="s">
        <v>400</v>
      </c>
      <c r="B324" s="640">
        <v>42149</v>
      </c>
      <c r="D324" s="331">
        <v>5.5</v>
      </c>
      <c r="E324" s="332" t="s">
        <v>144</v>
      </c>
      <c r="F324" s="331">
        <v>25.75</v>
      </c>
      <c r="G324" s="331">
        <v>14.590000152587891</v>
      </c>
      <c r="H324" s="332" t="s">
        <v>145</v>
      </c>
      <c r="I324" s="331">
        <v>2.5899999141693115</v>
      </c>
      <c r="J324" s="331">
        <v>83.889999389648438</v>
      </c>
      <c r="K324" s="333">
        <v>9</v>
      </c>
      <c r="L324" s="331">
        <v>5.9999998658895493E-2</v>
      </c>
      <c r="M324" s="341" t="s">
        <v>165</v>
      </c>
      <c r="N324" s="333">
        <v>219.69999694824219</v>
      </c>
      <c r="O324" s="331">
        <v>15.572999954223633</v>
      </c>
      <c r="P324" s="388">
        <v>0.11628545075654984</v>
      </c>
      <c r="Q324" s="388"/>
      <c r="R324" s="388"/>
      <c r="S324" s="331">
        <v>54.109001159667969</v>
      </c>
      <c r="T324" s="331">
        <v>48.796001434326172</v>
      </c>
      <c r="U324" s="331">
        <v>8.1099996566772461</v>
      </c>
      <c r="V324" s="333">
        <v>626</v>
      </c>
      <c r="W324" s="332" t="s">
        <v>144</v>
      </c>
      <c r="X324" s="341" t="s">
        <v>146</v>
      </c>
      <c r="Y324" s="341" t="s">
        <v>146</v>
      </c>
      <c r="Z324" s="333">
        <v>0.89999997615814209</v>
      </c>
      <c r="AA324" s="333">
        <v>1.5</v>
      </c>
      <c r="AB324" s="331">
        <v>3.9999999105930328E-2</v>
      </c>
      <c r="AC324" s="341" t="s">
        <v>149</v>
      </c>
      <c r="AD324" s="389">
        <v>13</v>
      </c>
      <c r="AE324" s="18"/>
      <c r="AF324" s="18"/>
    </row>
    <row r="329" spans="1:32" x14ac:dyDescent="0.3">
      <c r="A329" s="449" t="s">
        <v>303</v>
      </c>
      <c r="B329" s="440">
        <v>42139</v>
      </c>
      <c r="D329" s="442" t="s">
        <v>153</v>
      </c>
      <c r="E329" s="442" t="s">
        <v>144</v>
      </c>
      <c r="F329" s="441">
        <v>4.9000000953674316</v>
      </c>
      <c r="G329" s="441">
        <v>3.2899999618530273</v>
      </c>
      <c r="H329" s="442" t="s">
        <v>145</v>
      </c>
      <c r="I329" s="441">
        <v>1.7100000381469727</v>
      </c>
      <c r="J329" s="441">
        <v>19.959999084472656</v>
      </c>
      <c r="K329" s="444" t="s">
        <v>165</v>
      </c>
      <c r="L329" s="441">
        <v>5.9999998658895493E-2</v>
      </c>
      <c r="M329" s="443">
        <v>7</v>
      </c>
      <c r="N329" s="443">
        <v>54.900001525878906</v>
      </c>
      <c r="O329" s="441">
        <v>6.809999942779541</v>
      </c>
      <c r="P329" s="445">
        <v>0.11626335978507996</v>
      </c>
      <c r="Q329" s="445"/>
      <c r="R329" s="445"/>
      <c r="S329" s="441">
        <v>18.437000274658203</v>
      </c>
      <c r="T329" s="441">
        <v>5.6319999694824219</v>
      </c>
      <c r="U329" s="441">
        <v>7.619999885559082</v>
      </c>
      <c r="V329" s="446">
        <v>165</v>
      </c>
      <c r="W329" s="332" t="s">
        <v>144</v>
      </c>
      <c r="X329" s="341" t="s">
        <v>146</v>
      </c>
      <c r="Y329" s="341" t="s">
        <v>146</v>
      </c>
      <c r="Z329" s="333">
        <v>0.69999998807907104</v>
      </c>
      <c r="AA329" s="341" t="s">
        <v>146</v>
      </c>
      <c r="AB329" s="331">
        <v>5.000000074505806E-2</v>
      </c>
      <c r="AC329" s="341" t="s">
        <v>149</v>
      </c>
      <c r="AD329" s="447">
        <v>56</v>
      </c>
      <c r="AE329" s="381"/>
      <c r="AF329" s="381"/>
    </row>
    <row r="330" spans="1:32" x14ac:dyDescent="0.3">
      <c r="A330" s="13" t="s">
        <v>303</v>
      </c>
      <c r="B330" s="291">
        <v>42159</v>
      </c>
      <c r="D330" s="375">
        <v>2.2000000476837158</v>
      </c>
      <c r="E330" s="376" t="s">
        <v>144</v>
      </c>
      <c r="F330" s="375">
        <v>5.5300002098083496</v>
      </c>
      <c r="G330" s="375">
        <v>3.8199999332427979</v>
      </c>
      <c r="H330" s="376" t="s">
        <v>145</v>
      </c>
      <c r="I330" s="375">
        <v>1.4800000190734863</v>
      </c>
      <c r="J330" s="375">
        <v>23.889999389648438</v>
      </c>
      <c r="K330" s="377" t="s">
        <v>165</v>
      </c>
      <c r="L330" s="376" t="s">
        <v>163</v>
      </c>
      <c r="M330" s="377" t="s">
        <v>165</v>
      </c>
      <c r="N330" s="378">
        <v>61</v>
      </c>
      <c r="O330" s="375">
        <v>5.5619997978210449</v>
      </c>
      <c r="P330" s="379">
        <v>0.10510213673114777</v>
      </c>
      <c r="Q330" s="379"/>
      <c r="R330" s="379"/>
      <c r="S330" s="375">
        <v>26.340999603271484</v>
      </c>
      <c r="T330" s="375">
        <v>5.504000186920166</v>
      </c>
      <c r="U330" s="375">
        <v>7.3299999237060547</v>
      </c>
      <c r="V330" s="375">
        <v>175</v>
      </c>
      <c r="W330" s="332" t="s">
        <v>144</v>
      </c>
      <c r="X330" s="341" t="s">
        <v>146</v>
      </c>
      <c r="Y330" s="341" t="s">
        <v>146</v>
      </c>
      <c r="Z330" s="341" t="s">
        <v>147</v>
      </c>
      <c r="AA330" s="333">
        <v>0.60000002384185791</v>
      </c>
      <c r="AB330" s="332" t="s">
        <v>148</v>
      </c>
      <c r="AC330" s="341" t="s">
        <v>149</v>
      </c>
      <c r="AD330" s="709">
        <v>9</v>
      </c>
      <c r="AE330" s="381"/>
      <c r="AF330" s="381"/>
    </row>
    <row r="331" spans="1:32" x14ac:dyDescent="0.3">
      <c r="A331" s="20" t="s">
        <v>303</v>
      </c>
      <c r="B331" s="635">
        <v>42188</v>
      </c>
      <c r="D331" s="672" t="s">
        <v>153</v>
      </c>
      <c r="E331" s="672" t="s">
        <v>144</v>
      </c>
      <c r="F331" s="666">
        <v>6.2899999618530273</v>
      </c>
      <c r="G331" s="666">
        <v>3.940000057220459</v>
      </c>
      <c r="H331" s="672" t="s">
        <v>145</v>
      </c>
      <c r="I331" s="666">
        <v>1.7000000476837158</v>
      </c>
      <c r="J331" s="666">
        <v>29.629999160766602</v>
      </c>
      <c r="K331" s="678" t="s">
        <v>165</v>
      </c>
      <c r="L331" s="672" t="s">
        <v>163</v>
      </c>
      <c r="M331" s="681">
        <v>12</v>
      </c>
      <c r="N331" s="681">
        <v>79.300003051757813</v>
      </c>
      <c r="O331" s="666">
        <v>6.1230001449584961</v>
      </c>
      <c r="P331" s="690">
        <v>9.8142236471176147E-2</v>
      </c>
      <c r="Q331" s="690"/>
      <c r="R331" s="690"/>
      <c r="S331" s="666">
        <v>19.266000747680664</v>
      </c>
      <c r="T331" s="666">
        <v>11.314999580383301</v>
      </c>
      <c r="U331" s="666">
        <v>7.7199997901916504</v>
      </c>
      <c r="V331" s="697">
        <v>208</v>
      </c>
      <c r="W331" s="673" t="s">
        <v>144</v>
      </c>
      <c r="X331" s="686" t="s">
        <v>146</v>
      </c>
      <c r="Y331" s="686" t="s">
        <v>146</v>
      </c>
      <c r="Z331" s="683">
        <v>0.5</v>
      </c>
      <c r="AA331" s="683">
        <v>1</v>
      </c>
      <c r="AB331" s="669">
        <v>3.9999999105930328E-2</v>
      </c>
      <c r="AC331" s="686" t="s">
        <v>149</v>
      </c>
      <c r="AD331" s="299"/>
      <c r="AE331" s="299"/>
      <c r="AF331" s="299"/>
    </row>
    <row r="332" spans="1:32" x14ac:dyDescent="0.3">
      <c r="A332" s="606" t="s">
        <v>303</v>
      </c>
      <c r="B332" s="632">
        <v>42221</v>
      </c>
      <c r="D332" s="331">
        <v>2</v>
      </c>
      <c r="E332" s="332" t="s">
        <v>144</v>
      </c>
      <c r="F332" s="331">
        <v>6.369999885559082</v>
      </c>
      <c r="G332" s="331">
        <v>4.190000057220459</v>
      </c>
      <c r="H332" s="332" t="s">
        <v>145</v>
      </c>
      <c r="I332" s="331">
        <v>1.7699999809265137</v>
      </c>
      <c r="J332" s="331">
        <v>29.879999160766602</v>
      </c>
      <c r="K332" s="341" t="s">
        <v>165</v>
      </c>
      <c r="L332" s="332" t="s">
        <v>163</v>
      </c>
      <c r="M332" s="341" t="s">
        <v>165</v>
      </c>
      <c r="N332" s="333">
        <v>79.300003051757813</v>
      </c>
      <c r="O332" s="331">
        <v>6.0060000419616699</v>
      </c>
      <c r="P332" s="388">
        <v>9.8905295133590698E-2</v>
      </c>
      <c r="Q332" s="388"/>
      <c r="R332" s="388"/>
      <c r="S332" s="331">
        <v>22.906999588012695</v>
      </c>
      <c r="T332" s="331">
        <v>7.7600002288818359</v>
      </c>
      <c r="U332" s="331">
        <v>7.679999828338623</v>
      </c>
      <c r="V332" s="335">
        <v>221</v>
      </c>
      <c r="W332" s="332" t="s">
        <v>144</v>
      </c>
      <c r="X332" s="341" t="s">
        <v>146</v>
      </c>
      <c r="Y332" s="341" t="s">
        <v>146</v>
      </c>
      <c r="Z332" s="341" t="s">
        <v>147</v>
      </c>
      <c r="AA332" s="333">
        <v>1.5</v>
      </c>
      <c r="AB332" s="332" t="s">
        <v>148</v>
      </c>
      <c r="AC332" s="341" t="s">
        <v>149</v>
      </c>
      <c r="AD332" s="13"/>
      <c r="AE332" s="716">
        <v>12</v>
      </c>
      <c r="AF332" s="19"/>
    </row>
    <row r="333" spans="1:32" x14ac:dyDescent="0.3">
      <c r="A333" s="606" t="s">
        <v>303</v>
      </c>
      <c r="B333" s="629">
        <v>42290</v>
      </c>
      <c r="D333" s="332" t="s">
        <v>153</v>
      </c>
      <c r="E333" s="332" t="s">
        <v>144</v>
      </c>
      <c r="F333" s="331">
        <v>6.869999885559082</v>
      </c>
      <c r="G333" s="331">
        <v>4.0999999046325684</v>
      </c>
      <c r="H333" s="332" t="s">
        <v>145</v>
      </c>
      <c r="I333" s="331">
        <v>2.0299999713897705</v>
      </c>
      <c r="J333" s="331">
        <v>28.659999847412109</v>
      </c>
      <c r="K333" s="341" t="s">
        <v>165</v>
      </c>
      <c r="L333" s="332" t="s">
        <v>163</v>
      </c>
      <c r="M333" s="333">
        <v>16</v>
      </c>
      <c r="N333" s="333">
        <v>91.5</v>
      </c>
      <c r="O333" s="331">
        <v>4.4439997673034668</v>
      </c>
      <c r="P333" s="388">
        <v>9.7004294395446777E-2</v>
      </c>
      <c r="Q333" s="388"/>
      <c r="R333" s="388"/>
      <c r="S333" s="331">
        <v>20.540000915527344</v>
      </c>
      <c r="T333" s="331">
        <v>5.8229999542236328</v>
      </c>
      <c r="U333" s="331">
        <v>7.690000057220459</v>
      </c>
      <c r="V333" s="335">
        <v>225</v>
      </c>
      <c r="W333" s="332" t="s">
        <v>144</v>
      </c>
      <c r="X333" s="341" t="s">
        <v>146</v>
      </c>
      <c r="Y333" s="333">
        <v>1.2000000476837158</v>
      </c>
      <c r="Z333" s="333">
        <v>5.0999999046325684</v>
      </c>
      <c r="AA333" s="341" t="s">
        <v>146</v>
      </c>
      <c r="AB333" s="331">
        <v>3.9999999105930328E-2</v>
      </c>
      <c r="AC333" s="333">
        <v>0.69999998807907104</v>
      </c>
      <c r="AD333" s="447">
        <v>36</v>
      </c>
      <c r="AE333" s="381"/>
      <c r="AF333" s="381"/>
    </row>
    <row r="337" spans="1:32" x14ac:dyDescent="0.3">
      <c r="A337" s="609" t="s">
        <v>40</v>
      </c>
      <c r="B337" s="636" t="s">
        <v>595</v>
      </c>
      <c r="C337" s="636"/>
      <c r="D337" s="592">
        <v>11.600000381469727</v>
      </c>
      <c r="E337" s="592">
        <v>3.1183494254946709E-2</v>
      </c>
      <c r="F337" s="592">
        <v>43.400001525878906</v>
      </c>
      <c r="G337" s="592">
        <v>20.209999084472656</v>
      </c>
      <c r="H337" s="593" t="s">
        <v>145</v>
      </c>
      <c r="I337" s="592">
        <v>198.47999572753906</v>
      </c>
      <c r="J337" s="592">
        <v>93.410003662109375</v>
      </c>
      <c r="K337" s="594" t="s">
        <v>165</v>
      </c>
      <c r="L337" s="593" t="s">
        <v>163</v>
      </c>
      <c r="M337" s="595">
        <v>30</v>
      </c>
      <c r="N337" s="595">
        <v>320.39999389648438</v>
      </c>
      <c r="O337" s="592">
        <v>216.53500366210938</v>
      </c>
      <c r="P337" s="596">
        <v>0.28523004055023193</v>
      </c>
      <c r="Q337" s="596"/>
      <c r="R337" s="596"/>
      <c r="S337" s="592">
        <v>86.905998229980469</v>
      </c>
      <c r="T337" s="592">
        <v>79.785003662109375</v>
      </c>
      <c r="U337" s="592">
        <v>8</v>
      </c>
      <c r="V337" s="597">
        <v>1350</v>
      </c>
      <c r="W337" s="309"/>
      <c r="X337" s="700"/>
      <c r="Y337" s="309"/>
      <c r="Z337" s="309"/>
      <c r="AA337" s="309"/>
      <c r="AB337" s="309"/>
      <c r="AC337" s="309"/>
      <c r="AD337" s="309"/>
      <c r="AE337" s="598"/>
      <c r="AF337" s="178"/>
    </row>
    <row r="338" spans="1:32" s="725" customFormat="1" x14ac:dyDescent="0.3">
      <c r="A338" s="769"/>
      <c r="B338" s="824"/>
      <c r="C338" s="824"/>
      <c r="D338" s="470"/>
      <c r="E338" s="470"/>
      <c r="F338" s="470"/>
      <c r="G338" s="470"/>
      <c r="H338" s="471"/>
      <c r="I338" s="470"/>
      <c r="J338" s="470"/>
      <c r="K338" s="472"/>
      <c r="L338" s="471"/>
      <c r="M338" s="473"/>
      <c r="N338" s="473"/>
      <c r="O338" s="470"/>
      <c r="P338" s="747"/>
      <c r="Q338" s="747"/>
      <c r="R338" s="747"/>
      <c r="S338" s="470"/>
      <c r="T338" s="470"/>
      <c r="U338" s="470"/>
      <c r="V338" s="475"/>
      <c r="W338" s="748"/>
      <c r="X338" s="743"/>
      <c r="Y338" s="748"/>
      <c r="Z338" s="748"/>
      <c r="AA338" s="748"/>
      <c r="AB338" s="748"/>
      <c r="AC338" s="748"/>
      <c r="AD338" s="748"/>
      <c r="AE338" s="749"/>
    </row>
    <row r="339" spans="1:32" x14ac:dyDescent="0.3">
      <c r="A339" s="318"/>
      <c r="B339" s="318"/>
      <c r="C339" s="303" t="s">
        <v>596</v>
      </c>
      <c r="D339" s="1" t="s">
        <v>108</v>
      </c>
      <c r="E339" s="1" t="s">
        <v>109</v>
      </c>
      <c r="F339" s="1" t="s">
        <v>110</v>
      </c>
      <c r="G339" s="1" t="s">
        <v>111</v>
      </c>
      <c r="H339" s="1" t="s">
        <v>112</v>
      </c>
      <c r="I339" s="1" t="s">
        <v>113</v>
      </c>
      <c r="J339" s="1" t="s">
        <v>114</v>
      </c>
      <c r="K339" s="1" t="s">
        <v>115</v>
      </c>
      <c r="L339" s="1" t="s">
        <v>116</v>
      </c>
      <c r="M339" s="1" t="s">
        <v>117</v>
      </c>
      <c r="N339" s="1" t="s">
        <v>118</v>
      </c>
      <c r="O339" s="1" t="s">
        <v>119</v>
      </c>
      <c r="P339" s="1" t="s">
        <v>120</v>
      </c>
      <c r="Q339" s="1"/>
      <c r="R339" s="1"/>
      <c r="S339" s="1" t="s">
        <v>121</v>
      </c>
      <c r="T339" s="1" t="s">
        <v>122</v>
      </c>
      <c r="U339" s="1" t="s">
        <v>123</v>
      </c>
      <c r="V339" s="305" t="s">
        <v>124</v>
      </c>
      <c r="W339" s="146" t="s">
        <v>125</v>
      </c>
      <c r="X339" s="146" t="s">
        <v>126</v>
      </c>
      <c r="Y339" s="146" t="s">
        <v>127</v>
      </c>
      <c r="Z339" s="146" t="s">
        <v>128</v>
      </c>
      <c r="AA339" s="146" t="s">
        <v>129</v>
      </c>
      <c r="AB339" s="146" t="s">
        <v>130</v>
      </c>
      <c r="AC339" s="146" t="s">
        <v>131</v>
      </c>
      <c r="AD339" s="147" t="s">
        <v>132</v>
      </c>
      <c r="AE339" s="303"/>
    </row>
    <row r="340" spans="1:32" x14ac:dyDescent="0.3">
      <c r="A340" s="310"/>
      <c r="B340" s="310"/>
      <c r="C340" s="615"/>
      <c r="D340" s="312" t="s">
        <v>136</v>
      </c>
      <c r="E340" s="312" t="s">
        <v>137</v>
      </c>
      <c r="F340" s="312" t="s">
        <v>136</v>
      </c>
      <c r="G340" s="312" t="s">
        <v>136</v>
      </c>
      <c r="H340" s="312" t="s">
        <v>136</v>
      </c>
      <c r="I340" s="312" t="s">
        <v>136</v>
      </c>
      <c r="J340" s="312" t="s">
        <v>136</v>
      </c>
      <c r="K340" s="312" t="s">
        <v>136</v>
      </c>
      <c r="L340" s="312" t="s">
        <v>136</v>
      </c>
      <c r="M340" s="312" t="s">
        <v>136</v>
      </c>
      <c r="N340" s="312" t="s">
        <v>138</v>
      </c>
      <c r="O340" s="312" t="s">
        <v>139</v>
      </c>
      <c r="P340" s="312" t="s">
        <v>140</v>
      </c>
      <c r="Q340" s="312"/>
      <c r="R340" s="312"/>
      <c r="S340" s="312" t="s">
        <v>139</v>
      </c>
      <c r="T340" s="312" t="s">
        <v>139</v>
      </c>
      <c r="U340" s="312" t="s">
        <v>140</v>
      </c>
      <c r="V340" s="313" t="s">
        <v>141</v>
      </c>
      <c r="W340" s="151" t="s">
        <v>142</v>
      </c>
      <c r="X340" s="151" t="s">
        <v>142</v>
      </c>
      <c r="Y340" s="151" t="s">
        <v>142</v>
      </c>
      <c r="Z340" s="151" t="s">
        <v>142</v>
      </c>
      <c r="AA340" s="151" t="s">
        <v>142</v>
      </c>
      <c r="AB340" s="151" t="s">
        <v>142</v>
      </c>
      <c r="AC340" s="151" t="s">
        <v>142</v>
      </c>
      <c r="AD340" s="152"/>
      <c r="AE340" s="303"/>
    </row>
    <row r="341" spans="1:32" x14ac:dyDescent="0.3">
      <c r="A341" s="321"/>
      <c r="B341" s="321"/>
      <c r="C341" s="613"/>
      <c r="D341" s="312" t="s">
        <v>158</v>
      </c>
      <c r="E341" s="312" t="s">
        <v>159</v>
      </c>
      <c r="F341" s="312" t="s">
        <v>159</v>
      </c>
      <c r="G341" s="312" t="s">
        <v>159</v>
      </c>
      <c r="H341" s="312" t="s">
        <v>159</v>
      </c>
      <c r="I341" s="312" t="s">
        <v>159</v>
      </c>
      <c r="J341" s="312" t="s">
        <v>159</v>
      </c>
      <c r="K341" s="312" t="s">
        <v>158</v>
      </c>
      <c r="L341" s="312" t="s">
        <v>159</v>
      </c>
      <c r="M341" s="312" t="s">
        <v>158</v>
      </c>
      <c r="N341" s="312" t="s">
        <v>159</v>
      </c>
      <c r="O341" s="312" t="s">
        <v>159</v>
      </c>
      <c r="P341" s="312" t="s">
        <v>159</v>
      </c>
      <c r="Q341" s="312"/>
      <c r="R341" s="312"/>
      <c r="S341" s="312" t="s">
        <v>159</v>
      </c>
      <c r="T341" s="312" t="s">
        <v>159</v>
      </c>
      <c r="U341" s="322"/>
      <c r="V341" s="313" t="s">
        <v>160</v>
      </c>
      <c r="W341" s="318"/>
      <c r="X341" s="394"/>
      <c r="Y341" s="318"/>
      <c r="Z341" s="318"/>
      <c r="AA341" s="318"/>
      <c r="AB341" s="318"/>
      <c r="AC341" s="318"/>
      <c r="AD341" s="318"/>
      <c r="AE341" s="303"/>
    </row>
    <row r="342" spans="1:32" x14ac:dyDescent="0.3">
      <c r="A342" s="449" t="s">
        <v>312</v>
      </c>
      <c r="B342" s="440">
        <v>42137</v>
      </c>
      <c r="D342" s="441">
        <v>7.0999999046325684</v>
      </c>
      <c r="E342" s="441">
        <v>2.9203059151768684E-2</v>
      </c>
      <c r="F342" s="441">
        <v>19.979999542236328</v>
      </c>
      <c r="G342" s="441">
        <v>9.2700004577636719</v>
      </c>
      <c r="H342" s="442" t="s">
        <v>145</v>
      </c>
      <c r="I342" s="441">
        <v>4.6399998664855957</v>
      </c>
      <c r="J342" s="441">
        <v>55.259998321533203</v>
      </c>
      <c r="K342" s="443">
        <v>5</v>
      </c>
      <c r="L342" s="442" t="s">
        <v>163</v>
      </c>
      <c r="M342" s="444" t="s">
        <v>165</v>
      </c>
      <c r="N342" s="443">
        <v>152.60000610351563</v>
      </c>
      <c r="O342" s="441">
        <v>12.092000007629395</v>
      </c>
      <c r="P342" s="445">
        <v>0.1526271253824234</v>
      </c>
      <c r="Q342" s="445"/>
      <c r="R342" s="445"/>
      <c r="S342" s="441">
        <v>51.741001129150391</v>
      </c>
      <c r="T342" s="441">
        <v>28.645999908447266</v>
      </c>
      <c r="U342" s="441">
        <v>7.6599998474121094</v>
      </c>
      <c r="V342" s="446">
        <v>451</v>
      </c>
      <c r="W342" s="332" t="s">
        <v>144</v>
      </c>
      <c r="X342" s="341" t="s">
        <v>146</v>
      </c>
      <c r="Y342" s="333">
        <v>0.89999997615814209</v>
      </c>
      <c r="Z342" s="333">
        <v>0.60000002384185791</v>
      </c>
      <c r="AA342" s="333">
        <v>0.60000002384185791</v>
      </c>
      <c r="AB342" s="332" t="s">
        <v>148</v>
      </c>
      <c r="AC342" s="341" t="s">
        <v>149</v>
      </c>
      <c r="AD342" s="447">
        <v>59</v>
      </c>
      <c r="AE342" s="381"/>
      <c r="AF342" s="381"/>
    </row>
    <row r="343" spans="1:32" x14ac:dyDescent="0.3">
      <c r="A343" s="13" t="s">
        <v>312</v>
      </c>
      <c r="B343" s="291">
        <v>42164</v>
      </c>
      <c r="D343" s="375">
        <v>8.8000001907348633</v>
      </c>
      <c r="E343" s="376" t="s">
        <v>144</v>
      </c>
      <c r="F343" s="375">
        <v>26.510000228881836</v>
      </c>
      <c r="G343" s="375">
        <v>11.180000305175781</v>
      </c>
      <c r="H343" s="376" t="s">
        <v>145</v>
      </c>
      <c r="I343" s="375">
        <v>6.2399997711181641</v>
      </c>
      <c r="J343" s="375">
        <v>58.619998931884766</v>
      </c>
      <c r="K343" s="377" t="s">
        <v>165</v>
      </c>
      <c r="L343" s="376" t="s">
        <v>163</v>
      </c>
      <c r="M343" s="378">
        <v>13</v>
      </c>
      <c r="N343" s="378">
        <v>134.19999694824219</v>
      </c>
      <c r="O343" s="375">
        <v>5.6750001907348633</v>
      </c>
      <c r="P343" s="379">
        <v>0.1737358570098877</v>
      </c>
      <c r="Q343" s="379"/>
      <c r="R343" s="379"/>
      <c r="S343" s="375">
        <v>72.165000915527344</v>
      </c>
      <c r="T343" s="375">
        <v>41.172000885009766</v>
      </c>
      <c r="U343" s="375">
        <v>7.2399997711181641</v>
      </c>
      <c r="V343" s="375">
        <v>488</v>
      </c>
      <c r="W343" s="332" t="s">
        <v>144</v>
      </c>
      <c r="X343" s="341" t="s">
        <v>146</v>
      </c>
      <c r="Y343" s="333">
        <v>1.1000000238418579</v>
      </c>
      <c r="Z343" s="333">
        <v>13.899999618530273</v>
      </c>
      <c r="AA343" s="333">
        <v>1.2000000476837158</v>
      </c>
      <c r="AB343" s="331">
        <v>3.9999999105930328E-2</v>
      </c>
      <c r="AC343" s="341" t="s">
        <v>149</v>
      </c>
      <c r="AD343" s="709">
        <v>12</v>
      </c>
      <c r="AE343" s="381"/>
      <c r="AF343" s="381"/>
    </row>
    <row r="344" spans="1:32" x14ac:dyDescent="0.3">
      <c r="A344" s="460" t="s">
        <v>312</v>
      </c>
      <c r="B344" s="479">
        <v>42200</v>
      </c>
      <c r="D344" s="331">
        <v>9.5</v>
      </c>
      <c r="E344" s="331">
        <v>2.0005334168672562E-2</v>
      </c>
      <c r="F344" s="331">
        <v>36.840000152587891</v>
      </c>
      <c r="G344" s="331">
        <v>12.029999732971191</v>
      </c>
      <c r="H344" s="332" t="s">
        <v>145</v>
      </c>
      <c r="I344" s="331">
        <v>8.1400003433227539</v>
      </c>
      <c r="J344" s="331">
        <v>64.110000610351563</v>
      </c>
      <c r="K344" s="341" t="s">
        <v>165</v>
      </c>
      <c r="L344" s="332" t="s">
        <v>163</v>
      </c>
      <c r="M344" s="333">
        <v>13</v>
      </c>
      <c r="N344" s="333">
        <v>180</v>
      </c>
      <c r="O344" s="331">
        <v>5.7140002250671387</v>
      </c>
      <c r="P344" s="388">
        <v>0.17099595069885254</v>
      </c>
      <c r="Q344" s="388"/>
      <c r="R344" s="388"/>
      <c r="S344" s="331">
        <v>69.416999816894531</v>
      </c>
      <c r="T344" s="331">
        <v>54.995998382568359</v>
      </c>
      <c r="U344" s="331">
        <v>7.6599998474121094</v>
      </c>
      <c r="V344" s="335">
        <v>574</v>
      </c>
      <c r="W344" s="442" t="s">
        <v>144</v>
      </c>
      <c r="X344" s="444" t="s">
        <v>146</v>
      </c>
      <c r="Y344" s="443">
        <v>1.3999999761581421</v>
      </c>
      <c r="Z344" s="443">
        <v>1.2000000476837158</v>
      </c>
      <c r="AA344" s="443">
        <v>1.7000000476837158</v>
      </c>
      <c r="AB344" s="442" t="s">
        <v>148</v>
      </c>
      <c r="AC344" s="444" t="s">
        <v>149</v>
      </c>
      <c r="AD344" s="701"/>
      <c r="AE344" s="299"/>
      <c r="AF344" s="299"/>
    </row>
    <row r="345" spans="1:32" x14ac:dyDescent="0.3">
      <c r="A345" s="324" t="s">
        <v>312</v>
      </c>
      <c r="B345" s="15">
        <v>42227</v>
      </c>
      <c r="D345" s="331">
        <v>9.3999996185302734</v>
      </c>
      <c r="E345" s="332" t="s">
        <v>144</v>
      </c>
      <c r="F345" s="331">
        <v>36.840000152587891</v>
      </c>
      <c r="G345" s="331">
        <v>10.930000305175781</v>
      </c>
      <c r="H345" s="332" t="s">
        <v>145</v>
      </c>
      <c r="I345" s="331">
        <v>9.0699996948242188</v>
      </c>
      <c r="J345" s="331">
        <v>45.650001525878906</v>
      </c>
      <c r="K345" s="333">
        <v>9</v>
      </c>
      <c r="L345" s="332" t="s">
        <v>163</v>
      </c>
      <c r="M345" s="333">
        <v>16</v>
      </c>
      <c r="N345" s="333">
        <v>54.900001525878906</v>
      </c>
      <c r="O345" s="331">
        <v>3.2929999828338623</v>
      </c>
      <c r="P345" s="388">
        <v>0.16891181468963623</v>
      </c>
      <c r="Q345" s="388"/>
      <c r="R345" s="388"/>
      <c r="S345" s="331">
        <v>82.387001037597656</v>
      </c>
      <c r="T345" s="331">
        <v>89.366996765136719</v>
      </c>
      <c r="U345" s="331">
        <v>7.559999942779541</v>
      </c>
      <c r="V345" s="335">
        <v>527</v>
      </c>
      <c r="W345" s="332" t="s">
        <v>144</v>
      </c>
      <c r="X345" s="333">
        <v>0.5</v>
      </c>
      <c r="Y345" s="341" t="s">
        <v>146</v>
      </c>
      <c r="Z345" s="333">
        <v>2.9000000953674316</v>
      </c>
      <c r="AA345" s="333">
        <v>2.4000000953674316</v>
      </c>
      <c r="AB345" s="332" t="s">
        <v>148</v>
      </c>
      <c r="AC345" s="341" t="s">
        <v>149</v>
      </c>
      <c r="AD345" s="13"/>
      <c r="AE345" s="716">
        <v>15</v>
      </c>
      <c r="AF345" s="19"/>
    </row>
    <row r="346" spans="1:32" x14ac:dyDescent="0.3">
      <c r="A346" s="324" t="s">
        <v>312</v>
      </c>
      <c r="B346" s="503">
        <v>42262</v>
      </c>
      <c r="D346" s="331">
        <v>11.199999809265137</v>
      </c>
      <c r="E346" s="331">
        <v>2.0514892414212227E-2</v>
      </c>
      <c r="F346" s="331">
        <v>42.950000762939453</v>
      </c>
      <c r="G346" s="331">
        <v>11.180000305175781</v>
      </c>
      <c r="H346" s="332" t="s">
        <v>145</v>
      </c>
      <c r="I346" s="331">
        <v>8.630000114440918</v>
      </c>
      <c r="J346" s="331">
        <v>61.700000762939453</v>
      </c>
      <c r="K346" s="333">
        <v>18</v>
      </c>
      <c r="L346" s="331">
        <v>5.000000074505806E-2</v>
      </c>
      <c r="M346" s="333">
        <v>16</v>
      </c>
      <c r="N346" s="333">
        <v>100.69999694824219</v>
      </c>
      <c r="O346" s="331">
        <v>9.6420001983642578</v>
      </c>
      <c r="P346" s="388">
        <v>0.16744512319564819</v>
      </c>
      <c r="Q346" s="388"/>
      <c r="R346" s="388"/>
      <c r="S346" s="331">
        <v>98.206001281738281</v>
      </c>
      <c r="T346" s="331">
        <v>78.254997253417969</v>
      </c>
      <c r="U346" s="331">
        <v>7.809999942779541</v>
      </c>
      <c r="V346" s="335">
        <v>608</v>
      </c>
      <c r="W346" s="332" t="s">
        <v>144</v>
      </c>
      <c r="X346" s="341" t="s">
        <v>146</v>
      </c>
      <c r="Y346" s="341" t="s">
        <v>146</v>
      </c>
      <c r="Z346" s="333">
        <v>4.9000000953674316</v>
      </c>
      <c r="AA346" s="333">
        <v>1.7999999523162842</v>
      </c>
      <c r="AB346" s="331">
        <v>5.9999998658895493E-2</v>
      </c>
      <c r="AC346" s="341" t="s">
        <v>149</v>
      </c>
      <c r="AD346" s="389">
        <v>69</v>
      </c>
      <c r="AE346" s="381"/>
      <c r="AF346" s="381"/>
    </row>
    <row r="347" spans="1:32" x14ac:dyDescent="0.3">
      <c r="A347" s="606" t="s">
        <v>312</v>
      </c>
      <c r="B347" s="629">
        <v>42291</v>
      </c>
      <c r="D347" s="666">
        <v>9.6000003814697266</v>
      </c>
      <c r="E347" s="672" t="s">
        <v>144</v>
      </c>
      <c r="F347" s="666">
        <v>43.990001678466797</v>
      </c>
      <c r="G347" s="666">
        <v>12.369999885559082</v>
      </c>
      <c r="H347" s="672" t="s">
        <v>145</v>
      </c>
      <c r="I347" s="666">
        <v>9.6999998092651367</v>
      </c>
      <c r="J347" s="666">
        <v>68.180000305175781</v>
      </c>
      <c r="K347" s="681">
        <v>118</v>
      </c>
      <c r="L347" s="666">
        <v>0.46000000834465027</v>
      </c>
      <c r="M347" s="681">
        <v>32</v>
      </c>
      <c r="N347" s="681">
        <v>140.30000305175781</v>
      </c>
      <c r="O347" s="666">
        <v>3.187999963760376</v>
      </c>
      <c r="P347" s="690">
        <v>0.1594432145357132</v>
      </c>
      <c r="Q347" s="690"/>
      <c r="R347" s="690"/>
      <c r="S347" s="666">
        <v>84.108001708984375</v>
      </c>
      <c r="T347" s="666">
        <v>82.302001953125</v>
      </c>
      <c r="U347" s="666">
        <v>7.6500000953674316</v>
      </c>
      <c r="V347" s="697">
        <v>667</v>
      </c>
      <c r="W347" s="672" t="s">
        <v>144</v>
      </c>
      <c r="X347" s="678" t="s">
        <v>146</v>
      </c>
      <c r="Y347" s="681">
        <v>3.0999999046325684</v>
      </c>
      <c r="Z347" s="681">
        <v>2.4000000953674316</v>
      </c>
      <c r="AA347" s="681">
        <v>0.69999998807907104</v>
      </c>
      <c r="AB347" s="672" t="s">
        <v>148</v>
      </c>
      <c r="AC347" s="681">
        <v>1.5</v>
      </c>
      <c r="AD347" s="710">
        <v>39</v>
      </c>
      <c r="AE347" s="381"/>
      <c r="AF347" s="381"/>
    </row>
    <row r="352" spans="1:32" x14ac:dyDescent="0.3">
      <c r="A352" s="604" t="s">
        <v>315</v>
      </c>
      <c r="B352" s="623">
        <v>42137</v>
      </c>
      <c r="D352" s="669">
        <v>9.3999996185302734</v>
      </c>
      <c r="E352" s="669">
        <v>3.3374886959791183E-2</v>
      </c>
      <c r="F352" s="669">
        <v>21.969999313354492</v>
      </c>
      <c r="G352" s="669">
        <v>10.75</v>
      </c>
      <c r="H352" s="669">
        <v>0.57999998331069946</v>
      </c>
      <c r="I352" s="669">
        <v>5.3299999237060547</v>
      </c>
      <c r="J352" s="669">
        <v>60.200000762939453</v>
      </c>
      <c r="K352" s="683">
        <v>122</v>
      </c>
      <c r="L352" s="669">
        <v>0.79000002145767212</v>
      </c>
      <c r="M352" s="683">
        <v>9</v>
      </c>
      <c r="N352" s="683">
        <v>183.05999755859375</v>
      </c>
      <c r="O352" s="669">
        <v>9.300999641418457</v>
      </c>
      <c r="P352" s="692">
        <v>0.16079513728618622</v>
      </c>
      <c r="Q352" s="692"/>
      <c r="R352" s="692"/>
      <c r="S352" s="669">
        <v>56.987998962402344</v>
      </c>
      <c r="T352" s="669">
        <v>29.129999160766602</v>
      </c>
      <c r="U352" s="669">
        <v>7.6700000762939453</v>
      </c>
      <c r="V352" s="699">
        <v>487</v>
      </c>
      <c r="W352" s="672" t="s">
        <v>144</v>
      </c>
      <c r="X352" s="681">
        <v>0.5</v>
      </c>
      <c r="Y352" s="681">
        <v>1.7000000476837158</v>
      </c>
      <c r="Z352" s="681">
        <v>1.2000000476837158</v>
      </c>
      <c r="AA352" s="681">
        <v>0.89999997615814209</v>
      </c>
      <c r="AB352" s="666">
        <v>3.9999999105930328E-2</v>
      </c>
      <c r="AC352" s="681">
        <v>0.80000001192092896</v>
      </c>
      <c r="AD352" s="710">
        <v>60</v>
      </c>
      <c r="AE352" s="381"/>
      <c r="AF352" s="381"/>
    </row>
    <row r="353" spans="1:32" x14ac:dyDescent="0.3">
      <c r="A353" s="19" t="s">
        <v>315</v>
      </c>
      <c r="B353" s="634">
        <v>42163</v>
      </c>
      <c r="D353" s="671">
        <v>10.199999809265137</v>
      </c>
      <c r="E353" s="675" t="s">
        <v>144</v>
      </c>
      <c r="F353" s="671">
        <v>26.870000839233398</v>
      </c>
      <c r="G353" s="671">
        <v>11.890000343322754</v>
      </c>
      <c r="H353" s="675" t="s">
        <v>145</v>
      </c>
      <c r="I353" s="671">
        <v>6.9600000381469727</v>
      </c>
      <c r="J353" s="671">
        <v>61.720001220703125</v>
      </c>
      <c r="K353" s="687" t="s">
        <v>165</v>
      </c>
      <c r="L353" s="675" t="s">
        <v>163</v>
      </c>
      <c r="M353" s="687" t="s">
        <v>165</v>
      </c>
      <c r="N353" s="685">
        <v>152.60000610351563</v>
      </c>
      <c r="O353" s="671">
        <v>8.9969997406005859</v>
      </c>
      <c r="P353" s="693">
        <v>0.1575201153755188</v>
      </c>
      <c r="Q353" s="693"/>
      <c r="R353" s="693"/>
      <c r="S353" s="671">
        <v>77.592002868652344</v>
      </c>
      <c r="T353" s="671">
        <v>38.298000335693359</v>
      </c>
      <c r="U353" s="671">
        <v>7.2800002098083496</v>
      </c>
      <c r="V353" s="671">
        <v>513</v>
      </c>
      <c r="W353" s="672" t="s">
        <v>144</v>
      </c>
      <c r="X353" s="678" t="s">
        <v>146</v>
      </c>
      <c r="Y353" s="681">
        <v>0.69999998807907104</v>
      </c>
      <c r="Z353" s="681">
        <v>1.7999999523162842</v>
      </c>
      <c r="AA353" s="681">
        <v>1.1000000238418579</v>
      </c>
      <c r="AB353" s="672" t="s">
        <v>148</v>
      </c>
      <c r="AC353" s="678" t="s">
        <v>149</v>
      </c>
      <c r="AD353" s="720">
        <v>13</v>
      </c>
      <c r="AE353" s="381"/>
      <c r="AF353" s="381"/>
    </row>
    <row r="354" spans="1:32" x14ac:dyDescent="0.3">
      <c r="A354" s="20" t="s">
        <v>332</v>
      </c>
      <c r="B354" s="635">
        <v>42200</v>
      </c>
      <c r="D354" s="331">
        <v>11.699999809265137</v>
      </c>
      <c r="E354" s="332" t="s">
        <v>144</v>
      </c>
      <c r="F354" s="331">
        <v>36.360000610351563</v>
      </c>
      <c r="G354" s="331">
        <v>11.779999732971191</v>
      </c>
      <c r="H354" s="332" t="s">
        <v>145</v>
      </c>
      <c r="I354" s="331">
        <v>7.9800000190734863</v>
      </c>
      <c r="J354" s="331">
        <v>62.139999389648438</v>
      </c>
      <c r="K354" s="333">
        <v>36</v>
      </c>
      <c r="L354" s="332" t="s">
        <v>163</v>
      </c>
      <c r="M354" s="333">
        <v>13</v>
      </c>
      <c r="N354" s="333">
        <v>183.05999755859375</v>
      </c>
      <c r="O354" s="331">
        <v>4.6230001449584961</v>
      </c>
      <c r="P354" s="388">
        <v>0.16289623081684113</v>
      </c>
      <c r="Q354" s="388"/>
      <c r="R354" s="388"/>
      <c r="S354" s="331">
        <v>66.004997253417969</v>
      </c>
      <c r="T354" s="331">
        <v>52.307998657226563</v>
      </c>
      <c r="U354" s="331">
        <v>7.630000114440918</v>
      </c>
      <c r="V354" s="335">
        <v>569</v>
      </c>
      <c r="W354" s="442" t="s">
        <v>144</v>
      </c>
      <c r="X354" s="444" t="s">
        <v>146</v>
      </c>
      <c r="Y354" s="443">
        <v>1.6000000238418579</v>
      </c>
      <c r="Z354" s="443">
        <v>4.0999999046325684</v>
      </c>
      <c r="AA354" s="443">
        <v>1.7999999523162842</v>
      </c>
      <c r="AB354" s="441">
        <v>3.9999999105930328E-2</v>
      </c>
      <c r="AC354" s="444" t="s">
        <v>149</v>
      </c>
      <c r="AD354" s="701"/>
      <c r="AE354" s="299"/>
      <c r="AF354" s="299"/>
    </row>
    <row r="355" spans="1:32" x14ac:dyDescent="0.3">
      <c r="A355" s="606" t="s">
        <v>332</v>
      </c>
      <c r="B355" s="632">
        <v>42227</v>
      </c>
      <c r="D355" s="331">
        <v>12.600000381469727</v>
      </c>
      <c r="E355" s="331">
        <v>2.3791108280420303E-2</v>
      </c>
      <c r="F355" s="331">
        <v>39.819999694824219</v>
      </c>
      <c r="G355" s="331">
        <v>12.050000190734863</v>
      </c>
      <c r="H355" s="332" t="s">
        <v>145</v>
      </c>
      <c r="I355" s="331">
        <v>9.1899995803833008</v>
      </c>
      <c r="J355" s="331">
        <v>59.979999542236328</v>
      </c>
      <c r="K355" s="333">
        <v>9</v>
      </c>
      <c r="L355" s="332" t="s">
        <v>163</v>
      </c>
      <c r="M355" s="333">
        <v>9</v>
      </c>
      <c r="N355" s="333">
        <v>103.69999694824219</v>
      </c>
      <c r="O355" s="331">
        <v>3.7890000343322754</v>
      </c>
      <c r="P355" s="388">
        <v>0.20371420681476593</v>
      </c>
      <c r="Q355" s="388"/>
      <c r="R355" s="388"/>
      <c r="S355" s="331">
        <v>84.603996276855469</v>
      </c>
      <c r="T355" s="331">
        <v>88.712997436523438</v>
      </c>
      <c r="U355" s="331">
        <v>7.5300002098083496</v>
      </c>
      <c r="V355" s="335">
        <v>618</v>
      </c>
      <c r="W355" s="332" t="s">
        <v>144</v>
      </c>
      <c r="X355" s="341" t="s">
        <v>146</v>
      </c>
      <c r="Y355" s="341" t="s">
        <v>146</v>
      </c>
      <c r="Z355" s="333">
        <v>0.80000001192092896</v>
      </c>
      <c r="AA355" s="333">
        <v>3.0999999046325684</v>
      </c>
      <c r="AB355" s="332" t="s">
        <v>148</v>
      </c>
      <c r="AC355" s="341" t="s">
        <v>149</v>
      </c>
      <c r="AD355" s="13"/>
      <c r="AE355" s="716">
        <v>16</v>
      </c>
      <c r="AF355" s="19"/>
    </row>
    <row r="356" spans="1:32" x14ac:dyDescent="0.3">
      <c r="A356" s="606" t="s">
        <v>332</v>
      </c>
      <c r="B356" s="645">
        <v>42262</v>
      </c>
      <c r="D356" s="331">
        <v>12</v>
      </c>
      <c r="E356" s="331">
        <v>2.0514892414212227E-2</v>
      </c>
      <c r="F356" s="331">
        <v>42.729999542236328</v>
      </c>
      <c r="G356" s="331">
        <v>12.649999618530273</v>
      </c>
      <c r="H356" s="332" t="s">
        <v>145</v>
      </c>
      <c r="I356" s="331">
        <v>10.090000152587891</v>
      </c>
      <c r="J356" s="331">
        <v>67.209999084472656</v>
      </c>
      <c r="K356" s="333">
        <v>28</v>
      </c>
      <c r="L356" s="331">
        <v>5.9999998658895493E-2</v>
      </c>
      <c r="M356" s="341" t="s">
        <v>165</v>
      </c>
      <c r="N356" s="333">
        <v>109.80000305175781</v>
      </c>
      <c r="O356" s="331">
        <v>9.5120000839233398</v>
      </c>
      <c r="P356" s="388">
        <v>0.15977810323238373</v>
      </c>
      <c r="Q356" s="388"/>
      <c r="R356" s="388"/>
      <c r="S356" s="331">
        <v>100.35700225830078</v>
      </c>
      <c r="T356" s="331">
        <v>83.120002746582031</v>
      </c>
      <c r="U356" s="331">
        <v>7.940000057220459</v>
      </c>
      <c r="V356" s="335">
        <v>659</v>
      </c>
      <c r="W356" s="332" t="s">
        <v>144</v>
      </c>
      <c r="X356" s="341" t="s">
        <v>146</v>
      </c>
      <c r="Y356" s="333">
        <v>2.2000000476837158</v>
      </c>
      <c r="Z356" s="333">
        <v>2.7000000476837158</v>
      </c>
      <c r="AA356" s="333">
        <v>1.7999999523162842</v>
      </c>
      <c r="AB356" s="331">
        <v>5.000000074505806E-2</v>
      </c>
      <c r="AC356" s="333">
        <v>0.40000000596046448</v>
      </c>
      <c r="AD356" s="389">
        <v>70</v>
      </c>
      <c r="AE356" s="381"/>
      <c r="AF356" s="381"/>
    </row>
    <row r="357" spans="1:32" x14ac:dyDescent="0.3">
      <c r="A357" s="324" t="s">
        <v>332</v>
      </c>
      <c r="B357" s="515">
        <v>42285</v>
      </c>
      <c r="D357" s="331">
        <v>10</v>
      </c>
      <c r="E357" s="332" t="s">
        <v>144</v>
      </c>
      <c r="F357" s="331">
        <v>31.899999618530273</v>
      </c>
      <c r="G357" s="331">
        <v>10.680000305175781</v>
      </c>
      <c r="H357" s="332" t="s">
        <v>145</v>
      </c>
      <c r="I357" s="331">
        <v>7.0100002288818359</v>
      </c>
      <c r="J357" s="331">
        <v>59.939998626708984</v>
      </c>
      <c r="K357" s="333">
        <v>85</v>
      </c>
      <c r="L357" s="331">
        <v>0.52999997138977051</v>
      </c>
      <c r="M357" s="333">
        <v>21</v>
      </c>
      <c r="N357" s="333">
        <v>146.39999389648438</v>
      </c>
      <c r="O357" s="331">
        <v>5.7049999237060547</v>
      </c>
      <c r="P357" s="388">
        <v>0.14452198147773743</v>
      </c>
      <c r="Q357" s="388"/>
      <c r="R357" s="388"/>
      <c r="S357" s="331">
        <v>62.277999877929688</v>
      </c>
      <c r="T357" s="331">
        <v>59.534000396728516</v>
      </c>
      <c r="U357" s="331">
        <v>7.679999828338623</v>
      </c>
      <c r="V357" s="335">
        <v>565</v>
      </c>
      <c r="W357" s="332" t="s">
        <v>144</v>
      </c>
      <c r="X357" s="341" t="s">
        <v>146</v>
      </c>
      <c r="Y357" s="333">
        <v>0.80000001192092896</v>
      </c>
      <c r="Z357" s="333">
        <v>3.7999999523162842</v>
      </c>
      <c r="AA357" s="333">
        <v>0.5</v>
      </c>
      <c r="AB357" s="331">
        <v>3.9999999105930328E-2</v>
      </c>
      <c r="AC357" s="333">
        <v>1.1000000238418579</v>
      </c>
      <c r="AD357" s="447">
        <v>40</v>
      </c>
      <c r="AE357" s="381"/>
      <c r="AF357" s="381"/>
    </row>
    <row r="359" spans="1:32" x14ac:dyDescent="0.3">
      <c r="A359" s="318"/>
      <c r="B359" s="318"/>
      <c r="C359" s="303" t="s">
        <v>596</v>
      </c>
      <c r="D359" s="1" t="s">
        <v>108</v>
      </c>
      <c r="E359" s="1" t="s">
        <v>109</v>
      </c>
      <c r="F359" s="1" t="s">
        <v>110</v>
      </c>
      <c r="G359" s="1" t="s">
        <v>111</v>
      </c>
      <c r="H359" s="1" t="s">
        <v>112</v>
      </c>
      <c r="I359" s="1" t="s">
        <v>113</v>
      </c>
      <c r="J359" s="1" t="s">
        <v>114</v>
      </c>
      <c r="K359" s="1" t="s">
        <v>115</v>
      </c>
      <c r="L359" s="1" t="s">
        <v>116</v>
      </c>
      <c r="M359" s="1" t="s">
        <v>117</v>
      </c>
      <c r="N359" s="1" t="s">
        <v>118</v>
      </c>
      <c r="O359" s="1" t="s">
        <v>119</v>
      </c>
      <c r="P359" s="1" t="s">
        <v>120</v>
      </c>
      <c r="Q359" s="1"/>
      <c r="R359" s="1"/>
      <c r="S359" s="1" t="s">
        <v>121</v>
      </c>
      <c r="T359" s="1" t="s">
        <v>122</v>
      </c>
      <c r="U359" s="1" t="s">
        <v>123</v>
      </c>
      <c r="V359" s="305" t="s">
        <v>124</v>
      </c>
      <c r="W359" s="146" t="s">
        <v>125</v>
      </c>
      <c r="X359" s="146" t="s">
        <v>126</v>
      </c>
      <c r="Y359" s="146" t="s">
        <v>127</v>
      </c>
      <c r="Z359" s="146" t="s">
        <v>128</v>
      </c>
      <c r="AA359" s="146" t="s">
        <v>129</v>
      </c>
      <c r="AB359" s="146" t="s">
        <v>130</v>
      </c>
      <c r="AC359" s="146" t="s">
        <v>131</v>
      </c>
      <c r="AD359" s="147" t="s">
        <v>132</v>
      </c>
      <c r="AE359" s="303"/>
    </row>
    <row r="360" spans="1:32" x14ac:dyDescent="0.3">
      <c r="A360" s="310"/>
      <c r="B360" s="310"/>
      <c r="C360" s="615"/>
      <c r="D360" s="312" t="s">
        <v>136</v>
      </c>
      <c r="E360" s="312" t="s">
        <v>137</v>
      </c>
      <c r="F360" s="312" t="s">
        <v>136</v>
      </c>
      <c r="G360" s="312" t="s">
        <v>136</v>
      </c>
      <c r="H360" s="312" t="s">
        <v>136</v>
      </c>
      <c r="I360" s="312" t="s">
        <v>136</v>
      </c>
      <c r="J360" s="312" t="s">
        <v>136</v>
      </c>
      <c r="K360" s="312" t="s">
        <v>136</v>
      </c>
      <c r="L360" s="312" t="s">
        <v>136</v>
      </c>
      <c r="M360" s="312" t="s">
        <v>136</v>
      </c>
      <c r="N360" s="312" t="s">
        <v>138</v>
      </c>
      <c r="O360" s="312" t="s">
        <v>139</v>
      </c>
      <c r="P360" s="312" t="s">
        <v>140</v>
      </c>
      <c r="Q360" s="312"/>
      <c r="R360" s="312"/>
      <c r="S360" s="312" t="s">
        <v>139</v>
      </c>
      <c r="T360" s="312" t="s">
        <v>139</v>
      </c>
      <c r="U360" s="312" t="s">
        <v>140</v>
      </c>
      <c r="V360" s="313" t="s">
        <v>141</v>
      </c>
      <c r="W360" s="151" t="s">
        <v>142</v>
      </c>
      <c r="X360" s="151" t="s">
        <v>142</v>
      </c>
      <c r="Y360" s="151" t="s">
        <v>142</v>
      </c>
      <c r="Z360" s="151" t="s">
        <v>142</v>
      </c>
      <c r="AA360" s="151" t="s">
        <v>142</v>
      </c>
      <c r="AB360" s="151" t="s">
        <v>142</v>
      </c>
      <c r="AC360" s="151" t="s">
        <v>142</v>
      </c>
      <c r="AD360" s="152"/>
      <c r="AE360" s="303"/>
    </row>
    <row r="361" spans="1:32" x14ac:dyDescent="0.3">
      <c r="A361" s="321"/>
      <c r="B361" s="321"/>
      <c r="C361" s="613"/>
      <c r="D361" s="312" t="s">
        <v>158</v>
      </c>
      <c r="E361" s="312" t="s">
        <v>159</v>
      </c>
      <c r="F361" s="312" t="s">
        <v>159</v>
      </c>
      <c r="G361" s="312" t="s">
        <v>159</v>
      </c>
      <c r="H361" s="312" t="s">
        <v>159</v>
      </c>
      <c r="I361" s="312" t="s">
        <v>159</v>
      </c>
      <c r="J361" s="312" t="s">
        <v>159</v>
      </c>
      <c r="K361" s="312" t="s">
        <v>158</v>
      </c>
      <c r="L361" s="312" t="s">
        <v>159</v>
      </c>
      <c r="M361" s="312" t="s">
        <v>158</v>
      </c>
      <c r="N361" s="312" t="s">
        <v>159</v>
      </c>
      <c r="O361" s="312" t="s">
        <v>159</v>
      </c>
      <c r="P361" s="312" t="s">
        <v>159</v>
      </c>
      <c r="Q361" s="312"/>
      <c r="R361" s="312"/>
      <c r="S361" s="312" t="s">
        <v>159</v>
      </c>
      <c r="T361" s="312" t="s">
        <v>159</v>
      </c>
      <c r="U361" s="322"/>
      <c r="V361" s="313" t="s">
        <v>160</v>
      </c>
      <c r="W361" s="318"/>
      <c r="X361" s="394"/>
      <c r="Y361" s="318"/>
      <c r="Z361" s="318"/>
      <c r="AA361" s="318"/>
      <c r="AB361" s="318"/>
      <c r="AC361" s="318"/>
      <c r="AD361" s="318"/>
      <c r="AE361" s="303"/>
    </row>
    <row r="362" spans="1:32" x14ac:dyDescent="0.3">
      <c r="A362" s="607" t="s">
        <v>24</v>
      </c>
      <c r="B362" s="652">
        <v>41766</v>
      </c>
      <c r="C362" s="652"/>
      <c r="D362" s="158">
        <v>7.1999998092651367</v>
      </c>
      <c r="E362" s="159" t="s">
        <v>144</v>
      </c>
      <c r="F362" s="158">
        <v>20.049999237060547</v>
      </c>
      <c r="G362" s="158">
        <v>15.109999656677246</v>
      </c>
      <c r="H362" s="159" t="s">
        <v>145</v>
      </c>
      <c r="I362" s="158">
        <v>4.0900001525878906</v>
      </c>
      <c r="J362" s="158">
        <v>91.379997253417969</v>
      </c>
      <c r="K362" s="160">
        <v>10</v>
      </c>
      <c r="L362" s="158">
        <v>5.000000074505806E-2</v>
      </c>
      <c r="M362" s="160">
        <v>13</v>
      </c>
      <c r="N362" s="160">
        <v>250.19999694824219</v>
      </c>
      <c r="O362" s="158">
        <v>15.204000473022461</v>
      </c>
      <c r="P362" s="161">
        <v>0.17050457000732422</v>
      </c>
      <c r="Q362" s="161"/>
      <c r="R362" s="161"/>
      <c r="S362" s="158">
        <v>55.769001007080078</v>
      </c>
      <c r="T362" s="158">
        <v>36.981998443603516</v>
      </c>
      <c r="U362" s="158">
        <v>7.9699997901916504</v>
      </c>
      <c r="V362" s="162">
        <v>466</v>
      </c>
      <c r="W362" s="159" t="s">
        <v>144</v>
      </c>
      <c r="X362" s="163" t="s">
        <v>146</v>
      </c>
      <c r="Y362" s="163" t="s">
        <v>146</v>
      </c>
      <c r="Z362" s="163" t="s">
        <v>147</v>
      </c>
      <c r="AA362" s="160">
        <v>1.5</v>
      </c>
      <c r="AB362" s="159" t="s">
        <v>148</v>
      </c>
      <c r="AC362" s="160">
        <v>0.40000000596046448</v>
      </c>
      <c r="AD362" s="164">
        <v>8</v>
      </c>
      <c r="AE362" s="165"/>
    </row>
    <row r="363" spans="1:32" x14ac:dyDescent="0.3">
      <c r="A363" s="602" t="s">
        <v>24</v>
      </c>
      <c r="B363" s="626">
        <v>41795</v>
      </c>
      <c r="C363" s="660">
        <v>7.46</v>
      </c>
      <c r="D363" s="158">
        <v>8.8999996185302734</v>
      </c>
      <c r="E363" s="158">
        <v>4.5479778200387955E-2</v>
      </c>
      <c r="F363" s="158">
        <v>19.180000305175781</v>
      </c>
      <c r="G363" s="158">
        <v>10.369999885559082</v>
      </c>
      <c r="H363" s="158">
        <v>0.99000000953674316</v>
      </c>
      <c r="I363" s="158">
        <v>7.3000001907348633</v>
      </c>
      <c r="J363" s="158">
        <v>70.319999694824219</v>
      </c>
      <c r="K363" s="160">
        <v>142</v>
      </c>
      <c r="L363" s="158">
        <v>1.7799999713897705</v>
      </c>
      <c r="M363" s="160">
        <v>15</v>
      </c>
      <c r="N363" s="160">
        <v>231.89999389648438</v>
      </c>
      <c r="O363" s="158">
        <v>19.444999694824219</v>
      </c>
      <c r="P363" s="161">
        <v>0.12843289971351624</v>
      </c>
      <c r="Q363" s="161"/>
      <c r="R363" s="161"/>
      <c r="S363" s="158">
        <v>29.215000152587891</v>
      </c>
      <c r="T363" s="158">
        <v>30.590999603271484</v>
      </c>
      <c r="U363" s="158">
        <v>7.7100000381469727</v>
      </c>
      <c r="V363" s="158">
        <v>499</v>
      </c>
      <c r="W363" s="159" t="s">
        <v>144</v>
      </c>
      <c r="X363" s="160">
        <v>0.60000002384185791</v>
      </c>
      <c r="Y363" s="160">
        <v>1.2000000476837158</v>
      </c>
      <c r="Z363" s="160">
        <v>2.2000000476837158</v>
      </c>
      <c r="AA363" s="160">
        <v>2</v>
      </c>
      <c r="AB363" s="158">
        <v>5.9999998658895493E-2</v>
      </c>
      <c r="AC363" s="160">
        <v>6</v>
      </c>
      <c r="AD363" s="164">
        <v>32</v>
      </c>
      <c r="AE363" s="194"/>
    </row>
    <row r="364" spans="1:32" x14ac:dyDescent="0.3">
      <c r="A364" s="214" t="s">
        <v>24</v>
      </c>
      <c r="B364" s="215">
        <v>41830</v>
      </c>
      <c r="C364" s="633"/>
      <c r="D364" s="219">
        <v>8.5</v>
      </c>
      <c r="E364" s="220" t="s">
        <v>144</v>
      </c>
      <c r="F364" s="219">
        <v>24.969999313354492</v>
      </c>
      <c r="G364" s="219">
        <v>16.739999771118164</v>
      </c>
      <c r="H364" s="219">
        <v>0.62999999523162842</v>
      </c>
      <c r="I364" s="219">
        <v>5.0300002098083496</v>
      </c>
      <c r="J364" s="219">
        <v>91.120002746582031</v>
      </c>
      <c r="K364" s="221">
        <v>73</v>
      </c>
      <c r="L364" s="219">
        <v>0.62999999523162842</v>
      </c>
      <c r="M364" s="221">
        <v>8</v>
      </c>
      <c r="N364" s="221">
        <v>353.89999389648438</v>
      </c>
      <c r="O364" s="219">
        <v>3.9820001125335693</v>
      </c>
      <c r="P364" s="222">
        <v>0.17566375434398651</v>
      </c>
      <c r="Q364" s="222"/>
      <c r="R364" s="222"/>
      <c r="S364" s="219">
        <v>43.476001739501953</v>
      </c>
      <c r="T364" s="219">
        <v>29.295999526977539</v>
      </c>
      <c r="U364" s="219">
        <v>7.9099998474121094</v>
      </c>
      <c r="V364" s="223">
        <v>591</v>
      </c>
      <c r="W364" s="220" t="s">
        <v>144</v>
      </c>
      <c r="X364" s="221">
        <v>0.5</v>
      </c>
      <c r="Y364" s="221">
        <v>0.69999998807907104</v>
      </c>
      <c r="Z364" s="221">
        <v>1.1000000238418579</v>
      </c>
      <c r="AA364" s="221">
        <v>3.2000000476837158</v>
      </c>
      <c r="AB364" s="219">
        <v>7.0000000298023224E-2</v>
      </c>
      <c r="AC364" s="221">
        <v>1.7000000476837158</v>
      </c>
      <c r="AD364" s="218">
        <v>17</v>
      </c>
      <c r="AE364" s="217"/>
    </row>
    <row r="365" spans="1:32" x14ac:dyDescent="0.3">
      <c r="A365" s="192" t="s">
        <v>24</v>
      </c>
      <c r="B365" s="260">
        <v>41858</v>
      </c>
      <c r="C365" s="626"/>
      <c r="D365" s="158">
        <v>5.6999998092651367</v>
      </c>
      <c r="E365" s="159" t="s">
        <v>144</v>
      </c>
      <c r="F365" s="158">
        <v>17.399999618530273</v>
      </c>
      <c r="G365" s="158">
        <v>13.939999580383301</v>
      </c>
      <c r="H365" s="158">
        <v>0.54000002145767212</v>
      </c>
      <c r="I365" s="158">
        <v>5.7800002098083496</v>
      </c>
      <c r="J365" s="158">
        <v>73.519996643066406</v>
      </c>
      <c r="K365" s="160">
        <v>37</v>
      </c>
      <c r="L365" s="158">
        <v>0.56999999284744263</v>
      </c>
      <c r="M365" s="163" t="s">
        <v>165</v>
      </c>
      <c r="N365" s="160">
        <v>207.5</v>
      </c>
      <c r="O365" s="158">
        <v>40.666000366210938</v>
      </c>
      <c r="P365" s="161">
        <v>0.15691699087619781</v>
      </c>
      <c r="Q365" s="161"/>
      <c r="R365" s="161"/>
      <c r="S365" s="158">
        <v>56.657001495361328</v>
      </c>
      <c r="T365" s="158">
        <v>23.351999282836914</v>
      </c>
      <c r="U365" s="158">
        <v>7.8000001907348633</v>
      </c>
      <c r="V365" s="162">
        <v>494</v>
      </c>
      <c r="W365" s="159" t="s">
        <v>144</v>
      </c>
      <c r="X365" s="163" t="s">
        <v>146</v>
      </c>
      <c r="Y365" s="160">
        <v>1.7000000476837158</v>
      </c>
      <c r="Z365" s="160">
        <v>4.3000001907348633</v>
      </c>
      <c r="AA365" s="160">
        <v>1.5</v>
      </c>
      <c r="AB365" s="159" t="s">
        <v>148</v>
      </c>
      <c r="AC365" s="160">
        <v>1.1000000238418579</v>
      </c>
      <c r="AD365" s="164">
        <v>17</v>
      </c>
      <c r="AE365" s="217"/>
    </row>
    <row r="366" spans="1:32" x14ac:dyDescent="0.3">
      <c r="A366" s="192" t="s">
        <v>24</v>
      </c>
      <c r="B366" s="260">
        <v>41921</v>
      </c>
      <c r="C366" s="626"/>
      <c r="D366" s="219">
        <v>4.9000000953674316</v>
      </c>
      <c r="E366" s="220" t="s">
        <v>144</v>
      </c>
      <c r="F366" s="219">
        <v>17.930000305175781</v>
      </c>
      <c r="G366" s="219">
        <v>12.539999961853027</v>
      </c>
      <c r="H366" s="220" t="s">
        <v>145</v>
      </c>
      <c r="I366" s="219">
        <v>4.5999999046325684</v>
      </c>
      <c r="J366" s="219">
        <v>67.879997253417969</v>
      </c>
      <c r="K366" s="224" t="s">
        <v>165</v>
      </c>
      <c r="L366" s="220" t="s">
        <v>163</v>
      </c>
      <c r="M366" s="224" t="s">
        <v>165</v>
      </c>
      <c r="N366" s="221">
        <v>152.60000610351563</v>
      </c>
      <c r="O366" s="219">
        <v>51.040000915527344</v>
      </c>
      <c r="P366" s="222">
        <v>0.14328783750534058</v>
      </c>
      <c r="Q366" s="222"/>
      <c r="R366" s="222"/>
      <c r="S366" s="219">
        <v>59.798999786376953</v>
      </c>
      <c r="T366" s="219">
        <v>23.565999984741211</v>
      </c>
      <c r="U366" s="219">
        <v>8.0299997329711914</v>
      </c>
      <c r="V366" s="271">
        <v>521</v>
      </c>
      <c r="W366" s="159" t="s">
        <v>144</v>
      </c>
      <c r="X366" s="163" t="s">
        <v>146</v>
      </c>
      <c r="Y366" s="163" t="s">
        <v>146</v>
      </c>
      <c r="Z366" s="160">
        <v>1</v>
      </c>
      <c r="AA366" s="160">
        <v>1</v>
      </c>
      <c r="AB366" s="158">
        <v>7.0000000298023224E-2</v>
      </c>
      <c r="AC366" s="160">
        <v>0.5</v>
      </c>
      <c r="AD366" s="212" t="s">
        <v>244</v>
      </c>
      <c r="AE366" s="272"/>
    </row>
    <row r="367" spans="1:32" x14ac:dyDescent="0.3">
      <c r="A367" s="192" t="s">
        <v>24</v>
      </c>
      <c r="B367" s="260">
        <v>41949</v>
      </c>
      <c r="C367" s="626"/>
      <c r="D367" s="158">
        <v>7.5999999046325684</v>
      </c>
      <c r="E367" s="159" t="s">
        <v>144</v>
      </c>
      <c r="F367" s="158">
        <v>21.950000762939453</v>
      </c>
      <c r="G367" s="158">
        <v>15.029999732971191</v>
      </c>
      <c r="H367" s="159" t="s">
        <v>145</v>
      </c>
      <c r="I367" s="158">
        <v>4.5799999237060547</v>
      </c>
      <c r="J367" s="158">
        <v>81.910003662109375</v>
      </c>
      <c r="K367" s="163" t="s">
        <v>165</v>
      </c>
      <c r="L367" s="159" t="s">
        <v>163</v>
      </c>
      <c r="M367" s="160">
        <v>13</v>
      </c>
      <c r="N367" s="160">
        <v>234.89999389648438</v>
      </c>
      <c r="O367" s="158">
        <v>24.294000625610352</v>
      </c>
      <c r="P367" s="161">
        <v>0.14433929324150085</v>
      </c>
      <c r="Q367" s="161"/>
      <c r="R367" s="161"/>
      <c r="S367" s="158">
        <v>48.86199951171875</v>
      </c>
      <c r="T367" s="158">
        <v>30.639999389648438</v>
      </c>
      <c r="U367" s="158">
        <v>7.869999885559082</v>
      </c>
      <c r="V367" s="162">
        <v>578</v>
      </c>
      <c r="W367" s="159" t="s">
        <v>144</v>
      </c>
      <c r="X367" s="163" t="s">
        <v>146</v>
      </c>
      <c r="Y367" s="160">
        <v>1</v>
      </c>
      <c r="Z367" s="160">
        <v>2.7000000476837158</v>
      </c>
      <c r="AA367" s="160">
        <v>0.89999997615814209</v>
      </c>
      <c r="AB367" s="158">
        <v>3.9999999105930328E-2</v>
      </c>
      <c r="AC367" s="160">
        <v>1</v>
      </c>
      <c r="AD367" s="155"/>
      <c r="AE367" s="165"/>
    </row>
    <row r="368" spans="1:32" x14ac:dyDescent="0.3">
      <c r="A368" s="190" t="s">
        <v>24</v>
      </c>
      <c r="B368" s="260">
        <v>41985</v>
      </c>
      <c r="C368" s="626"/>
      <c r="D368" s="219">
        <v>3.7999999523162842</v>
      </c>
      <c r="E368" s="219">
        <v>3.098192997276783E-2</v>
      </c>
      <c r="F368" s="219">
        <v>17.450000762939453</v>
      </c>
      <c r="G368" s="219">
        <v>12.390000343322754</v>
      </c>
      <c r="H368" s="220" t="s">
        <v>145</v>
      </c>
      <c r="I368" s="219">
        <v>3.6800000667572021</v>
      </c>
      <c r="J368" s="219">
        <v>67.879997253417969</v>
      </c>
      <c r="K368" s="221">
        <v>7</v>
      </c>
      <c r="L368" s="220" t="s">
        <v>163</v>
      </c>
      <c r="M368" s="221">
        <v>23</v>
      </c>
      <c r="N368" s="221">
        <v>152.60000610351563</v>
      </c>
      <c r="O368" s="219">
        <v>61.759998321533203</v>
      </c>
      <c r="P368" s="222">
        <v>0.14836329221725464</v>
      </c>
      <c r="Q368" s="222"/>
      <c r="R368" s="222"/>
      <c r="S368" s="219">
        <v>49.508998870849609</v>
      </c>
      <c r="T368" s="219">
        <v>26.89900016784668</v>
      </c>
      <c r="U368" s="219">
        <v>7.8499999046325684</v>
      </c>
      <c r="V368" s="236">
        <v>478</v>
      </c>
      <c r="W368" s="220" t="s">
        <v>144</v>
      </c>
      <c r="X368" s="224" t="s">
        <v>146</v>
      </c>
      <c r="Y368" s="221">
        <v>0.5</v>
      </c>
      <c r="Z368" s="221">
        <v>0.80000001192092896</v>
      </c>
      <c r="AA368" s="221">
        <v>0.80000001192092896</v>
      </c>
      <c r="AB368" s="220" t="s">
        <v>148</v>
      </c>
      <c r="AC368" s="224" t="s">
        <v>149</v>
      </c>
      <c r="AD368" s="218">
        <v>18</v>
      </c>
      <c r="AE368" s="217"/>
    </row>
    <row r="369" spans="1:32" x14ac:dyDescent="0.3">
      <c r="A369" s="190" t="s">
        <v>24</v>
      </c>
      <c r="B369" s="215">
        <v>42013</v>
      </c>
      <c r="D369" s="219">
        <v>6</v>
      </c>
      <c r="E369" s="220" t="s">
        <v>144</v>
      </c>
      <c r="F369" s="219">
        <v>27.989999771118164</v>
      </c>
      <c r="G369" s="219">
        <v>13.760000228881836</v>
      </c>
      <c r="H369" s="220" t="s">
        <v>145</v>
      </c>
      <c r="I369" s="219">
        <v>3.8900001049041748</v>
      </c>
      <c r="J369" s="219">
        <v>78.330001831054688</v>
      </c>
      <c r="K369" s="224" t="s">
        <v>165</v>
      </c>
      <c r="L369" s="220" t="s">
        <v>163</v>
      </c>
      <c r="M369" s="221">
        <v>14</v>
      </c>
      <c r="N369" s="221">
        <v>213.60000610351563</v>
      </c>
      <c r="O369" s="219">
        <v>39.564998626708984</v>
      </c>
      <c r="P369" s="222">
        <v>0.12807831168174744</v>
      </c>
      <c r="Q369" s="222"/>
      <c r="R369" s="222"/>
      <c r="S369" s="219">
        <v>52.506000518798828</v>
      </c>
      <c r="T369" s="219">
        <v>36.117000579833984</v>
      </c>
      <c r="U369" s="219">
        <v>7.820000171661377</v>
      </c>
      <c r="V369" s="236">
        <v>560</v>
      </c>
      <c r="W369" s="220" t="s">
        <v>144</v>
      </c>
      <c r="X369" s="224" t="s">
        <v>146</v>
      </c>
      <c r="Y369" s="224" t="s">
        <v>146</v>
      </c>
      <c r="Z369" s="221">
        <v>0.69999998807907104</v>
      </c>
      <c r="AA369" s="221">
        <v>0.80000001192092896</v>
      </c>
      <c r="AB369" s="219">
        <v>5.000000074505806E-2</v>
      </c>
      <c r="AC369" s="224" t="s">
        <v>149</v>
      </c>
      <c r="AD369" s="218">
        <v>57</v>
      </c>
      <c r="AE369" s="217"/>
      <c r="AF369" s="217"/>
    </row>
    <row r="370" spans="1:32" x14ac:dyDescent="0.3">
      <c r="A370" s="324" t="s">
        <v>24</v>
      </c>
      <c r="B370" s="15">
        <v>42041</v>
      </c>
      <c r="D370" s="293">
        <v>6.0999999046325684</v>
      </c>
      <c r="E370" s="293">
        <v>4.0391486138105392E-2</v>
      </c>
      <c r="F370" s="293">
        <v>18.090000152587891</v>
      </c>
      <c r="G370" s="293">
        <v>12.779999732971191</v>
      </c>
      <c r="H370" s="292" t="s">
        <v>145</v>
      </c>
      <c r="I370" s="293">
        <v>3.2799999713897705</v>
      </c>
      <c r="J370" s="293">
        <v>69.230003356933594</v>
      </c>
      <c r="K370" s="295">
        <v>29</v>
      </c>
      <c r="L370" s="293">
        <v>0.18999999761581421</v>
      </c>
      <c r="M370" s="295">
        <v>8</v>
      </c>
      <c r="N370" s="295">
        <v>170.89999389648438</v>
      </c>
      <c r="O370" s="293">
        <v>47.043998718261719</v>
      </c>
      <c r="P370" s="296">
        <v>0.31524175405502319</v>
      </c>
      <c r="Q370" s="296"/>
      <c r="R370" s="296"/>
      <c r="S370" s="293">
        <v>51.729000091552734</v>
      </c>
      <c r="T370" s="293">
        <v>32.021999359130859</v>
      </c>
      <c r="U370" s="293">
        <v>7.8299999237060547</v>
      </c>
      <c r="V370" s="297">
        <v>542</v>
      </c>
      <c r="W370" s="292" t="s">
        <v>144</v>
      </c>
      <c r="X370" s="294" t="s">
        <v>146</v>
      </c>
      <c r="Y370" s="295">
        <v>0.80000001192092896</v>
      </c>
      <c r="Z370" s="295">
        <v>1.8999999761581421</v>
      </c>
      <c r="AA370" s="295">
        <v>1</v>
      </c>
      <c r="AB370" s="293">
        <v>7.9999998211860657E-2</v>
      </c>
      <c r="AC370" s="295">
        <v>1.2999999523162842</v>
      </c>
      <c r="AD370" s="398">
        <v>38</v>
      </c>
      <c r="AE370" s="337"/>
      <c r="AF370" s="337"/>
    </row>
    <row r="371" spans="1:32" x14ac:dyDescent="0.3">
      <c r="A371" s="324" t="s">
        <v>24</v>
      </c>
      <c r="B371" s="15">
        <v>42072</v>
      </c>
      <c r="D371" s="293">
        <v>5.5999999046325684</v>
      </c>
      <c r="E371" s="292" t="s">
        <v>144</v>
      </c>
      <c r="F371" s="293">
        <v>18.090000152587891</v>
      </c>
      <c r="G371" s="293">
        <v>12.420000076293945</v>
      </c>
      <c r="H371" s="292" t="s">
        <v>145</v>
      </c>
      <c r="I371" s="293">
        <v>3.3499999046325684</v>
      </c>
      <c r="J371" s="293">
        <v>66.199996948242188</v>
      </c>
      <c r="K371" s="295">
        <v>22</v>
      </c>
      <c r="L371" s="293">
        <v>0.11999999731779099</v>
      </c>
      <c r="M371" s="295">
        <v>11</v>
      </c>
      <c r="N371" s="295">
        <v>183.05999755859375</v>
      </c>
      <c r="O371" s="293">
        <v>46.909999847412109</v>
      </c>
      <c r="P371" s="296">
        <v>0.16735139489173889</v>
      </c>
      <c r="Q371" s="296"/>
      <c r="R371" s="296"/>
      <c r="S371" s="293">
        <v>41.834999084472656</v>
      </c>
      <c r="T371" s="293">
        <v>21.274999618530273</v>
      </c>
      <c r="U371" s="293">
        <v>7.570000171661377</v>
      </c>
      <c r="V371" s="295">
        <v>502</v>
      </c>
      <c r="W371" s="292" t="s">
        <v>144</v>
      </c>
      <c r="X371" s="294" t="s">
        <v>146</v>
      </c>
      <c r="Y371" s="294" t="s">
        <v>146</v>
      </c>
      <c r="Z371" s="295">
        <v>1.7000000476837158</v>
      </c>
      <c r="AA371" s="294" t="s">
        <v>146</v>
      </c>
      <c r="AB371" s="293">
        <v>3.9999999105930328E-2</v>
      </c>
      <c r="AC371" s="295">
        <v>1.7999999523162842</v>
      </c>
      <c r="AD371" s="298">
        <v>64</v>
      </c>
      <c r="AE371" s="414"/>
      <c r="AF371" s="414"/>
    </row>
    <row r="372" spans="1:32" x14ac:dyDescent="0.3">
      <c r="A372" s="324" t="s">
        <v>24</v>
      </c>
      <c r="B372" s="63">
        <v>42103</v>
      </c>
      <c r="D372" s="293">
        <v>3.9000000953674316</v>
      </c>
      <c r="E372" s="292" t="s">
        <v>144</v>
      </c>
      <c r="F372" s="293">
        <v>15.229999542236328</v>
      </c>
      <c r="G372" s="293">
        <v>10.960000038146973</v>
      </c>
      <c r="H372" s="292" t="s">
        <v>145</v>
      </c>
      <c r="I372" s="293">
        <v>3.0999999046325684</v>
      </c>
      <c r="J372" s="293">
        <v>59.930000305175781</v>
      </c>
      <c r="K372" s="295">
        <v>6</v>
      </c>
      <c r="L372" s="292" t="s">
        <v>163</v>
      </c>
      <c r="M372" s="294" t="s">
        <v>165</v>
      </c>
      <c r="N372" s="295">
        <v>122</v>
      </c>
      <c r="O372" s="293">
        <v>59.147998809814453</v>
      </c>
      <c r="P372" s="296">
        <v>0.13190913200378418</v>
      </c>
      <c r="Q372" s="296"/>
      <c r="R372" s="296"/>
      <c r="S372" s="293">
        <v>53.528999328613281</v>
      </c>
      <c r="T372" s="293">
        <v>23.797000885009766</v>
      </c>
      <c r="U372" s="293">
        <v>7.929999828338623</v>
      </c>
      <c r="V372" s="297">
        <v>478</v>
      </c>
      <c r="W372" s="292" t="s">
        <v>144</v>
      </c>
      <c r="X372" s="294" t="s">
        <v>146</v>
      </c>
      <c r="Y372" s="294" t="s">
        <v>146</v>
      </c>
      <c r="Z372" s="294" t="s">
        <v>147</v>
      </c>
      <c r="AA372" s="294" t="s">
        <v>146</v>
      </c>
      <c r="AB372" s="292" t="s">
        <v>148</v>
      </c>
      <c r="AC372" s="294" t="s">
        <v>149</v>
      </c>
      <c r="AD372" s="411">
        <v>68</v>
      </c>
      <c r="AE372" s="414"/>
      <c r="AF372" s="414"/>
    </row>
    <row r="373" spans="1:32" x14ac:dyDescent="0.3">
      <c r="A373" s="439" t="s">
        <v>24</v>
      </c>
      <c r="B373" s="440">
        <v>42136</v>
      </c>
      <c r="D373" s="441">
        <v>7.4000000953674316</v>
      </c>
      <c r="E373" s="441">
        <v>2.0859368145465851E-2</v>
      </c>
      <c r="F373" s="441">
        <v>21.379999160766602</v>
      </c>
      <c r="G373" s="441">
        <v>13.590000152587891</v>
      </c>
      <c r="H373" s="442" t="s">
        <v>145</v>
      </c>
      <c r="I373" s="441">
        <v>4.0999999046325684</v>
      </c>
      <c r="J373" s="441">
        <v>78.739997863769531</v>
      </c>
      <c r="K373" s="443">
        <v>11</v>
      </c>
      <c r="L373" s="442" t="s">
        <v>163</v>
      </c>
      <c r="M373" s="444" t="s">
        <v>165</v>
      </c>
      <c r="N373" s="443">
        <v>201.39999389648438</v>
      </c>
      <c r="O373" s="441">
        <v>33.584999084472656</v>
      </c>
      <c r="P373" s="445">
        <v>0.23798681795597076</v>
      </c>
      <c r="Q373" s="445"/>
      <c r="R373" s="445"/>
      <c r="S373" s="441">
        <v>61</v>
      </c>
      <c r="T373" s="441">
        <v>33.729999542236328</v>
      </c>
      <c r="U373" s="441">
        <v>7.9600000381469727</v>
      </c>
      <c r="V373" s="446">
        <v>588</v>
      </c>
      <c r="W373" s="332" t="s">
        <v>144</v>
      </c>
      <c r="X373" s="341" t="s">
        <v>146</v>
      </c>
      <c r="Y373" s="341" t="s">
        <v>146</v>
      </c>
      <c r="Z373" s="333">
        <v>0.20000000298023224</v>
      </c>
      <c r="AA373" s="333">
        <v>2</v>
      </c>
      <c r="AB373" s="332" t="s">
        <v>148</v>
      </c>
      <c r="AC373" s="341" t="s">
        <v>149</v>
      </c>
      <c r="AD373" s="447">
        <v>35</v>
      </c>
      <c r="AE373" s="381"/>
      <c r="AF373" s="381"/>
    </row>
    <row r="374" spans="1:32" s="725" customFormat="1" x14ac:dyDescent="0.3">
      <c r="A374" s="745"/>
      <c r="B374" s="794"/>
      <c r="D374" s="795"/>
      <c r="E374" s="796"/>
      <c r="F374" s="795"/>
      <c r="G374" s="795"/>
      <c r="H374" s="796"/>
      <c r="I374" s="795"/>
      <c r="J374" s="795"/>
      <c r="K374" s="797"/>
      <c r="L374" s="796"/>
      <c r="M374" s="798"/>
      <c r="N374" s="797"/>
      <c r="O374" s="795"/>
      <c r="P374" s="799"/>
      <c r="Q374" s="799"/>
      <c r="R374" s="799"/>
      <c r="S374" s="795"/>
      <c r="T374" s="795"/>
      <c r="U374" s="795"/>
      <c r="V374" s="800"/>
      <c r="W374" s="796"/>
      <c r="X374" s="798"/>
      <c r="Y374" s="798"/>
      <c r="Z374" s="798"/>
      <c r="AA374" s="798"/>
      <c r="AB374" s="796"/>
      <c r="AC374" s="798"/>
      <c r="AD374" s="801"/>
      <c r="AE374" s="802"/>
      <c r="AF374" s="802"/>
    </row>
    <row r="375" spans="1:32" s="725" customFormat="1" x14ac:dyDescent="0.3">
      <c r="A375" s="745"/>
      <c r="B375" s="794"/>
      <c r="D375" s="795"/>
      <c r="E375" s="796"/>
      <c r="F375" s="795"/>
      <c r="G375" s="795"/>
      <c r="H375" s="796"/>
      <c r="I375" s="795"/>
      <c r="J375" s="795"/>
      <c r="K375" s="797"/>
      <c r="L375" s="796"/>
      <c r="M375" s="798"/>
      <c r="N375" s="797"/>
      <c r="O375" s="795"/>
      <c r="P375" s="799"/>
      <c r="Q375" s="799"/>
      <c r="R375" s="799"/>
      <c r="S375" s="795"/>
      <c r="T375" s="795"/>
      <c r="U375" s="795"/>
      <c r="V375" s="800"/>
      <c r="W375" s="796"/>
      <c r="X375" s="798"/>
      <c r="Y375" s="798"/>
      <c r="Z375" s="798"/>
      <c r="AA375" s="798"/>
      <c r="AB375" s="796"/>
      <c r="AC375" s="798"/>
      <c r="AD375" s="801"/>
      <c r="AE375" s="802"/>
      <c r="AF375" s="802"/>
    </row>
    <row r="376" spans="1:32" s="725" customFormat="1" x14ac:dyDescent="0.3">
      <c r="A376" s="815"/>
      <c r="B376" s="816"/>
      <c r="D376" s="817"/>
      <c r="E376" s="818"/>
      <c r="F376" s="817"/>
      <c r="G376" s="817"/>
      <c r="H376" s="818"/>
      <c r="I376" s="817"/>
      <c r="J376" s="817"/>
      <c r="K376" s="819"/>
      <c r="L376" s="818"/>
      <c r="M376" s="820"/>
      <c r="N376" s="819"/>
      <c r="O376" s="817"/>
      <c r="P376" s="821"/>
      <c r="Q376" s="821"/>
      <c r="R376" s="821"/>
      <c r="S376" s="817"/>
      <c r="T376" s="817"/>
      <c r="U376" s="817"/>
      <c r="V376" s="822"/>
      <c r="W376" s="818"/>
      <c r="X376" s="820"/>
      <c r="Y376" s="820"/>
      <c r="Z376" s="820"/>
      <c r="AA376" s="820"/>
      <c r="AB376" s="818"/>
      <c r="AC376" s="820"/>
      <c r="AD376" s="823"/>
      <c r="AE376" s="802"/>
      <c r="AF376" s="802"/>
    </row>
    <row r="378" spans="1:32" x14ac:dyDescent="0.3">
      <c r="A378" s="590" t="s">
        <v>44</v>
      </c>
      <c r="B378" s="591" t="s">
        <v>595</v>
      </c>
      <c r="C378" s="636"/>
      <c r="D378" s="592">
        <v>4.1999998092651367</v>
      </c>
      <c r="E378" s="593" t="s">
        <v>144</v>
      </c>
      <c r="F378" s="592">
        <v>10.199999809265137</v>
      </c>
      <c r="G378" s="592">
        <v>8.1999998092651367</v>
      </c>
      <c r="H378" s="593" t="s">
        <v>145</v>
      </c>
      <c r="I378" s="592">
        <v>2.2999999523162842</v>
      </c>
      <c r="J378" s="592">
        <v>49.200000762939453</v>
      </c>
      <c r="K378" s="595">
        <v>12</v>
      </c>
      <c r="L378" s="593" t="s">
        <v>163</v>
      </c>
      <c r="M378" s="595">
        <v>14</v>
      </c>
      <c r="N378" s="594" t="s">
        <v>287</v>
      </c>
      <c r="O378" s="593" t="s">
        <v>287</v>
      </c>
      <c r="P378" s="600" t="s">
        <v>287</v>
      </c>
      <c r="Q378" s="600"/>
      <c r="R378" s="600"/>
      <c r="S378" s="593" t="s">
        <v>287</v>
      </c>
      <c r="T378" s="593" t="s">
        <v>287</v>
      </c>
      <c r="U378" s="593" t="s">
        <v>287</v>
      </c>
      <c r="V378" s="593" t="s">
        <v>287</v>
      </c>
      <c r="W378" s="309"/>
      <c r="X378" s="700"/>
      <c r="Y378" s="309"/>
      <c r="Z378" s="309"/>
      <c r="AA378" s="309"/>
      <c r="AB378" s="309"/>
      <c r="AC378" s="309"/>
      <c r="AD378" s="309"/>
      <c r="AE378" s="598"/>
      <c r="AF378" s="178"/>
    </row>
    <row r="379" spans="1:32" x14ac:dyDescent="0.3">
      <c r="A379" s="590" t="s">
        <v>42</v>
      </c>
      <c r="B379" s="591" t="s">
        <v>595</v>
      </c>
      <c r="C379" s="636"/>
      <c r="D379" s="592">
        <v>3</v>
      </c>
      <c r="E379" s="592">
        <v>3.8943223655223846E-2</v>
      </c>
      <c r="F379" s="592">
        <v>10.069999694824219</v>
      </c>
      <c r="G379" s="592">
        <v>7.9899997711181641</v>
      </c>
      <c r="H379" s="593" t="s">
        <v>145</v>
      </c>
      <c r="I379" s="592">
        <v>2.3599998950958252</v>
      </c>
      <c r="J379" s="592">
        <v>48.810001373291016</v>
      </c>
      <c r="K379" s="595">
        <v>12</v>
      </c>
      <c r="L379" s="593" t="s">
        <v>163</v>
      </c>
      <c r="M379" s="595">
        <v>27</v>
      </c>
      <c r="N379" s="595">
        <v>128.14199829101563</v>
      </c>
      <c r="O379" s="592">
        <v>14.958999633789063</v>
      </c>
      <c r="P379" s="596">
        <v>6.5131507813930511E-2</v>
      </c>
      <c r="Q379" s="596"/>
      <c r="R379" s="596"/>
      <c r="S379" s="592">
        <v>39.250999450683594</v>
      </c>
      <c r="T379" s="592">
        <v>8.7259998321533203</v>
      </c>
      <c r="U379" s="592">
        <v>8.2100000381469727</v>
      </c>
      <c r="V379" s="597">
        <v>640</v>
      </c>
      <c r="W379" s="309"/>
      <c r="X379" s="700"/>
      <c r="Y379" s="309"/>
      <c r="Z379" s="309"/>
      <c r="AA379" s="309"/>
      <c r="AB379" s="309"/>
      <c r="AC379" s="309"/>
      <c r="AD379" s="309"/>
      <c r="AE379" s="598"/>
      <c r="AF379" s="178"/>
    </row>
    <row r="382" spans="1:32" x14ac:dyDescent="0.3">
      <c r="A382" t="s">
        <v>606</v>
      </c>
      <c r="C382" s="893"/>
      <c r="F382" s="894"/>
      <c r="H382" s="893"/>
      <c r="I382" s="893"/>
      <c r="K382" s="894"/>
      <c r="M382" t="s">
        <v>678</v>
      </c>
      <c r="N382" t="s">
        <v>678</v>
      </c>
    </row>
    <row r="383" spans="1:32" x14ac:dyDescent="0.3">
      <c r="D383" s="875">
        <f>1-D386</f>
        <v>0.79652592942618994</v>
      </c>
    </row>
    <row r="384" spans="1:32" x14ac:dyDescent="0.3">
      <c r="A384" s="892" t="s">
        <v>676</v>
      </c>
      <c r="B384">
        <f t="shared" ref="B384:N384" si="0">(B390*1-B389*1)/(B389-B388)</f>
        <v>-1.0226720951679338</v>
      </c>
      <c r="C384">
        <f t="shared" si="0"/>
        <v>0.24079813441317349</v>
      </c>
      <c r="D384">
        <f t="shared" si="0"/>
        <v>0.25545191067463541</v>
      </c>
      <c r="E384">
        <f t="shared" si="0"/>
        <v>-0.90987026610625787</v>
      </c>
      <c r="F384">
        <f t="shared" si="0"/>
        <v>-8.1678167765475193E-2</v>
      </c>
      <c r="G384">
        <f t="shared" si="0"/>
        <v>0.55576847877820301</v>
      </c>
      <c r="H384">
        <f t="shared" si="0"/>
        <v>-3.0895167678901513E-2</v>
      </c>
      <c r="I384">
        <f t="shared" si="0"/>
        <v>-0.16031390017666697</v>
      </c>
      <c r="J384">
        <f t="shared" si="0"/>
        <v>8.3080274139227223E-2</v>
      </c>
      <c r="K384">
        <f t="shared" si="0"/>
        <v>-4.7388889431137322</v>
      </c>
      <c r="L384">
        <f t="shared" si="0"/>
        <v>-0.21901179519215791</v>
      </c>
      <c r="M384">
        <f t="shared" si="0"/>
        <v>-2.0418370700850392</v>
      </c>
      <c r="N384">
        <f t="shared" si="0"/>
        <v>-1.1165118044015574</v>
      </c>
    </row>
    <row r="385" spans="1:14" x14ac:dyDescent="0.3">
      <c r="A385" s="892" t="s">
        <v>677</v>
      </c>
      <c r="B385">
        <f>B384+1</f>
        <v>-2.2672095167933781E-2</v>
      </c>
      <c r="C385">
        <f>C384+1</f>
        <v>1.2407981344131735</v>
      </c>
      <c r="D385">
        <f t="shared" ref="D385:N385" si="1">D384+1</f>
        <v>1.2554519106746354</v>
      </c>
      <c r="E385">
        <f t="shared" si="1"/>
        <v>9.0129733893742126E-2</v>
      </c>
      <c r="F385">
        <f t="shared" si="1"/>
        <v>0.91832183223452479</v>
      </c>
      <c r="G385">
        <f t="shared" si="1"/>
        <v>1.5557684787782029</v>
      </c>
      <c r="H385">
        <f t="shared" si="1"/>
        <v>0.96910483232109845</v>
      </c>
      <c r="I385">
        <f t="shared" si="1"/>
        <v>0.83968609982333309</v>
      </c>
      <c r="J385">
        <f t="shared" si="1"/>
        <v>1.0830802741392271</v>
      </c>
      <c r="K385">
        <f t="shared" si="1"/>
        <v>-3.7388889431137322</v>
      </c>
      <c r="L385">
        <f t="shared" si="1"/>
        <v>0.78098820480784203</v>
      </c>
      <c r="M385">
        <f t="shared" si="1"/>
        <v>-1.0418370700850392</v>
      </c>
      <c r="N385">
        <f t="shared" si="1"/>
        <v>-0.1165118044015574</v>
      </c>
    </row>
    <row r="386" spans="1:14" x14ac:dyDescent="0.3">
      <c r="A386" s="892" t="s">
        <v>676</v>
      </c>
      <c r="B386" s="896">
        <f t="shared" ref="B386" si="2">B384/B385</f>
        <v>45.107083734120323</v>
      </c>
      <c r="C386" s="895">
        <f>C384/C385</f>
        <v>0.19406713125584865</v>
      </c>
      <c r="D386" s="897">
        <f t="shared" ref="D386:N386" si="3">D384/D385</f>
        <v>0.20347407057381003</v>
      </c>
      <c r="E386" s="896">
        <f t="shared" si="3"/>
        <v>-10.095117635418115</v>
      </c>
      <c r="F386" s="896">
        <f t="shared" si="3"/>
        <v>-8.8942857393175742E-2</v>
      </c>
      <c r="G386" s="895">
        <f t="shared" si="3"/>
        <v>0.35723083888077395</v>
      </c>
      <c r="H386" s="896">
        <f t="shared" si="3"/>
        <v>-3.1880108991825619E-2</v>
      </c>
      <c r="I386" s="896">
        <f t="shared" si="3"/>
        <v>-0.19092122664695346</v>
      </c>
      <c r="J386" s="895">
        <f t="shared" si="3"/>
        <v>7.670740214085689E-2</v>
      </c>
      <c r="K386" s="896">
        <f t="shared" si="3"/>
        <v>1.2674591343082804</v>
      </c>
      <c r="L386" s="896">
        <f t="shared" si="3"/>
        <v>-0.28042906902293691</v>
      </c>
      <c r="M386" s="896">
        <f t="shared" si="3"/>
        <v>1.9598429818957928</v>
      </c>
      <c r="N386" s="896">
        <f t="shared" si="3"/>
        <v>9.5828213298757667</v>
      </c>
    </row>
    <row r="387" spans="1:14" ht="23.4" x14ac:dyDescent="0.3">
      <c r="A387" s="825"/>
      <c r="B387" s="826" t="s">
        <v>108</v>
      </c>
      <c r="C387" s="826" t="s">
        <v>109</v>
      </c>
      <c r="D387" s="826" t="s">
        <v>110</v>
      </c>
      <c r="E387" s="826" t="s">
        <v>111</v>
      </c>
      <c r="F387" s="826" t="s">
        <v>113</v>
      </c>
      <c r="G387" s="826" t="s">
        <v>114</v>
      </c>
      <c r="H387" s="826" t="s">
        <v>115</v>
      </c>
      <c r="I387" s="826" t="s">
        <v>116</v>
      </c>
      <c r="J387" s="826" t="s">
        <v>118</v>
      </c>
      <c r="K387" s="826" t="s">
        <v>119</v>
      </c>
      <c r="L387" s="826" t="s">
        <v>120</v>
      </c>
      <c r="M387" s="826" t="s">
        <v>121</v>
      </c>
      <c r="N387" s="826" t="s">
        <v>122</v>
      </c>
    </row>
    <row r="388" spans="1:14" ht="23.4" x14ac:dyDescent="0.45">
      <c r="A388" s="827" t="s">
        <v>70</v>
      </c>
      <c r="B388" s="828">
        <v>4.0392856938498358</v>
      </c>
      <c r="C388" s="829">
        <v>2.3859895455340546E-2</v>
      </c>
      <c r="D388" s="830">
        <v>14.087931008174502</v>
      </c>
      <c r="E388" s="828">
        <v>5.5589655349994525</v>
      </c>
      <c r="F388" s="828">
        <v>4.1768965638917068</v>
      </c>
      <c r="G388" s="831">
        <v>41.314827820350381</v>
      </c>
      <c r="H388" s="828">
        <v>38.555555555555557</v>
      </c>
      <c r="I388" s="832">
        <v>0.39307692446387732</v>
      </c>
      <c r="J388" s="831">
        <v>117.70206951272898</v>
      </c>
      <c r="K388" s="830">
        <v>9.7713794058253018</v>
      </c>
      <c r="L388" s="829">
        <v>0.10822940103966615</v>
      </c>
      <c r="M388" s="828">
        <v>31.483930982392408</v>
      </c>
      <c r="N388" s="828">
        <v>18.576517302414466</v>
      </c>
    </row>
    <row r="389" spans="1:14" ht="23.4" x14ac:dyDescent="0.45">
      <c r="A389" s="843" t="s">
        <v>76</v>
      </c>
      <c r="B389" s="844">
        <v>6.4777778519524469</v>
      </c>
      <c r="C389" s="845">
        <v>3.307866957038641E-2</v>
      </c>
      <c r="D389" s="844">
        <v>9.5888889100816517</v>
      </c>
      <c r="E389" s="844">
        <v>7.7277777459886341</v>
      </c>
      <c r="F389" s="844">
        <v>1.301111102104187</v>
      </c>
      <c r="G389" s="844">
        <v>90.807778252495666</v>
      </c>
      <c r="H389" s="844">
        <v>8.5</v>
      </c>
      <c r="I389" s="846">
        <v>5.000000074505806E-2</v>
      </c>
      <c r="J389" s="844">
        <v>281.37777709960938</v>
      </c>
      <c r="K389" s="844">
        <v>3.9127777947319879</v>
      </c>
      <c r="L389" s="845">
        <v>8.0344006419181824E-2</v>
      </c>
      <c r="M389" s="844">
        <v>24.364555570814346</v>
      </c>
      <c r="N389" s="844">
        <v>14.897555351257324</v>
      </c>
    </row>
    <row r="390" spans="1:14" ht="23.4" x14ac:dyDescent="0.45">
      <c r="A390" s="833" t="s">
        <v>601</v>
      </c>
      <c r="B390" s="834">
        <v>3.9839999675750732</v>
      </c>
      <c r="C390" s="835">
        <v>3.5298533178865908E-2</v>
      </c>
      <c r="D390" s="836">
        <v>8.4396000099182125</v>
      </c>
      <c r="E390" s="834">
        <v>5.754440002441406</v>
      </c>
      <c r="F390" s="834">
        <v>1.5359999895095826</v>
      </c>
      <c r="G390" s="837">
        <v>118.31440002441406</v>
      </c>
      <c r="H390" s="834">
        <v>9.4285714285714288</v>
      </c>
      <c r="I390" s="838">
        <v>0.10500000044703484</v>
      </c>
      <c r="J390" s="837">
        <v>294.97599975585939</v>
      </c>
      <c r="K390" s="837">
        <v>31.67604019165039</v>
      </c>
      <c r="L390" s="835">
        <v>8.6451236754655839E-2</v>
      </c>
      <c r="M390" s="834">
        <v>38.901160202026368</v>
      </c>
      <c r="N390" s="834">
        <v>19.005159797668458</v>
      </c>
    </row>
    <row r="391" spans="1:14" ht="23.4" x14ac:dyDescent="0.45">
      <c r="A391" s="839" t="s">
        <v>602</v>
      </c>
      <c r="B391" s="840">
        <v>3.3</v>
      </c>
      <c r="C391" s="841">
        <v>9.6756696701049805E-2</v>
      </c>
      <c r="D391" s="840">
        <v>6.6159999847412108</v>
      </c>
      <c r="E391" s="840">
        <v>3.7079999923706053</v>
      </c>
      <c r="F391" s="840">
        <v>1.1959999799728394</v>
      </c>
      <c r="G391" s="840">
        <v>124.20200195312501</v>
      </c>
      <c r="H391" s="840">
        <v>10.25</v>
      </c>
      <c r="I391" s="842">
        <v>7.9999998211860657E-2</v>
      </c>
      <c r="J391" s="840">
        <v>299</v>
      </c>
      <c r="K391" s="840">
        <v>36.906400299072267</v>
      </c>
      <c r="L391" s="841">
        <v>9.8129019141197205E-2</v>
      </c>
      <c r="M391" s="840">
        <v>42.628000640869139</v>
      </c>
      <c r="N391" s="840">
        <v>15.701799964904785</v>
      </c>
    </row>
    <row r="393" spans="1:14" ht="23.4" x14ac:dyDescent="0.45">
      <c r="A393" s="847" t="s">
        <v>77</v>
      </c>
      <c r="B393" s="848">
        <v>5.4555555449591742</v>
      </c>
      <c r="C393" s="849">
        <v>2.7860216175516445E-2</v>
      </c>
      <c r="D393" s="848">
        <v>10.346666547987196</v>
      </c>
      <c r="E393" s="848">
        <v>6.9577778710259333</v>
      </c>
      <c r="F393" s="848">
        <v>1.4822222259309557</v>
      </c>
      <c r="G393" s="848">
        <v>94.595555623372391</v>
      </c>
      <c r="H393" s="848">
        <v>8.1666666666666661</v>
      </c>
      <c r="I393" s="850"/>
      <c r="J393" s="848">
        <v>275.94444274902344</v>
      </c>
      <c r="K393" s="848">
        <v>9.9465556674533424</v>
      </c>
      <c r="L393" s="849">
        <v>7.1737980263100729E-2</v>
      </c>
      <c r="M393" s="848">
        <v>28.751777436998154</v>
      </c>
      <c r="N393" s="848">
        <v>17.594777848985458</v>
      </c>
    </row>
    <row r="394" spans="1:14" ht="23.4" x14ac:dyDescent="0.45">
      <c r="A394" s="851" t="s">
        <v>590</v>
      </c>
      <c r="B394" s="852">
        <v>4.2200000127156576</v>
      </c>
      <c r="C394" s="853">
        <v>3.046049689874053E-2</v>
      </c>
      <c r="D394" s="852">
        <v>11.753333250681559</v>
      </c>
      <c r="E394" s="852">
        <v>6.9027778042687311</v>
      </c>
      <c r="F394" s="852">
        <v>1.9522222280502319</v>
      </c>
      <c r="G394" s="852">
        <v>74.838334189520936</v>
      </c>
      <c r="H394" s="852">
        <v>9.9</v>
      </c>
      <c r="I394" s="854">
        <v>0.20666666701436043</v>
      </c>
      <c r="J394" s="852">
        <v>168.15222083197699</v>
      </c>
      <c r="K394" s="855">
        <v>42.525721867879234</v>
      </c>
      <c r="L394" s="853">
        <v>8.8328956315914794E-2</v>
      </c>
      <c r="M394" s="855">
        <v>38.315777460734047</v>
      </c>
      <c r="N394" s="855">
        <v>24.622499942779541</v>
      </c>
    </row>
    <row r="395" spans="1:14" ht="23.4" x14ac:dyDescent="0.45">
      <c r="A395" s="851" t="s">
        <v>36</v>
      </c>
      <c r="B395" s="852">
        <v>2.4666666189829507</v>
      </c>
      <c r="C395" s="853">
        <v>2.9910980413357418E-2</v>
      </c>
      <c r="D395" s="852">
        <v>6.1613333384195963</v>
      </c>
      <c r="E395" s="852">
        <v>2.5493333180745443</v>
      </c>
      <c r="F395" s="852">
        <v>1.918666672706604</v>
      </c>
      <c r="G395" s="852">
        <v>14.817999903361002</v>
      </c>
      <c r="H395" s="852">
        <v>10.375</v>
      </c>
      <c r="I395" s="854">
        <v>0.19875000137835741</v>
      </c>
      <c r="J395" s="852">
        <v>36.78666671117147</v>
      </c>
      <c r="K395" s="852">
        <v>6.4683333555857336</v>
      </c>
      <c r="L395" s="853">
        <v>9.9484923481941226E-2</v>
      </c>
      <c r="M395" s="852">
        <v>14.971866798400878</v>
      </c>
      <c r="N395" s="852">
        <v>9.193933296203614</v>
      </c>
    </row>
    <row r="396" spans="1:14" ht="23.4" x14ac:dyDescent="0.45">
      <c r="A396" s="851" t="s">
        <v>27</v>
      </c>
      <c r="B396" s="852">
        <v>2.2999999523162842</v>
      </c>
      <c r="C396" s="853">
        <v>3.3762619830667973E-2</v>
      </c>
      <c r="D396" s="852">
        <v>5.1763636415654961</v>
      </c>
      <c r="E396" s="852">
        <v>4.2363636493682861</v>
      </c>
      <c r="F396" s="852">
        <v>1.2845454757863826</v>
      </c>
      <c r="G396" s="852">
        <v>21.542727383700285</v>
      </c>
      <c r="H396" s="852">
        <v>23.25</v>
      </c>
      <c r="I396" s="854">
        <v>0.25999999684946878</v>
      </c>
      <c r="J396" s="852">
        <v>67.399999098344281</v>
      </c>
      <c r="K396" s="852">
        <v>7.7213637178594414</v>
      </c>
      <c r="L396" s="853">
        <v>6.3163789158517669E-2</v>
      </c>
      <c r="M396" s="852">
        <v>13.934727148576217</v>
      </c>
      <c r="N396" s="852">
        <v>5.9941817630421035</v>
      </c>
    </row>
    <row r="397" spans="1:14" ht="23.4" x14ac:dyDescent="0.45">
      <c r="A397" s="851" t="s">
        <v>400</v>
      </c>
      <c r="B397" s="852">
        <v>5.6000000089406967</v>
      </c>
      <c r="C397" s="853">
        <v>2.6113400980830193E-2</v>
      </c>
      <c r="D397" s="852">
        <v>29.828750133514404</v>
      </c>
      <c r="E397" s="852">
        <v>14.59187513589859</v>
      </c>
      <c r="F397" s="852">
        <v>3.0706250220537186</v>
      </c>
      <c r="G397" s="852">
        <v>84.175624847412109</v>
      </c>
      <c r="H397" s="852">
        <v>9</v>
      </c>
      <c r="I397" s="854">
        <v>0.14399999976158143</v>
      </c>
      <c r="J397" s="852">
        <v>211.48000049591064</v>
      </c>
      <c r="K397" s="852">
        <v>21.89493727684021</v>
      </c>
      <c r="L397" s="853">
        <v>0.14104909356683493</v>
      </c>
      <c r="M397" s="852">
        <v>64.624437808990479</v>
      </c>
      <c r="N397" s="852">
        <v>55.194750547409058</v>
      </c>
    </row>
    <row r="398" spans="1:14" ht="23.4" x14ac:dyDescent="0.45">
      <c r="A398" s="856" t="s">
        <v>589</v>
      </c>
      <c r="B398" s="852">
        <v>2.7363636276938696</v>
      </c>
      <c r="C398" s="853">
        <v>2.6052374020218851E-2</v>
      </c>
      <c r="D398" s="852">
        <v>18.540000074050006</v>
      </c>
      <c r="E398" s="852">
        <v>8.5982352144577927</v>
      </c>
      <c r="F398" s="852">
        <v>2.7635293988620533</v>
      </c>
      <c r="G398" s="852">
        <v>45.772940916173596</v>
      </c>
      <c r="H398" s="852">
        <v>27.4</v>
      </c>
      <c r="I398" s="854">
        <v>0.49000001233071089</v>
      </c>
      <c r="J398" s="852">
        <v>120.23294067382813</v>
      </c>
      <c r="K398" s="852">
        <v>21.867941379547119</v>
      </c>
      <c r="L398" s="853">
        <v>0.10613490202847649</v>
      </c>
      <c r="M398" s="852">
        <v>40.023646859561694</v>
      </c>
      <c r="N398" s="852">
        <v>27.501000123865463</v>
      </c>
    </row>
    <row r="399" spans="1:14" ht="23.4" x14ac:dyDescent="0.45">
      <c r="A399" s="856" t="s">
        <v>603</v>
      </c>
      <c r="B399" s="852">
        <v>2.4555555714501276</v>
      </c>
      <c r="C399" s="853">
        <v>2.5327092967927456E-2</v>
      </c>
      <c r="D399" s="852">
        <v>12.932727293534713</v>
      </c>
      <c r="E399" s="852">
        <v>6.3727273507551709</v>
      </c>
      <c r="F399" s="852">
        <v>4.6800000017339531</v>
      </c>
      <c r="G399" s="852">
        <v>72.011818625710234</v>
      </c>
      <c r="H399" s="852">
        <v>8.1999999999999993</v>
      </c>
      <c r="I399" s="854">
        <v>0.38999999314546585</v>
      </c>
      <c r="J399" s="852">
        <v>161.98727208917791</v>
      </c>
      <c r="K399" s="852">
        <v>52.110181635076351</v>
      </c>
      <c r="L399" s="853">
        <v>8.7455870752984832E-2</v>
      </c>
      <c r="M399" s="852">
        <v>33.178181734952062</v>
      </c>
      <c r="N399" s="852">
        <v>24.017000024968926</v>
      </c>
    </row>
    <row r="400" spans="1:14" ht="23.4" x14ac:dyDescent="0.45">
      <c r="A400" s="856" t="s">
        <v>604</v>
      </c>
      <c r="B400" s="852">
        <v>3.0300000429153444</v>
      </c>
      <c r="C400" s="853">
        <v>4.6127392910420895E-2</v>
      </c>
      <c r="D400" s="852">
        <v>17.183333396911621</v>
      </c>
      <c r="E400" s="852">
        <v>7.3274999062220258</v>
      </c>
      <c r="F400" s="852">
        <v>6.2616666356722517</v>
      </c>
      <c r="G400" s="852">
        <v>52.097499529520668</v>
      </c>
      <c r="H400" s="852">
        <v>100.08333333333333</v>
      </c>
      <c r="I400" s="854">
        <v>0.58999999761581423</v>
      </c>
      <c r="J400" s="852">
        <v>121.25999800364177</v>
      </c>
      <c r="K400" s="852">
        <v>50.048417011896767</v>
      </c>
      <c r="L400" s="853">
        <v>9.5648604755600289E-2</v>
      </c>
      <c r="M400" s="852">
        <v>34.195333639780678</v>
      </c>
      <c r="N400" s="852">
        <v>25.319500207901001</v>
      </c>
    </row>
    <row r="401" spans="1:14" ht="23.4" x14ac:dyDescent="0.45">
      <c r="A401" s="851" t="s">
        <v>16</v>
      </c>
      <c r="B401" s="852">
        <v>4.2833333611488342</v>
      </c>
      <c r="C401" s="853">
        <v>4.0292096634705864E-2</v>
      </c>
      <c r="D401" s="852">
        <v>20.550833066304524</v>
      </c>
      <c r="E401" s="852">
        <v>18.852499802907307</v>
      </c>
      <c r="F401" s="852">
        <v>4.3675000071525574</v>
      </c>
      <c r="G401" s="852">
        <v>98.519166946411133</v>
      </c>
      <c r="H401" s="852">
        <v>102.08333333333333</v>
      </c>
      <c r="I401" s="854">
        <v>0.87599998824298386</v>
      </c>
      <c r="J401" s="852">
        <v>272.05833180745441</v>
      </c>
      <c r="K401" s="852">
        <v>6.5512499411900835</v>
      </c>
      <c r="L401" s="853">
        <v>0.18226984515786171</v>
      </c>
      <c r="M401" s="852">
        <v>63.106250127156578</v>
      </c>
      <c r="N401" s="852">
        <v>55.250583330790199</v>
      </c>
    </row>
    <row r="402" spans="1:14" ht="23.4" x14ac:dyDescent="0.45">
      <c r="A402" s="851" t="s">
        <v>24</v>
      </c>
      <c r="B402" s="852">
        <v>6.2999999324480696</v>
      </c>
      <c r="C402" s="853">
        <v>3.4428140614181757E-2</v>
      </c>
      <c r="D402" s="852">
        <v>19.975833257039387</v>
      </c>
      <c r="E402" s="852">
        <v>13.302499930063883</v>
      </c>
      <c r="F402" s="852">
        <v>4.3983333706855774</v>
      </c>
      <c r="G402" s="852">
        <v>74.703332901000977</v>
      </c>
      <c r="H402" s="852">
        <v>37.444444444444443</v>
      </c>
      <c r="I402" s="854">
        <v>0.5566666591912508</v>
      </c>
      <c r="J402" s="852">
        <v>206.21333185831705</v>
      </c>
      <c r="K402" s="852">
        <v>36.886916299661003</v>
      </c>
      <c r="L402" s="853">
        <v>0.17067300404111543</v>
      </c>
      <c r="M402" s="852">
        <v>50.323833465576172</v>
      </c>
      <c r="N402" s="852">
        <v>29.022249698638916</v>
      </c>
    </row>
    <row r="403" spans="1:14" ht="23.4" x14ac:dyDescent="0.45">
      <c r="A403" s="851" t="s">
        <v>33</v>
      </c>
      <c r="B403" s="852">
        <v>3.1777777671813965</v>
      </c>
      <c r="C403" s="853">
        <v>2.5130414714415867E-2</v>
      </c>
      <c r="D403" s="852">
        <v>14.199166615804037</v>
      </c>
      <c r="E403" s="852">
        <v>8.3625000715255737</v>
      </c>
      <c r="F403" s="852">
        <v>3.250833292802175</v>
      </c>
      <c r="G403" s="852">
        <v>43.62916692097982</v>
      </c>
      <c r="H403" s="852">
        <v>38</v>
      </c>
      <c r="I403" s="854">
        <v>0.38625001115724444</v>
      </c>
      <c r="J403" s="852">
        <v>125.86166699727376</v>
      </c>
      <c r="K403" s="852">
        <v>18.179500063260395</v>
      </c>
      <c r="L403" s="853">
        <v>8.9451678718129798E-2</v>
      </c>
      <c r="M403" s="852">
        <v>29.716249942779541</v>
      </c>
      <c r="N403" s="852">
        <v>19.999749859174091</v>
      </c>
    </row>
    <row r="404" spans="1:14" ht="23.4" x14ac:dyDescent="0.45">
      <c r="A404" s="857" t="s">
        <v>605</v>
      </c>
      <c r="B404" s="858">
        <v>5.904166579246521</v>
      </c>
      <c r="C404" s="859">
        <v>4.7388349575075234E-2</v>
      </c>
      <c r="D404" s="858">
        <v>11.131666620572409</v>
      </c>
      <c r="E404" s="858">
        <v>7.6716666221618652</v>
      </c>
      <c r="F404" s="858">
        <v>1.501666675011317</v>
      </c>
      <c r="G404" s="860">
        <v>107.27791659037273</v>
      </c>
      <c r="H404" s="858">
        <v>15.263157894736842</v>
      </c>
      <c r="I404" s="861">
        <v>9.6249999944120646E-2</v>
      </c>
      <c r="J404" s="860">
        <v>286.54583231608075</v>
      </c>
      <c r="K404" s="858">
        <v>15.512166579564413</v>
      </c>
      <c r="L404" s="859">
        <v>0.12855710306515297</v>
      </c>
      <c r="M404" s="858">
        <v>42.001333475112915</v>
      </c>
      <c r="N404" s="858">
        <v>22.691666722297668</v>
      </c>
    </row>
    <row r="406" spans="1:14" ht="23.4" x14ac:dyDescent="0.45">
      <c r="A406" s="851" t="s">
        <v>590</v>
      </c>
      <c r="B406" s="852">
        <v>4.2200000127156576</v>
      </c>
      <c r="C406" s="853">
        <v>3.046049689874053E-2</v>
      </c>
      <c r="D406" s="852">
        <v>11.753333250681559</v>
      </c>
      <c r="E406" s="852">
        <v>6.9027778042687311</v>
      </c>
      <c r="F406" s="852">
        <v>1.9522222280502319</v>
      </c>
      <c r="G406" s="852">
        <v>74.838334189520936</v>
      </c>
      <c r="H406" s="852">
        <v>9.9</v>
      </c>
      <c r="I406" s="854">
        <v>0.20666666701436043</v>
      </c>
      <c r="J406" s="852">
        <v>168.15222083197699</v>
      </c>
      <c r="K406" s="855">
        <v>42.525721867879234</v>
      </c>
      <c r="L406" s="853">
        <v>8.8328956315914794E-2</v>
      </c>
      <c r="M406" s="855">
        <v>38.315777460734047</v>
      </c>
      <c r="N406" s="855">
        <v>24.622499942779541</v>
      </c>
    </row>
    <row r="407" spans="1:14" ht="23.4" x14ac:dyDescent="0.45">
      <c r="A407" s="851" t="s">
        <v>400</v>
      </c>
      <c r="B407" s="852">
        <v>5.6000000089406967</v>
      </c>
      <c r="C407" s="853">
        <v>2.6113400980830193E-2</v>
      </c>
      <c r="D407" s="852">
        <v>29.828750133514404</v>
      </c>
      <c r="E407" s="852">
        <v>14.59187513589859</v>
      </c>
      <c r="F407" s="852">
        <v>3.0706250220537186</v>
      </c>
      <c r="G407" s="852">
        <v>84.175624847412109</v>
      </c>
      <c r="H407" s="852">
        <v>9</v>
      </c>
      <c r="I407" s="854">
        <v>0.14399999976158143</v>
      </c>
      <c r="J407" s="852">
        <v>211.48000049591064</v>
      </c>
      <c r="K407" s="852">
        <v>21.89493727684021</v>
      </c>
      <c r="L407" s="853">
        <v>0.14104909356683493</v>
      </c>
      <c r="M407" s="852">
        <v>64.624437808990479</v>
      </c>
      <c r="N407" s="852">
        <v>55.194750547409058</v>
      </c>
    </row>
    <row r="408" spans="1:14" ht="23.4" x14ac:dyDescent="0.45">
      <c r="A408" s="856" t="s">
        <v>589</v>
      </c>
      <c r="B408" s="852">
        <v>2.7363636276938696</v>
      </c>
      <c r="C408" s="853">
        <v>2.6052374020218851E-2</v>
      </c>
      <c r="D408" s="852">
        <v>18.540000074050006</v>
      </c>
      <c r="E408" s="852">
        <v>8.5982352144577927</v>
      </c>
      <c r="F408" s="852">
        <v>2.7635293988620533</v>
      </c>
      <c r="G408" s="852">
        <v>45.772940916173596</v>
      </c>
      <c r="H408" s="852">
        <v>27.4</v>
      </c>
      <c r="I408" s="854">
        <v>0.49000001233071089</v>
      </c>
      <c r="J408" s="852">
        <v>120.23294067382813</v>
      </c>
      <c r="K408" s="852">
        <v>21.867941379547119</v>
      </c>
      <c r="L408" s="853">
        <v>0.10613490202847649</v>
      </c>
      <c r="M408" s="852">
        <v>40.023646859561694</v>
      </c>
      <c r="N408" s="852">
        <v>27.501000123865463</v>
      </c>
    </row>
    <row r="410" spans="1:14" x14ac:dyDescent="0.3">
      <c r="A410" s="1225" t="s">
        <v>4</v>
      </c>
      <c r="B410" s="1225" t="s">
        <v>611</v>
      </c>
      <c r="C410" s="1225"/>
      <c r="D410" s="1225"/>
      <c r="E410" s="1225"/>
      <c r="F410" s="862" t="s">
        <v>612</v>
      </c>
    </row>
    <row r="411" spans="1:14" x14ac:dyDescent="0.3">
      <c r="A411" s="1225"/>
      <c r="B411" s="863" t="s">
        <v>613</v>
      </c>
      <c r="C411" s="863" t="s">
        <v>614</v>
      </c>
      <c r="D411" s="863" t="s">
        <v>615</v>
      </c>
      <c r="E411" s="863" t="s">
        <v>616</v>
      </c>
      <c r="F411" s="862" t="s">
        <v>617</v>
      </c>
    </row>
    <row r="412" spans="1:14" x14ac:dyDescent="0.3">
      <c r="A412" s="863">
        <v>1621</v>
      </c>
      <c r="B412" s="863">
        <v>209.88819885253901</v>
      </c>
      <c r="C412" s="863">
        <v>321.81210327148398</v>
      </c>
      <c r="D412" s="863">
        <v>234.96710774432299</v>
      </c>
      <c r="E412" s="863">
        <v>15.2863562484036</v>
      </c>
      <c r="F412" s="863">
        <v>356.83499999999998</v>
      </c>
      <c r="G412" t="s">
        <v>620</v>
      </c>
    </row>
    <row r="413" spans="1:14" x14ac:dyDescent="0.3">
      <c r="A413" s="863">
        <v>1623</v>
      </c>
      <c r="B413" s="863">
        <v>195.49447631835901</v>
      </c>
      <c r="C413" s="863">
        <v>241.29051208496099</v>
      </c>
      <c r="D413" s="863">
        <v>214.43741985819301</v>
      </c>
      <c r="E413" s="863">
        <v>10.7094780899711</v>
      </c>
      <c r="F413" s="863">
        <v>99.701400000000007</v>
      </c>
    </row>
    <row r="414" spans="1:14" x14ac:dyDescent="0.3">
      <c r="A414" s="863">
        <v>6640</v>
      </c>
      <c r="B414" s="863">
        <v>231.65197753906301</v>
      </c>
      <c r="C414" s="863">
        <v>599.06457519531295</v>
      </c>
      <c r="D414" s="863">
        <v>389.18142727948299</v>
      </c>
      <c r="E414" s="863">
        <v>115.68317689458</v>
      </c>
      <c r="F414" s="863">
        <v>74.6053</v>
      </c>
    </row>
    <row r="415" spans="1:14" x14ac:dyDescent="0.3">
      <c r="A415" s="603" t="s">
        <v>618</v>
      </c>
      <c r="B415" s="603">
        <v>364</v>
      </c>
      <c r="C415" s="603">
        <v>599.05999999999995</v>
      </c>
      <c r="D415" s="603">
        <v>496.16</v>
      </c>
      <c r="E415" s="603">
        <v>44.18</v>
      </c>
      <c r="F415" s="603">
        <v>34.186647999999998</v>
      </c>
      <c r="G415" s="877">
        <v>24.55</v>
      </c>
      <c r="H415" t="s">
        <v>662</v>
      </c>
    </row>
    <row r="416" spans="1:14" x14ac:dyDescent="0.3">
      <c r="A416" s="603" t="s">
        <v>619</v>
      </c>
      <c r="B416" s="603">
        <v>262.89999999999998</v>
      </c>
      <c r="C416" s="603">
        <v>488.27</v>
      </c>
      <c r="D416" s="603">
        <v>369.85</v>
      </c>
      <c r="E416" s="603">
        <v>53.91</v>
      </c>
      <c r="F416" s="603">
        <v>12.822093000000001</v>
      </c>
    </row>
    <row r="417" spans="1:11" x14ac:dyDescent="0.3">
      <c r="G417">
        <v>9.66</v>
      </c>
      <c r="H417" t="s">
        <v>661</v>
      </c>
    </row>
    <row r="418" spans="1:11" x14ac:dyDescent="0.3">
      <c r="A418" t="s">
        <v>631</v>
      </c>
    </row>
    <row r="419" spans="1:11" x14ac:dyDescent="0.3">
      <c r="A419" t="s">
        <v>632</v>
      </c>
      <c r="G419">
        <f>SUM(G415:G417)</f>
        <v>34.21</v>
      </c>
      <c r="I419" t="s">
        <v>663</v>
      </c>
      <c r="K419">
        <f>G417/G419</f>
        <v>0.28237357497807658</v>
      </c>
    </row>
    <row r="420" spans="1:11" x14ac:dyDescent="0.3">
      <c r="A420" t="s">
        <v>634</v>
      </c>
      <c r="I420" t="s">
        <v>664</v>
      </c>
      <c r="K420">
        <f>G415/G419</f>
        <v>0.71762642502192342</v>
      </c>
    </row>
    <row r="421" spans="1:11" x14ac:dyDescent="0.3">
      <c r="A421" t="s">
        <v>633</v>
      </c>
    </row>
    <row r="422" spans="1:11" x14ac:dyDescent="0.3">
      <c r="A422" t="s">
        <v>636</v>
      </c>
    </row>
    <row r="423" spans="1:11" x14ac:dyDescent="0.3">
      <c r="A423" t="s">
        <v>637</v>
      </c>
    </row>
    <row r="424" spans="1:11" x14ac:dyDescent="0.3">
      <c r="A424" t="s">
        <v>635</v>
      </c>
    </row>
    <row r="430" spans="1:11" x14ac:dyDescent="0.3">
      <c r="A430" t="s">
        <v>608</v>
      </c>
    </row>
    <row r="431" spans="1:11" x14ac:dyDescent="0.3">
      <c r="A431" t="s">
        <v>609</v>
      </c>
    </row>
    <row r="432" spans="1:11" x14ac:dyDescent="0.3">
      <c r="A432" t="s">
        <v>610</v>
      </c>
    </row>
    <row r="433" spans="1:15" x14ac:dyDescent="0.3">
      <c r="A433" t="s">
        <v>607</v>
      </c>
    </row>
    <row r="434" spans="1:15" x14ac:dyDescent="0.3">
      <c r="A434" t="s">
        <v>621</v>
      </c>
    </row>
    <row r="435" spans="1:15" x14ac:dyDescent="0.3">
      <c r="A435" s="864">
        <v>4.8611111111111112E-2</v>
      </c>
      <c r="O435" t="s">
        <v>623</v>
      </c>
    </row>
    <row r="436" spans="1:15" x14ac:dyDescent="0.3">
      <c r="A436" t="s">
        <v>345</v>
      </c>
      <c r="B436" s="586">
        <f>B390*$O$436</f>
        <v>35.855999708175659</v>
      </c>
      <c r="C436" s="586">
        <f t="shared" ref="C436:N436" si="4">C390*$O$342</f>
        <v>0.42682986346815299</v>
      </c>
      <c r="D436" s="586">
        <f t="shared" si="4"/>
        <v>102.05164338432006</v>
      </c>
      <c r="E436" s="586">
        <f t="shared" si="4"/>
        <v>69.582688553424376</v>
      </c>
      <c r="F436" s="586">
        <f t="shared" si="4"/>
        <v>18.573311884868623</v>
      </c>
      <c r="G436" s="586">
        <f t="shared" si="4"/>
        <v>1430.6577259978819</v>
      </c>
      <c r="H436" s="586">
        <f t="shared" si="4"/>
        <v>114.01028578622001</v>
      </c>
      <c r="I436" s="586">
        <f t="shared" si="4"/>
        <v>1.2696600062066317</v>
      </c>
      <c r="J436" s="586">
        <f t="shared" si="4"/>
        <v>3566.8497912983398</v>
      </c>
      <c r="K436" s="586">
        <f t="shared" si="4"/>
        <v>383.02667823910554</v>
      </c>
      <c r="L436" s="586">
        <f t="shared" si="4"/>
        <v>1.0453683554968689</v>
      </c>
      <c r="M436" s="586">
        <f t="shared" si="4"/>
        <v>470.39282945969512</v>
      </c>
      <c r="N436" s="586">
        <f t="shared" si="4"/>
        <v>229.81039241840486</v>
      </c>
      <c r="O436">
        <v>9</v>
      </c>
    </row>
    <row r="437" spans="1:15" x14ac:dyDescent="0.3">
      <c r="A437" t="s">
        <v>70</v>
      </c>
      <c r="B437" s="586">
        <f t="shared" ref="B437:N437" si="5">$O$437*B388</f>
        <v>4.0392856938498358</v>
      </c>
      <c r="C437" s="586">
        <f t="shared" si="5"/>
        <v>2.3859895455340546E-2</v>
      </c>
      <c r="D437" s="586">
        <f t="shared" si="5"/>
        <v>14.087931008174502</v>
      </c>
      <c r="E437" s="586">
        <f t="shared" si="5"/>
        <v>5.5589655349994525</v>
      </c>
      <c r="F437" s="586">
        <f t="shared" si="5"/>
        <v>4.1768965638917068</v>
      </c>
      <c r="G437" s="586">
        <f t="shared" si="5"/>
        <v>41.314827820350381</v>
      </c>
      <c r="H437" s="586">
        <f t="shared" si="5"/>
        <v>38.555555555555557</v>
      </c>
      <c r="I437" s="586">
        <f t="shared" si="5"/>
        <v>0.39307692446387732</v>
      </c>
      <c r="J437" s="586">
        <f t="shared" si="5"/>
        <v>117.70206951272898</v>
      </c>
      <c r="K437" s="586">
        <f t="shared" si="5"/>
        <v>9.7713794058253018</v>
      </c>
      <c r="L437" s="586">
        <f t="shared" si="5"/>
        <v>0.10822940103966615</v>
      </c>
      <c r="M437" s="586">
        <f t="shared" si="5"/>
        <v>31.483930982392408</v>
      </c>
      <c r="N437" s="586">
        <f t="shared" si="5"/>
        <v>18.576517302414466</v>
      </c>
      <c r="O437">
        <v>1</v>
      </c>
    </row>
    <row r="438" spans="1:15" x14ac:dyDescent="0.3">
      <c r="A438" t="s">
        <v>622</v>
      </c>
      <c r="B438" s="586">
        <f>(SUM(B436:B437))/10</f>
        <v>3.9895285402025493</v>
      </c>
      <c r="C438" s="586">
        <f t="shared" ref="C438:N438" si="6">(SUM(C436:C437))/10</f>
        <v>4.5068975892349358E-2</v>
      </c>
      <c r="D438" s="586">
        <f t="shared" si="6"/>
        <v>11.613957439249457</v>
      </c>
      <c r="E438" s="586">
        <f t="shared" si="6"/>
        <v>7.5141654088423833</v>
      </c>
      <c r="F438" s="586">
        <f t="shared" si="6"/>
        <v>2.2750208448760327</v>
      </c>
      <c r="G438" s="586">
        <f t="shared" si="6"/>
        <v>147.19725538182323</v>
      </c>
      <c r="H438" s="586">
        <f t="shared" si="6"/>
        <v>15.256584134177558</v>
      </c>
      <c r="I438" s="586">
        <f t="shared" si="6"/>
        <v>0.16627369306705089</v>
      </c>
      <c r="J438" s="586">
        <f t="shared" si="6"/>
        <v>368.45518608110689</v>
      </c>
      <c r="K438" s="586">
        <f t="shared" si="6"/>
        <v>39.279805764493084</v>
      </c>
      <c r="L438" s="586">
        <f t="shared" si="6"/>
        <v>0.11535977565365349</v>
      </c>
      <c r="M438" s="586">
        <f t="shared" si="6"/>
        <v>50.18767604420875</v>
      </c>
      <c r="N438" s="586">
        <f t="shared" si="6"/>
        <v>24.838690972081931</v>
      </c>
    </row>
    <row r="439" spans="1:15" ht="23.4" x14ac:dyDescent="0.45">
      <c r="A439" s="843" t="s">
        <v>76</v>
      </c>
      <c r="B439" s="844">
        <v>6.4777778519524469</v>
      </c>
      <c r="C439" s="845">
        <v>3.307866957038641E-2</v>
      </c>
      <c r="D439" s="844">
        <v>9.5888889100816517</v>
      </c>
      <c r="E439" s="844">
        <v>7.7277777459886341</v>
      </c>
      <c r="F439" s="844">
        <v>1.301111102104187</v>
      </c>
      <c r="G439" s="844">
        <v>90.807778252495666</v>
      </c>
      <c r="H439" s="844">
        <v>8.5</v>
      </c>
      <c r="I439" s="846">
        <v>5.000000074505806E-2</v>
      </c>
      <c r="J439" s="844">
        <v>281.37777709960938</v>
      </c>
      <c r="K439" s="844">
        <v>3.9127777947319879</v>
      </c>
      <c r="L439" s="845">
        <v>8.0344006419181824E-2</v>
      </c>
      <c r="M439" s="844">
        <v>24.364555570814346</v>
      </c>
      <c r="N439" s="844">
        <v>14.897555351257324</v>
      </c>
    </row>
    <row r="440" spans="1:15" ht="23.4" x14ac:dyDescent="0.45">
      <c r="A440" s="847" t="s">
        <v>77</v>
      </c>
      <c r="B440" s="848">
        <v>5.4555555449591742</v>
      </c>
      <c r="C440" s="849">
        <v>2.7860216175516445E-2</v>
      </c>
      <c r="D440" s="848">
        <v>10.346666547987196</v>
      </c>
      <c r="E440" s="848">
        <v>6.9577778710259333</v>
      </c>
      <c r="F440" s="848">
        <v>1.4822222259309557</v>
      </c>
      <c r="G440" s="848">
        <v>94.595555623372391</v>
      </c>
      <c r="H440" s="848">
        <v>8.1666666666666661</v>
      </c>
      <c r="I440" s="850"/>
      <c r="J440" s="848">
        <v>275.94444274902344</v>
      </c>
      <c r="K440" s="848">
        <v>9.9465556674533424</v>
      </c>
      <c r="L440" s="849">
        <v>7.1737980263100729E-2</v>
      </c>
      <c r="M440" s="848">
        <v>28.751777436998154</v>
      </c>
      <c r="N440" s="848">
        <v>17.594777848985458</v>
      </c>
    </row>
    <row r="441" spans="1:15" s="872" customFormat="1" ht="23.4" x14ac:dyDescent="0.45">
      <c r="A441" s="866" t="s">
        <v>601</v>
      </c>
      <c r="B441" s="867">
        <v>3.9839999675750732</v>
      </c>
      <c r="C441" s="868">
        <v>3.5298533178865908E-2</v>
      </c>
      <c r="D441" s="869">
        <v>8.4396000099182125</v>
      </c>
      <c r="E441" s="867">
        <v>5.754440002441406</v>
      </c>
      <c r="F441" s="867">
        <v>1.5359999895095826</v>
      </c>
      <c r="G441" s="870">
        <v>118.31440002441406</v>
      </c>
      <c r="H441" s="867">
        <v>9.4285714285714288</v>
      </c>
      <c r="I441" s="871">
        <v>0.10500000044703484</v>
      </c>
      <c r="J441" s="870">
        <v>294.97599975585939</v>
      </c>
      <c r="K441" s="870">
        <v>31.67604019165039</v>
      </c>
      <c r="L441" s="868">
        <v>8.6451236754655839E-2</v>
      </c>
      <c r="M441" s="867">
        <v>38.901160202026368</v>
      </c>
      <c r="N441" s="867">
        <v>19.005159797668458</v>
      </c>
    </row>
    <row r="442" spans="1:15" s="872" customFormat="1" ht="23.4" x14ac:dyDescent="0.45">
      <c r="A442" s="866" t="s">
        <v>70</v>
      </c>
      <c r="B442" s="867">
        <v>4.0392856938498358</v>
      </c>
      <c r="C442" s="868">
        <v>2.3859895455340546E-2</v>
      </c>
      <c r="D442" s="869">
        <v>14.087931008174502</v>
      </c>
      <c r="E442" s="867">
        <v>5.5589655349994525</v>
      </c>
      <c r="F442" s="867">
        <v>4.1768965638917068</v>
      </c>
      <c r="G442" s="870">
        <v>41.314827820350381</v>
      </c>
      <c r="H442" s="867">
        <v>38.555555555555557</v>
      </c>
      <c r="I442" s="871">
        <v>0.39307692446387732</v>
      </c>
      <c r="J442" s="870">
        <v>117.70206951272898</v>
      </c>
      <c r="K442" s="869">
        <v>9.7713794058253018</v>
      </c>
      <c r="L442" s="868">
        <v>0.10822940103966615</v>
      </c>
      <c r="M442" s="867">
        <v>31.483930982392408</v>
      </c>
      <c r="N442" s="867">
        <v>18.576517302414466</v>
      </c>
    </row>
    <row r="443" spans="1:15" x14ac:dyDescent="0.3">
      <c r="A443" t="s">
        <v>624</v>
      </c>
      <c r="B443" s="586">
        <v>4.0337571212223597</v>
      </c>
      <c r="C443" s="586">
        <v>6.4156892256621786E-2</v>
      </c>
      <c r="D443" s="586">
        <v>22.884302245789058</v>
      </c>
      <c r="E443" s="586">
        <v>11.961337836841945</v>
      </c>
      <c r="F443" s="586">
        <v>5.6165380959893989</v>
      </c>
      <c r="G443" s="586">
        <v>180.24911763810354</v>
      </c>
      <c r="H443" s="586">
        <v>46.101028578622007</v>
      </c>
      <c r="I443" s="586">
        <v>0.48073523263815277</v>
      </c>
      <c r="J443" s="586">
        <v>462.61684169129001</v>
      </c>
      <c r="K443" s="586">
        <v>47.096909289153324</v>
      </c>
      <c r="L443" s="586">
        <v>0.20194329648538645</v>
      </c>
      <c r="M443" s="586">
        <v>75.374820830122673</v>
      </c>
      <c r="N443" s="586">
        <v>39.699904814013507</v>
      </c>
    </row>
    <row r="444" spans="1:15" x14ac:dyDescent="0.3">
      <c r="A444" s="865" t="s">
        <v>625</v>
      </c>
      <c r="B444" s="586">
        <v>4.0282285485948837</v>
      </c>
      <c r="C444" s="586">
        <v>6.177090271108774E-2</v>
      </c>
      <c r="D444" s="586">
        <v>21.475509144971607</v>
      </c>
      <c r="E444" s="586">
        <v>11.405441283342</v>
      </c>
      <c r="F444" s="586">
        <v>5.1988484396002281</v>
      </c>
      <c r="G444" s="586">
        <v>176.11763485606849</v>
      </c>
      <c r="H444" s="586">
        <v>42.245473023066452</v>
      </c>
      <c r="I444" s="586">
        <v>0.441427540191765</v>
      </c>
      <c r="J444" s="586">
        <v>450.84663474001718</v>
      </c>
      <c r="K444" s="586">
        <v>46.119771348570794</v>
      </c>
      <c r="L444" s="586">
        <v>0.1911203563814198</v>
      </c>
      <c r="M444" s="586">
        <v>72.226427731883433</v>
      </c>
      <c r="N444" s="586">
        <v>37.842253083772064</v>
      </c>
    </row>
    <row r="445" spans="1:15" x14ac:dyDescent="0.3">
      <c r="A445" s="865" t="s">
        <v>626</v>
      </c>
      <c r="B445" s="586">
        <v>4.0226999759674076</v>
      </c>
      <c r="C445" s="586">
        <v>5.9384913165553679E-2</v>
      </c>
      <c r="D445" s="586">
        <v>20.066716044154155</v>
      </c>
      <c r="E445" s="586">
        <v>10.849544729842055</v>
      </c>
      <c r="F445" s="586">
        <v>4.7811587832110574</v>
      </c>
      <c r="G445" s="586">
        <v>171.98615207403344</v>
      </c>
      <c r="H445" s="586">
        <v>38.389917467510898</v>
      </c>
      <c r="I445" s="586">
        <v>0.40211984774537723</v>
      </c>
      <c r="J445" s="586">
        <v>439.07642778874424</v>
      </c>
      <c r="K445" s="586">
        <v>45.142633407988264</v>
      </c>
      <c r="L445" s="586">
        <v>0.18029741627745319</v>
      </c>
      <c r="M445" s="586">
        <v>69.078034633644194</v>
      </c>
      <c r="N445" s="586">
        <v>35.984601353530614</v>
      </c>
    </row>
    <row r="446" spans="1:15" x14ac:dyDescent="0.3">
      <c r="A446" s="865" t="s">
        <v>627</v>
      </c>
      <c r="B446" s="586">
        <v>4.0171714033399315</v>
      </c>
      <c r="C446" s="586">
        <v>5.6998923620019626E-2</v>
      </c>
      <c r="D446" s="586">
        <v>18.657922943336708</v>
      </c>
      <c r="E446" s="586">
        <v>10.293648176342108</v>
      </c>
      <c r="F446" s="586">
        <v>4.3634691268218866</v>
      </c>
      <c r="G446" s="586">
        <v>167.85466929199842</v>
      </c>
      <c r="H446" s="586">
        <v>34.534361911955337</v>
      </c>
      <c r="I446" s="586">
        <v>0.36281215529898958</v>
      </c>
      <c r="J446" s="586">
        <v>427.30622083747141</v>
      </c>
      <c r="K446" s="586">
        <v>44.165495467405734</v>
      </c>
      <c r="L446" s="586">
        <v>0.1694744761734866</v>
      </c>
      <c r="M446" s="586">
        <v>65.929641535404954</v>
      </c>
      <c r="N446" s="586">
        <v>34.126949623289164</v>
      </c>
    </row>
    <row r="447" spans="1:15" x14ac:dyDescent="0.3">
      <c r="A447" s="865" t="s">
        <v>628</v>
      </c>
      <c r="B447" s="586">
        <v>4.0116428307124545</v>
      </c>
      <c r="C447" s="586">
        <v>5.4612934074485572E-2</v>
      </c>
      <c r="D447" s="586">
        <v>17.249129842519256</v>
      </c>
      <c r="E447" s="586">
        <v>9.7377516228421648</v>
      </c>
      <c r="F447" s="586">
        <v>3.9457794704327158</v>
      </c>
      <c r="G447" s="586">
        <v>163.72318650996337</v>
      </c>
      <c r="H447" s="586">
        <v>30.678806356399775</v>
      </c>
      <c r="I447" s="586">
        <v>0.32350446285260182</v>
      </c>
      <c r="J447" s="586">
        <v>415.53601388619848</v>
      </c>
      <c r="K447" s="586">
        <v>43.188357526823204</v>
      </c>
      <c r="L447" s="586">
        <v>0.15865153606951996</v>
      </c>
      <c r="M447" s="586">
        <v>62.781248437165708</v>
      </c>
      <c r="N447" s="586">
        <v>32.269297893047721</v>
      </c>
    </row>
    <row r="448" spans="1:15" x14ac:dyDescent="0.3">
      <c r="A448" s="865" t="s">
        <v>627</v>
      </c>
      <c r="B448" s="586">
        <v>4.0061142580849785</v>
      </c>
      <c r="C448" s="586">
        <v>5.2226944528951512E-2</v>
      </c>
      <c r="D448" s="586">
        <v>15.840336741701808</v>
      </c>
      <c r="E448" s="586">
        <v>9.1818550693422178</v>
      </c>
      <c r="F448" s="586">
        <v>3.5280898140435455</v>
      </c>
      <c r="G448" s="586">
        <v>159.59170372792835</v>
      </c>
      <c r="H448" s="586">
        <v>26.823250800844221</v>
      </c>
      <c r="I448" s="586">
        <v>0.28419677040621411</v>
      </c>
      <c r="J448" s="586">
        <v>403.76580693492554</v>
      </c>
      <c r="K448" s="586">
        <v>42.211219586240674</v>
      </c>
      <c r="L448" s="586">
        <v>0.14782859596555337</v>
      </c>
      <c r="M448" s="586">
        <v>59.632855338926468</v>
      </c>
      <c r="N448" s="586">
        <v>30.411646162806271</v>
      </c>
    </row>
    <row r="449" spans="1:31" x14ac:dyDescent="0.3">
      <c r="A449" s="865" t="s">
        <v>626</v>
      </c>
      <c r="B449" s="586">
        <v>4.0005856854575024</v>
      </c>
      <c r="C449" s="586">
        <v>4.9840954983417465E-2</v>
      </c>
      <c r="D449" s="586">
        <v>14.431543640884357</v>
      </c>
      <c r="E449" s="586">
        <v>8.6259585158422745</v>
      </c>
      <c r="F449" s="586">
        <v>3.1104001576543743</v>
      </c>
      <c r="G449" s="586">
        <v>155.4602209458933</v>
      </c>
      <c r="H449" s="586">
        <v>22.967695245288667</v>
      </c>
      <c r="I449" s="586">
        <v>0.24488907795982637</v>
      </c>
      <c r="J449" s="586">
        <v>391.99559998365265</v>
      </c>
      <c r="K449" s="586">
        <v>41.234081645658144</v>
      </c>
      <c r="L449" s="586">
        <v>0.13700565586158672</v>
      </c>
      <c r="M449" s="586">
        <v>56.484462240687229</v>
      </c>
      <c r="N449" s="586">
        <v>28.553994432564828</v>
      </c>
    </row>
    <row r="450" spans="1:31" x14ac:dyDescent="0.3">
      <c r="A450" s="865" t="s">
        <v>625</v>
      </c>
      <c r="B450" s="586">
        <v>3.9950571128300254</v>
      </c>
      <c r="C450" s="586">
        <v>4.7454965437883405E-2</v>
      </c>
      <c r="D450" s="586">
        <v>13.022750540066905</v>
      </c>
      <c r="E450" s="586">
        <v>8.0700619623423275</v>
      </c>
      <c r="F450" s="586">
        <v>2.6927105012652035</v>
      </c>
      <c r="G450" s="586">
        <v>151.32873816385828</v>
      </c>
      <c r="H450" s="586">
        <v>19.112139689733112</v>
      </c>
      <c r="I450" s="586">
        <v>0.2055813855134386</v>
      </c>
      <c r="J450" s="586">
        <v>380.22539303237977</v>
      </c>
      <c r="K450" s="586">
        <v>40.256943705075614</v>
      </c>
      <c r="L450" s="586">
        <v>0.12618271575762013</v>
      </c>
      <c r="M450" s="586">
        <v>53.33606914244799</v>
      </c>
      <c r="N450" s="586">
        <v>26.696342702323381</v>
      </c>
    </row>
    <row r="451" spans="1:31" x14ac:dyDescent="0.3">
      <c r="A451" s="865" t="s">
        <v>629</v>
      </c>
      <c r="B451" s="586">
        <v>3.9895285402025493</v>
      </c>
      <c r="C451" s="586">
        <v>4.5068975892349358E-2</v>
      </c>
      <c r="D451" s="586">
        <v>11.613957439249457</v>
      </c>
      <c r="E451" s="586">
        <v>7.5141654088423833</v>
      </c>
      <c r="F451" s="586">
        <v>2.2750208448760327</v>
      </c>
      <c r="G451" s="586">
        <v>147.19725538182323</v>
      </c>
      <c r="H451" s="586">
        <v>15.256584134177558</v>
      </c>
      <c r="I451" s="586">
        <v>0.16627369306705089</v>
      </c>
      <c r="J451" s="586">
        <v>368.45518608110689</v>
      </c>
      <c r="K451" s="586">
        <v>39.279805764493084</v>
      </c>
      <c r="L451" s="586">
        <v>0.11535977565365349</v>
      </c>
      <c r="M451" s="586">
        <v>50.18767604420875</v>
      </c>
      <c r="N451" s="586">
        <v>24.838690972081931</v>
      </c>
    </row>
    <row r="452" spans="1:31" x14ac:dyDescent="0.3">
      <c r="A452" s="865"/>
    </row>
    <row r="453" spans="1:31" x14ac:dyDescent="0.3">
      <c r="A453" s="865" t="s">
        <v>630</v>
      </c>
    </row>
    <row r="454" spans="1:31" ht="24" x14ac:dyDescent="0.3">
      <c r="A454" s="825"/>
      <c r="B454" s="826" t="s">
        <v>108</v>
      </c>
      <c r="C454" s="826" t="s">
        <v>109</v>
      </c>
      <c r="D454" s="826" t="s">
        <v>110</v>
      </c>
      <c r="E454" s="826" t="s">
        <v>111</v>
      </c>
      <c r="F454" s="826" t="s">
        <v>113</v>
      </c>
      <c r="G454" s="826" t="s">
        <v>114</v>
      </c>
      <c r="H454" s="826" t="s">
        <v>115</v>
      </c>
      <c r="I454" s="826" t="s">
        <v>116</v>
      </c>
      <c r="J454" s="826" t="s">
        <v>118</v>
      </c>
      <c r="K454" s="826" t="s">
        <v>119</v>
      </c>
      <c r="L454" s="826" t="s">
        <v>120</v>
      </c>
      <c r="M454" s="826" t="s">
        <v>121</v>
      </c>
      <c r="N454" s="826" t="s">
        <v>122</v>
      </c>
      <c r="O454" s="876" t="s">
        <v>658</v>
      </c>
      <c r="P454" s="876" t="s">
        <v>659</v>
      </c>
    </row>
    <row r="455" spans="1:31" ht="28.8" x14ac:dyDescent="0.45">
      <c r="A455" s="827" t="s">
        <v>70</v>
      </c>
      <c r="B455" s="828">
        <v>4.0392856938498358</v>
      </c>
      <c r="C455" s="829">
        <v>2.3859895455340546E-2</v>
      </c>
      <c r="D455" s="830">
        <v>14.087931008174502</v>
      </c>
      <c r="E455" s="828">
        <v>5.5589655349994525</v>
      </c>
      <c r="F455" s="828">
        <v>4.1768965638917068</v>
      </c>
      <c r="G455" s="831">
        <v>41.314827820350381</v>
      </c>
      <c r="H455" s="828">
        <v>38.555555555555557</v>
      </c>
      <c r="I455" s="832">
        <v>0.39307692446387732</v>
      </c>
      <c r="J455" s="831">
        <v>117.70206951272898</v>
      </c>
      <c r="K455" s="830">
        <v>9.7713794058253018</v>
      </c>
      <c r="L455" s="829">
        <v>0.10822940103966615</v>
      </c>
      <c r="M455" s="828">
        <v>31.483930982392408</v>
      </c>
      <c r="N455" s="828">
        <v>18.576517302414466</v>
      </c>
      <c r="O455" s="588">
        <v>-69.796158778234812</v>
      </c>
      <c r="P455" s="585">
        <v>-10.172033786069095</v>
      </c>
      <c r="Q455" s="585"/>
      <c r="R455" s="585"/>
      <c r="S455" s="5" t="s">
        <v>541</v>
      </c>
      <c r="T455" s="585">
        <v>-8.8790639592714751</v>
      </c>
      <c r="U455" s="588">
        <v>-63.942301093408965</v>
      </c>
      <c r="AC455" s="585"/>
      <c r="AD455" s="588"/>
    </row>
    <row r="456" spans="1:31" ht="28.8" x14ac:dyDescent="0.45">
      <c r="A456" s="833" t="s">
        <v>601</v>
      </c>
      <c r="B456" s="834">
        <v>3.9839999675750732</v>
      </c>
      <c r="C456" s="835">
        <v>3.5298533178865908E-2</v>
      </c>
      <c r="D456" s="836">
        <v>8.4396000099182125</v>
      </c>
      <c r="E456" s="834">
        <v>5.754440002441406</v>
      </c>
      <c r="F456" s="834">
        <v>1.5359999895095826</v>
      </c>
      <c r="G456" s="837">
        <v>118.31440002441406</v>
      </c>
      <c r="H456" s="834">
        <v>9.4285714285714288</v>
      </c>
      <c r="I456" s="838">
        <v>0.10500000044703484</v>
      </c>
      <c r="J456" s="837">
        <v>294.97599975585939</v>
      </c>
      <c r="K456" s="837">
        <v>31.67604019165039</v>
      </c>
      <c r="L456" s="835">
        <v>8.6451236754655839E-2</v>
      </c>
      <c r="M456" s="834">
        <v>38.901160202026368</v>
      </c>
      <c r="N456" s="834">
        <v>19.005159797668458</v>
      </c>
      <c r="O456" s="588">
        <v>-73.012416076744913</v>
      </c>
      <c r="P456" s="585">
        <v>-10.482118469643696</v>
      </c>
      <c r="Q456" s="585"/>
      <c r="R456" s="585"/>
      <c r="S456" s="5" t="s">
        <v>544</v>
      </c>
      <c r="T456" s="585">
        <v>-9.4452806013671875</v>
      </c>
      <c r="U456" s="588">
        <v>-66.014941229798836</v>
      </c>
      <c r="AC456" s="585"/>
      <c r="AE456" s="588"/>
    </row>
    <row r="457" spans="1:31" ht="28.8" x14ac:dyDescent="0.45">
      <c r="A457" s="839" t="s">
        <v>602</v>
      </c>
      <c r="B457" s="840">
        <v>3.3</v>
      </c>
      <c r="C457" s="841">
        <v>9.6756696701049805E-2</v>
      </c>
      <c r="D457" s="840">
        <v>6.6159999847412108</v>
      </c>
      <c r="E457" s="840">
        <v>3.7079999923706053</v>
      </c>
      <c r="F457" s="840">
        <v>1.1959999799728394</v>
      </c>
      <c r="G457" s="840">
        <v>124.20200195312501</v>
      </c>
      <c r="H457" s="840">
        <v>10.25</v>
      </c>
      <c r="I457" s="842">
        <v>7.9999998211860657E-2</v>
      </c>
      <c r="J457" s="840">
        <v>299</v>
      </c>
      <c r="K457" s="840">
        <v>36.906400299072267</v>
      </c>
      <c r="L457" s="841">
        <v>9.8129019141197205E-2</v>
      </c>
      <c r="M457" s="840">
        <v>42.628000640869139</v>
      </c>
      <c r="N457" s="840">
        <v>15.701799964904785</v>
      </c>
      <c r="O457" s="588">
        <v>-68.714521285898954</v>
      </c>
      <c r="P457" s="585">
        <v>-9.7932007826742442</v>
      </c>
      <c r="Q457" s="585"/>
      <c r="R457" s="585"/>
      <c r="S457" s="5" t="s">
        <v>547</v>
      </c>
      <c r="T457" s="585">
        <v>-10.372826631730076</v>
      </c>
      <c r="U457" s="588">
        <v>-70.914153641529438</v>
      </c>
    </row>
    <row r="458" spans="1:31" ht="28.8" x14ac:dyDescent="0.45">
      <c r="A458" s="843" t="s">
        <v>76</v>
      </c>
      <c r="B458" s="844">
        <v>6.4777778519524469</v>
      </c>
      <c r="C458" s="845">
        <v>3.307866957038641E-2</v>
      </c>
      <c r="D458" s="844">
        <v>9.5888889100816517</v>
      </c>
      <c r="E458" s="844">
        <v>7.7277777459886341</v>
      </c>
      <c r="F458" s="844">
        <v>1.301111102104187</v>
      </c>
      <c r="G458" s="844">
        <v>90.807778252495666</v>
      </c>
      <c r="H458" s="844">
        <v>8.5</v>
      </c>
      <c r="I458" s="846">
        <v>5.000000074505806E-2</v>
      </c>
      <c r="J458" s="844">
        <v>281.37777709960938</v>
      </c>
      <c r="K458" s="844">
        <v>3.9127777947319879</v>
      </c>
      <c r="L458" s="845">
        <v>8.0344006419181824E-2</v>
      </c>
      <c r="M458" s="844">
        <v>24.364555570814346</v>
      </c>
      <c r="N458" s="844">
        <v>14.897555351257324</v>
      </c>
      <c r="O458" s="588">
        <v>-73.243647537752651</v>
      </c>
      <c r="P458" s="585">
        <v>-10.44971813437961</v>
      </c>
      <c r="Q458" s="585" t="s">
        <v>645</v>
      </c>
      <c r="R458" s="585"/>
      <c r="S458" s="5" t="s">
        <v>550</v>
      </c>
      <c r="T458" s="585">
        <v>-9.842123335019183</v>
      </c>
      <c r="U458" s="588">
        <v>-68.826203816673527</v>
      </c>
    </row>
    <row r="459" spans="1:31" ht="28.8" x14ac:dyDescent="0.45">
      <c r="A459" s="847" t="s">
        <v>77</v>
      </c>
      <c r="B459" s="848">
        <v>5.4555555449591742</v>
      </c>
      <c r="C459" s="849">
        <v>2.7860216175516445E-2</v>
      </c>
      <c r="D459" s="848">
        <v>10.346666547987196</v>
      </c>
      <c r="E459" s="848">
        <v>6.9577778710259333</v>
      </c>
      <c r="F459" s="848">
        <v>1.4822222259309557</v>
      </c>
      <c r="G459" s="848">
        <v>94.595555623372391</v>
      </c>
      <c r="H459" s="848">
        <v>8.1666666666666661</v>
      </c>
      <c r="I459" s="850"/>
      <c r="J459" s="848">
        <v>275.94444274902344</v>
      </c>
      <c r="K459" s="848">
        <v>9.9465556674533424</v>
      </c>
      <c r="L459" s="849">
        <v>7.1737980263100729E-2</v>
      </c>
      <c r="M459" s="848">
        <v>28.751777436998154</v>
      </c>
      <c r="N459" s="848">
        <v>17.594777848985501</v>
      </c>
      <c r="O459" s="588">
        <v>-72.852736114017745</v>
      </c>
      <c r="P459" s="585">
        <v>-10.445279451804719</v>
      </c>
      <c r="Q459" s="585"/>
      <c r="R459" s="585"/>
      <c r="S459" s="5" t="s">
        <v>553</v>
      </c>
      <c r="T459" s="585">
        <v>-10.603749966944321</v>
      </c>
      <c r="U459" s="588">
        <v>-71.780380470764058</v>
      </c>
    </row>
    <row r="460" spans="1:31" ht="28.8" x14ac:dyDescent="0.45">
      <c r="A460" s="851" t="s">
        <v>590</v>
      </c>
      <c r="B460" s="852">
        <v>4.2200000127156576</v>
      </c>
      <c r="C460" s="853">
        <v>3.046049689874053E-2</v>
      </c>
      <c r="D460" s="852">
        <v>11.753333250681559</v>
      </c>
      <c r="E460" s="852">
        <v>6.9027778042687311</v>
      </c>
      <c r="F460" s="852">
        <v>1.9522222280502319</v>
      </c>
      <c r="G460" s="852">
        <v>74.838334189520936</v>
      </c>
      <c r="H460" s="852">
        <v>9.9</v>
      </c>
      <c r="I460" s="854">
        <v>0.20666666701436043</v>
      </c>
      <c r="J460" s="852">
        <v>168.15222083197699</v>
      </c>
      <c r="K460" s="855">
        <v>42.525721867879234</v>
      </c>
      <c r="L460" s="853">
        <v>8.8328956315914794E-2</v>
      </c>
      <c r="M460" s="855">
        <v>38.315777460734047</v>
      </c>
      <c r="N460" s="855">
        <v>24.622499942779541</v>
      </c>
      <c r="O460" s="588">
        <v>-68.083086145068293</v>
      </c>
      <c r="P460" s="585">
        <v>-9.8235482676538162</v>
      </c>
      <c r="Q460" s="585"/>
      <c r="R460" s="585"/>
      <c r="S460" s="5" t="s">
        <v>556</v>
      </c>
      <c r="T460" s="585">
        <v>-9.6974994259419507</v>
      </c>
      <c r="U460" s="588">
        <v>-68.618364122051076</v>
      </c>
    </row>
    <row r="461" spans="1:31" ht="28.8" x14ac:dyDescent="0.45">
      <c r="A461" s="851" t="s">
        <v>36</v>
      </c>
      <c r="B461" s="852">
        <v>2.4666666189829507</v>
      </c>
      <c r="C461" s="853">
        <v>2.9910980413357418E-2</v>
      </c>
      <c r="D461" s="852">
        <v>6.1613333384195963</v>
      </c>
      <c r="E461" s="852">
        <v>2.5493333180745443</v>
      </c>
      <c r="F461" s="852">
        <v>1.918666672706604</v>
      </c>
      <c r="G461" s="852">
        <v>14.817999903361002</v>
      </c>
      <c r="H461" s="852">
        <v>10.375</v>
      </c>
      <c r="I461" s="854">
        <v>0.19875000137835741</v>
      </c>
      <c r="J461" s="852">
        <v>36.78666671117147</v>
      </c>
      <c r="K461" s="852">
        <v>6.4683333555857336</v>
      </c>
      <c r="L461" s="853">
        <v>9.9484923481941226E-2</v>
      </c>
      <c r="M461" s="852">
        <v>14.971866798400878</v>
      </c>
      <c r="N461" s="852">
        <v>9.193933296203614</v>
      </c>
      <c r="O461" s="588">
        <v>-71.780380470764058</v>
      </c>
      <c r="P461" s="585">
        <v>-10.603749966944321</v>
      </c>
      <c r="Q461" s="585"/>
      <c r="R461" s="585"/>
      <c r="S461" s="5" t="s">
        <v>559</v>
      </c>
      <c r="T461" s="585">
        <v>-10.482118469643696</v>
      </c>
      <c r="U461" s="588">
        <v>-73.012416076744913</v>
      </c>
    </row>
    <row r="462" spans="1:31" ht="42" x14ac:dyDescent="0.45">
      <c r="A462" s="851" t="s">
        <v>27</v>
      </c>
      <c r="B462" s="852">
        <v>2.2999999523162842</v>
      </c>
      <c r="C462" s="853">
        <v>3.3762619830667973E-2</v>
      </c>
      <c r="D462" s="852">
        <v>5.1763636415654961</v>
      </c>
      <c r="E462" s="852">
        <v>4.2363636493682861</v>
      </c>
      <c r="F462" s="852">
        <v>1.2845454757863826</v>
      </c>
      <c r="G462" s="852">
        <v>21.542727383700285</v>
      </c>
      <c r="H462" s="852">
        <v>23.25</v>
      </c>
      <c r="I462" s="854">
        <v>0.25999999684946878</v>
      </c>
      <c r="J462" s="852">
        <v>67.399999098344281</v>
      </c>
      <c r="K462" s="852">
        <v>7.7213637178594414</v>
      </c>
      <c r="L462" s="853">
        <v>6.3163789158517669E-2</v>
      </c>
      <c r="M462" s="852">
        <v>13.934727148576217</v>
      </c>
      <c r="N462" s="852">
        <v>5.9941817630421035</v>
      </c>
      <c r="O462" s="588">
        <v>-70.914153641529438</v>
      </c>
      <c r="P462" s="585">
        <v>-10.372826631730076</v>
      </c>
      <c r="Q462" s="585"/>
      <c r="R462" s="585"/>
      <c r="S462" s="5" t="s">
        <v>562</v>
      </c>
      <c r="T462" s="585">
        <v>-9.7932007826742442</v>
      </c>
      <c r="U462" s="588">
        <v>-68.336390370385161</v>
      </c>
    </row>
    <row r="463" spans="1:31" ht="28.8" x14ac:dyDescent="0.45">
      <c r="A463" s="851" t="s">
        <v>400</v>
      </c>
      <c r="B463" s="852">
        <v>5.6000000089406967</v>
      </c>
      <c r="C463" s="853">
        <v>2.6113400980830193E-2</v>
      </c>
      <c r="D463" s="852">
        <v>29.828750133514404</v>
      </c>
      <c r="E463" s="852">
        <v>14.59187513589859</v>
      </c>
      <c r="F463" s="852">
        <v>3.0706250220537186</v>
      </c>
      <c r="G463" s="852">
        <v>84.175624847412109</v>
      </c>
      <c r="H463" s="852">
        <v>9</v>
      </c>
      <c r="I463" s="854">
        <v>0.14399999976158143</v>
      </c>
      <c r="J463" s="852">
        <v>211.48000049591064</v>
      </c>
      <c r="K463" s="852">
        <v>21.89493727684021</v>
      </c>
      <c r="L463" s="853">
        <v>0.14104909356683493</v>
      </c>
      <c r="M463" s="852">
        <v>64.624437808990479</v>
      </c>
      <c r="N463" s="852">
        <v>55.194750547409058</v>
      </c>
      <c r="O463" s="588">
        <v>-68.618364122051076</v>
      </c>
      <c r="P463" s="585">
        <v>-9.6974994259419507</v>
      </c>
      <c r="Q463" s="585"/>
      <c r="R463" s="585"/>
      <c r="S463" s="5" t="s">
        <v>565</v>
      </c>
      <c r="T463" s="585">
        <v>-10.135924336415583</v>
      </c>
      <c r="U463" s="588">
        <v>-70.718121496715696</v>
      </c>
    </row>
    <row r="464" spans="1:31" ht="28.8" x14ac:dyDescent="0.45">
      <c r="A464" s="856" t="s">
        <v>589</v>
      </c>
      <c r="B464" s="852">
        <v>2.7363636276938696</v>
      </c>
      <c r="C464" s="853">
        <v>2.6052374020218851E-2</v>
      </c>
      <c r="D464" s="852">
        <v>18.540000074050006</v>
      </c>
      <c r="E464" s="852">
        <v>8.5982352144577927</v>
      </c>
      <c r="F464" s="852">
        <v>2.7635293988620533</v>
      </c>
      <c r="G464" s="852">
        <v>45.772940916173596</v>
      </c>
      <c r="H464" s="852">
        <v>27.4</v>
      </c>
      <c r="I464" s="854">
        <v>0.49000001233071089</v>
      </c>
      <c r="J464" s="852">
        <v>120.23294067382813</v>
      </c>
      <c r="K464" s="852">
        <v>21.867941379547119</v>
      </c>
      <c r="L464" s="853">
        <v>0.10613490202847649</v>
      </c>
      <c r="M464" s="852">
        <v>40.023646859561694</v>
      </c>
      <c r="N464" s="852">
        <v>27.501000123865463</v>
      </c>
      <c r="O464" s="588">
        <v>-68.336390370385161</v>
      </c>
      <c r="P464" s="585">
        <v>-9.7932007826742442</v>
      </c>
      <c r="Q464" s="585"/>
      <c r="R464" s="585"/>
      <c r="S464" s="5" t="s">
        <v>568</v>
      </c>
      <c r="T464" s="585">
        <v>-10.172033786069095</v>
      </c>
      <c r="U464" s="588">
        <v>-69.796158778234812</v>
      </c>
    </row>
    <row r="465" spans="1:31" ht="28.8" x14ac:dyDescent="0.45">
      <c r="A465" s="856" t="s">
        <v>603</v>
      </c>
      <c r="B465" s="852">
        <v>2.4555555714501276</v>
      </c>
      <c r="C465" s="853">
        <v>2.5327092967927456E-2</v>
      </c>
      <c r="D465" s="852">
        <v>12.932727293534713</v>
      </c>
      <c r="E465" s="852">
        <v>6.3727273507551709</v>
      </c>
      <c r="F465" s="852">
        <v>4.6800000017339531</v>
      </c>
      <c r="G465" s="852">
        <v>72.011818625710234</v>
      </c>
      <c r="H465" s="852">
        <v>8.1999999999999993</v>
      </c>
      <c r="I465" s="854">
        <v>0.38999999314546585</v>
      </c>
      <c r="J465" s="852">
        <v>161.98727208917791</v>
      </c>
      <c r="K465" s="852">
        <v>52.110181635076351</v>
      </c>
      <c r="L465" s="853">
        <v>8.7455870752984832E-2</v>
      </c>
      <c r="M465" s="852">
        <v>33.178181734952062</v>
      </c>
      <c r="N465" s="852">
        <v>24.017000024968926</v>
      </c>
      <c r="S465" s="5" t="s">
        <v>571</v>
      </c>
      <c r="T465" s="585">
        <v>-10.353061093470624</v>
      </c>
      <c r="U465" s="588">
        <v>-72.189333002600605</v>
      </c>
    </row>
    <row r="466" spans="1:31" ht="28.8" x14ac:dyDescent="0.45">
      <c r="A466" s="856" t="s">
        <v>604</v>
      </c>
      <c r="B466" s="852">
        <v>3.0300000429153444</v>
      </c>
      <c r="C466" s="853">
        <v>4.6127392910420895E-2</v>
      </c>
      <c r="D466" s="852">
        <v>17.183333396911621</v>
      </c>
      <c r="E466" s="852">
        <v>7.3274999062220258</v>
      </c>
      <c r="F466" s="852">
        <v>6.2616666356722517</v>
      </c>
      <c r="G466" s="852">
        <v>52.097499529520668</v>
      </c>
      <c r="H466" s="852">
        <v>100.08333333333333</v>
      </c>
      <c r="I466" s="854">
        <v>0.58999999761581423</v>
      </c>
      <c r="J466" s="852">
        <v>121.25999800364177</v>
      </c>
      <c r="K466" s="852">
        <v>50.048417011896767</v>
      </c>
      <c r="L466" s="853">
        <v>9.5648604755600289E-2</v>
      </c>
      <c r="M466" s="852">
        <v>34.195333639780678</v>
      </c>
      <c r="N466" s="852">
        <v>25.319500207901001</v>
      </c>
      <c r="S466" s="5" t="s">
        <v>574</v>
      </c>
      <c r="T466" s="585">
        <v>-10.44971813437961</v>
      </c>
      <c r="U466" s="588">
        <v>-73.243647537752651</v>
      </c>
    </row>
    <row r="467" spans="1:31" ht="42" x14ac:dyDescent="0.45">
      <c r="A467" s="851" t="s">
        <v>16</v>
      </c>
      <c r="B467" s="852">
        <v>4.2833333611488342</v>
      </c>
      <c r="C467" s="853">
        <v>4.0292096634705864E-2</v>
      </c>
      <c r="D467" s="852">
        <v>20.550833066304524</v>
      </c>
      <c r="E467" s="852">
        <v>18.852499802907307</v>
      </c>
      <c r="F467" s="852">
        <v>4.3675000071525574</v>
      </c>
      <c r="G467" s="852">
        <v>98.519166946411133</v>
      </c>
      <c r="H467" s="852">
        <v>102.08333333333333</v>
      </c>
      <c r="I467" s="854">
        <v>0.87599998824298386</v>
      </c>
      <c r="J467" s="852">
        <v>272.05833180745441</v>
      </c>
      <c r="K467" s="852">
        <v>6.5512499411900835</v>
      </c>
      <c r="L467" s="853">
        <v>0.18226984515786171</v>
      </c>
      <c r="M467" s="852">
        <v>63.106250127156578</v>
      </c>
      <c r="N467" s="852">
        <v>55.250583330790199</v>
      </c>
      <c r="O467" s="585">
        <v>-8.8790639592714751</v>
      </c>
      <c r="P467" s="585">
        <v>-8.8790639592714751</v>
      </c>
      <c r="Q467" s="585"/>
      <c r="R467" s="585"/>
      <c r="S467" s="5" t="s">
        <v>577</v>
      </c>
      <c r="T467" s="585">
        <v>-10.445279451804719</v>
      </c>
      <c r="U467" s="588">
        <v>-72.852736114017745</v>
      </c>
    </row>
    <row r="468" spans="1:31" ht="42" x14ac:dyDescent="0.45">
      <c r="A468" s="851" t="s">
        <v>24</v>
      </c>
      <c r="B468" s="852">
        <v>6.2999999324480696</v>
      </c>
      <c r="C468" s="853">
        <v>3.4428140614181757E-2</v>
      </c>
      <c r="D468" s="852">
        <v>19.975833257039387</v>
      </c>
      <c r="E468" s="852">
        <v>13.302499930063883</v>
      </c>
      <c r="F468" s="852">
        <v>4.3983333706855774</v>
      </c>
      <c r="G468" s="852">
        <v>74.703332901000977</v>
      </c>
      <c r="H468" s="852">
        <v>37.444444444444443</v>
      </c>
      <c r="I468" s="854">
        <v>0.5566666591912508</v>
      </c>
      <c r="J468" s="852">
        <v>206.21333185831705</v>
      </c>
      <c r="K468" s="852">
        <v>36.886916299661003</v>
      </c>
      <c r="L468" s="853">
        <v>0.17067300404111543</v>
      </c>
      <c r="M468" s="852">
        <v>50.323833465576172</v>
      </c>
      <c r="N468" s="852">
        <v>29.022249698638916</v>
      </c>
      <c r="O468" s="588">
        <v>-66.014941229798836</v>
      </c>
      <c r="P468" s="585">
        <v>-9.4452806013671875</v>
      </c>
      <c r="Q468" s="585"/>
      <c r="R468" s="585"/>
      <c r="S468" s="5" t="s">
        <v>580</v>
      </c>
      <c r="T468" s="585">
        <v>-9.8923098201019624</v>
      </c>
      <c r="U468" s="588">
        <v>-68.714521285898954</v>
      </c>
    </row>
    <row r="469" spans="1:31" ht="42" x14ac:dyDescent="0.45">
      <c r="A469" s="851" t="s">
        <v>33</v>
      </c>
      <c r="B469" s="852">
        <v>3.1777777671813965</v>
      </c>
      <c r="C469" s="853">
        <v>2.5130414714415867E-2</v>
      </c>
      <c r="D469" s="852">
        <v>14.199166615804037</v>
      </c>
      <c r="E469" s="852">
        <v>8.3625000715255737</v>
      </c>
      <c r="F469" s="852">
        <v>3.250833292802175</v>
      </c>
      <c r="G469" s="852">
        <v>43.62916692097982</v>
      </c>
      <c r="H469" s="852">
        <v>38</v>
      </c>
      <c r="I469" s="854">
        <v>0.38625001115724444</v>
      </c>
      <c r="J469" s="852">
        <v>125.86166699727376</v>
      </c>
      <c r="K469" s="852">
        <v>18.179500063260395</v>
      </c>
      <c r="L469" s="853">
        <v>8.9451678718129798E-2</v>
      </c>
      <c r="M469" s="852">
        <v>29.716249942779541</v>
      </c>
      <c r="N469" s="852">
        <v>19.999749859174091</v>
      </c>
      <c r="O469" s="588">
        <v>-68.826203816673527</v>
      </c>
      <c r="P469" s="585">
        <v>-9.842123335019183</v>
      </c>
      <c r="Q469" s="585"/>
      <c r="R469" s="585"/>
      <c r="S469" s="5" t="s">
        <v>583</v>
      </c>
      <c r="T469" s="585">
        <v>-9.8235482676538162</v>
      </c>
      <c r="U469" s="588">
        <v>-68.083086145068293</v>
      </c>
    </row>
    <row r="470" spans="1:31" ht="23.4" x14ac:dyDescent="0.45">
      <c r="A470" s="857" t="s">
        <v>605</v>
      </c>
      <c r="B470" s="858">
        <v>5.904166579246521</v>
      </c>
      <c r="C470" s="859">
        <v>4.7388349575075234E-2</v>
      </c>
      <c r="D470" s="858">
        <v>11.131666620572409</v>
      </c>
      <c r="E470" s="858">
        <v>7.6716666221618652</v>
      </c>
      <c r="F470" s="858">
        <v>1.501666675011317</v>
      </c>
      <c r="G470" s="860">
        <v>107.27791659037273</v>
      </c>
      <c r="H470" s="858">
        <v>15.263157894736842</v>
      </c>
      <c r="I470" s="861">
        <v>9.6249999944120646E-2</v>
      </c>
      <c r="J470" s="860">
        <v>286.54583231608075</v>
      </c>
      <c r="K470" s="858">
        <v>15.512166579564413</v>
      </c>
      <c r="L470" s="859">
        <v>0.12855710306515297</v>
      </c>
      <c r="M470" s="858">
        <v>42.001333475112915</v>
      </c>
      <c r="N470" s="858">
        <v>22.691666722297668</v>
      </c>
      <c r="O470" s="588">
        <v>-72.189333002600605</v>
      </c>
      <c r="P470" s="585">
        <v>-10.353061093470624</v>
      </c>
      <c r="Q470" s="585" t="s">
        <v>646</v>
      </c>
      <c r="R470" s="585"/>
      <c r="U470" s="588"/>
    </row>
    <row r="471" spans="1:31" ht="21" customHeight="1" x14ac:dyDescent="0.45">
      <c r="A471" s="878" t="s">
        <v>665</v>
      </c>
      <c r="B471" s="879">
        <f>$K$419*B464+$K$420*B460</f>
        <v>3.8010603027095051</v>
      </c>
      <c r="C471" s="880">
        <f t="shared" ref="C471:P471" si="7">$K$419*C464+$K$420*C460</f>
        <v>2.9215759482589716E-2</v>
      </c>
      <c r="D471" s="879">
        <f t="shared" si="7"/>
        <v>13.669708623781213</v>
      </c>
      <c r="E471" s="879">
        <f t="shared" si="7"/>
        <v>7.3815301744068877</v>
      </c>
      <c r="F471" s="879">
        <f t="shared" si="7"/>
        <v>2.181313934277715</v>
      </c>
      <c r="G471" s="879">
        <f t="shared" si="7"/>
        <v>66.631035182782114</v>
      </c>
      <c r="H471" s="879">
        <f t="shared" si="7"/>
        <v>14.84153756211634</v>
      </c>
      <c r="I471" s="879">
        <f t="shared" si="7"/>
        <v>0.28667251664183618</v>
      </c>
      <c r="J471" s="879">
        <f t="shared" si="7"/>
        <v>154.62108238334449</v>
      </c>
      <c r="K471" s="879">
        <f t="shared" si="7"/>
        <v>36.692510540276537</v>
      </c>
      <c r="L471" s="879">
        <f t="shared" si="7"/>
        <v>9.3356884862636394E-2</v>
      </c>
      <c r="M471" s="879">
        <f t="shared" si="7"/>
        <v>38.798034648476673</v>
      </c>
      <c r="N471" s="879">
        <f t="shared" si="7"/>
        <v>25.435312329487815</v>
      </c>
      <c r="O471" s="879">
        <f t="shared" si="7"/>
        <v>-68.154612564728069</v>
      </c>
      <c r="P471" s="881">
        <f t="shared" si="7"/>
        <v>-9.8149789398285403</v>
      </c>
      <c r="U471" s="588"/>
    </row>
    <row r="472" spans="1:31" x14ac:dyDescent="0.3">
      <c r="U472" s="588"/>
    </row>
    <row r="473" spans="1:31" ht="28.8" x14ac:dyDescent="0.45">
      <c r="A473" s="843" t="s">
        <v>76</v>
      </c>
      <c r="B473" s="844">
        <v>6.4777778519524469</v>
      </c>
      <c r="C473" s="845">
        <v>3.307866957038641E-2</v>
      </c>
      <c r="D473" s="844">
        <v>9.5888889100816517</v>
      </c>
      <c r="E473" s="844">
        <v>7.7277777459886341</v>
      </c>
      <c r="F473" s="844">
        <v>1.301111102104187</v>
      </c>
      <c r="G473" s="844">
        <v>90.807778252495666</v>
      </c>
      <c r="H473" s="844">
        <v>8.5</v>
      </c>
      <c r="I473" s="846">
        <v>5.000000074505806E-2</v>
      </c>
      <c r="J473" s="844">
        <v>281.37777709960938</v>
      </c>
      <c r="K473" s="844">
        <v>3.9127777947319879</v>
      </c>
      <c r="L473" s="845">
        <v>8.0344006419181824E-2</v>
      </c>
      <c r="M473" s="844">
        <v>24.364555570814346</v>
      </c>
      <c r="N473" s="844">
        <v>14.897555351257324</v>
      </c>
      <c r="O473" s="588">
        <v>-73.243647537752651</v>
      </c>
      <c r="P473" s="585">
        <v>-10.44971813437961</v>
      </c>
      <c r="Q473" s="585" t="s">
        <v>645</v>
      </c>
      <c r="R473" s="585"/>
      <c r="S473" s="5" t="s">
        <v>550</v>
      </c>
      <c r="T473" s="585">
        <v>-9.842123335019183</v>
      </c>
      <c r="U473" s="588">
        <v>-68.826203816673527</v>
      </c>
    </row>
    <row r="474" spans="1:31" ht="28.8" x14ac:dyDescent="0.45">
      <c r="A474" s="847" t="s">
        <v>77</v>
      </c>
      <c r="B474" s="848">
        <v>5.4555555449591742</v>
      </c>
      <c r="C474" s="849">
        <v>2.7860216175516445E-2</v>
      </c>
      <c r="D474" s="848">
        <v>10.346666547987196</v>
      </c>
      <c r="E474" s="848">
        <v>6.9577778710259333</v>
      </c>
      <c r="F474" s="848">
        <v>1.4822222259309557</v>
      </c>
      <c r="G474" s="848">
        <v>94.595555623372391</v>
      </c>
      <c r="H474" s="848">
        <v>8.1666666666666661</v>
      </c>
      <c r="I474" s="850"/>
      <c r="J474" s="848">
        <v>275.94444274902344</v>
      </c>
      <c r="K474" s="848">
        <v>9.9465556674533424</v>
      </c>
      <c r="L474" s="849">
        <v>7.1737980263100729E-2</v>
      </c>
      <c r="M474" s="848">
        <v>28.751777436998154</v>
      </c>
      <c r="N474" s="848">
        <v>17.594777848985501</v>
      </c>
      <c r="O474" s="588">
        <v>-72.852736114017745</v>
      </c>
      <c r="P474" s="585">
        <v>-10.445279451804719</v>
      </c>
      <c r="Q474" s="585"/>
      <c r="R474" s="585"/>
      <c r="S474" s="5" t="s">
        <v>553</v>
      </c>
      <c r="T474" s="585">
        <v>-10.603749966944321</v>
      </c>
      <c r="U474" s="588">
        <v>-71.780380470764058</v>
      </c>
    </row>
    <row r="475" spans="1:31" x14ac:dyDescent="0.3">
      <c r="T475">
        <f>32*8</f>
        <v>256</v>
      </c>
      <c r="AA475" s="588">
        <v>-71.873331077873047</v>
      </c>
    </row>
    <row r="476" spans="1:31" ht="28.8" x14ac:dyDescent="0.45">
      <c r="A476" s="827" t="s">
        <v>70</v>
      </c>
      <c r="B476" s="828">
        <v>4.0392856938498358</v>
      </c>
      <c r="C476" s="829">
        <v>2.3859895455340546E-2</v>
      </c>
      <c r="D476" s="830">
        <v>14.087931008174502</v>
      </c>
      <c r="E476" s="828">
        <v>5.5589655349994525</v>
      </c>
      <c r="F476" s="828">
        <v>4.1768965638917068</v>
      </c>
      <c r="G476" s="831">
        <v>41.314827820350381</v>
      </c>
      <c r="H476" s="828">
        <v>38.555555555555557</v>
      </c>
      <c r="I476" s="832">
        <v>0.39307692446387732</v>
      </c>
      <c r="J476" s="831">
        <v>117.70206951272898</v>
      </c>
      <c r="K476" s="830">
        <v>9.7713794058253018</v>
      </c>
      <c r="L476" s="829">
        <v>0.10822940103966615</v>
      </c>
      <c r="M476" s="828">
        <v>31.483930982392408</v>
      </c>
      <c r="N476" s="828">
        <v>18.576517302414466</v>
      </c>
      <c r="O476" s="588">
        <v>-69.796158778234812</v>
      </c>
      <c r="P476" s="585">
        <v>-10.172033786069095</v>
      </c>
      <c r="Q476" s="585"/>
      <c r="R476" s="585"/>
      <c r="S476" s="5" t="s">
        <v>541</v>
      </c>
      <c r="T476" s="585">
        <v>-8.8790639592714751</v>
      </c>
      <c r="U476" s="588">
        <v>-63.942301093408965</v>
      </c>
      <c r="AC476" s="585"/>
      <c r="AD476" s="588"/>
    </row>
    <row r="477" spans="1:31" ht="28.8" x14ac:dyDescent="0.45">
      <c r="A477" s="833" t="s">
        <v>601</v>
      </c>
      <c r="B477" s="834">
        <v>3.9839999675750732</v>
      </c>
      <c r="C477" s="835">
        <v>3.5298533178865908E-2</v>
      </c>
      <c r="D477" s="836">
        <v>8.4396000099182125</v>
      </c>
      <c r="E477" s="834">
        <v>5.754440002441406</v>
      </c>
      <c r="F477" s="834">
        <v>1.5359999895095826</v>
      </c>
      <c r="G477" s="837">
        <v>118.31440002441406</v>
      </c>
      <c r="H477" s="834">
        <v>9.4285714285714288</v>
      </c>
      <c r="I477" s="838">
        <v>0.10500000044703484</v>
      </c>
      <c r="J477" s="837">
        <v>294.97599975585939</v>
      </c>
      <c r="K477" s="837">
        <v>31.67604019165039</v>
      </c>
      <c r="L477" s="835">
        <v>8.6451236754655839E-2</v>
      </c>
      <c r="M477" s="834">
        <v>38.901160202026368</v>
      </c>
      <c r="N477" s="834">
        <v>19.005159797668458</v>
      </c>
      <c r="O477" s="588">
        <v>-73.012416076744913</v>
      </c>
      <c r="P477" s="585">
        <v>-10.482118469643696</v>
      </c>
      <c r="Q477" s="585"/>
      <c r="R477" s="585"/>
      <c r="S477" s="5" t="s">
        <v>544</v>
      </c>
      <c r="T477" s="585">
        <v>-9.4452806013671875</v>
      </c>
      <c r="U477" s="588">
        <v>-66.014941229798836</v>
      </c>
      <c r="AC477" s="585"/>
      <c r="AE477" s="588"/>
    </row>
    <row r="478" spans="1:31" ht="23.4" x14ac:dyDescent="0.45">
      <c r="A478" s="851" t="s">
        <v>679</v>
      </c>
      <c r="B478" s="852">
        <v>4</v>
      </c>
      <c r="C478" s="853"/>
      <c r="D478" s="852">
        <v>2</v>
      </c>
      <c r="E478" s="852">
        <v>6</v>
      </c>
      <c r="F478" s="852">
        <v>2</v>
      </c>
      <c r="G478" s="852">
        <v>170</v>
      </c>
      <c r="H478" s="852"/>
      <c r="I478" s="854"/>
      <c r="J478" s="852">
        <v>440</v>
      </c>
      <c r="K478" s="852">
        <v>28</v>
      </c>
      <c r="L478" s="853"/>
      <c r="M478" s="852">
        <v>39</v>
      </c>
      <c r="N478" s="852">
        <v>12</v>
      </c>
      <c r="O478" s="588"/>
      <c r="P478" s="585"/>
      <c r="Q478" s="585"/>
      <c r="R478" s="585"/>
      <c r="S478" s="5"/>
      <c r="T478" s="585"/>
      <c r="U478" s="588"/>
    </row>
    <row r="479" spans="1:31" ht="23.4" x14ac:dyDescent="0.45">
      <c r="A479" s="844" t="s">
        <v>680</v>
      </c>
      <c r="B479" s="858">
        <f t="shared" ref="B479:G479" si="8">(B471+B478)/2</f>
        <v>3.9005301513547526</v>
      </c>
      <c r="C479" s="858"/>
      <c r="D479" s="858">
        <f t="shared" si="8"/>
        <v>7.8348543118906067</v>
      </c>
      <c r="E479" s="858">
        <f t="shared" si="8"/>
        <v>6.6907650872034434</v>
      </c>
      <c r="F479" s="858">
        <f t="shared" si="8"/>
        <v>2.0906569671388575</v>
      </c>
      <c r="G479" s="858">
        <f t="shared" si="8"/>
        <v>118.31551759139106</v>
      </c>
      <c r="H479" s="861"/>
      <c r="I479" s="858"/>
      <c r="J479" s="858">
        <f>(J471+J478)/2</f>
        <v>297.31054119167226</v>
      </c>
      <c r="K479" s="858">
        <f>(K471+K478)/2</f>
        <v>32.346255270138272</v>
      </c>
      <c r="L479" s="844"/>
      <c r="M479" s="858">
        <f>(M471+M478)/2</f>
        <v>38.899017324238336</v>
      </c>
      <c r="N479" s="858">
        <f>(N471+N478)/2</f>
        <v>18.717656164743907</v>
      </c>
      <c r="O479" s="585"/>
      <c r="P479" s="585"/>
      <c r="Q479" s="585"/>
      <c r="R479" s="5"/>
      <c r="S479" s="585"/>
      <c r="T479" s="588"/>
    </row>
    <row r="481" spans="1:22" ht="23.4" x14ac:dyDescent="0.3">
      <c r="A481" t="s">
        <v>666</v>
      </c>
      <c r="B481" s="826" t="s">
        <v>108</v>
      </c>
      <c r="C481" s="826" t="s">
        <v>109</v>
      </c>
      <c r="D481" s="826" t="s">
        <v>110</v>
      </c>
      <c r="E481" s="826" t="s">
        <v>111</v>
      </c>
      <c r="F481" s="826" t="s">
        <v>113</v>
      </c>
      <c r="G481" s="826" t="s">
        <v>114</v>
      </c>
      <c r="H481" s="826" t="s">
        <v>115</v>
      </c>
      <c r="I481" s="826" t="s">
        <v>116</v>
      </c>
      <c r="J481" s="826" t="s">
        <v>118</v>
      </c>
      <c r="K481" s="826" t="s">
        <v>119</v>
      </c>
      <c r="L481" s="826" t="s">
        <v>120</v>
      </c>
      <c r="M481" s="826" t="s">
        <v>121</v>
      </c>
      <c r="N481" s="873" t="s">
        <v>122</v>
      </c>
      <c r="O481" s="874" t="s">
        <v>643</v>
      </c>
      <c r="P481" s="874" t="s">
        <v>644</v>
      </c>
      <c r="U481" s="875"/>
    </row>
    <row r="482" spans="1:22" x14ac:dyDescent="0.3">
      <c r="A482" t="s">
        <v>70</v>
      </c>
      <c r="B482" s="890" t="s">
        <v>674</v>
      </c>
      <c r="C482" s="885">
        <v>1</v>
      </c>
      <c r="D482" s="886">
        <v>1</v>
      </c>
      <c r="E482" s="890" t="s">
        <v>674</v>
      </c>
      <c r="F482" s="890" t="s">
        <v>674</v>
      </c>
      <c r="G482" s="886" t="s">
        <v>640</v>
      </c>
      <c r="H482" s="890" t="s">
        <v>674</v>
      </c>
      <c r="I482" s="890" t="s">
        <v>674</v>
      </c>
      <c r="J482" s="885" t="s">
        <v>641</v>
      </c>
      <c r="K482" s="890" t="s">
        <v>674</v>
      </c>
      <c r="L482" s="890" t="s">
        <v>674</v>
      </c>
      <c r="M482" s="890" t="s">
        <v>674</v>
      </c>
      <c r="N482" s="890" t="s">
        <v>674</v>
      </c>
      <c r="O482" s="885">
        <v>0</v>
      </c>
      <c r="P482" s="886">
        <v>1</v>
      </c>
    </row>
    <row r="483" spans="1:22" ht="21" x14ac:dyDescent="0.4">
      <c r="A483" t="s">
        <v>345</v>
      </c>
      <c r="B483" s="884" t="s">
        <v>675</v>
      </c>
      <c r="C483" s="885">
        <v>1</v>
      </c>
      <c r="D483" s="886">
        <v>2</v>
      </c>
      <c r="E483" s="884" t="s">
        <v>675</v>
      </c>
      <c r="F483" s="884" t="s">
        <v>638</v>
      </c>
      <c r="G483" s="886" t="s">
        <v>639</v>
      </c>
      <c r="H483" s="884" t="s">
        <v>675</v>
      </c>
      <c r="I483" s="884" t="s">
        <v>638</v>
      </c>
      <c r="J483" s="885" t="s">
        <v>642</v>
      </c>
      <c r="K483" s="884" t="s">
        <v>638</v>
      </c>
      <c r="L483" s="884" t="s">
        <v>638</v>
      </c>
      <c r="M483" s="884" t="s">
        <v>638</v>
      </c>
      <c r="N483" s="884" t="s">
        <v>638</v>
      </c>
      <c r="O483" s="885">
        <v>1</v>
      </c>
      <c r="P483" s="886">
        <v>2</v>
      </c>
      <c r="U483" s="588"/>
      <c r="V483" s="585"/>
    </row>
    <row r="484" spans="1:22" x14ac:dyDescent="0.3">
      <c r="B484" s="885"/>
      <c r="C484" s="885"/>
      <c r="D484" s="885"/>
      <c r="E484" s="885"/>
      <c r="F484" s="885"/>
      <c r="G484" s="887" t="s">
        <v>653</v>
      </c>
      <c r="H484" s="885"/>
      <c r="I484" s="885"/>
      <c r="J484" s="885"/>
      <c r="K484" s="885"/>
      <c r="L484" s="885"/>
      <c r="M484" s="885"/>
      <c r="N484" s="885"/>
      <c r="O484" s="885"/>
      <c r="P484" s="885"/>
      <c r="U484" s="588"/>
      <c r="V484" s="585"/>
    </row>
    <row r="485" spans="1:22" x14ac:dyDescent="0.3">
      <c r="A485" t="s">
        <v>647</v>
      </c>
      <c r="B485" s="885"/>
      <c r="C485" s="885"/>
      <c r="D485" s="885"/>
      <c r="E485" s="885"/>
      <c r="F485" s="885"/>
      <c r="G485" s="885"/>
      <c r="H485" s="885"/>
      <c r="I485" s="885"/>
      <c r="J485" s="885"/>
      <c r="K485" s="885"/>
      <c r="L485" s="885"/>
      <c r="M485" s="885"/>
      <c r="N485" s="885"/>
      <c r="O485" s="885"/>
      <c r="P485" s="885"/>
    </row>
    <row r="486" spans="1:22" x14ac:dyDescent="0.3">
      <c r="A486" t="s">
        <v>648</v>
      </c>
      <c r="B486" s="890" t="s">
        <v>674</v>
      </c>
      <c r="C486" s="885">
        <v>1</v>
      </c>
      <c r="D486" s="886">
        <v>1</v>
      </c>
      <c r="E486" s="890" t="s">
        <v>674</v>
      </c>
      <c r="F486" s="890" t="s">
        <v>674</v>
      </c>
      <c r="G486" s="888" t="s">
        <v>650</v>
      </c>
      <c r="H486" s="890" t="s">
        <v>674</v>
      </c>
      <c r="I486" s="885" t="s">
        <v>638</v>
      </c>
      <c r="J486" s="885" t="s">
        <v>655</v>
      </c>
      <c r="K486" s="885">
        <v>1</v>
      </c>
      <c r="L486" s="890" t="s">
        <v>674</v>
      </c>
      <c r="M486" s="890" t="s">
        <v>674</v>
      </c>
      <c r="N486" s="890" t="s">
        <v>674</v>
      </c>
      <c r="O486" s="885">
        <v>0</v>
      </c>
      <c r="P486" s="886">
        <v>1</v>
      </c>
      <c r="U486" s="588"/>
      <c r="V486" s="585"/>
    </row>
    <row r="487" spans="1:22" ht="21" x14ac:dyDescent="0.4">
      <c r="A487" t="s">
        <v>345</v>
      </c>
      <c r="B487" s="884" t="s">
        <v>675</v>
      </c>
      <c r="C487" s="885">
        <v>1</v>
      </c>
      <c r="D487" s="886">
        <v>2</v>
      </c>
      <c r="E487" s="884" t="s">
        <v>675</v>
      </c>
      <c r="F487" s="884" t="s">
        <v>638</v>
      </c>
      <c r="G487" s="888" t="s">
        <v>651</v>
      </c>
      <c r="H487" s="884" t="s">
        <v>675</v>
      </c>
      <c r="I487" s="885" t="s">
        <v>654</v>
      </c>
      <c r="J487" s="885" t="s">
        <v>656</v>
      </c>
      <c r="K487" s="885">
        <v>0</v>
      </c>
      <c r="L487" s="884" t="s">
        <v>638</v>
      </c>
      <c r="M487" s="884" t="s">
        <v>638</v>
      </c>
      <c r="N487" s="884" t="s">
        <v>638</v>
      </c>
      <c r="O487" s="885">
        <v>1</v>
      </c>
      <c r="P487" s="886">
        <v>2</v>
      </c>
      <c r="U487" s="588"/>
      <c r="V487" s="585"/>
    </row>
    <row r="488" spans="1:22" x14ac:dyDescent="0.3">
      <c r="B488" s="885" t="s">
        <v>649</v>
      </c>
      <c r="C488" s="885"/>
      <c r="D488" s="885"/>
      <c r="E488" s="885" t="s">
        <v>649</v>
      </c>
      <c r="F488" s="885"/>
      <c r="G488" s="887" t="s">
        <v>652</v>
      </c>
      <c r="H488" s="885" t="s">
        <v>649</v>
      </c>
      <c r="I488" s="885"/>
      <c r="J488" s="885"/>
      <c r="K488" s="885"/>
      <c r="L488" s="885" t="s">
        <v>657</v>
      </c>
      <c r="M488" s="885" t="s">
        <v>649</v>
      </c>
      <c r="N488" s="885" t="s">
        <v>649</v>
      </c>
      <c r="O488" s="885"/>
      <c r="P488" s="885"/>
      <c r="U488" s="588"/>
      <c r="V488" s="585"/>
    </row>
    <row r="489" spans="1:22" x14ac:dyDescent="0.3">
      <c r="B489" s="885"/>
      <c r="C489" s="885"/>
      <c r="D489" s="885"/>
      <c r="E489" s="885"/>
      <c r="F489" s="885"/>
      <c r="G489" s="885"/>
      <c r="H489" s="885"/>
      <c r="I489" s="885"/>
      <c r="J489" s="885"/>
      <c r="K489" s="885"/>
      <c r="L489" s="885"/>
      <c r="M489" s="885"/>
      <c r="N489" s="885"/>
      <c r="O489" s="885"/>
      <c r="P489" s="885"/>
    </row>
    <row r="490" spans="1:22" x14ac:dyDescent="0.3">
      <c r="A490" t="s">
        <v>660</v>
      </c>
      <c r="B490" s="885"/>
      <c r="C490" s="885"/>
      <c r="D490" s="885"/>
      <c r="E490" s="885"/>
      <c r="F490" s="885"/>
      <c r="G490" s="885"/>
      <c r="H490" s="885"/>
      <c r="I490" s="885"/>
      <c r="J490" s="885"/>
      <c r="K490" s="885"/>
      <c r="L490" s="885"/>
      <c r="M490" s="885"/>
      <c r="N490" s="885"/>
      <c r="O490" s="885"/>
      <c r="P490" s="885"/>
    </row>
    <row r="491" spans="1:22" x14ac:dyDescent="0.3">
      <c r="A491" t="s">
        <v>70</v>
      </c>
      <c r="B491" s="890" t="s">
        <v>674</v>
      </c>
      <c r="C491" s="885">
        <v>1</v>
      </c>
      <c r="D491" s="890" t="s">
        <v>674</v>
      </c>
      <c r="E491" s="890" t="s">
        <v>674</v>
      </c>
      <c r="F491" s="885">
        <v>0</v>
      </c>
      <c r="G491" s="890" t="s">
        <v>674</v>
      </c>
      <c r="H491" s="885">
        <v>1</v>
      </c>
      <c r="I491" s="885">
        <v>1</v>
      </c>
      <c r="J491" s="890" t="s">
        <v>674</v>
      </c>
      <c r="K491" s="890" t="s">
        <v>674</v>
      </c>
      <c r="L491" s="885">
        <v>1</v>
      </c>
      <c r="M491" s="890" t="s">
        <v>674</v>
      </c>
      <c r="N491" s="890" t="s">
        <v>674</v>
      </c>
      <c r="O491" s="885">
        <v>1</v>
      </c>
      <c r="P491" s="890" t="s">
        <v>674</v>
      </c>
    </row>
    <row r="492" spans="1:22" ht="21" x14ac:dyDescent="0.4">
      <c r="A492" t="s">
        <v>345</v>
      </c>
      <c r="B492" s="884" t="s">
        <v>638</v>
      </c>
      <c r="C492" s="885">
        <v>1</v>
      </c>
      <c r="D492" s="884" t="s">
        <v>638</v>
      </c>
      <c r="E492" s="884" t="s">
        <v>638</v>
      </c>
      <c r="F492" s="885">
        <v>1</v>
      </c>
      <c r="G492" s="884" t="s">
        <v>638</v>
      </c>
      <c r="H492" s="885">
        <v>29</v>
      </c>
      <c r="I492" s="885">
        <v>2</v>
      </c>
      <c r="J492" s="884" t="s">
        <v>638</v>
      </c>
      <c r="K492" s="884" t="s">
        <v>638</v>
      </c>
      <c r="L492" s="885">
        <v>1</v>
      </c>
      <c r="M492" s="884" t="s">
        <v>638</v>
      </c>
      <c r="N492" s="884" t="s">
        <v>638</v>
      </c>
      <c r="O492" s="885">
        <v>2</v>
      </c>
      <c r="P492" s="884" t="s">
        <v>675</v>
      </c>
    </row>
    <row r="493" spans="1:22" ht="15" thickBot="1" x14ac:dyDescent="0.35">
      <c r="B493" s="885"/>
      <c r="C493" s="885"/>
      <c r="D493" s="885"/>
      <c r="E493" s="885"/>
      <c r="F493" s="885"/>
      <c r="G493" s="885"/>
      <c r="H493" s="885"/>
      <c r="I493" s="885"/>
      <c r="J493" s="885"/>
      <c r="K493" s="885"/>
      <c r="L493" s="885"/>
      <c r="M493" s="885"/>
      <c r="N493" s="885"/>
      <c r="O493" s="885"/>
      <c r="P493" s="885"/>
    </row>
    <row r="494" spans="1:22" s="882" customFormat="1" x14ac:dyDescent="0.3">
      <c r="B494" s="889"/>
      <c r="C494" s="889"/>
      <c r="D494" s="889"/>
      <c r="E494" s="889"/>
      <c r="F494" s="889"/>
      <c r="G494" s="889"/>
      <c r="H494" s="889"/>
      <c r="I494" s="889"/>
      <c r="J494" s="889"/>
      <c r="K494" s="889"/>
      <c r="L494" s="889"/>
      <c r="M494" s="889"/>
      <c r="N494" s="889"/>
      <c r="O494" s="889"/>
      <c r="P494" s="889"/>
    </row>
    <row r="495" spans="1:22" x14ac:dyDescent="0.3">
      <c r="A495" t="s">
        <v>668</v>
      </c>
      <c r="B495" s="885"/>
      <c r="C495" s="885"/>
      <c r="D495" s="885"/>
      <c r="E495" s="885"/>
      <c r="F495" s="885"/>
      <c r="G495" s="885"/>
      <c r="H495" s="885"/>
      <c r="I495" s="885"/>
      <c r="J495" s="885"/>
      <c r="K495" s="885"/>
      <c r="L495" s="885"/>
      <c r="M495" s="885"/>
      <c r="N495" s="885"/>
      <c r="O495" s="885"/>
      <c r="P495" s="885"/>
    </row>
    <row r="496" spans="1:22" x14ac:dyDescent="0.3">
      <c r="A496" t="s">
        <v>70</v>
      </c>
      <c r="B496" s="890" t="s">
        <v>674</v>
      </c>
      <c r="C496" s="885">
        <v>0</v>
      </c>
      <c r="D496" s="890" t="s">
        <v>674</v>
      </c>
      <c r="E496" s="890" t="s">
        <v>674</v>
      </c>
      <c r="F496" s="890" t="s">
        <v>674</v>
      </c>
      <c r="G496" s="890" t="s">
        <v>674</v>
      </c>
      <c r="H496" s="890" t="s">
        <v>674</v>
      </c>
      <c r="I496" s="890" t="s">
        <v>674</v>
      </c>
      <c r="J496" s="890" t="s">
        <v>674</v>
      </c>
      <c r="K496" s="890" t="s">
        <v>674</v>
      </c>
      <c r="L496" s="890" t="s">
        <v>674</v>
      </c>
      <c r="M496" s="890" t="s">
        <v>674</v>
      </c>
      <c r="N496" s="890" t="s">
        <v>674</v>
      </c>
      <c r="O496" s="890" t="s">
        <v>674</v>
      </c>
      <c r="P496" s="890" t="s">
        <v>674</v>
      </c>
    </row>
    <row r="497" spans="1:16" ht="21" x14ac:dyDescent="0.4">
      <c r="A497" t="s">
        <v>667</v>
      </c>
      <c r="B497" s="884" t="s">
        <v>675</v>
      </c>
      <c r="C497" s="277">
        <v>1</v>
      </c>
      <c r="D497" s="884" t="s">
        <v>638</v>
      </c>
      <c r="E497" s="884" t="s">
        <v>675</v>
      </c>
      <c r="F497" s="884" t="s">
        <v>638</v>
      </c>
      <c r="G497" s="884" t="s">
        <v>675</v>
      </c>
      <c r="H497" s="884" t="s">
        <v>638</v>
      </c>
      <c r="I497" s="884" t="s">
        <v>638</v>
      </c>
      <c r="J497" s="884" t="s">
        <v>675</v>
      </c>
      <c r="K497" s="884" t="s">
        <v>638</v>
      </c>
      <c r="L497" s="884" t="s">
        <v>638</v>
      </c>
      <c r="M497" s="884" t="s">
        <v>638</v>
      </c>
      <c r="N497" s="884" t="s">
        <v>638</v>
      </c>
      <c r="O497" s="884" t="s">
        <v>675</v>
      </c>
      <c r="P497" s="884" t="s">
        <v>675</v>
      </c>
    </row>
    <row r="498" spans="1:16" x14ac:dyDescent="0.3">
      <c r="B498" s="885"/>
      <c r="C498" s="885"/>
      <c r="D498" s="885"/>
      <c r="E498" s="885"/>
      <c r="F498" s="885"/>
      <c r="G498" s="885"/>
      <c r="H498" s="885"/>
      <c r="I498" s="885"/>
      <c r="J498" s="885"/>
      <c r="K498" s="885"/>
      <c r="L498" s="885"/>
      <c r="M498" s="885"/>
      <c r="N498" s="885"/>
      <c r="O498" s="885"/>
      <c r="P498" s="885"/>
    </row>
    <row r="499" spans="1:16" x14ac:dyDescent="0.3">
      <c r="A499" t="s">
        <v>669</v>
      </c>
      <c r="B499" s="885"/>
      <c r="C499" s="885"/>
      <c r="D499" s="885"/>
      <c r="E499" s="885"/>
      <c r="F499" s="885"/>
      <c r="G499" s="885"/>
      <c r="H499" s="885"/>
      <c r="I499" s="885"/>
      <c r="J499" s="885"/>
      <c r="K499" s="885"/>
      <c r="L499" s="885"/>
      <c r="M499" s="885"/>
      <c r="N499" s="885"/>
      <c r="O499" s="885"/>
      <c r="P499" s="885"/>
    </row>
    <row r="500" spans="1:16" x14ac:dyDescent="0.3">
      <c r="A500" t="s">
        <v>70</v>
      </c>
      <c r="B500" s="890" t="s">
        <v>674</v>
      </c>
      <c r="C500" s="885">
        <v>0</v>
      </c>
      <c r="D500" s="890" t="s">
        <v>674</v>
      </c>
      <c r="E500" s="885">
        <v>0</v>
      </c>
      <c r="F500" s="890" t="s">
        <v>674</v>
      </c>
      <c r="G500" s="890" t="s">
        <v>674</v>
      </c>
      <c r="H500" s="890" t="s">
        <v>674</v>
      </c>
      <c r="I500" s="885" t="s">
        <v>638</v>
      </c>
      <c r="J500" s="890" t="s">
        <v>674</v>
      </c>
      <c r="K500" s="885">
        <v>1</v>
      </c>
      <c r="L500" s="890" t="s">
        <v>674</v>
      </c>
      <c r="M500" s="890" t="s">
        <v>674</v>
      </c>
      <c r="N500" s="890" t="s">
        <v>674</v>
      </c>
      <c r="O500" s="890" t="s">
        <v>674</v>
      </c>
      <c r="P500" s="890" t="s">
        <v>674</v>
      </c>
    </row>
    <row r="501" spans="1:16" ht="21" x14ac:dyDescent="0.4">
      <c r="A501" t="s">
        <v>667</v>
      </c>
      <c r="B501" s="884" t="s">
        <v>675</v>
      </c>
      <c r="C501" s="885">
        <v>1</v>
      </c>
      <c r="D501" s="884" t="s">
        <v>638</v>
      </c>
      <c r="E501" s="885">
        <v>1</v>
      </c>
      <c r="F501" s="884" t="s">
        <v>638</v>
      </c>
      <c r="G501" s="884" t="s">
        <v>675</v>
      </c>
      <c r="H501" s="884" t="s">
        <v>638</v>
      </c>
      <c r="I501" s="885" t="s">
        <v>671</v>
      </c>
      <c r="J501" s="884" t="s">
        <v>675</v>
      </c>
      <c r="K501" s="885">
        <v>0</v>
      </c>
      <c r="L501" s="884" t="s">
        <v>638</v>
      </c>
      <c r="M501" s="884" t="s">
        <v>638</v>
      </c>
      <c r="N501" s="884" t="s">
        <v>638</v>
      </c>
      <c r="O501" s="884" t="s">
        <v>675</v>
      </c>
      <c r="P501" s="884" t="s">
        <v>675</v>
      </c>
    </row>
    <row r="502" spans="1:16" x14ac:dyDescent="0.3">
      <c r="B502" s="885"/>
      <c r="C502" s="885"/>
      <c r="D502" s="885"/>
      <c r="E502" s="885"/>
      <c r="F502" s="885"/>
      <c r="G502" s="885"/>
      <c r="H502" s="885"/>
      <c r="I502" s="885"/>
      <c r="J502" s="885"/>
      <c r="K502" s="885"/>
      <c r="L502" s="885"/>
      <c r="M502" s="885"/>
      <c r="N502" s="885"/>
      <c r="O502" s="885"/>
      <c r="P502" s="885"/>
    </row>
    <row r="503" spans="1:16" x14ac:dyDescent="0.3">
      <c r="A503" t="s">
        <v>670</v>
      </c>
      <c r="B503" s="885"/>
      <c r="C503" s="885"/>
      <c r="D503" s="885"/>
      <c r="E503" s="885"/>
      <c r="F503" s="885"/>
      <c r="G503" s="885"/>
      <c r="H503" s="885"/>
      <c r="I503" s="885"/>
      <c r="J503" s="885"/>
      <c r="K503" s="885"/>
      <c r="L503" s="885"/>
      <c r="M503" s="885"/>
      <c r="N503" s="885"/>
      <c r="O503" s="885"/>
      <c r="P503" s="885"/>
    </row>
    <row r="504" spans="1:16" x14ac:dyDescent="0.3">
      <c r="A504" t="s">
        <v>70</v>
      </c>
      <c r="B504" s="885">
        <v>1</v>
      </c>
      <c r="C504" s="890" t="s">
        <v>674</v>
      </c>
      <c r="D504" s="890" t="s">
        <v>674</v>
      </c>
      <c r="E504" s="885">
        <v>1</v>
      </c>
      <c r="F504" s="885">
        <v>0</v>
      </c>
      <c r="G504" s="890" t="s">
        <v>674</v>
      </c>
      <c r="H504" s="890" t="s">
        <v>674</v>
      </c>
      <c r="I504" s="890" t="s">
        <v>674</v>
      </c>
      <c r="J504" s="890" t="s">
        <v>674</v>
      </c>
      <c r="K504" s="885" t="s">
        <v>673</v>
      </c>
      <c r="L504" s="885">
        <v>0</v>
      </c>
      <c r="M504" s="885">
        <v>0</v>
      </c>
      <c r="N504" s="885">
        <v>0</v>
      </c>
      <c r="O504" s="890" t="s">
        <v>674</v>
      </c>
      <c r="P504" s="890" t="s">
        <v>674</v>
      </c>
    </row>
    <row r="505" spans="1:16" ht="21" x14ac:dyDescent="0.4">
      <c r="A505" t="s">
        <v>667</v>
      </c>
      <c r="B505" s="885">
        <v>1</v>
      </c>
      <c r="C505" s="884" t="s">
        <v>675</v>
      </c>
      <c r="D505" s="884" t="s">
        <v>638</v>
      </c>
      <c r="E505" s="885">
        <v>0</v>
      </c>
      <c r="F505" s="885">
        <v>1</v>
      </c>
      <c r="G505" s="884" t="s">
        <v>675</v>
      </c>
      <c r="H505" s="884" t="s">
        <v>638</v>
      </c>
      <c r="I505" s="884" t="s">
        <v>638</v>
      </c>
      <c r="J505" s="884" t="s">
        <v>675</v>
      </c>
      <c r="K505" s="885" t="s">
        <v>672</v>
      </c>
      <c r="L505" s="885">
        <v>1</v>
      </c>
      <c r="M505" s="885">
        <v>1</v>
      </c>
      <c r="N505" s="885">
        <v>1</v>
      </c>
      <c r="O505" s="884" t="s">
        <v>675</v>
      </c>
      <c r="P505" s="884" t="s">
        <v>675</v>
      </c>
    </row>
    <row r="506" spans="1:16" s="883" customFormat="1" ht="15" thickBot="1" x14ac:dyDescent="0.35"/>
  </sheetData>
  <sortState xmlns:xlrd2="http://schemas.microsoft.com/office/spreadsheetml/2017/richdata2" ref="A84:AD92">
    <sortCondition ref="A84:A92"/>
  </sortState>
  <mergeCells count="2">
    <mergeCell ref="A410:A411"/>
    <mergeCell ref="B410:E410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P182"/>
  <sheetViews>
    <sheetView topLeftCell="A131" workbookViewId="0">
      <selection activeCell="C136" sqref="C136"/>
    </sheetView>
  </sheetViews>
  <sheetFormatPr defaultRowHeight="14.4" x14ac:dyDescent="0.3"/>
  <sheetData>
    <row r="1" spans="1:18" s="10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7" t="s">
        <v>15</v>
      </c>
      <c r="Q1" s="8"/>
      <c r="R1" s="9"/>
    </row>
    <row r="2" spans="1:18" s="18" customFormat="1" ht="12.75" customHeight="1" x14ac:dyDescent="0.3">
      <c r="A2" s="11">
        <v>693</v>
      </c>
      <c r="B2" s="12">
        <v>13</v>
      </c>
      <c r="C2" s="13" t="s">
        <v>16</v>
      </c>
      <c r="D2" s="13" t="s">
        <v>17</v>
      </c>
      <c r="E2" s="11">
        <v>1621</v>
      </c>
      <c r="F2" s="13">
        <v>602</v>
      </c>
      <c r="G2" s="14">
        <v>6.98</v>
      </c>
      <c r="H2" s="13">
        <v>-550750</v>
      </c>
      <c r="I2" s="13">
        <v>-1114143</v>
      </c>
      <c r="J2" s="12" t="s">
        <v>18</v>
      </c>
      <c r="K2" s="15">
        <v>41766</v>
      </c>
      <c r="L2" s="16">
        <v>-62.452579245245516</v>
      </c>
      <c r="M2" s="16">
        <v>-8.5175558081419052</v>
      </c>
      <c r="N2" s="16">
        <v>5.6878672198897249</v>
      </c>
      <c r="O2" s="17" t="s">
        <v>19</v>
      </c>
    </row>
    <row r="3" spans="1:18" s="20" customFormat="1" ht="12.75" customHeight="1" x14ac:dyDescent="0.3">
      <c r="A3" s="11">
        <v>829</v>
      </c>
      <c r="B3" s="12">
        <v>13</v>
      </c>
      <c r="C3" s="13" t="s">
        <v>16</v>
      </c>
      <c r="D3" s="13" t="s">
        <v>17</v>
      </c>
      <c r="E3" s="12"/>
      <c r="F3" s="13">
        <v>579</v>
      </c>
      <c r="G3" s="14">
        <v>7.14</v>
      </c>
      <c r="H3" s="13"/>
      <c r="I3" s="13"/>
      <c r="J3" s="12" t="s">
        <v>18</v>
      </c>
      <c r="K3" s="15">
        <v>41795</v>
      </c>
      <c r="L3" s="16">
        <v>-62.992806998205474</v>
      </c>
      <c r="M3" s="16">
        <v>-8.6080566406076962</v>
      </c>
      <c r="N3" s="16">
        <v>5.8716461266560955</v>
      </c>
      <c r="O3" s="17"/>
      <c r="P3" s="19"/>
      <c r="Q3" s="19"/>
      <c r="R3" s="19"/>
    </row>
    <row r="4" spans="1:18" s="20" customFormat="1" ht="12.75" customHeight="1" x14ac:dyDescent="0.3">
      <c r="A4" s="11">
        <v>967</v>
      </c>
      <c r="B4" s="12">
        <v>13</v>
      </c>
      <c r="C4" s="13" t="s">
        <v>16</v>
      </c>
      <c r="D4" s="13" t="s">
        <v>17</v>
      </c>
      <c r="E4" s="12">
        <v>1621</v>
      </c>
      <c r="F4" s="13">
        <v>667</v>
      </c>
      <c r="G4" s="14">
        <v>7.52</v>
      </c>
      <c r="H4" s="13">
        <v>-550750</v>
      </c>
      <c r="I4" s="13">
        <v>-1114143</v>
      </c>
      <c r="J4" s="12" t="s">
        <v>18</v>
      </c>
      <c r="K4" s="15">
        <v>41837</v>
      </c>
      <c r="L4" s="21">
        <v>-62.726654662567675</v>
      </c>
      <c r="M4" s="21">
        <v>-8.9060080760347127</v>
      </c>
      <c r="N4" s="21">
        <v>8.5214099457100261</v>
      </c>
      <c r="O4" s="17" t="s">
        <v>19</v>
      </c>
      <c r="P4" s="19"/>
      <c r="Q4" s="19"/>
      <c r="R4" s="19"/>
    </row>
    <row r="5" spans="1:18" s="20" customFormat="1" ht="13.5" customHeight="1" x14ac:dyDescent="0.3">
      <c r="A5" s="11">
        <v>1083</v>
      </c>
      <c r="B5" s="12">
        <v>13</v>
      </c>
      <c r="C5" s="13" t="s">
        <v>16</v>
      </c>
      <c r="D5" s="13" t="s">
        <v>17</v>
      </c>
      <c r="E5" s="12" t="s">
        <v>20</v>
      </c>
      <c r="F5" s="13">
        <v>630</v>
      </c>
      <c r="G5" s="14">
        <v>7.52</v>
      </c>
      <c r="H5" s="13">
        <v>-550750</v>
      </c>
      <c r="I5" s="13">
        <v>-1114143</v>
      </c>
      <c r="J5" s="12" t="s">
        <v>18</v>
      </c>
      <c r="K5" s="15">
        <v>41858</v>
      </c>
      <c r="L5" s="16">
        <v>-63.79117717460344</v>
      </c>
      <c r="M5" s="16">
        <v>-8.8456964862446146</v>
      </c>
      <c r="N5" s="16">
        <v>6.9743947153534762</v>
      </c>
      <c r="O5" s="17" t="s">
        <v>19</v>
      </c>
      <c r="P5" s="19"/>
      <c r="Q5" s="19"/>
      <c r="R5" s="19"/>
    </row>
    <row r="6" spans="1:18" s="20" customFormat="1" ht="13.2" x14ac:dyDescent="0.3">
      <c r="A6" s="11">
        <v>1204</v>
      </c>
      <c r="B6" s="12">
        <v>13</v>
      </c>
      <c r="C6" s="13" t="s">
        <v>16</v>
      </c>
      <c r="D6" s="13" t="s">
        <v>17</v>
      </c>
      <c r="E6" s="12">
        <v>1621</v>
      </c>
      <c r="F6" s="13">
        <v>655</v>
      </c>
      <c r="G6" s="14">
        <v>7.19</v>
      </c>
      <c r="H6" s="13">
        <v>-550750</v>
      </c>
      <c r="I6" s="13">
        <v>-1114143</v>
      </c>
      <c r="J6" s="12" t="s">
        <v>18</v>
      </c>
      <c r="K6" s="15">
        <v>41899</v>
      </c>
      <c r="L6" s="16">
        <v>-63.209327576059053</v>
      </c>
      <c r="M6" s="16">
        <v>-8.9380410327819071</v>
      </c>
      <c r="N6" s="16">
        <v>8.2950006861962038</v>
      </c>
      <c r="O6" s="17"/>
      <c r="P6" s="19"/>
      <c r="Q6" s="19"/>
      <c r="R6" s="19"/>
    </row>
    <row r="7" spans="1:18" s="23" customFormat="1" ht="15.75" customHeight="1" x14ac:dyDescent="0.3">
      <c r="A7" s="11">
        <v>1317</v>
      </c>
      <c r="B7" s="12">
        <v>13</v>
      </c>
      <c r="C7" s="13" t="s">
        <v>16</v>
      </c>
      <c r="D7" s="13" t="s">
        <v>17</v>
      </c>
      <c r="E7" s="12">
        <v>1621</v>
      </c>
      <c r="F7" s="22">
        <v>642</v>
      </c>
      <c r="G7" s="14">
        <v>7.27</v>
      </c>
      <c r="H7" s="13">
        <v>-550750</v>
      </c>
      <c r="I7" s="13">
        <v>-1114143</v>
      </c>
      <c r="J7" s="12" t="s">
        <v>18</v>
      </c>
      <c r="K7" s="15">
        <v>41927</v>
      </c>
      <c r="L7" s="16">
        <v>-64.892766370817355</v>
      </c>
      <c r="M7" s="16">
        <v>-8.954345508175388</v>
      </c>
      <c r="N7" s="16">
        <v>6.7419976945857485</v>
      </c>
      <c r="O7" s="17"/>
      <c r="P7" s="18"/>
      <c r="Q7" s="18"/>
      <c r="R7" s="18"/>
    </row>
    <row r="8" spans="1:18" s="23" customFormat="1" ht="13.5" customHeight="1" x14ac:dyDescent="0.25">
      <c r="A8" s="11">
        <v>1450</v>
      </c>
      <c r="B8" s="24">
        <v>13</v>
      </c>
      <c r="C8" s="25" t="s">
        <v>16</v>
      </c>
      <c r="D8" s="25" t="s">
        <v>17</v>
      </c>
      <c r="E8" s="24">
        <v>1621</v>
      </c>
      <c r="F8" s="26">
        <v>698</v>
      </c>
      <c r="G8" s="27">
        <v>7.67</v>
      </c>
      <c r="H8" s="25">
        <v>-550750</v>
      </c>
      <c r="I8" s="25">
        <v>-1114143</v>
      </c>
      <c r="J8" s="24" t="s">
        <v>18</v>
      </c>
      <c r="K8" s="28">
        <v>41949</v>
      </c>
      <c r="L8" s="29">
        <v>-65</v>
      </c>
      <c r="M8" s="29">
        <v>-9</v>
      </c>
      <c r="N8" s="29">
        <v>6.8</v>
      </c>
      <c r="O8" s="30" t="s">
        <v>19</v>
      </c>
      <c r="P8" s="18"/>
      <c r="Q8" s="31"/>
      <c r="R8" s="18"/>
    </row>
    <row r="9" spans="1:18" s="18" customFormat="1" ht="16.5" customHeight="1" x14ac:dyDescent="0.25">
      <c r="A9" s="32">
        <v>1595</v>
      </c>
      <c r="B9" s="33">
        <v>13</v>
      </c>
      <c r="C9" s="34" t="s">
        <v>16</v>
      </c>
      <c r="D9" s="34" t="s">
        <v>17</v>
      </c>
      <c r="E9" s="35">
        <v>1621</v>
      </c>
      <c r="F9" s="36"/>
      <c r="G9" s="37"/>
      <c r="H9" s="38">
        <v>-550750</v>
      </c>
      <c r="I9" s="38">
        <v>-1114143</v>
      </c>
      <c r="J9" s="33" t="s">
        <v>18</v>
      </c>
      <c r="K9" s="39">
        <v>41985</v>
      </c>
      <c r="L9" s="40">
        <v>-65.099999999999994</v>
      </c>
      <c r="M9" s="41">
        <v>-9.1</v>
      </c>
      <c r="N9" s="41">
        <v>7.6</v>
      </c>
      <c r="O9" s="42">
        <v>1</v>
      </c>
    </row>
    <row r="10" spans="1:18" s="20" customFormat="1" ht="13.5" customHeight="1" x14ac:dyDescent="0.3">
      <c r="A10" s="32">
        <v>41</v>
      </c>
      <c r="B10" s="33">
        <v>13</v>
      </c>
      <c r="C10" s="34" t="s">
        <v>16</v>
      </c>
      <c r="D10" s="34" t="s">
        <v>17</v>
      </c>
      <c r="E10" s="33">
        <v>1621</v>
      </c>
      <c r="F10" s="43"/>
      <c r="G10" s="37"/>
      <c r="H10" s="34">
        <v>-550750</v>
      </c>
      <c r="I10" s="34">
        <v>-1114143</v>
      </c>
      <c r="J10" s="33" t="s">
        <v>18</v>
      </c>
      <c r="K10" s="44">
        <v>42013</v>
      </c>
      <c r="L10" s="41">
        <v>-66.099999999999994</v>
      </c>
      <c r="M10" s="41">
        <v>-9.1999999999999993</v>
      </c>
      <c r="N10" s="41">
        <v>7.2</v>
      </c>
      <c r="O10" s="45" t="s">
        <v>21</v>
      </c>
      <c r="P10" s="19"/>
      <c r="Q10" s="19"/>
      <c r="R10" s="19"/>
    </row>
    <row r="11" spans="1:18" s="20" customFormat="1" ht="13.2" x14ac:dyDescent="0.25">
      <c r="A11" s="32">
        <v>263</v>
      </c>
      <c r="B11" s="33">
        <v>13</v>
      </c>
      <c r="C11" s="34" t="s">
        <v>16</v>
      </c>
      <c r="D11" s="34" t="s">
        <v>17</v>
      </c>
      <c r="E11" s="33">
        <v>1621</v>
      </c>
      <c r="F11" s="34"/>
      <c r="G11" s="37"/>
      <c r="H11" s="34">
        <v>-550750</v>
      </c>
      <c r="I11" s="34">
        <v>-1114143</v>
      </c>
      <c r="J11" s="33" t="s">
        <v>18</v>
      </c>
      <c r="K11" s="44">
        <v>42041</v>
      </c>
      <c r="L11" s="41">
        <v>-63.2</v>
      </c>
      <c r="M11" s="41">
        <v>-8.6999999999999993</v>
      </c>
      <c r="N11" s="41">
        <v>6.5</v>
      </c>
      <c r="O11" s="45"/>
      <c r="P11" s="46"/>
      <c r="Q11" s="46"/>
      <c r="R11" s="19"/>
    </row>
    <row r="12" spans="1:18" s="20" customFormat="1" ht="13.2" x14ac:dyDescent="0.25">
      <c r="A12" s="47">
        <v>376</v>
      </c>
      <c r="B12" s="48">
        <v>13</v>
      </c>
      <c r="C12" s="49" t="s">
        <v>16</v>
      </c>
      <c r="D12" s="49" t="s">
        <v>17</v>
      </c>
      <c r="E12" s="48">
        <v>1621</v>
      </c>
      <c r="F12" s="49"/>
      <c r="G12" s="50"/>
      <c r="H12" s="49">
        <v>-550750</v>
      </c>
      <c r="I12" s="49">
        <v>-1114143</v>
      </c>
      <c r="J12" s="48" t="s">
        <v>18</v>
      </c>
      <c r="K12" s="51">
        <v>42072</v>
      </c>
      <c r="L12" s="52">
        <v>-63.94653120274986</v>
      </c>
      <c r="M12" s="52">
        <v>-8.8769703551986225</v>
      </c>
      <c r="N12" s="52">
        <v>7.0192316388391278</v>
      </c>
      <c r="O12" s="53" t="s">
        <v>22</v>
      </c>
      <c r="P12" s="13" t="s">
        <v>23</v>
      </c>
      <c r="Q12" s="13"/>
      <c r="R12" s="19"/>
    </row>
    <row r="13" spans="1:18" s="20" customFormat="1" ht="13.2" x14ac:dyDescent="0.25">
      <c r="A13" s="47"/>
      <c r="B13" s="48"/>
      <c r="C13" s="49"/>
      <c r="D13" s="49"/>
      <c r="E13" s="48"/>
      <c r="F13" s="49"/>
      <c r="G13" s="50"/>
      <c r="H13" s="49"/>
      <c r="I13" s="49"/>
      <c r="J13" s="48"/>
      <c r="K13" s="51"/>
      <c r="L13" s="52"/>
      <c r="M13" s="52"/>
      <c r="N13" s="52"/>
      <c r="O13" s="53"/>
      <c r="P13" s="18"/>
      <c r="Q13" s="13"/>
      <c r="R13" s="19"/>
    </row>
    <row r="14" spans="1:18" s="20" customFormat="1" ht="13.2" x14ac:dyDescent="0.25">
      <c r="A14" s="11">
        <v>694</v>
      </c>
      <c r="B14" s="12">
        <v>19</v>
      </c>
      <c r="C14" s="13" t="s">
        <v>24</v>
      </c>
      <c r="D14" s="13" t="s">
        <v>25</v>
      </c>
      <c r="E14" s="11">
        <v>2220</v>
      </c>
      <c r="F14" s="13">
        <v>557</v>
      </c>
      <c r="G14" s="14">
        <v>7.85</v>
      </c>
      <c r="H14" s="13">
        <v>-561272</v>
      </c>
      <c r="I14" s="13">
        <v>-1119463</v>
      </c>
      <c r="J14" s="12" t="s">
        <v>26</v>
      </c>
      <c r="K14" s="15">
        <v>41766</v>
      </c>
      <c r="L14" s="16">
        <v>-67.937854388967764</v>
      </c>
      <c r="M14" s="16">
        <v>-9.6278081173890087</v>
      </c>
      <c r="N14" s="16">
        <v>9.0846105501443049</v>
      </c>
      <c r="O14" s="17">
        <v>36</v>
      </c>
      <c r="P14" s="54"/>
      <c r="Q14" s="13"/>
      <c r="R14" s="19"/>
    </row>
    <row r="15" spans="1:18" s="20" customFormat="1" ht="13.2" x14ac:dyDescent="0.3">
      <c r="A15" s="11">
        <v>830</v>
      </c>
      <c r="B15" s="12">
        <v>19</v>
      </c>
      <c r="C15" s="13" t="s">
        <v>24</v>
      </c>
      <c r="D15" s="13" t="s">
        <v>25</v>
      </c>
      <c r="E15" s="12"/>
      <c r="F15" s="13">
        <v>457</v>
      </c>
      <c r="G15" s="14">
        <v>7.46</v>
      </c>
      <c r="H15" s="13"/>
      <c r="I15" s="13"/>
      <c r="J15" s="12" t="s">
        <v>26</v>
      </c>
      <c r="K15" s="15">
        <v>41795</v>
      </c>
      <c r="L15" s="16">
        <v>-61.86791573188215</v>
      </c>
      <c r="M15" s="16">
        <v>-8.8567977400630689</v>
      </c>
      <c r="N15" s="16">
        <v>8.9864661886224013</v>
      </c>
      <c r="O15" s="17"/>
      <c r="P15" s="19"/>
      <c r="Q15" s="13"/>
      <c r="R15" s="19"/>
    </row>
    <row r="16" spans="1:18" s="20" customFormat="1" ht="13.2" x14ac:dyDescent="0.3">
      <c r="A16" s="11">
        <v>968</v>
      </c>
      <c r="B16" s="12">
        <v>19</v>
      </c>
      <c r="C16" s="13" t="s">
        <v>24</v>
      </c>
      <c r="D16" s="13" t="s">
        <v>25</v>
      </c>
      <c r="E16" s="12">
        <v>2220</v>
      </c>
      <c r="F16" s="13">
        <v>622</v>
      </c>
      <c r="G16" s="14">
        <v>7.78</v>
      </c>
      <c r="H16" s="13">
        <v>-561272</v>
      </c>
      <c r="I16" s="13">
        <v>-1119463</v>
      </c>
      <c r="J16" s="12" t="s">
        <v>26</v>
      </c>
      <c r="K16" s="15">
        <v>41830</v>
      </c>
      <c r="L16" s="21">
        <v>-66.540135265140037</v>
      </c>
      <c r="M16" s="21">
        <v>-9.4842913383796983</v>
      </c>
      <c r="N16" s="21">
        <v>9.334195441897549</v>
      </c>
      <c r="O16" s="17">
        <v>30</v>
      </c>
      <c r="P16" s="19"/>
      <c r="Q16" s="19"/>
      <c r="R16" s="19"/>
    </row>
    <row r="17" spans="1:18" s="20" customFormat="1" ht="13.2" x14ac:dyDescent="0.3">
      <c r="A17" s="11">
        <v>1084</v>
      </c>
      <c r="B17" s="12">
        <v>19</v>
      </c>
      <c r="C17" s="13" t="s">
        <v>24</v>
      </c>
      <c r="D17" s="13" t="s">
        <v>25</v>
      </c>
      <c r="E17" s="12">
        <v>2220</v>
      </c>
      <c r="F17" s="13">
        <v>470</v>
      </c>
      <c r="G17" s="14">
        <v>7.88</v>
      </c>
      <c r="H17" s="13">
        <v>-561272</v>
      </c>
      <c r="I17" s="13">
        <v>-1119463</v>
      </c>
      <c r="J17" s="12" t="s">
        <v>26</v>
      </c>
      <c r="K17" s="15">
        <v>41858</v>
      </c>
      <c r="L17" s="16">
        <v>-62.764120642112047</v>
      </c>
      <c r="M17" s="16">
        <v>-8.8717149367475141</v>
      </c>
      <c r="N17" s="16">
        <v>8.2095988518680656</v>
      </c>
      <c r="O17" s="17" t="s">
        <v>19</v>
      </c>
      <c r="P17" s="19"/>
      <c r="Q17" s="25"/>
      <c r="R17" s="19"/>
    </row>
    <row r="18" spans="1:18" s="20" customFormat="1" ht="13.2" x14ac:dyDescent="0.3">
      <c r="A18" s="11">
        <v>1205</v>
      </c>
      <c r="B18" s="12">
        <v>19</v>
      </c>
      <c r="C18" s="13" t="s">
        <v>24</v>
      </c>
      <c r="D18" s="13" t="s">
        <v>25</v>
      </c>
      <c r="E18" s="12">
        <v>2220</v>
      </c>
      <c r="F18" s="13">
        <v>486</v>
      </c>
      <c r="G18" s="14">
        <v>7.66</v>
      </c>
      <c r="H18" s="13">
        <v>-561272</v>
      </c>
      <c r="I18" s="13">
        <v>-1119463</v>
      </c>
      <c r="J18" s="12" t="s">
        <v>26</v>
      </c>
      <c r="K18" s="15">
        <v>41899</v>
      </c>
      <c r="L18" s="16">
        <v>-65.718295566734795</v>
      </c>
      <c r="M18" s="16">
        <v>-9.5815399209939347</v>
      </c>
      <c r="N18" s="16">
        <v>10.934023801216682</v>
      </c>
      <c r="O18" s="17"/>
      <c r="P18" s="19"/>
      <c r="Q18" s="13"/>
      <c r="R18" s="19"/>
    </row>
    <row r="19" spans="1:18" s="20" customFormat="1" ht="13.2" x14ac:dyDescent="0.3">
      <c r="A19" s="11">
        <v>1318</v>
      </c>
      <c r="B19" s="12">
        <v>19</v>
      </c>
      <c r="C19" s="13" t="s">
        <v>24</v>
      </c>
      <c r="D19" s="13" t="s">
        <v>25</v>
      </c>
      <c r="E19" s="12">
        <v>2220</v>
      </c>
      <c r="F19" s="22">
        <v>480</v>
      </c>
      <c r="G19" s="14">
        <v>7.81</v>
      </c>
      <c r="H19" s="13">
        <v>-561272</v>
      </c>
      <c r="I19" s="13">
        <v>-1119463</v>
      </c>
      <c r="J19" s="12" t="s">
        <v>26</v>
      </c>
      <c r="K19" s="15">
        <v>41921</v>
      </c>
      <c r="L19" s="16">
        <v>-66.020301509948908</v>
      </c>
      <c r="M19" s="16">
        <v>-9.4479796363992836</v>
      </c>
      <c r="N19" s="16">
        <v>9.5635355812453611</v>
      </c>
      <c r="O19" s="17"/>
      <c r="P19" s="19"/>
      <c r="Q19" s="13"/>
      <c r="R19" s="19"/>
    </row>
    <row r="20" spans="1:18" s="20" customFormat="1" ht="12.75" customHeight="1" x14ac:dyDescent="0.25">
      <c r="A20" s="11">
        <v>1451</v>
      </c>
      <c r="B20" s="12">
        <v>19</v>
      </c>
      <c r="C20" s="13" t="s">
        <v>24</v>
      </c>
      <c r="D20" s="13" t="s">
        <v>25</v>
      </c>
      <c r="E20" s="12">
        <v>2220</v>
      </c>
      <c r="F20" s="55">
        <v>578</v>
      </c>
      <c r="G20" s="56">
        <v>7.87</v>
      </c>
      <c r="H20" s="13">
        <v>-561272</v>
      </c>
      <c r="I20" s="13">
        <v>-1119463</v>
      </c>
      <c r="J20" s="12" t="s">
        <v>26</v>
      </c>
      <c r="K20" s="15">
        <v>41949</v>
      </c>
      <c r="L20" s="16">
        <v>-66.705420769853774</v>
      </c>
      <c r="M20" s="16">
        <v>-9.4626974230353156</v>
      </c>
      <c r="N20" s="16">
        <v>8.9961586144287509</v>
      </c>
      <c r="O20" s="17" t="s">
        <v>19</v>
      </c>
      <c r="P20" s="19"/>
      <c r="Q20" s="19"/>
      <c r="R20" s="19"/>
    </row>
    <row r="21" spans="1:18" s="20" customFormat="1" ht="13.2" x14ac:dyDescent="0.25">
      <c r="A21" s="11">
        <v>1596</v>
      </c>
      <c r="B21" s="12">
        <v>19</v>
      </c>
      <c r="C21" s="13" t="s">
        <v>24</v>
      </c>
      <c r="D21" s="13" t="s">
        <v>25</v>
      </c>
      <c r="E21" s="57">
        <v>2220</v>
      </c>
      <c r="F21" s="58"/>
      <c r="G21" s="14"/>
      <c r="H21" s="59">
        <v>-561272</v>
      </c>
      <c r="I21" s="59">
        <v>-1119463</v>
      </c>
      <c r="J21" s="12" t="s">
        <v>26</v>
      </c>
      <c r="K21" s="60">
        <v>41985</v>
      </c>
      <c r="L21" s="61">
        <v>-66.268753282857404</v>
      </c>
      <c r="M21" s="16">
        <v>-9.4937616479262843</v>
      </c>
      <c r="N21" s="16">
        <v>9.6813399005528709</v>
      </c>
      <c r="O21" s="62">
        <v>45</v>
      </c>
      <c r="P21" s="19"/>
      <c r="Q21" s="46"/>
      <c r="R21" s="19"/>
    </row>
    <row r="22" spans="1:18" s="20" customFormat="1" ht="13.2" x14ac:dyDescent="0.3">
      <c r="A22" s="11">
        <v>42</v>
      </c>
      <c r="B22" s="12">
        <v>19</v>
      </c>
      <c r="C22" s="13" t="s">
        <v>24</v>
      </c>
      <c r="D22" s="13" t="s">
        <v>25</v>
      </c>
      <c r="E22" s="12">
        <v>2220</v>
      </c>
      <c r="F22" s="63"/>
      <c r="G22" s="14"/>
      <c r="H22" s="13">
        <v>-561272</v>
      </c>
      <c r="I22" s="13">
        <v>-1119463</v>
      </c>
      <c r="J22" s="12" t="s">
        <v>26</v>
      </c>
      <c r="K22" s="15">
        <v>42013</v>
      </c>
      <c r="L22" s="16">
        <v>-68.047689510672953</v>
      </c>
      <c r="M22" s="16">
        <v>-9.7261613292974616</v>
      </c>
      <c r="N22" s="16">
        <v>9.7616011237067397</v>
      </c>
      <c r="O22" s="17">
        <v>36</v>
      </c>
      <c r="P22" s="18"/>
      <c r="Q22" s="13"/>
      <c r="R22" s="19"/>
    </row>
    <row r="23" spans="1:18" s="18" customFormat="1" ht="12.75" customHeight="1" x14ac:dyDescent="0.3">
      <c r="A23" s="11">
        <v>264</v>
      </c>
      <c r="B23" s="12">
        <v>19</v>
      </c>
      <c r="C23" s="13" t="s">
        <v>24</v>
      </c>
      <c r="D23" s="13" t="s">
        <v>25</v>
      </c>
      <c r="E23" s="12">
        <v>2220</v>
      </c>
      <c r="F23" s="13"/>
      <c r="G23" s="14"/>
      <c r="H23" s="13">
        <v>-561272</v>
      </c>
      <c r="I23" s="13">
        <v>-1119463</v>
      </c>
      <c r="J23" s="12" t="s">
        <v>26</v>
      </c>
      <c r="K23" s="15">
        <v>42041</v>
      </c>
      <c r="L23" s="16">
        <v>-67.118225306725549</v>
      </c>
      <c r="M23" s="16">
        <v>-9.7427197349983476</v>
      </c>
      <c r="N23" s="16">
        <v>10.823532573261232</v>
      </c>
      <c r="O23" s="17"/>
    </row>
    <row r="24" spans="1:18" s="18" customFormat="1" ht="12.75" customHeight="1" x14ac:dyDescent="0.25">
      <c r="A24" s="11">
        <v>377</v>
      </c>
      <c r="B24" s="12">
        <v>19</v>
      </c>
      <c r="C24" s="13" t="s">
        <v>24</v>
      </c>
      <c r="D24" s="13" t="s">
        <v>25</v>
      </c>
      <c r="E24" s="12">
        <v>2220</v>
      </c>
      <c r="F24" s="13"/>
      <c r="G24" s="14"/>
      <c r="H24" s="13">
        <v>-561272</v>
      </c>
      <c r="I24" s="13">
        <v>-1119463</v>
      </c>
      <c r="J24" s="12" t="s">
        <v>26</v>
      </c>
      <c r="K24" s="15">
        <v>42072</v>
      </c>
      <c r="L24" s="16">
        <v>-67.175641552891804</v>
      </c>
      <c r="M24" s="16">
        <v>-9.602614789809147</v>
      </c>
      <c r="N24" s="16">
        <v>9.6452767655813716</v>
      </c>
      <c r="O24" s="62">
        <v>38</v>
      </c>
      <c r="P24" s="19"/>
      <c r="Q24" s="54"/>
    </row>
    <row r="25" spans="1:18" s="18" customFormat="1" ht="12.75" customHeight="1" x14ac:dyDescent="0.25">
      <c r="A25" s="11"/>
      <c r="B25" s="12"/>
      <c r="C25" s="13"/>
      <c r="D25" s="13"/>
      <c r="E25" s="12"/>
      <c r="F25" s="13"/>
      <c r="G25" s="14"/>
      <c r="H25" s="13"/>
      <c r="I25" s="13"/>
      <c r="J25" s="12"/>
      <c r="K25" s="15"/>
      <c r="L25" s="16"/>
      <c r="M25" s="16"/>
      <c r="N25" s="16"/>
      <c r="O25" s="62"/>
      <c r="P25" s="19"/>
      <c r="Q25" s="54"/>
    </row>
    <row r="26" spans="1:18" s="18" customFormat="1" ht="12.75" customHeight="1" x14ac:dyDescent="0.3">
      <c r="A26" s="11">
        <v>704</v>
      </c>
      <c r="B26" s="12">
        <v>77</v>
      </c>
      <c r="C26" s="13" t="s">
        <v>27</v>
      </c>
      <c r="D26" s="13" t="s">
        <v>28</v>
      </c>
      <c r="E26" s="11">
        <v>6432</v>
      </c>
      <c r="F26" s="13">
        <v>156</v>
      </c>
      <c r="G26" s="14">
        <v>7.43</v>
      </c>
      <c r="H26" s="13">
        <v>-554280</v>
      </c>
      <c r="I26" s="13">
        <v>-1091310</v>
      </c>
      <c r="J26" s="12" t="s">
        <v>29</v>
      </c>
      <c r="K26" s="15">
        <v>41773</v>
      </c>
      <c r="L26" s="16">
        <v>-72.100636530202536</v>
      </c>
      <c r="M26" s="16">
        <v>-10.58792522012566</v>
      </c>
      <c r="N26" s="16">
        <v>12.602765230802746</v>
      </c>
      <c r="O26" s="17">
        <v>41</v>
      </c>
    </row>
    <row r="27" spans="1:18" s="20" customFormat="1" ht="12.75" customHeight="1" x14ac:dyDescent="0.3">
      <c r="A27" s="11">
        <v>834</v>
      </c>
      <c r="B27" s="12">
        <v>77</v>
      </c>
      <c r="C27" s="13" t="s">
        <v>27</v>
      </c>
      <c r="D27" s="13" t="s">
        <v>28</v>
      </c>
      <c r="E27" s="12"/>
      <c r="F27" s="13">
        <v>163</v>
      </c>
      <c r="G27" s="14">
        <v>7.32</v>
      </c>
      <c r="H27" s="13"/>
      <c r="I27" s="13"/>
      <c r="J27" s="12" t="s">
        <v>29</v>
      </c>
      <c r="K27" s="15">
        <v>41801</v>
      </c>
      <c r="L27" s="16">
        <v>-71.101409785188835</v>
      </c>
      <c r="M27" s="16">
        <v>-10.471254908661388</v>
      </c>
      <c r="N27" s="16">
        <v>12.668629484102269</v>
      </c>
      <c r="O27" s="17"/>
      <c r="P27" s="19"/>
      <c r="Q27" s="19"/>
      <c r="R27" s="19"/>
    </row>
    <row r="28" spans="1:18" s="20" customFormat="1" ht="12.75" customHeight="1" x14ac:dyDescent="0.3">
      <c r="A28" s="11">
        <v>972</v>
      </c>
      <c r="B28" s="12">
        <v>77</v>
      </c>
      <c r="C28" s="13" t="s">
        <v>27</v>
      </c>
      <c r="D28" s="13" t="s">
        <v>28</v>
      </c>
      <c r="E28" s="12">
        <v>6432</v>
      </c>
      <c r="F28" s="13">
        <v>182</v>
      </c>
      <c r="G28" s="14">
        <v>7.67</v>
      </c>
      <c r="H28" s="13">
        <v>-554280</v>
      </c>
      <c r="I28" s="13">
        <v>-1091310</v>
      </c>
      <c r="J28" s="12" t="s">
        <v>29</v>
      </c>
      <c r="K28" s="15">
        <v>41837</v>
      </c>
      <c r="L28" s="21">
        <v>-70.974167172556804</v>
      </c>
      <c r="M28" s="21">
        <v>-10.302982706039536</v>
      </c>
      <c r="N28" s="21">
        <v>11.449694475759486</v>
      </c>
      <c r="O28" s="17" t="s">
        <v>19</v>
      </c>
      <c r="P28" s="19"/>
      <c r="Q28" s="19"/>
      <c r="R28" s="19"/>
    </row>
    <row r="29" spans="1:18" s="20" customFormat="1" ht="13.5" customHeight="1" x14ac:dyDescent="0.3">
      <c r="A29" s="11">
        <v>1088</v>
      </c>
      <c r="B29" s="12">
        <v>77</v>
      </c>
      <c r="C29" s="13" t="s">
        <v>27</v>
      </c>
      <c r="D29" s="13" t="s">
        <v>28</v>
      </c>
      <c r="E29" s="12">
        <v>6432</v>
      </c>
      <c r="F29" s="13">
        <v>167</v>
      </c>
      <c r="G29" s="14">
        <v>7.62</v>
      </c>
      <c r="H29" s="13">
        <v>-554280</v>
      </c>
      <c r="I29" s="13">
        <v>-1091310</v>
      </c>
      <c r="J29" s="12" t="s">
        <v>29</v>
      </c>
      <c r="K29" s="15">
        <v>41863</v>
      </c>
      <c r="L29" s="16">
        <v>-70.108522999486027</v>
      </c>
      <c r="M29" s="16">
        <v>-10.118117160368181</v>
      </c>
      <c r="N29" s="16">
        <v>10.836414283459419</v>
      </c>
      <c r="O29" s="17" t="s">
        <v>19</v>
      </c>
      <c r="P29" s="19"/>
      <c r="Q29" s="13"/>
      <c r="R29" s="19"/>
    </row>
    <row r="30" spans="1:18" s="20" customFormat="1" ht="13.2" x14ac:dyDescent="0.3">
      <c r="A30" s="11">
        <v>1209</v>
      </c>
      <c r="B30" s="12">
        <v>77</v>
      </c>
      <c r="C30" s="13" t="s">
        <v>27</v>
      </c>
      <c r="D30" s="13" t="s">
        <v>28</v>
      </c>
      <c r="E30" s="12">
        <v>6432</v>
      </c>
      <c r="F30" s="13">
        <v>198</v>
      </c>
      <c r="G30" s="14">
        <v>7.48</v>
      </c>
      <c r="H30" s="13">
        <v>-554280</v>
      </c>
      <c r="I30" s="13">
        <v>-1091310</v>
      </c>
      <c r="J30" s="12" t="s">
        <v>29</v>
      </c>
      <c r="K30" s="15">
        <v>41899</v>
      </c>
      <c r="L30" s="16">
        <v>-69.784258766885145</v>
      </c>
      <c r="M30" s="16">
        <v>-10.354705816405898</v>
      </c>
      <c r="N30" s="16">
        <v>13.053387764362043</v>
      </c>
      <c r="O30" s="17"/>
      <c r="P30" s="19"/>
      <c r="Q30" s="19"/>
      <c r="R30" s="19"/>
    </row>
    <row r="31" spans="1:18" s="23" customFormat="1" ht="15.75" customHeight="1" x14ac:dyDescent="0.3">
      <c r="A31" s="11">
        <v>1322</v>
      </c>
      <c r="B31" s="12">
        <v>77</v>
      </c>
      <c r="C31" s="13" t="s">
        <v>27</v>
      </c>
      <c r="D31" s="13" t="s">
        <v>28</v>
      </c>
      <c r="E31" s="12">
        <v>6432</v>
      </c>
      <c r="F31" s="22">
        <v>188</v>
      </c>
      <c r="G31" s="14">
        <v>7.52</v>
      </c>
      <c r="H31" s="13">
        <v>-554280</v>
      </c>
      <c r="I31" s="13">
        <v>-1091310</v>
      </c>
      <c r="J31" s="12" t="s">
        <v>29</v>
      </c>
      <c r="K31" s="15">
        <v>41928</v>
      </c>
      <c r="L31" s="16">
        <v>-70.666016042609357</v>
      </c>
      <c r="M31" s="16">
        <v>-10.460704615367934</v>
      </c>
      <c r="N31" s="16">
        <v>13.019620880334116</v>
      </c>
      <c r="O31" s="17"/>
      <c r="P31" s="18"/>
      <c r="Q31" s="18"/>
      <c r="R31" s="18"/>
    </row>
    <row r="32" spans="1:18" s="20" customFormat="1" ht="12.75" customHeight="1" x14ac:dyDescent="0.25">
      <c r="A32" s="11">
        <v>1455</v>
      </c>
      <c r="B32" s="12">
        <v>77</v>
      </c>
      <c r="C32" s="13" t="s">
        <v>27</v>
      </c>
      <c r="D32" s="13" t="s">
        <v>28</v>
      </c>
      <c r="E32" s="12">
        <v>6432</v>
      </c>
      <c r="F32" s="55">
        <v>191</v>
      </c>
      <c r="G32" s="56">
        <v>7.63</v>
      </c>
      <c r="H32" s="13">
        <v>-554280</v>
      </c>
      <c r="I32" s="13">
        <v>-1091310</v>
      </c>
      <c r="J32" s="12" t="s">
        <v>29</v>
      </c>
      <c r="K32" s="15">
        <v>41948</v>
      </c>
      <c r="L32" s="16">
        <v>-70.632601741541833</v>
      </c>
      <c r="M32" s="16">
        <v>-10.413511568682907</v>
      </c>
      <c r="N32" s="16">
        <v>12.67549080792142</v>
      </c>
      <c r="O32" s="17" t="s">
        <v>30</v>
      </c>
      <c r="P32" s="19"/>
      <c r="Q32" s="19"/>
      <c r="R32" s="19"/>
    </row>
    <row r="33" spans="1:18" s="20" customFormat="1" ht="13.2" x14ac:dyDescent="0.25">
      <c r="A33" s="11">
        <v>1600</v>
      </c>
      <c r="B33" s="12">
        <v>77</v>
      </c>
      <c r="C33" s="13" t="s">
        <v>27</v>
      </c>
      <c r="D33" s="13" t="s">
        <v>28</v>
      </c>
      <c r="E33" s="57">
        <v>6432</v>
      </c>
      <c r="F33" s="58"/>
      <c r="G33" s="14"/>
      <c r="H33" s="59">
        <v>-554280</v>
      </c>
      <c r="I33" s="59">
        <v>-1091310</v>
      </c>
      <c r="J33" s="12" t="s">
        <v>29</v>
      </c>
      <c r="K33" s="60">
        <v>41990</v>
      </c>
      <c r="L33" s="61">
        <v>-70.695726014008486</v>
      </c>
      <c r="M33" s="16">
        <v>-10.354606274638078</v>
      </c>
      <c r="N33" s="16">
        <v>12.141124183096139</v>
      </c>
      <c r="O33" s="62">
        <v>42</v>
      </c>
      <c r="P33" s="19"/>
      <c r="Q33" s="46"/>
      <c r="R33" s="19"/>
    </row>
    <row r="34" spans="1:18" s="20" customFormat="1" ht="13.2" x14ac:dyDescent="0.3">
      <c r="A34" s="11">
        <v>46</v>
      </c>
      <c r="B34" s="12">
        <v>77</v>
      </c>
      <c r="C34" s="13" t="s">
        <v>27</v>
      </c>
      <c r="D34" s="13" t="s">
        <v>28</v>
      </c>
      <c r="E34" s="12">
        <v>6432</v>
      </c>
      <c r="F34" s="63"/>
      <c r="G34" s="14"/>
      <c r="H34" s="13">
        <v>-554280</v>
      </c>
      <c r="I34" s="13">
        <v>-1091310</v>
      </c>
      <c r="J34" s="12" t="s">
        <v>29</v>
      </c>
      <c r="K34" s="15">
        <v>42012</v>
      </c>
      <c r="L34" s="16">
        <v>-71.205550796850318</v>
      </c>
      <c r="M34" s="16">
        <v>-10.372359127011043</v>
      </c>
      <c r="N34" s="16">
        <v>11.773322219238025</v>
      </c>
      <c r="O34" s="17">
        <v>66</v>
      </c>
      <c r="P34" s="19"/>
      <c r="Q34" s="13"/>
      <c r="R34" s="19"/>
    </row>
    <row r="35" spans="1:18" s="18" customFormat="1" ht="12.75" customHeight="1" x14ac:dyDescent="0.3">
      <c r="A35" s="11">
        <v>268</v>
      </c>
      <c r="B35" s="12">
        <v>77</v>
      </c>
      <c r="C35" s="13" t="s">
        <v>27</v>
      </c>
      <c r="D35" s="13" t="s">
        <v>28</v>
      </c>
      <c r="E35" s="12">
        <v>6432</v>
      </c>
      <c r="F35" s="13"/>
      <c r="G35" s="14"/>
      <c r="H35" s="13">
        <v>-554280</v>
      </c>
      <c r="I35" s="13">
        <v>-1091310</v>
      </c>
      <c r="J35" s="12" t="s">
        <v>29</v>
      </c>
      <c r="K35" s="15">
        <v>42047</v>
      </c>
      <c r="L35" s="16">
        <v>-71.064109128368116</v>
      </c>
      <c r="M35" s="16">
        <v>-10.323020573760106</v>
      </c>
      <c r="N35" s="16">
        <v>11.52005546171273</v>
      </c>
      <c r="O35" s="17"/>
    </row>
    <row r="36" spans="1:18" s="18" customFormat="1" ht="12.75" customHeight="1" x14ac:dyDescent="0.25">
      <c r="A36" s="11">
        <v>381</v>
      </c>
      <c r="B36" s="12">
        <v>77</v>
      </c>
      <c r="C36" s="13" t="s">
        <v>27</v>
      </c>
      <c r="D36" s="13" t="s">
        <v>28</v>
      </c>
      <c r="E36" s="12">
        <v>6432</v>
      </c>
      <c r="F36" s="13"/>
      <c r="G36" s="14"/>
      <c r="H36" s="13">
        <v>-554280</v>
      </c>
      <c r="I36" s="13">
        <v>-1091310</v>
      </c>
      <c r="J36" s="12" t="s">
        <v>29</v>
      </c>
      <c r="K36" s="15">
        <v>42075</v>
      </c>
      <c r="L36" s="16">
        <v>-71.722691079126307</v>
      </c>
      <c r="M36" s="16">
        <v>-10.341904977970136</v>
      </c>
      <c r="N36" s="16">
        <v>11.012548744634785</v>
      </c>
      <c r="O36" s="62">
        <v>52</v>
      </c>
      <c r="Q36" s="54"/>
    </row>
    <row r="37" spans="1:18" s="66" customFormat="1" ht="12.75" customHeight="1" x14ac:dyDescent="0.25">
      <c r="A37" s="64"/>
      <c r="B37" s="65"/>
      <c r="E37" s="65"/>
      <c r="G37" s="67"/>
      <c r="J37" s="65"/>
      <c r="K37" s="68" t="s">
        <v>31</v>
      </c>
      <c r="L37" s="69">
        <v>-70.914153641529438</v>
      </c>
      <c r="M37" s="69">
        <v>-10.372826631730076</v>
      </c>
      <c r="N37" s="69">
        <v>12.068459412311199</v>
      </c>
      <c r="O37" s="70"/>
      <c r="Q37" s="71"/>
    </row>
    <row r="38" spans="1:18" s="78" customFormat="1" ht="12.75" customHeight="1" x14ac:dyDescent="0.3">
      <c r="A38" s="72"/>
      <c r="B38" s="72"/>
      <c r="C38" s="72"/>
      <c r="D38" s="72"/>
      <c r="E38" s="73"/>
      <c r="F38" s="72"/>
      <c r="G38" s="74"/>
      <c r="H38" s="72"/>
      <c r="I38" s="72"/>
      <c r="J38" s="72"/>
      <c r="K38" s="75" t="s">
        <v>32</v>
      </c>
      <c r="L38" s="76">
        <v>0.48793502602114813</v>
      </c>
      <c r="M38" s="76">
        <v>8.0379961075921713E-2</v>
      </c>
      <c r="N38" s="76">
        <v>0.6818657957730081</v>
      </c>
      <c r="O38" s="77"/>
      <c r="P38" s="72"/>
      <c r="Q38" s="72"/>
      <c r="R38" s="72"/>
    </row>
    <row r="39" spans="1:18" s="18" customFormat="1" ht="12.75" customHeight="1" x14ac:dyDescent="0.3">
      <c r="A39" s="11">
        <v>705</v>
      </c>
      <c r="B39" s="12">
        <v>78</v>
      </c>
      <c r="C39" s="13" t="s">
        <v>33</v>
      </c>
      <c r="D39" s="13" t="s">
        <v>34</v>
      </c>
      <c r="E39" s="11">
        <v>6432</v>
      </c>
      <c r="F39" s="13">
        <v>357</v>
      </c>
      <c r="G39" s="14">
        <v>7.67</v>
      </c>
      <c r="H39" s="13">
        <v>-566395</v>
      </c>
      <c r="I39" s="13">
        <v>-1098456</v>
      </c>
      <c r="J39" s="12" t="s">
        <v>35</v>
      </c>
      <c r="K39" s="15">
        <v>41773</v>
      </c>
      <c r="L39" s="16">
        <v>-69.808563155800172</v>
      </c>
      <c r="M39" s="16">
        <v>-9.9713615459619565</v>
      </c>
      <c r="N39" s="16">
        <v>9.9623292118954794</v>
      </c>
      <c r="O39" s="17">
        <v>32</v>
      </c>
    </row>
    <row r="40" spans="1:18" s="20" customFormat="1" ht="12.75" customHeight="1" x14ac:dyDescent="0.3">
      <c r="A40" s="11">
        <v>835</v>
      </c>
      <c r="B40" s="12">
        <v>78</v>
      </c>
      <c r="C40" s="13" t="s">
        <v>33</v>
      </c>
      <c r="D40" s="13" t="s">
        <v>34</v>
      </c>
      <c r="E40" s="12"/>
      <c r="F40" s="13">
        <v>356</v>
      </c>
      <c r="G40" s="14">
        <v>7.72</v>
      </c>
      <c r="H40" s="13"/>
      <c r="I40" s="13"/>
      <c r="J40" s="12" t="s">
        <v>35</v>
      </c>
      <c r="K40" s="15">
        <v>41800</v>
      </c>
      <c r="L40" s="16">
        <v>-68.997003533521251</v>
      </c>
      <c r="M40" s="16">
        <v>-9.7399029224664098</v>
      </c>
      <c r="N40" s="16">
        <v>8.9222198462100266</v>
      </c>
      <c r="O40" s="17"/>
      <c r="P40" s="19"/>
      <c r="Q40" s="19"/>
      <c r="R40" s="19"/>
    </row>
    <row r="41" spans="1:18" s="20" customFormat="1" ht="12.75" customHeight="1" x14ac:dyDescent="0.3">
      <c r="A41" s="11">
        <v>973</v>
      </c>
      <c r="B41" s="12">
        <v>78</v>
      </c>
      <c r="C41" s="13" t="s">
        <v>33</v>
      </c>
      <c r="D41" s="13" t="s">
        <v>34</v>
      </c>
      <c r="E41" s="12">
        <v>6432</v>
      </c>
      <c r="F41" s="13">
        <v>423</v>
      </c>
      <c r="G41" s="14">
        <v>7.81</v>
      </c>
      <c r="H41" s="13">
        <v>-566395</v>
      </c>
      <c r="I41" s="13">
        <v>-1098456</v>
      </c>
      <c r="J41" s="12" t="s">
        <v>35</v>
      </c>
      <c r="K41" s="15">
        <v>41837</v>
      </c>
      <c r="L41" s="21">
        <v>-68.398898890328994</v>
      </c>
      <c r="M41" s="21">
        <v>-9.5786668826773198</v>
      </c>
      <c r="N41" s="21">
        <v>8.2304361710895648</v>
      </c>
      <c r="O41" s="17" t="s">
        <v>19</v>
      </c>
      <c r="P41" s="19"/>
      <c r="Q41" s="19"/>
      <c r="R41" s="19"/>
    </row>
    <row r="42" spans="1:18" s="20" customFormat="1" ht="13.5" customHeight="1" x14ac:dyDescent="0.25">
      <c r="A42" s="11">
        <v>1089</v>
      </c>
      <c r="B42" s="12">
        <v>78</v>
      </c>
      <c r="C42" s="13" t="s">
        <v>33</v>
      </c>
      <c r="D42" s="13" t="s">
        <v>34</v>
      </c>
      <c r="E42" s="12">
        <v>6432</v>
      </c>
      <c r="F42" s="13">
        <v>290</v>
      </c>
      <c r="G42" s="14">
        <v>7.74</v>
      </c>
      <c r="H42" s="13">
        <v>-566395</v>
      </c>
      <c r="I42" s="13">
        <v>-1098456</v>
      </c>
      <c r="J42" s="12" t="s">
        <v>35</v>
      </c>
      <c r="K42" s="15">
        <v>41863</v>
      </c>
      <c r="L42" s="61">
        <v>-64.010659312617534</v>
      </c>
      <c r="M42" s="61">
        <v>-8.903285017094186</v>
      </c>
      <c r="N42" s="16">
        <v>7.2156208241359536</v>
      </c>
      <c r="O42" s="17" t="s">
        <v>19</v>
      </c>
      <c r="P42" s="19"/>
      <c r="Q42" s="13"/>
      <c r="R42" s="19"/>
    </row>
    <row r="43" spans="1:18" s="20" customFormat="1" ht="13.2" x14ac:dyDescent="0.25">
      <c r="A43" s="11">
        <v>1210</v>
      </c>
      <c r="B43" s="12">
        <v>78</v>
      </c>
      <c r="C43" s="13" t="s">
        <v>33</v>
      </c>
      <c r="D43" s="13" t="s">
        <v>34</v>
      </c>
      <c r="E43" s="12">
        <v>6432</v>
      </c>
      <c r="F43" s="13">
        <v>300</v>
      </c>
      <c r="G43" s="14">
        <v>7.6</v>
      </c>
      <c r="H43" s="13">
        <v>-566395</v>
      </c>
      <c r="I43" s="13">
        <v>-1098456</v>
      </c>
      <c r="J43" s="12" t="s">
        <v>35</v>
      </c>
      <c r="K43" s="15">
        <v>41900</v>
      </c>
      <c r="L43" s="61">
        <v>-68.492803372197955</v>
      </c>
      <c r="M43" s="61">
        <v>-10.117014911384011</v>
      </c>
      <c r="N43" s="16">
        <v>12.443315918874134</v>
      </c>
      <c r="O43" s="17"/>
      <c r="P43" s="19"/>
      <c r="Q43" s="19"/>
      <c r="R43" s="19"/>
    </row>
    <row r="44" spans="1:18" s="23" customFormat="1" ht="15.75" customHeight="1" x14ac:dyDescent="0.3">
      <c r="A44" s="11">
        <v>1323</v>
      </c>
      <c r="B44" s="12">
        <v>78</v>
      </c>
      <c r="C44" s="13" t="s">
        <v>33</v>
      </c>
      <c r="D44" s="13" t="s">
        <v>34</v>
      </c>
      <c r="E44" s="12">
        <v>6432</v>
      </c>
      <c r="F44" s="22">
        <v>331</v>
      </c>
      <c r="G44" s="14">
        <v>7.74</v>
      </c>
      <c r="H44" s="13">
        <v>-566395</v>
      </c>
      <c r="I44" s="13">
        <v>-1098456</v>
      </c>
      <c r="J44" s="12" t="s">
        <v>35</v>
      </c>
      <c r="K44" s="15">
        <v>41928</v>
      </c>
      <c r="L44" s="16">
        <v>-69.315240488227175</v>
      </c>
      <c r="M44" s="16">
        <v>-9.9638042682310388</v>
      </c>
      <c r="N44" s="16">
        <v>10.395193657621135</v>
      </c>
      <c r="O44" s="17"/>
      <c r="P44" s="18"/>
      <c r="Q44" s="18"/>
      <c r="R44" s="18"/>
    </row>
    <row r="45" spans="1:18" s="20" customFormat="1" ht="12.75" customHeight="1" x14ac:dyDescent="0.25">
      <c r="A45" s="11">
        <v>1456</v>
      </c>
      <c r="B45" s="12">
        <v>78</v>
      </c>
      <c r="C45" s="13" t="s">
        <v>33</v>
      </c>
      <c r="D45" s="13" t="s">
        <v>34</v>
      </c>
      <c r="E45" s="12">
        <v>6432</v>
      </c>
      <c r="F45" s="55">
        <v>365</v>
      </c>
      <c r="G45" s="56">
        <v>7.56</v>
      </c>
      <c r="H45" s="13">
        <v>-566395</v>
      </c>
      <c r="I45" s="13">
        <v>-1098456</v>
      </c>
      <c r="J45" s="12" t="s">
        <v>35</v>
      </c>
      <c r="K45" s="15">
        <v>41948</v>
      </c>
      <c r="L45" s="16">
        <v>-69.62487113064806</v>
      </c>
      <c r="M45" s="16">
        <v>-10.001244865866713</v>
      </c>
      <c r="N45" s="16">
        <v>10.385087796285646</v>
      </c>
      <c r="O45" s="17">
        <v>32</v>
      </c>
      <c r="P45" s="19"/>
      <c r="Q45" s="19"/>
      <c r="R45" s="19"/>
    </row>
    <row r="46" spans="1:18" s="20" customFormat="1" ht="13.2" x14ac:dyDescent="0.25">
      <c r="A46" s="11">
        <v>1601</v>
      </c>
      <c r="B46" s="12">
        <v>78</v>
      </c>
      <c r="C46" s="13" t="s">
        <v>33</v>
      </c>
      <c r="D46" s="13" t="s">
        <v>34</v>
      </c>
      <c r="E46" s="57">
        <v>6432</v>
      </c>
      <c r="F46" s="58"/>
      <c r="G46" s="14"/>
      <c r="H46" s="59">
        <v>-566395</v>
      </c>
      <c r="I46" s="59">
        <v>-1098456</v>
      </c>
      <c r="J46" s="12" t="s">
        <v>35</v>
      </c>
      <c r="K46" s="60">
        <v>41990</v>
      </c>
      <c r="L46" s="61">
        <v>-69.891559794205307</v>
      </c>
      <c r="M46" s="16">
        <v>-10.055769872446655</v>
      </c>
      <c r="N46" s="16">
        <v>10.554599185367934</v>
      </c>
      <c r="O46" s="62">
        <v>41</v>
      </c>
      <c r="P46" s="19"/>
      <c r="Q46" s="46"/>
      <c r="R46" s="19"/>
    </row>
    <row r="47" spans="1:18" s="20" customFormat="1" ht="13.2" x14ac:dyDescent="0.3">
      <c r="A47" s="11">
        <v>47</v>
      </c>
      <c r="B47" s="12">
        <v>78</v>
      </c>
      <c r="C47" s="13" t="s">
        <v>33</v>
      </c>
      <c r="D47" s="13" t="s">
        <v>34</v>
      </c>
      <c r="E47" s="12">
        <v>6432</v>
      </c>
      <c r="F47" s="63"/>
      <c r="G47" s="14"/>
      <c r="H47" s="13">
        <v>-566395</v>
      </c>
      <c r="I47" s="13">
        <v>-1098456</v>
      </c>
      <c r="J47" s="12" t="s">
        <v>35</v>
      </c>
      <c r="K47" s="15">
        <v>42012</v>
      </c>
      <c r="L47" s="16">
        <v>-69.722926062194873</v>
      </c>
      <c r="M47" s="16">
        <v>-10.07249183660544</v>
      </c>
      <c r="N47" s="16">
        <v>10.85700863064865</v>
      </c>
      <c r="O47" s="17">
        <v>50</v>
      </c>
      <c r="P47" s="19"/>
      <c r="Q47" s="13"/>
      <c r="R47" s="19"/>
    </row>
    <row r="48" spans="1:18" s="18" customFormat="1" ht="12.75" customHeight="1" x14ac:dyDescent="0.25">
      <c r="A48" s="11">
        <v>269</v>
      </c>
      <c r="B48" s="12">
        <v>78</v>
      </c>
      <c r="C48" s="13" t="s">
        <v>33</v>
      </c>
      <c r="D48" s="13" t="s">
        <v>34</v>
      </c>
      <c r="E48" s="12">
        <v>6432</v>
      </c>
      <c r="F48" s="13"/>
      <c r="G48" s="14"/>
      <c r="H48" s="13">
        <v>-566395</v>
      </c>
      <c r="I48" s="13">
        <v>-1098456</v>
      </c>
      <c r="J48" s="12" t="s">
        <v>35</v>
      </c>
      <c r="K48" s="15">
        <v>42047</v>
      </c>
      <c r="L48" s="61">
        <v>-69.403193703951402</v>
      </c>
      <c r="M48" s="61">
        <v>-9.9665357176554679</v>
      </c>
      <c r="N48" s="16">
        <v>10.329092037292341</v>
      </c>
      <c r="O48" s="17"/>
    </row>
    <row r="49" spans="1:18" s="18" customFormat="1" ht="12.75" customHeight="1" x14ac:dyDescent="0.25">
      <c r="A49" s="11">
        <v>382</v>
      </c>
      <c r="B49" s="12">
        <v>78</v>
      </c>
      <c r="C49" s="13" t="s">
        <v>33</v>
      </c>
      <c r="D49" s="13" t="s">
        <v>34</v>
      </c>
      <c r="E49" s="12">
        <v>6432</v>
      </c>
      <c r="F49" s="13"/>
      <c r="G49" s="14"/>
      <c r="H49" s="13">
        <v>-566395</v>
      </c>
      <c r="I49" s="13">
        <v>-1098456</v>
      </c>
      <c r="J49" s="12" t="s">
        <v>35</v>
      </c>
      <c r="K49" s="15">
        <v>42075</v>
      </c>
      <c r="L49" s="16">
        <v>-69.422522539715999</v>
      </c>
      <c r="M49" s="16">
        <v>-9.8932788448218076</v>
      </c>
      <c r="N49" s="16">
        <v>9.7237082188584623</v>
      </c>
      <c r="O49" s="62">
        <v>43</v>
      </c>
      <c r="Q49" s="54"/>
    </row>
    <row r="50" spans="1:18" s="66" customFormat="1" ht="12.75" customHeight="1" x14ac:dyDescent="0.25">
      <c r="A50" s="64"/>
      <c r="B50" s="65"/>
      <c r="E50" s="65"/>
      <c r="G50" s="67"/>
      <c r="J50" s="65"/>
      <c r="K50" s="68" t="s">
        <v>31</v>
      </c>
      <c r="L50" s="69">
        <v>-68.826203816673527</v>
      </c>
      <c r="M50" s="69">
        <v>-9.842123335019183</v>
      </c>
      <c r="N50" s="69">
        <v>9.9107828634799393</v>
      </c>
      <c r="O50" s="70"/>
      <c r="P50" s="71"/>
      <c r="Q50" s="71"/>
    </row>
    <row r="51" spans="1:18" s="78" customFormat="1" ht="12.75" customHeight="1" x14ac:dyDescent="0.3">
      <c r="A51" s="64"/>
      <c r="B51" s="65"/>
      <c r="C51" s="66"/>
      <c r="D51" s="66"/>
      <c r="E51" s="64"/>
      <c r="F51" s="66"/>
      <c r="G51" s="67"/>
      <c r="H51" s="66"/>
      <c r="I51" s="66"/>
      <c r="J51" s="65"/>
      <c r="K51" s="75" t="s">
        <v>32</v>
      </c>
      <c r="L51" s="69">
        <v>1.0138636136138295</v>
      </c>
      <c r="M51" s="69">
        <v>0.23718457869447818</v>
      </c>
      <c r="N51" s="69">
        <v>1.0092993442955904</v>
      </c>
      <c r="O51" s="79"/>
      <c r="P51" s="72"/>
      <c r="Q51" s="72"/>
      <c r="R51" s="72"/>
    </row>
    <row r="52" spans="1:18" s="18" customFormat="1" ht="12.75" customHeight="1" x14ac:dyDescent="0.3">
      <c r="A52" s="11">
        <v>703</v>
      </c>
      <c r="B52" s="12">
        <v>79</v>
      </c>
      <c r="C52" s="13" t="s">
        <v>36</v>
      </c>
      <c r="D52" s="13" t="s">
        <v>37</v>
      </c>
      <c r="E52" s="11">
        <v>6432</v>
      </c>
      <c r="F52" s="13">
        <v>123</v>
      </c>
      <c r="G52" s="14">
        <v>7.2</v>
      </c>
      <c r="H52" s="13">
        <v>-559187</v>
      </c>
      <c r="I52" s="13">
        <v>-1075086</v>
      </c>
      <c r="J52" s="12" t="s">
        <v>38</v>
      </c>
      <c r="K52" s="15">
        <v>41773</v>
      </c>
      <c r="L52" s="16">
        <v>-73.101496205922274</v>
      </c>
      <c r="M52" s="16">
        <v>-10.825443751696854</v>
      </c>
      <c r="N52" s="16">
        <v>13.502053807652558</v>
      </c>
      <c r="O52" s="17">
        <v>37</v>
      </c>
    </row>
    <row r="53" spans="1:18" s="20" customFormat="1" ht="12.75" customHeight="1" x14ac:dyDescent="0.3">
      <c r="A53" s="11">
        <v>833</v>
      </c>
      <c r="B53" s="12">
        <v>79</v>
      </c>
      <c r="C53" s="13" t="s">
        <v>36</v>
      </c>
      <c r="D53" s="13" t="s">
        <v>37</v>
      </c>
      <c r="E53" s="12"/>
      <c r="F53" s="13">
        <v>127</v>
      </c>
      <c r="G53" s="14">
        <v>7.24</v>
      </c>
      <c r="H53" s="13"/>
      <c r="I53" s="13"/>
      <c r="J53" s="12" t="s">
        <v>38</v>
      </c>
      <c r="K53" s="15">
        <v>41801</v>
      </c>
      <c r="L53" s="16">
        <v>-72.273719966815079</v>
      </c>
      <c r="M53" s="16">
        <v>-10.710238861093716</v>
      </c>
      <c r="N53" s="16">
        <v>13.408190921934647</v>
      </c>
      <c r="O53" s="17"/>
      <c r="P53" s="19"/>
      <c r="Q53" s="19"/>
      <c r="R53" s="19"/>
    </row>
    <row r="54" spans="1:18" s="19" customFormat="1" ht="13.5" customHeight="1" x14ac:dyDescent="0.3">
      <c r="A54" s="11">
        <v>971</v>
      </c>
      <c r="B54" s="12">
        <v>79</v>
      </c>
      <c r="C54" s="13" t="s">
        <v>36</v>
      </c>
      <c r="D54" s="13" t="s">
        <v>37</v>
      </c>
      <c r="E54" s="12">
        <v>6432</v>
      </c>
      <c r="F54" s="13">
        <v>153</v>
      </c>
      <c r="G54" s="14">
        <v>7.52</v>
      </c>
      <c r="H54" s="13">
        <v>-559187</v>
      </c>
      <c r="I54" s="13">
        <v>-1075086</v>
      </c>
      <c r="J54" s="12" t="s">
        <v>38</v>
      </c>
      <c r="K54" s="15">
        <v>41837</v>
      </c>
      <c r="L54" s="21">
        <v>-71.766628562780099</v>
      </c>
      <c r="M54" s="21">
        <v>-10.682593254488781</v>
      </c>
      <c r="N54" s="21">
        <v>13.694117473130149</v>
      </c>
      <c r="O54" s="17" t="s">
        <v>19</v>
      </c>
    </row>
    <row r="55" spans="1:18" s="20" customFormat="1" ht="13.2" x14ac:dyDescent="0.3">
      <c r="A55" s="11">
        <v>1087</v>
      </c>
      <c r="B55" s="12">
        <v>79</v>
      </c>
      <c r="C55" s="13" t="s">
        <v>36</v>
      </c>
      <c r="D55" s="13" t="s">
        <v>37</v>
      </c>
      <c r="E55" s="12">
        <v>6432</v>
      </c>
      <c r="F55" s="13">
        <v>118</v>
      </c>
      <c r="G55" s="14">
        <v>7.21</v>
      </c>
      <c r="H55" s="13">
        <v>-559187</v>
      </c>
      <c r="I55" s="13">
        <v>-1075086</v>
      </c>
      <c r="J55" s="12" t="s">
        <v>38</v>
      </c>
      <c r="K55" s="15">
        <v>41863</v>
      </c>
      <c r="L55" s="16">
        <v>-71.886566596055602</v>
      </c>
      <c r="M55" s="16">
        <v>-10.472269589988993</v>
      </c>
      <c r="N55" s="16">
        <v>11.891590123856346</v>
      </c>
      <c r="O55" s="17" t="s">
        <v>19</v>
      </c>
      <c r="P55" s="19"/>
      <c r="Q55" s="19"/>
      <c r="R55" s="19"/>
    </row>
    <row r="56" spans="1:18" s="23" customFormat="1" ht="15.75" customHeight="1" x14ac:dyDescent="0.3">
      <c r="A56" s="11">
        <v>1208</v>
      </c>
      <c r="B56" s="12">
        <v>79</v>
      </c>
      <c r="C56" s="13" t="s">
        <v>36</v>
      </c>
      <c r="D56" s="13" t="s">
        <v>37</v>
      </c>
      <c r="E56" s="12">
        <v>6432</v>
      </c>
      <c r="F56" s="13">
        <v>130</v>
      </c>
      <c r="G56" s="14">
        <v>7.31</v>
      </c>
      <c r="H56" s="13">
        <v>-559187</v>
      </c>
      <c r="I56" s="13">
        <v>-1075086</v>
      </c>
      <c r="J56" s="12" t="s">
        <v>38</v>
      </c>
      <c r="K56" s="15">
        <v>41899</v>
      </c>
      <c r="L56" s="16">
        <v>-70.925717914311221</v>
      </c>
      <c r="M56" s="16">
        <v>-10.562139188950955</v>
      </c>
      <c r="N56" s="16">
        <v>13.571395597296416</v>
      </c>
      <c r="O56" s="17"/>
      <c r="P56" s="18"/>
      <c r="Q56" s="18"/>
      <c r="R56" s="18"/>
    </row>
    <row r="57" spans="1:18" s="23" customFormat="1" ht="13.5" customHeight="1" x14ac:dyDescent="0.3">
      <c r="A57" s="11">
        <v>1321</v>
      </c>
      <c r="B57" s="12">
        <v>79</v>
      </c>
      <c r="C57" s="13" t="s">
        <v>36</v>
      </c>
      <c r="D57" s="13" t="s">
        <v>37</v>
      </c>
      <c r="E57" s="12">
        <v>6432</v>
      </c>
      <c r="F57" s="22">
        <v>129</v>
      </c>
      <c r="G57" s="14">
        <v>7.52</v>
      </c>
      <c r="H57" s="13">
        <v>-559187</v>
      </c>
      <c r="I57" s="13">
        <v>-1075086</v>
      </c>
      <c r="J57" s="12" t="s">
        <v>38</v>
      </c>
      <c r="K57" s="15">
        <v>41928</v>
      </c>
      <c r="L57" s="16">
        <v>-71.830451996898319</v>
      </c>
      <c r="M57" s="16">
        <v>-10.683273704907233</v>
      </c>
      <c r="N57" s="16">
        <v>13.635737642359544</v>
      </c>
      <c r="O57" s="17"/>
      <c r="P57" s="18"/>
      <c r="Q57" s="31"/>
      <c r="R57" s="18"/>
    </row>
    <row r="58" spans="1:18" s="80" customFormat="1" ht="13.5" customHeight="1" x14ac:dyDescent="0.25">
      <c r="A58" s="11">
        <v>1454</v>
      </c>
      <c r="B58" s="12">
        <v>79</v>
      </c>
      <c r="C58" s="13" t="s">
        <v>36</v>
      </c>
      <c r="D58" s="13" t="s">
        <v>37</v>
      </c>
      <c r="E58" s="12">
        <v>6432</v>
      </c>
      <c r="F58" s="55">
        <v>116.7</v>
      </c>
      <c r="G58" s="56">
        <v>7.36</v>
      </c>
      <c r="H58" s="13">
        <v>-559187</v>
      </c>
      <c r="I58" s="13">
        <v>-1075086</v>
      </c>
      <c r="J58" s="12" t="s">
        <v>38</v>
      </c>
      <c r="K58" s="15">
        <v>41948</v>
      </c>
      <c r="L58" s="16">
        <v>-71.540762067920596</v>
      </c>
      <c r="M58" s="16">
        <v>-10.645250611360197</v>
      </c>
      <c r="N58" s="16">
        <v>13.62124282296098</v>
      </c>
      <c r="O58" s="17">
        <v>36</v>
      </c>
      <c r="P58" s="19"/>
      <c r="Q58" s="19"/>
      <c r="R58" s="19"/>
    </row>
    <row r="59" spans="1:18" s="20" customFormat="1" ht="13.2" x14ac:dyDescent="0.25">
      <c r="A59" s="11">
        <v>1599</v>
      </c>
      <c r="B59" s="12">
        <v>79</v>
      </c>
      <c r="C59" s="13" t="s">
        <v>36</v>
      </c>
      <c r="D59" s="13" t="s">
        <v>37</v>
      </c>
      <c r="E59" s="57">
        <v>6432</v>
      </c>
      <c r="F59" s="58"/>
      <c r="G59" s="14"/>
      <c r="H59" s="59">
        <v>-559187</v>
      </c>
      <c r="I59" s="59">
        <v>-1075086</v>
      </c>
      <c r="J59" s="12" t="s">
        <v>38</v>
      </c>
      <c r="K59" s="60">
        <v>41990</v>
      </c>
      <c r="L59" s="61">
        <v>-71.477595086631084</v>
      </c>
      <c r="M59" s="16">
        <v>-10.557724657470963</v>
      </c>
      <c r="N59" s="16">
        <v>12.984202173136623</v>
      </c>
      <c r="O59" s="62">
        <v>35</v>
      </c>
      <c r="P59" s="19"/>
      <c r="Q59" s="46"/>
      <c r="R59" s="19"/>
    </row>
    <row r="60" spans="1:18" s="20" customFormat="1" ht="13.2" x14ac:dyDescent="0.3">
      <c r="A60" s="11">
        <v>45</v>
      </c>
      <c r="B60" s="12">
        <v>79</v>
      </c>
      <c r="C60" s="13" t="s">
        <v>36</v>
      </c>
      <c r="D60" s="13" t="s">
        <v>37</v>
      </c>
      <c r="E60" s="12">
        <v>6432</v>
      </c>
      <c r="F60" s="63"/>
      <c r="G60" s="14"/>
      <c r="H60" s="13">
        <v>-559187</v>
      </c>
      <c r="I60" s="13">
        <v>-1075086</v>
      </c>
      <c r="J60" s="12" t="s">
        <v>38</v>
      </c>
      <c r="K60" s="15">
        <v>42012</v>
      </c>
      <c r="L60" s="16">
        <v>-71.492629123746582</v>
      </c>
      <c r="M60" s="16">
        <v>-10.537502440016072</v>
      </c>
      <c r="N60" s="16">
        <v>12.80739039638199</v>
      </c>
      <c r="O60" s="17">
        <v>42</v>
      </c>
      <c r="P60" s="19"/>
      <c r="Q60" s="13"/>
      <c r="R60" s="19"/>
    </row>
    <row r="61" spans="1:18" s="18" customFormat="1" ht="12.75" customHeight="1" x14ac:dyDescent="0.3">
      <c r="A61" s="11">
        <v>267</v>
      </c>
      <c r="B61" s="12">
        <v>79</v>
      </c>
      <c r="C61" s="13" t="s">
        <v>36</v>
      </c>
      <c r="D61" s="13" t="s">
        <v>37</v>
      </c>
      <c r="E61" s="12">
        <v>6432</v>
      </c>
      <c r="F61" s="13"/>
      <c r="G61" s="14"/>
      <c r="H61" s="13">
        <v>-559187</v>
      </c>
      <c r="I61" s="13">
        <v>-1075086</v>
      </c>
      <c r="J61" s="12" t="s">
        <v>38</v>
      </c>
      <c r="K61" s="15">
        <v>42047</v>
      </c>
      <c r="L61" s="16">
        <v>-71.522413775379391</v>
      </c>
      <c r="M61" s="16">
        <v>-10.569575624808941</v>
      </c>
      <c r="N61" s="16">
        <v>13.034191223092137</v>
      </c>
      <c r="O61" s="17"/>
    </row>
    <row r="62" spans="1:18" s="18" customFormat="1" ht="12.75" customHeight="1" x14ac:dyDescent="0.25">
      <c r="A62" s="11">
        <v>380</v>
      </c>
      <c r="B62" s="12">
        <v>79</v>
      </c>
      <c r="C62" s="13" t="s">
        <v>36</v>
      </c>
      <c r="D62" s="13" t="s">
        <v>37</v>
      </c>
      <c r="E62" s="12">
        <v>6432</v>
      </c>
      <c r="F62" s="13"/>
      <c r="G62" s="14"/>
      <c r="H62" s="13">
        <v>-559187</v>
      </c>
      <c r="I62" s="13">
        <v>-1075086</v>
      </c>
      <c r="J62" s="12" t="s">
        <v>38</v>
      </c>
      <c r="K62" s="15">
        <v>42075</v>
      </c>
      <c r="L62" s="16">
        <v>-71.766203881944364</v>
      </c>
      <c r="M62" s="16">
        <v>-10.395237951604834</v>
      </c>
      <c r="N62" s="16">
        <v>11.395699730894307</v>
      </c>
      <c r="O62" s="62">
        <v>36</v>
      </c>
      <c r="Q62" s="54"/>
    </row>
    <row r="64" spans="1:18" s="78" customFormat="1" ht="12.75" customHeight="1" x14ac:dyDescent="0.3">
      <c r="A64" s="81" t="s">
        <v>39</v>
      </c>
      <c r="B64" s="81"/>
      <c r="C64" s="81"/>
      <c r="D64" s="81"/>
      <c r="E64" s="81"/>
      <c r="F64" s="81"/>
      <c r="G64" s="82"/>
      <c r="H64" s="81"/>
      <c r="I64" s="81"/>
      <c r="J64" s="81"/>
      <c r="K64" s="83"/>
      <c r="L64" s="84"/>
      <c r="M64" s="84"/>
      <c r="N64" s="84"/>
      <c r="O64" s="85"/>
    </row>
    <row r="65" spans="1:224" s="573" customFormat="1" ht="13.5" customHeight="1" x14ac:dyDescent="0.3">
      <c r="A65" s="558">
        <v>801</v>
      </c>
      <c r="B65" s="559"/>
      <c r="C65" s="559" t="s">
        <v>40</v>
      </c>
      <c r="D65" s="570" t="s">
        <v>41</v>
      </c>
      <c r="E65" s="561"/>
      <c r="F65" s="560">
        <v>1275</v>
      </c>
      <c r="G65" s="562">
        <v>7.5</v>
      </c>
      <c r="H65" s="560"/>
      <c r="I65" s="560"/>
      <c r="J65" s="560"/>
      <c r="K65" s="563">
        <v>41796</v>
      </c>
      <c r="L65" s="564">
        <v>-66.8</v>
      </c>
      <c r="M65" s="571">
        <v>-9.4</v>
      </c>
      <c r="N65" s="571">
        <v>8.1999999999999993</v>
      </c>
      <c r="O65" s="572"/>
      <c r="P65" s="566"/>
      <c r="Q65" s="566"/>
    </row>
    <row r="66" spans="1:224" s="573" customFormat="1" ht="13.5" customHeight="1" x14ac:dyDescent="0.3">
      <c r="A66" s="574">
        <v>802</v>
      </c>
      <c r="B66" s="575"/>
      <c r="C66" s="575" t="s">
        <v>42</v>
      </c>
      <c r="D66" s="570" t="s">
        <v>43</v>
      </c>
      <c r="E66" s="561"/>
      <c r="F66" s="560">
        <v>342</v>
      </c>
      <c r="G66" s="562">
        <v>7.8</v>
      </c>
      <c r="H66" s="560"/>
      <c r="I66" s="560"/>
      <c r="J66" s="560"/>
      <c r="K66" s="563">
        <v>41794</v>
      </c>
      <c r="L66" s="564"/>
      <c r="M66" s="576"/>
      <c r="N66" s="576"/>
      <c r="O66" s="577"/>
      <c r="P66" s="566"/>
      <c r="Q66" s="566"/>
    </row>
    <row r="67" spans="1:224" s="573" customFormat="1" ht="13.5" customHeight="1" x14ac:dyDescent="0.3">
      <c r="A67" s="574">
        <v>803</v>
      </c>
      <c r="B67" s="575"/>
      <c r="C67" s="575" t="s">
        <v>44</v>
      </c>
      <c r="D67" s="560"/>
      <c r="E67" s="561"/>
      <c r="F67" s="560">
        <v>345</v>
      </c>
      <c r="G67" s="562">
        <v>7.7</v>
      </c>
      <c r="H67" s="560"/>
      <c r="I67" s="560"/>
      <c r="J67" s="560"/>
      <c r="K67" s="563">
        <v>41794</v>
      </c>
      <c r="L67" s="564">
        <v>-70.400000000000006</v>
      </c>
      <c r="M67" s="576">
        <v>-10.1</v>
      </c>
      <c r="N67" s="576">
        <v>10.1</v>
      </c>
      <c r="O67" s="578"/>
      <c r="P67" s="566"/>
      <c r="Q67" s="566"/>
    </row>
    <row r="68" spans="1:224" s="573" customFormat="1" ht="13.5" customHeight="1" x14ac:dyDescent="0.3">
      <c r="A68" s="579">
        <v>804</v>
      </c>
      <c r="B68" s="566"/>
      <c r="C68" s="580" t="s">
        <v>45</v>
      </c>
      <c r="D68" s="560" t="s">
        <v>46</v>
      </c>
      <c r="E68" s="561"/>
      <c r="F68" s="560"/>
      <c r="G68" s="562"/>
      <c r="H68" s="560"/>
      <c r="I68" s="560"/>
      <c r="J68" s="560"/>
      <c r="K68" s="563">
        <v>41794</v>
      </c>
      <c r="L68" s="564"/>
      <c r="M68" s="576"/>
      <c r="N68" s="576"/>
      <c r="O68" s="577"/>
      <c r="P68" s="566"/>
      <c r="Q68" s="566"/>
    </row>
    <row r="69" spans="1:224" s="573" customFormat="1" ht="13.5" customHeight="1" x14ac:dyDescent="0.3">
      <c r="A69" s="574">
        <v>805</v>
      </c>
      <c r="B69" s="559"/>
      <c r="C69" s="575" t="s">
        <v>47</v>
      </c>
      <c r="D69" s="560"/>
      <c r="E69" s="561"/>
      <c r="F69" s="560">
        <v>1465</v>
      </c>
      <c r="G69" s="562">
        <v>6.1</v>
      </c>
      <c r="H69" s="560"/>
      <c r="I69" s="560"/>
      <c r="J69" s="560"/>
      <c r="K69" s="563">
        <v>41798</v>
      </c>
      <c r="L69" s="564">
        <v>-73.099999999999994</v>
      </c>
      <c r="M69" s="576">
        <v>-10.199999999999999</v>
      </c>
      <c r="N69" s="576">
        <v>8.4</v>
      </c>
      <c r="O69" s="577"/>
      <c r="P69" s="566"/>
      <c r="Q69" s="566"/>
    </row>
    <row r="70" spans="1:224" s="573" customFormat="1" ht="13.5" customHeight="1" x14ac:dyDescent="0.3">
      <c r="A70" s="574">
        <v>806</v>
      </c>
      <c r="B70" s="575"/>
      <c r="C70" s="575" t="s">
        <v>48</v>
      </c>
      <c r="D70" s="560" t="s">
        <v>49</v>
      </c>
      <c r="E70" s="561"/>
      <c r="F70" s="560">
        <v>430</v>
      </c>
      <c r="G70" s="562">
        <v>7.5</v>
      </c>
      <c r="H70" s="570" t="s">
        <v>50</v>
      </c>
      <c r="I70" s="581"/>
      <c r="J70" s="570"/>
      <c r="K70" s="563">
        <v>41798</v>
      </c>
      <c r="L70" s="564">
        <v>-70.2</v>
      </c>
      <c r="M70" s="576">
        <v>-9.9</v>
      </c>
      <c r="N70" s="576">
        <v>9.3000000000000007</v>
      </c>
      <c r="O70" s="577"/>
      <c r="P70" s="566"/>
      <c r="Q70" s="566"/>
    </row>
    <row r="71" spans="1:224" s="78" customFormat="1" ht="12.75" customHeight="1" x14ac:dyDescent="0.3">
      <c r="G71" s="10"/>
      <c r="K71" s="87"/>
      <c r="L71" s="88"/>
      <c r="M71" s="88"/>
      <c r="N71" s="88"/>
      <c r="O71" s="89"/>
    </row>
    <row r="72" spans="1:224" s="92" customFormat="1" ht="13.5" customHeight="1" x14ac:dyDescent="0.3">
      <c r="A72" s="90">
        <v>6640</v>
      </c>
      <c r="B72" s="91" t="s">
        <v>51</v>
      </c>
      <c r="E72" s="93"/>
      <c r="G72" s="94"/>
      <c r="K72" s="95"/>
      <c r="L72" s="96"/>
      <c r="M72" s="96"/>
      <c r="N72" s="96"/>
      <c r="O72" s="97"/>
    </row>
    <row r="73" spans="1:224" s="92" customFormat="1" ht="24" customHeight="1" x14ac:dyDescent="0.3">
      <c r="A73" s="1" t="s">
        <v>0</v>
      </c>
      <c r="B73" s="1"/>
      <c r="C73" s="1" t="s">
        <v>2</v>
      </c>
      <c r="D73" s="1" t="s">
        <v>3</v>
      </c>
      <c r="E73" s="1" t="s">
        <v>4</v>
      </c>
      <c r="F73" s="2" t="s">
        <v>5</v>
      </c>
      <c r="G73" s="3" t="s">
        <v>6</v>
      </c>
      <c r="H73" s="1" t="s">
        <v>7</v>
      </c>
      <c r="I73" s="1" t="s">
        <v>8</v>
      </c>
      <c r="J73" s="1" t="s">
        <v>9</v>
      </c>
      <c r="K73" s="4" t="s">
        <v>10</v>
      </c>
      <c r="L73" s="5" t="s">
        <v>11</v>
      </c>
      <c r="M73" s="5" t="s">
        <v>12</v>
      </c>
      <c r="N73" s="6" t="s">
        <v>13</v>
      </c>
      <c r="O73" s="7" t="s">
        <v>15</v>
      </c>
      <c r="Q73" s="72"/>
    </row>
    <row r="74" spans="1:224" s="19" customFormat="1" ht="13.2" x14ac:dyDescent="0.25">
      <c r="A74" s="11">
        <v>797</v>
      </c>
      <c r="B74" s="24"/>
      <c r="C74" s="13" t="s">
        <v>52</v>
      </c>
      <c r="D74" s="98"/>
      <c r="E74" s="11">
        <v>6640</v>
      </c>
      <c r="F74" s="13">
        <v>636</v>
      </c>
      <c r="G74" s="99">
        <v>8.11</v>
      </c>
      <c r="H74" s="100">
        <v>-564196</v>
      </c>
      <c r="I74" s="100">
        <v>-1107423</v>
      </c>
      <c r="J74" s="24" t="s">
        <v>53</v>
      </c>
      <c r="K74" s="15">
        <v>41795</v>
      </c>
      <c r="L74" s="16">
        <v>-69.294466085153161</v>
      </c>
      <c r="M74" s="16">
        <v>-9.4794468977252926</v>
      </c>
      <c r="N74" s="101">
        <v>6.5411090966491798</v>
      </c>
      <c r="O74" s="13"/>
      <c r="Q74" s="13"/>
    </row>
    <row r="75" spans="1:224" s="18" customFormat="1" ht="13.5" customHeight="1" x14ac:dyDescent="0.25">
      <c r="A75" s="102">
        <v>1213</v>
      </c>
      <c r="B75" s="103"/>
      <c r="C75" s="103" t="s">
        <v>52</v>
      </c>
      <c r="D75" s="103" t="s">
        <v>54</v>
      </c>
      <c r="E75" s="104"/>
      <c r="F75" s="103">
        <v>523</v>
      </c>
      <c r="G75" s="105">
        <v>7.88</v>
      </c>
      <c r="H75" s="100">
        <v>-564196</v>
      </c>
      <c r="I75" s="100">
        <v>-1107423</v>
      </c>
      <c r="J75" s="24" t="s">
        <v>53</v>
      </c>
      <c r="K75" s="106">
        <v>41901</v>
      </c>
      <c r="L75" s="107">
        <v>-66.9373587600506</v>
      </c>
      <c r="M75" s="16">
        <v>-9.6736135832930437</v>
      </c>
      <c r="N75" s="108">
        <v>10.451549906293749</v>
      </c>
      <c r="O75" s="109"/>
    </row>
    <row r="76" spans="1:224" s="18" customFormat="1" ht="16.5" customHeight="1" x14ac:dyDescent="0.3">
      <c r="A76" s="11">
        <v>1326</v>
      </c>
      <c r="B76" s="13"/>
      <c r="C76" s="13" t="s">
        <v>52</v>
      </c>
      <c r="D76" s="13" t="s">
        <v>54</v>
      </c>
      <c r="E76" s="12"/>
      <c r="F76" s="22">
        <v>601</v>
      </c>
      <c r="G76" s="14">
        <v>7.92</v>
      </c>
      <c r="H76" s="13">
        <v>-564196</v>
      </c>
      <c r="I76" s="13">
        <v>-1107423</v>
      </c>
      <c r="J76" s="24" t="s">
        <v>53</v>
      </c>
      <c r="K76" s="15">
        <v>41926</v>
      </c>
      <c r="L76" s="16">
        <v>-67.951719592202494</v>
      </c>
      <c r="M76" s="16">
        <v>-9.6793293763279973</v>
      </c>
      <c r="N76" s="16">
        <v>9.4829154184214843</v>
      </c>
      <c r="O76" s="17"/>
      <c r="Q76" s="31"/>
    </row>
    <row r="77" spans="1:224" s="19" customFormat="1" ht="13.5" customHeight="1" x14ac:dyDescent="0.25">
      <c r="A77" s="11">
        <v>1459</v>
      </c>
      <c r="B77" s="13"/>
      <c r="C77" s="13" t="s">
        <v>52</v>
      </c>
      <c r="D77" s="13" t="s">
        <v>54</v>
      </c>
      <c r="E77" s="110"/>
      <c r="F77" s="55">
        <v>719</v>
      </c>
      <c r="G77" s="56">
        <v>7.86</v>
      </c>
      <c r="H77" s="13">
        <v>-564196</v>
      </c>
      <c r="I77" s="13">
        <v>-1107423</v>
      </c>
      <c r="J77" s="24" t="s">
        <v>53</v>
      </c>
      <c r="K77" s="15">
        <v>41948</v>
      </c>
      <c r="L77" s="16">
        <v>-68.702613780194255</v>
      </c>
      <c r="M77" s="16">
        <v>-9.5384993179595163</v>
      </c>
      <c r="N77" s="16">
        <v>7.6053807634818753</v>
      </c>
      <c r="O77" s="17"/>
      <c r="P77" s="18"/>
      <c r="Q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</row>
    <row r="78" spans="1:224" s="19" customFormat="1" ht="13.2" x14ac:dyDescent="0.25">
      <c r="A78" s="11">
        <v>1604</v>
      </c>
      <c r="B78" s="58"/>
      <c r="C78" s="13" t="s">
        <v>52</v>
      </c>
      <c r="D78" s="13" t="s">
        <v>54</v>
      </c>
      <c r="E78" s="12"/>
      <c r="F78" s="58"/>
      <c r="G78" s="14"/>
      <c r="H78" s="59">
        <v>-564196</v>
      </c>
      <c r="I78" s="59">
        <v>-1107423</v>
      </c>
      <c r="J78" s="24" t="s">
        <v>53</v>
      </c>
      <c r="K78" s="60">
        <v>41989</v>
      </c>
      <c r="L78" s="16">
        <v>-67.800879538813831</v>
      </c>
      <c r="M78" s="16">
        <v>-9.744287884340352</v>
      </c>
      <c r="N78" s="16">
        <v>10.153423535908985</v>
      </c>
      <c r="O78" s="62"/>
      <c r="Q78" s="46"/>
    </row>
    <row r="79" spans="1:224" s="19" customFormat="1" ht="13.2" x14ac:dyDescent="0.3">
      <c r="A79" s="11">
        <v>50</v>
      </c>
      <c r="B79" s="63"/>
      <c r="C79" s="13" t="s">
        <v>52</v>
      </c>
      <c r="D79" s="13" t="s">
        <v>54</v>
      </c>
      <c r="E79" s="12"/>
      <c r="F79" s="13"/>
      <c r="G79" s="14"/>
      <c r="H79" s="13">
        <v>-564196</v>
      </c>
      <c r="I79" s="13">
        <v>-1107423</v>
      </c>
      <c r="J79" s="24" t="s">
        <v>53</v>
      </c>
      <c r="K79" s="15">
        <v>42012</v>
      </c>
      <c r="L79" s="16">
        <v>-68.988132099122197</v>
      </c>
      <c r="M79" s="16">
        <v>-9.8626227671788698</v>
      </c>
      <c r="N79" s="16">
        <v>9.9128500383087612</v>
      </c>
      <c r="O79" s="17"/>
    </row>
    <row r="80" spans="1:224" s="18" customFormat="1" ht="12.75" customHeight="1" x14ac:dyDescent="0.25">
      <c r="A80" s="11">
        <v>272</v>
      </c>
      <c r="B80" s="13"/>
      <c r="C80" s="13" t="s">
        <v>52</v>
      </c>
      <c r="D80" s="13" t="s">
        <v>54</v>
      </c>
      <c r="E80" s="12"/>
      <c r="F80" s="13"/>
      <c r="G80" s="14"/>
      <c r="H80" s="59">
        <v>-564196</v>
      </c>
      <c r="I80" s="59">
        <v>-1107423</v>
      </c>
      <c r="J80" s="24" t="s">
        <v>53</v>
      </c>
      <c r="K80" s="60">
        <v>42040</v>
      </c>
      <c r="L80" s="61">
        <v>-69.50236721752259</v>
      </c>
      <c r="M80" s="16">
        <v>-9.7421166221272681</v>
      </c>
      <c r="N80" s="16">
        <v>8.4345657594955554</v>
      </c>
      <c r="O80" s="62"/>
    </row>
    <row r="81" spans="1:224" s="18" customFormat="1" ht="15" customHeight="1" x14ac:dyDescent="0.25">
      <c r="A81" s="11">
        <v>305</v>
      </c>
      <c r="B81" s="13"/>
      <c r="C81" s="13" t="s">
        <v>52</v>
      </c>
      <c r="D81" s="13" t="s">
        <v>54</v>
      </c>
      <c r="E81" s="12"/>
      <c r="F81" s="13"/>
      <c r="G81" s="14"/>
      <c r="H81" s="59">
        <v>-564196</v>
      </c>
      <c r="I81" s="59">
        <v>-1107423</v>
      </c>
      <c r="J81" s="24" t="s">
        <v>53</v>
      </c>
      <c r="K81" s="15">
        <v>42060</v>
      </c>
      <c r="L81" s="61">
        <v>-68.749024640789472</v>
      </c>
      <c r="M81" s="16">
        <v>-9.8139822155664618</v>
      </c>
      <c r="N81" s="16">
        <v>9.7628330837422226</v>
      </c>
      <c r="O81" s="62"/>
    </row>
    <row r="82" spans="1:224" s="18" customFormat="1" ht="12.75" customHeight="1" x14ac:dyDescent="0.25">
      <c r="A82" s="11">
        <v>385</v>
      </c>
      <c r="B82" s="13"/>
      <c r="C82" s="13" t="s">
        <v>52</v>
      </c>
      <c r="D82" s="13" t="s">
        <v>54</v>
      </c>
      <c r="E82" s="12"/>
      <c r="F82" s="13"/>
      <c r="G82" s="14"/>
      <c r="H82" s="13">
        <v>-564196</v>
      </c>
      <c r="I82" s="13">
        <v>-1107423</v>
      </c>
      <c r="J82" s="24" t="s">
        <v>53</v>
      </c>
      <c r="K82" s="15">
        <v>42074</v>
      </c>
      <c r="L82" s="16">
        <v>-69.63871538461099</v>
      </c>
      <c r="M82" s="16">
        <v>-9.7435961689587671</v>
      </c>
      <c r="N82" s="16">
        <v>8.3100539670591473</v>
      </c>
      <c r="O82" s="17"/>
      <c r="Q82" s="46"/>
    </row>
    <row r="83" spans="1:224" s="72" customFormat="1" ht="13.2" x14ac:dyDescent="0.25">
      <c r="A83" s="64"/>
      <c r="B83" s="111"/>
      <c r="C83" s="66"/>
      <c r="D83" s="66"/>
      <c r="E83" s="65"/>
      <c r="F83" s="111"/>
      <c r="G83" s="67"/>
      <c r="H83" s="71"/>
      <c r="I83" s="71"/>
      <c r="J83" s="65"/>
      <c r="K83" s="112"/>
      <c r="L83" s="69"/>
      <c r="M83" s="69"/>
      <c r="N83" s="69"/>
      <c r="O83" s="70"/>
      <c r="Q83" s="113"/>
    </row>
    <row r="84" spans="1:224" s="66" customFormat="1" ht="12.75" customHeight="1" x14ac:dyDescent="0.3">
      <c r="A84" s="72"/>
      <c r="B84" s="72"/>
      <c r="C84" s="72"/>
      <c r="D84" s="72"/>
      <c r="E84" s="9"/>
      <c r="F84" s="72"/>
      <c r="G84" s="74"/>
      <c r="H84" s="72"/>
      <c r="I84" s="72"/>
      <c r="J84" s="72"/>
      <c r="K84" s="75"/>
      <c r="L84" s="76"/>
      <c r="M84" s="76"/>
      <c r="N84" s="76"/>
      <c r="O84" s="77"/>
    </row>
    <row r="85" spans="1:224" s="19" customFormat="1" ht="13.5" customHeight="1" x14ac:dyDescent="0.3">
      <c r="A85" s="11">
        <v>698</v>
      </c>
      <c r="B85" s="12"/>
      <c r="C85" s="13" t="s">
        <v>55</v>
      </c>
      <c r="D85" s="13" t="s">
        <v>56</v>
      </c>
      <c r="E85" s="12"/>
      <c r="F85" s="13">
        <v>584</v>
      </c>
      <c r="G85" s="14">
        <v>7.16</v>
      </c>
      <c r="H85" s="13">
        <v>-563616</v>
      </c>
      <c r="I85" s="13">
        <v>-1106359</v>
      </c>
      <c r="J85" s="12" t="s">
        <v>57</v>
      </c>
      <c r="K85" s="15">
        <v>41771</v>
      </c>
      <c r="L85" s="16">
        <v>-73.879407243248281</v>
      </c>
      <c r="M85" s="16">
        <v>-10.670515809300602</v>
      </c>
      <c r="N85" s="101">
        <v>11.484719231156532</v>
      </c>
      <c r="O85" s="17"/>
      <c r="Q85" s="18"/>
    </row>
    <row r="86" spans="1:224" s="19" customFormat="1" ht="13.2" x14ac:dyDescent="0.3">
      <c r="A86" s="11">
        <v>798</v>
      </c>
      <c r="B86" s="24"/>
      <c r="C86" s="13" t="s">
        <v>55</v>
      </c>
      <c r="D86" s="13" t="s">
        <v>56</v>
      </c>
      <c r="E86" s="11">
        <v>6640</v>
      </c>
      <c r="F86" s="13">
        <v>583</v>
      </c>
      <c r="G86" s="14">
        <v>7.27</v>
      </c>
      <c r="H86" s="13">
        <v>-563616</v>
      </c>
      <c r="I86" s="13">
        <v>-1106359</v>
      </c>
      <c r="J86" s="12" t="s">
        <v>57</v>
      </c>
      <c r="K86" s="15">
        <v>41795</v>
      </c>
      <c r="L86" s="16">
        <v>-73.723974786234564</v>
      </c>
      <c r="M86" s="16">
        <v>-10.56084811554067</v>
      </c>
      <c r="N86" s="101">
        <v>10.762810138090799</v>
      </c>
      <c r="O86" s="13"/>
      <c r="Q86" s="18"/>
    </row>
    <row r="87" spans="1:224" s="19" customFormat="1" ht="13.5" customHeight="1" x14ac:dyDescent="0.3">
      <c r="A87" s="11">
        <v>838</v>
      </c>
      <c r="B87" s="13"/>
      <c r="C87" s="13" t="s">
        <v>55</v>
      </c>
      <c r="D87" s="13" t="s">
        <v>56</v>
      </c>
      <c r="E87" s="12"/>
      <c r="F87" s="13">
        <v>580</v>
      </c>
      <c r="G87" s="14">
        <v>7.06</v>
      </c>
      <c r="H87" s="13">
        <v>-563616</v>
      </c>
      <c r="I87" s="13">
        <v>-1106359</v>
      </c>
      <c r="J87" s="12" t="s">
        <v>57</v>
      </c>
      <c r="K87" s="15">
        <v>41800</v>
      </c>
      <c r="L87" s="16">
        <v>-73.432337393804602</v>
      </c>
      <c r="M87" s="16">
        <v>-10.595262322017737</v>
      </c>
      <c r="N87" s="101">
        <v>11.329761182337293</v>
      </c>
      <c r="O87" s="17"/>
    </row>
    <row r="88" spans="1:224" s="18" customFormat="1" ht="15.75" customHeight="1" x14ac:dyDescent="0.3">
      <c r="A88" s="11">
        <v>976</v>
      </c>
      <c r="B88" s="13"/>
      <c r="C88" s="13" t="s">
        <v>55</v>
      </c>
      <c r="D88" s="13" t="s">
        <v>56</v>
      </c>
      <c r="E88" s="12"/>
      <c r="F88" s="13">
        <v>628</v>
      </c>
      <c r="G88" s="14">
        <v>7.12</v>
      </c>
      <c r="H88" s="13">
        <v>-563616</v>
      </c>
      <c r="I88" s="13">
        <v>-1106359</v>
      </c>
      <c r="J88" s="12" t="s">
        <v>57</v>
      </c>
      <c r="K88" s="15">
        <v>41830</v>
      </c>
      <c r="L88" s="21">
        <v>-73.875296045447726</v>
      </c>
      <c r="M88" s="21">
        <v>-10.605933364306821</v>
      </c>
      <c r="N88" s="114">
        <v>10.972170869006845</v>
      </c>
      <c r="O88" s="17"/>
      <c r="P88" s="19"/>
      <c r="Q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</row>
    <row r="89" spans="1:224" s="46" customFormat="1" ht="13.5" customHeight="1" x14ac:dyDescent="0.25">
      <c r="A89" s="11">
        <v>1092</v>
      </c>
      <c r="B89" s="115"/>
      <c r="C89" s="13" t="s">
        <v>55</v>
      </c>
      <c r="D89" s="13" t="s">
        <v>56</v>
      </c>
      <c r="E89" s="12"/>
      <c r="F89" s="13">
        <v>590</v>
      </c>
      <c r="G89" s="14">
        <v>7.08</v>
      </c>
      <c r="H89" s="13">
        <v>-563616</v>
      </c>
      <c r="I89" s="13">
        <v>-1106359</v>
      </c>
      <c r="J89" s="12" t="s">
        <v>57</v>
      </c>
      <c r="K89" s="60">
        <v>41865</v>
      </c>
      <c r="L89" s="61">
        <v>-72.931411880986801</v>
      </c>
      <c r="M89" s="61">
        <v>-10.43533957005698</v>
      </c>
      <c r="N89" s="16">
        <v>10.551304679469041</v>
      </c>
      <c r="O89" s="17"/>
      <c r="P89" s="18"/>
      <c r="Q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</row>
    <row r="90" spans="1:224" s="18" customFormat="1" ht="16.5" customHeight="1" x14ac:dyDescent="0.25">
      <c r="A90" s="11">
        <v>1214</v>
      </c>
      <c r="B90" s="13"/>
      <c r="C90" s="13" t="s">
        <v>55</v>
      </c>
      <c r="D90" s="13" t="s">
        <v>56</v>
      </c>
      <c r="E90" s="12"/>
      <c r="F90" s="13">
        <v>583</v>
      </c>
      <c r="G90" s="14">
        <v>7.14</v>
      </c>
      <c r="H90" s="59">
        <v>-563616</v>
      </c>
      <c r="I90" s="59">
        <v>-1106359</v>
      </c>
      <c r="J90" s="12" t="s">
        <v>57</v>
      </c>
      <c r="K90" s="60">
        <v>41901</v>
      </c>
      <c r="L90" s="61">
        <v>-72.626528363087957</v>
      </c>
      <c r="M90" s="61">
        <v>-10.664116054970814</v>
      </c>
      <c r="N90" s="16">
        <v>12.686400076678552</v>
      </c>
      <c r="O90" s="17"/>
      <c r="P90" s="46"/>
      <c r="Q90" s="31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  <c r="HG90" s="46"/>
      <c r="HH90" s="46"/>
      <c r="HI90" s="46"/>
      <c r="HJ90" s="46"/>
      <c r="HK90" s="46"/>
      <c r="HL90" s="46"/>
      <c r="HM90" s="46"/>
      <c r="HN90" s="46"/>
      <c r="HO90" s="46"/>
      <c r="HP90" s="46"/>
    </row>
    <row r="91" spans="1:224" s="19" customFormat="1" ht="13.5" customHeight="1" x14ac:dyDescent="0.3">
      <c r="A91" s="11">
        <v>1327</v>
      </c>
      <c r="B91" s="13"/>
      <c r="C91" s="13" t="s">
        <v>55</v>
      </c>
      <c r="D91" s="13" t="s">
        <v>56</v>
      </c>
      <c r="E91" s="12"/>
      <c r="F91" s="22">
        <v>551</v>
      </c>
      <c r="G91" s="14">
        <v>7.06</v>
      </c>
      <c r="H91" s="13">
        <v>-563616</v>
      </c>
      <c r="I91" s="13">
        <v>-1106359</v>
      </c>
      <c r="J91" s="12" t="s">
        <v>57</v>
      </c>
      <c r="K91" s="15">
        <v>41926</v>
      </c>
      <c r="L91" s="16">
        <v>-72.362074697776606</v>
      </c>
      <c r="M91" s="16">
        <v>-10.42830700287173</v>
      </c>
      <c r="N91" s="16">
        <v>11.064381325197232</v>
      </c>
      <c r="O91" s="17"/>
      <c r="P91" s="18"/>
      <c r="Q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</row>
    <row r="92" spans="1:224" s="18" customFormat="1" ht="12.75" customHeight="1" x14ac:dyDescent="0.25">
      <c r="A92" s="11">
        <v>1460</v>
      </c>
      <c r="B92" s="13"/>
      <c r="C92" s="13" t="s">
        <v>55</v>
      </c>
      <c r="D92" s="13" t="s">
        <v>56</v>
      </c>
      <c r="E92" s="110"/>
      <c r="F92" s="55">
        <v>618</v>
      </c>
      <c r="G92" s="56">
        <v>7.49</v>
      </c>
      <c r="H92" s="13">
        <v>-563616</v>
      </c>
      <c r="I92" s="13">
        <v>-1106359</v>
      </c>
      <c r="J92" s="12" t="s">
        <v>57</v>
      </c>
      <c r="K92" s="15">
        <v>41948</v>
      </c>
      <c r="L92" s="16">
        <v>-73.051471204803832</v>
      </c>
      <c r="M92" s="16">
        <v>-10.252644304750346</v>
      </c>
      <c r="N92" s="16">
        <v>8.9696832331989356</v>
      </c>
      <c r="O92" s="17"/>
    </row>
    <row r="93" spans="1:224" s="19" customFormat="1" ht="13.2" x14ac:dyDescent="0.25">
      <c r="A93" s="11">
        <v>1605</v>
      </c>
      <c r="B93" s="58"/>
      <c r="C93" s="13" t="s">
        <v>55</v>
      </c>
      <c r="D93" s="13" t="s">
        <v>56</v>
      </c>
      <c r="E93" s="12"/>
      <c r="F93" s="58"/>
      <c r="G93" s="14"/>
      <c r="H93" s="59">
        <v>-563616</v>
      </c>
      <c r="I93" s="59">
        <v>-1106359</v>
      </c>
      <c r="J93" s="12" t="s">
        <v>57</v>
      </c>
      <c r="K93" s="60">
        <v>41989</v>
      </c>
      <c r="L93" s="16">
        <v>-72.380362556912047</v>
      </c>
      <c r="M93" s="16">
        <v>-10.450752401163253</v>
      </c>
      <c r="N93" s="16">
        <v>11.22565665239398</v>
      </c>
      <c r="O93" s="62"/>
      <c r="Q93" s="46"/>
    </row>
    <row r="94" spans="1:224" s="19" customFormat="1" ht="13.2" x14ac:dyDescent="0.3">
      <c r="A94" s="11">
        <v>51</v>
      </c>
      <c r="B94" s="63"/>
      <c r="C94" s="13" t="s">
        <v>55</v>
      </c>
      <c r="D94" s="13" t="s">
        <v>56</v>
      </c>
      <c r="E94" s="12"/>
      <c r="F94" s="13"/>
      <c r="G94" s="14"/>
      <c r="H94" s="13">
        <v>-563616</v>
      </c>
      <c r="I94" s="13">
        <v>-1106359</v>
      </c>
      <c r="J94" s="12" t="s">
        <v>57</v>
      </c>
      <c r="K94" s="15">
        <v>42012</v>
      </c>
      <c r="L94" s="16">
        <v>-72.777635848251364</v>
      </c>
      <c r="M94" s="16">
        <v>-10.440805272815675</v>
      </c>
      <c r="N94" s="16">
        <v>10.748806334274036</v>
      </c>
      <c r="O94" s="17"/>
    </row>
    <row r="95" spans="1:224" s="18" customFormat="1" ht="12.75" customHeight="1" x14ac:dyDescent="0.25">
      <c r="A95" s="11">
        <v>273</v>
      </c>
      <c r="B95" s="13"/>
      <c r="C95" s="13" t="s">
        <v>55</v>
      </c>
      <c r="D95" s="13" t="s">
        <v>56</v>
      </c>
      <c r="E95" s="12"/>
      <c r="F95" s="13"/>
      <c r="G95" s="14"/>
      <c r="H95" s="59">
        <v>-563616</v>
      </c>
      <c r="I95" s="59">
        <v>-1106359</v>
      </c>
      <c r="J95" s="12" t="s">
        <v>57</v>
      </c>
      <c r="K95" s="60">
        <v>42040</v>
      </c>
      <c r="L95" s="61">
        <v>-72.873653863400577</v>
      </c>
      <c r="M95" s="61">
        <v>-10.33071348713325</v>
      </c>
      <c r="N95" s="16">
        <v>9.7720540336654267</v>
      </c>
      <c r="O95" s="17"/>
    </row>
    <row r="96" spans="1:224" s="18" customFormat="1" ht="15" customHeight="1" x14ac:dyDescent="0.25">
      <c r="A96" s="11">
        <v>306</v>
      </c>
      <c r="B96" s="13"/>
      <c r="C96" s="13" t="s">
        <v>55</v>
      </c>
      <c r="D96" s="13" t="s">
        <v>58</v>
      </c>
      <c r="E96" s="12"/>
      <c r="F96" s="13"/>
      <c r="G96" s="14"/>
      <c r="H96" s="59">
        <v>-563616</v>
      </c>
      <c r="I96" s="59">
        <v>-1106359</v>
      </c>
      <c r="J96" s="12" t="s">
        <v>57</v>
      </c>
      <c r="K96" s="15">
        <v>42060</v>
      </c>
      <c r="L96" s="61">
        <v>-72.704683529059935</v>
      </c>
      <c r="M96" s="61">
        <v>-10.484737658704363</v>
      </c>
      <c r="N96" s="16">
        <v>11.17321774057497</v>
      </c>
      <c r="O96" s="17"/>
    </row>
    <row r="97" spans="1:224" s="18" customFormat="1" ht="12.75" customHeight="1" x14ac:dyDescent="0.25">
      <c r="A97" s="11">
        <v>386</v>
      </c>
      <c r="B97" s="13"/>
      <c r="C97" s="13" t="s">
        <v>55</v>
      </c>
      <c r="D97" s="13" t="s">
        <v>56</v>
      </c>
      <c r="E97" s="12"/>
      <c r="F97" s="13"/>
      <c r="G97" s="14"/>
      <c r="H97" s="13">
        <v>-563616</v>
      </c>
      <c r="I97" s="13">
        <v>-1106359</v>
      </c>
      <c r="J97" s="12" t="s">
        <v>57</v>
      </c>
      <c r="K97" s="15">
        <v>42074</v>
      </c>
      <c r="L97" s="16">
        <v>-72.542571584669375</v>
      </c>
      <c r="M97" s="16">
        <v>-10.347564741735809</v>
      </c>
      <c r="N97" s="16">
        <v>10.237946349217097</v>
      </c>
      <c r="O97" s="17"/>
      <c r="Q97" s="46"/>
    </row>
    <row r="98" spans="1:224" s="72" customFormat="1" ht="13.5" customHeight="1" x14ac:dyDescent="0.3">
      <c r="E98" s="9"/>
      <c r="G98" s="74"/>
      <c r="K98" s="75"/>
      <c r="L98" s="76"/>
      <c r="M98" s="76"/>
      <c r="N98" s="76"/>
      <c r="O98" s="77"/>
      <c r="Q98" s="66"/>
    </row>
    <row r="99" spans="1:224" s="19" customFormat="1" ht="13.2" x14ac:dyDescent="0.3">
      <c r="A99" s="11">
        <v>699</v>
      </c>
      <c r="B99" s="12" t="s">
        <v>59</v>
      </c>
      <c r="C99" s="13" t="s">
        <v>60</v>
      </c>
      <c r="D99" s="13" t="s">
        <v>54</v>
      </c>
      <c r="E99" s="11">
        <v>6640</v>
      </c>
      <c r="F99" s="13">
        <v>381</v>
      </c>
      <c r="G99" s="14">
        <v>7.77</v>
      </c>
      <c r="H99" s="98">
        <v>-570264</v>
      </c>
      <c r="I99" s="13">
        <v>-1110273</v>
      </c>
      <c r="J99" s="13"/>
      <c r="K99" s="15">
        <v>41771</v>
      </c>
      <c r="L99" s="16">
        <v>-71.159830004111726</v>
      </c>
      <c r="M99" s="16">
        <v>-10.156352101902073</v>
      </c>
      <c r="N99" s="16">
        <v>10.090986811104855</v>
      </c>
      <c r="O99" s="17"/>
      <c r="Q99" s="18"/>
    </row>
    <row r="100" spans="1:224" s="19" customFormat="1" ht="13.5" customHeight="1" x14ac:dyDescent="0.3">
      <c r="A100" s="12" t="s">
        <v>61</v>
      </c>
      <c r="B100" s="13"/>
      <c r="C100" s="13" t="s">
        <v>60</v>
      </c>
      <c r="D100" s="13" t="s">
        <v>54</v>
      </c>
      <c r="E100" s="12"/>
      <c r="F100" s="13"/>
      <c r="G100" s="12"/>
      <c r="H100" s="98">
        <v>-570264</v>
      </c>
      <c r="I100" s="13">
        <v>-1110273</v>
      </c>
      <c r="J100" s="12" t="s">
        <v>59</v>
      </c>
      <c r="K100" s="15">
        <v>41800</v>
      </c>
      <c r="L100" s="16"/>
      <c r="M100" s="16"/>
      <c r="N100" s="16"/>
      <c r="O100" s="17"/>
      <c r="Q100" s="18"/>
    </row>
    <row r="101" spans="1:224" s="46" customFormat="1" ht="13.5" customHeight="1" x14ac:dyDescent="0.25">
      <c r="A101" s="11">
        <v>1093</v>
      </c>
      <c r="B101" s="13"/>
      <c r="C101" s="13" t="s">
        <v>60</v>
      </c>
      <c r="D101" s="13" t="s">
        <v>54</v>
      </c>
      <c r="E101" s="12"/>
      <c r="F101" s="13">
        <v>406</v>
      </c>
      <c r="G101" s="14">
        <v>7.78</v>
      </c>
      <c r="H101" s="59">
        <v>-570264</v>
      </c>
      <c r="I101" s="59">
        <v>-1110273</v>
      </c>
      <c r="J101" s="12" t="s">
        <v>62</v>
      </c>
      <c r="K101" s="60">
        <v>41865</v>
      </c>
      <c r="L101" s="61">
        <v>-61.322207919831953</v>
      </c>
      <c r="M101" s="61">
        <v>-8.8177349796752615</v>
      </c>
      <c r="N101" s="16">
        <v>9.2196719175701389</v>
      </c>
      <c r="O101" s="62"/>
      <c r="P101" s="19"/>
      <c r="Q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</row>
    <row r="102" spans="1:224" s="19" customFormat="1" ht="13.5" customHeight="1" x14ac:dyDescent="0.25">
      <c r="A102" s="11">
        <v>1215</v>
      </c>
      <c r="B102" s="13"/>
      <c r="C102" s="13" t="s">
        <v>60</v>
      </c>
      <c r="D102" s="13" t="s">
        <v>54</v>
      </c>
      <c r="E102" s="12"/>
      <c r="F102" s="13">
        <v>362</v>
      </c>
      <c r="G102" s="14">
        <v>7.49</v>
      </c>
      <c r="H102" s="59">
        <v>-570264</v>
      </c>
      <c r="I102" s="59">
        <v>-1110273</v>
      </c>
      <c r="J102" s="12" t="s">
        <v>62</v>
      </c>
      <c r="K102" s="60">
        <v>41901</v>
      </c>
      <c r="L102" s="61">
        <v>-68.834465338293498</v>
      </c>
      <c r="M102" s="61">
        <v>-10.004091192884582</v>
      </c>
      <c r="N102" s="16">
        <v>11.198264204783158</v>
      </c>
      <c r="O102" s="17"/>
      <c r="P102" s="46"/>
      <c r="Q102" s="31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  <c r="HG102" s="46"/>
      <c r="HH102" s="46"/>
      <c r="HI102" s="46"/>
      <c r="HJ102" s="46"/>
      <c r="HK102" s="46"/>
      <c r="HL102" s="46"/>
      <c r="HM102" s="46"/>
      <c r="HN102" s="46"/>
      <c r="HO102" s="46"/>
      <c r="HP102" s="46"/>
    </row>
    <row r="103" spans="1:224" s="19" customFormat="1" ht="12.75" customHeight="1" x14ac:dyDescent="0.3">
      <c r="A103" s="11">
        <v>1328</v>
      </c>
      <c r="B103" s="13"/>
      <c r="C103" s="13" t="s">
        <v>60</v>
      </c>
      <c r="D103" s="13" t="s">
        <v>54</v>
      </c>
      <c r="E103" s="12"/>
      <c r="F103" s="22">
        <v>379</v>
      </c>
      <c r="G103" s="14">
        <v>7.63</v>
      </c>
      <c r="H103" s="13">
        <v>-570264</v>
      </c>
      <c r="I103" s="13">
        <v>-1110273</v>
      </c>
      <c r="J103" s="12" t="s">
        <v>62</v>
      </c>
      <c r="K103" s="15">
        <v>41926</v>
      </c>
      <c r="L103" s="16">
        <v>-68.623309017559734</v>
      </c>
      <c r="M103" s="16">
        <v>-9.8989213573984447</v>
      </c>
      <c r="N103" s="16">
        <v>10.568061841627824</v>
      </c>
      <c r="O103" s="17"/>
      <c r="Q103" s="18"/>
    </row>
    <row r="104" spans="1:224" s="19" customFormat="1" ht="12.75" customHeight="1" x14ac:dyDescent="0.25">
      <c r="A104" s="11">
        <v>1461</v>
      </c>
      <c r="B104" s="13"/>
      <c r="C104" s="13" t="s">
        <v>60</v>
      </c>
      <c r="D104" s="13" t="s">
        <v>54</v>
      </c>
      <c r="E104" s="110"/>
      <c r="F104" s="55">
        <v>426</v>
      </c>
      <c r="G104" s="116">
        <v>7.81</v>
      </c>
      <c r="H104" s="13">
        <v>-570264</v>
      </c>
      <c r="I104" s="13">
        <v>-1110273</v>
      </c>
      <c r="J104" s="12" t="s">
        <v>62</v>
      </c>
      <c r="K104" s="15">
        <v>41948</v>
      </c>
      <c r="L104" s="16">
        <v>-69.085493732360533</v>
      </c>
      <c r="M104" s="16">
        <v>-9.7085180879788258</v>
      </c>
      <c r="N104" s="16">
        <v>8.5826509714700734</v>
      </c>
      <c r="O104" s="17"/>
    </row>
    <row r="105" spans="1:224" s="19" customFormat="1" ht="13.2" x14ac:dyDescent="0.25">
      <c r="A105" s="11">
        <v>1606</v>
      </c>
      <c r="B105" s="58"/>
      <c r="C105" s="13" t="s">
        <v>60</v>
      </c>
      <c r="D105" s="13" t="s">
        <v>54</v>
      </c>
      <c r="E105" s="12"/>
      <c r="F105" s="58"/>
      <c r="G105" s="12"/>
      <c r="H105" s="59">
        <v>-570264</v>
      </c>
      <c r="I105" s="59">
        <v>-1110273</v>
      </c>
      <c r="J105" s="12" t="s">
        <v>59</v>
      </c>
      <c r="K105" s="60">
        <v>41989</v>
      </c>
      <c r="L105" s="16">
        <v>-68.576962923835609</v>
      </c>
      <c r="M105" s="16">
        <v>-9.8979129178708831</v>
      </c>
      <c r="N105" s="16">
        <v>10.606340419131456</v>
      </c>
      <c r="O105" s="62"/>
      <c r="Q105" s="46"/>
    </row>
    <row r="106" spans="1:224" s="19" customFormat="1" ht="13.2" x14ac:dyDescent="0.3">
      <c r="A106" s="11">
        <v>52</v>
      </c>
      <c r="B106" s="63"/>
      <c r="C106" s="13" t="s">
        <v>60</v>
      </c>
      <c r="D106" s="13" t="s">
        <v>54</v>
      </c>
      <c r="E106" s="12"/>
      <c r="F106" s="13"/>
      <c r="G106" s="12"/>
      <c r="H106" s="13">
        <v>-570264</v>
      </c>
      <c r="I106" s="13">
        <v>-1110273</v>
      </c>
      <c r="J106" s="12" t="s">
        <v>62</v>
      </c>
      <c r="K106" s="15">
        <v>42012</v>
      </c>
      <c r="L106" s="16">
        <v>-69.280204719897242</v>
      </c>
      <c r="M106" s="16">
        <v>-9.9175832785693903</v>
      </c>
      <c r="N106" s="16">
        <v>10.06046150865788</v>
      </c>
      <c r="O106" s="17"/>
    </row>
    <row r="107" spans="1:224" s="18" customFormat="1" ht="12.75" customHeight="1" x14ac:dyDescent="0.25">
      <c r="A107" s="11">
        <v>274</v>
      </c>
      <c r="B107" s="13"/>
      <c r="C107" s="13" t="s">
        <v>60</v>
      </c>
      <c r="D107" s="13" t="s">
        <v>54</v>
      </c>
      <c r="E107" s="12"/>
      <c r="F107" s="13"/>
      <c r="G107" s="14"/>
      <c r="H107" s="59">
        <v>-570264</v>
      </c>
      <c r="I107" s="59">
        <v>-1110273</v>
      </c>
      <c r="J107" s="12" t="s">
        <v>62</v>
      </c>
      <c r="K107" s="60">
        <v>42040</v>
      </c>
      <c r="L107" s="61">
        <v>-68.681251562982865</v>
      </c>
      <c r="M107" s="61">
        <v>-9.7670044800393701</v>
      </c>
      <c r="N107" s="16">
        <v>9.4547842773320951</v>
      </c>
      <c r="O107" s="62"/>
    </row>
    <row r="108" spans="1:224" s="18" customFormat="1" ht="15" customHeight="1" x14ac:dyDescent="0.25">
      <c r="A108" s="11">
        <v>307</v>
      </c>
      <c r="B108" s="13"/>
      <c r="C108" s="13" t="s">
        <v>60</v>
      </c>
      <c r="D108" s="13" t="s">
        <v>63</v>
      </c>
      <c r="E108" s="12"/>
      <c r="F108" s="13"/>
      <c r="G108" s="14"/>
      <c r="H108" s="59">
        <v>-570264</v>
      </c>
      <c r="I108" s="59">
        <v>-1110273</v>
      </c>
      <c r="J108" s="12" t="s">
        <v>62</v>
      </c>
      <c r="K108" s="15">
        <v>42060</v>
      </c>
      <c r="L108" s="61">
        <v>-68.215259580360055</v>
      </c>
      <c r="M108" s="61">
        <v>-9.7534220781800993</v>
      </c>
      <c r="N108" s="16">
        <v>9.8121170450807398</v>
      </c>
      <c r="O108" s="62"/>
    </row>
    <row r="109" spans="1:224" s="18" customFormat="1" ht="12.75" customHeight="1" x14ac:dyDescent="0.25">
      <c r="A109" s="11">
        <v>387</v>
      </c>
      <c r="B109" s="13"/>
      <c r="C109" s="13" t="s">
        <v>60</v>
      </c>
      <c r="D109" s="13" t="s">
        <v>54</v>
      </c>
      <c r="E109" s="12"/>
      <c r="F109" s="13"/>
      <c r="G109" s="14"/>
      <c r="H109" s="13">
        <v>-570264</v>
      </c>
      <c r="I109" s="13">
        <v>-1110273</v>
      </c>
      <c r="J109" s="12" t="s">
        <v>62</v>
      </c>
      <c r="K109" s="15">
        <v>42074</v>
      </c>
      <c r="L109" s="16">
        <v>-69.584918904618306</v>
      </c>
      <c r="M109" s="16">
        <v>-10.010467352243518</v>
      </c>
      <c r="N109" s="16">
        <v>10.498819913329839</v>
      </c>
      <c r="O109" s="17"/>
      <c r="Q109" s="46"/>
    </row>
    <row r="110" spans="1:224" s="72" customFormat="1" ht="13.2" x14ac:dyDescent="0.3">
      <c r="E110" s="9"/>
      <c r="G110" s="9"/>
      <c r="K110" s="75"/>
      <c r="L110" s="76"/>
      <c r="M110" s="76"/>
      <c r="N110" s="76"/>
      <c r="O110" s="77"/>
      <c r="Q110" s="66"/>
    </row>
    <row r="111" spans="1:224" s="19" customFormat="1" ht="13.2" x14ac:dyDescent="0.3">
      <c r="A111" s="11">
        <v>700</v>
      </c>
      <c r="B111" s="104" t="s">
        <v>64</v>
      </c>
      <c r="C111" s="103" t="s">
        <v>65</v>
      </c>
      <c r="D111" s="103" t="s">
        <v>54</v>
      </c>
      <c r="E111" s="11">
        <v>6640</v>
      </c>
      <c r="F111" s="103">
        <v>480</v>
      </c>
      <c r="G111" s="105">
        <v>7.77</v>
      </c>
      <c r="H111" s="117">
        <v>-570538</v>
      </c>
      <c r="I111" s="103">
        <v>-1109953</v>
      </c>
      <c r="J111" s="13"/>
      <c r="K111" s="15">
        <v>41771</v>
      </c>
      <c r="L111" s="16">
        <v>-71.144867105325758</v>
      </c>
      <c r="M111" s="16">
        <v>-10.168705517942099</v>
      </c>
      <c r="N111" s="16">
        <v>10.204777038211034</v>
      </c>
      <c r="O111" s="118"/>
      <c r="Q111" s="18"/>
    </row>
    <row r="112" spans="1:224" s="18" customFormat="1" ht="15.75" customHeight="1" x14ac:dyDescent="0.3">
      <c r="A112" s="11">
        <v>799</v>
      </c>
      <c r="B112" s="12" t="s">
        <v>64</v>
      </c>
      <c r="C112" s="13" t="s">
        <v>66</v>
      </c>
      <c r="D112" s="98"/>
      <c r="E112" s="11">
        <v>6640</v>
      </c>
      <c r="F112" s="13">
        <v>497</v>
      </c>
      <c r="G112" s="99">
        <v>7.97</v>
      </c>
      <c r="H112" s="86" t="s">
        <v>54</v>
      </c>
      <c r="I112" s="11">
        <v>3</v>
      </c>
      <c r="J112" s="86" t="s">
        <v>65</v>
      </c>
      <c r="K112" s="15">
        <v>41795</v>
      </c>
      <c r="L112" s="16">
        <v>-71.391768756279532</v>
      </c>
      <c r="M112" s="16">
        <v>-10.159046907551666</v>
      </c>
      <c r="N112" s="16">
        <v>9.8806065041337945</v>
      </c>
      <c r="O112" s="119"/>
      <c r="P112" s="19"/>
      <c r="Q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</row>
    <row r="113" spans="1:224" s="18" customFormat="1" ht="13.5" customHeight="1" x14ac:dyDescent="0.3">
      <c r="A113" s="12" t="s">
        <v>61</v>
      </c>
      <c r="B113" s="13"/>
      <c r="C113" s="13" t="s">
        <v>65</v>
      </c>
      <c r="D113" s="13" t="s">
        <v>54</v>
      </c>
      <c r="E113" s="12"/>
      <c r="F113" s="13"/>
      <c r="G113" s="12"/>
      <c r="H113" s="117">
        <v>-570538</v>
      </c>
      <c r="I113" s="103">
        <v>-1109953</v>
      </c>
      <c r="J113" s="12" t="s">
        <v>64</v>
      </c>
      <c r="K113" s="15">
        <v>41800</v>
      </c>
      <c r="L113" s="16"/>
      <c r="M113" s="16"/>
      <c r="N113" s="16"/>
      <c r="O113" s="17"/>
    </row>
    <row r="114" spans="1:224" s="18" customFormat="1" ht="16.5" customHeight="1" x14ac:dyDescent="0.25">
      <c r="A114" s="11">
        <v>1216</v>
      </c>
      <c r="B114" s="13"/>
      <c r="C114" s="13" t="s">
        <v>65</v>
      </c>
      <c r="D114" s="13" t="s">
        <v>54</v>
      </c>
      <c r="E114" s="12"/>
      <c r="F114" s="13">
        <v>412</v>
      </c>
      <c r="G114" s="14">
        <v>7.97</v>
      </c>
      <c r="H114" s="59">
        <v>-570538</v>
      </c>
      <c r="I114" s="59">
        <v>-1109953</v>
      </c>
      <c r="J114" s="12" t="s">
        <v>67</v>
      </c>
      <c r="K114" s="60">
        <v>41901</v>
      </c>
      <c r="L114" s="61">
        <v>-69.363770188735742</v>
      </c>
      <c r="M114" s="61">
        <v>-10.183928494899515</v>
      </c>
      <c r="N114" s="16">
        <v>12.107657770460378</v>
      </c>
      <c r="O114" s="17"/>
      <c r="Q114" s="31"/>
    </row>
    <row r="115" spans="1:224" s="19" customFormat="1" ht="13.2" x14ac:dyDescent="0.25">
      <c r="A115" s="11">
        <v>1607</v>
      </c>
      <c r="B115" s="58"/>
      <c r="C115" s="13" t="s">
        <v>65</v>
      </c>
      <c r="D115" s="13" t="s">
        <v>54</v>
      </c>
      <c r="E115" s="12"/>
      <c r="F115" s="58">
        <v>41989</v>
      </c>
      <c r="G115" s="12"/>
      <c r="H115" s="59">
        <v>-570538</v>
      </c>
      <c r="I115" s="59">
        <v>-1109953</v>
      </c>
      <c r="J115" s="12" t="s">
        <v>64</v>
      </c>
      <c r="K115" s="60">
        <v>41989</v>
      </c>
      <c r="L115" s="16">
        <v>-69.844446523960357</v>
      </c>
      <c r="M115" s="16">
        <v>-10.044567043510622</v>
      </c>
      <c r="N115" s="16">
        <v>10.512089824124615</v>
      </c>
      <c r="O115" s="62"/>
      <c r="Q115" s="46"/>
    </row>
    <row r="116" spans="1:224" s="19" customFormat="1" ht="13.2" x14ac:dyDescent="0.3">
      <c r="A116" s="11">
        <v>53</v>
      </c>
      <c r="B116" s="63"/>
      <c r="C116" s="13" t="s">
        <v>65</v>
      </c>
      <c r="D116" s="13" t="s">
        <v>54</v>
      </c>
      <c r="E116" s="12"/>
      <c r="F116" s="13"/>
      <c r="G116" s="12"/>
      <c r="H116" s="13">
        <v>-570538</v>
      </c>
      <c r="I116" s="13">
        <v>-1109953</v>
      </c>
      <c r="J116" s="12" t="s">
        <v>67</v>
      </c>
      <c r="K116" s="15">
        <v>42012</v>
      </c>
      <c r="L116" s="16">
        <v>-71.268859812199793</v>
      </c>
      <c r="M116" s="16">
        <v>-10.290730704361952</v>
      </c>
      <c r="N116" s="16">
        <v>11.056985822695822</v>
      </c>
      <c r="O116" s="17"/>
    </row>
    <row r="117" spans="1:224" s="18" customFormat="1" ht="12.75" customHeight="1" x14ac:dyDescent="0.25">
      <c r="A117" s="11">
        <v>275</v>
      </c>
      <c r="B117" s="13"/>
      <c r="C117" s="13" t="s">
        <v>65</v>
      </c>
      <c r="D117" s="13" t="s">
        <v>54</v>
      </c>
      <c r="E117" s="12"/>
      <c r="F117" s="13"/>
      <c r="G117" s="12"/>
      <c r="H117" s="59">
        <v>-570538</v>
      </c>
      <c r="I117" s="59">
        <v>-1109953</v>
      </c>
      <c r="J117" s="12" t="s">
        <v>67</v>
      </c>
      <c r="K117" s="60">
        <v>42040</v>
      </c>
      <c r="L117" s="61">
        <v>-70.93316851442701</v>
      </c>
      <c r="M117" s="61">
        <v>-10.026436921036296</v>
      </c>
      <c r="N117" s="16">
        <v>9.2783268538633621</v>
      </c>
      <c r="O117" s="62"/>
    </row>
    <row r="118" spans="1:224" s="18" customFormat="1" ht="15" customHeight="1" x14ac:dyDescent="0.25">
      <c r="A118" s="11">
        <v>308</v>
      </c>
      <c r="B118" s="13"/>
      <c r="C118" s="13" t="s">
        <v>65</v>
      </c>
      <c r="D118" s="13" t="s">
        <v>63</v>
      </c>
      <c r="E118" s="12"/>
      <c r="F118" s="13"/>
      <c r="G118" s="12"/>
      <c r="H118" s="59">
        <v>-570538</v>
      </c>
      <c r="I118" s="59">
        <v>-1109953</v>
      </c>
      <c r="J118" s="12" t="s">
        <v>67</v>
      </c>
      <c r="K118" s="15">
        <v>42060</v>
      </c>
      <c r="L118" s="61">
        <v>-69.755830285020323</v>
      </c>
      <c r="M118" s="61">
        <v>-10.027048066730584</v>
      </c>
      <c r="N118" s="16">
        <v>10.460554248824351</v>
      </c>
      <c r="O118" s="62"/>
    </row>
    <row r="119" spans="1:224" s="18" customFormat="1" ht="12.75" customHeight="1" x14ac:dyDescent="0.25">
      <c r="A119" s="11">
        <v>388</v>
      </c>
      <c r="B119" s="13"/>
      <c r="C119" s="13" t="s">
        <v>65</v>
      </c>
      <c r="D119" s="13" t="s">
        <v>54</v>
      </c>
      <c r="E119" s="12"/>
      <c r="F119" s="13"/>
      <c r="G119" s="12"/>
      <c r="H119" s="13">
        <v>-570538</v>
      </c>
      <c r="I119" s="13">
        <v>-1109953</v>
      </c>
      <c r="J119" s="12" t="s">
        <v>67</v>
      </c>
      <c r="K119" s="15">
        <v>42072</v>
      </c>
      <c r="L119" s="16">
        <v>-72.042260787777138</v>
      </c>
      <c r="M119" s="16">
        <v>-10.186931035291931</v>
      </c>
      <c r="N119" s="16">
        <v>9.453187494558307</v>
      </c>
      <c r="O119" s="17"/>
      <c r="Q119" s="46"/>
    </row>
    <row r="120" spans="1:224" s="66" customFormat="1" ht="12.75" customHeight="1" x14ac:dyDescent="0.3">
      <c r="A120" s="72"/>
      <c r="B120" s="72"/>
      <c r="C120" s="72"/>
      <c r="D120" s="72"/>
      <c r="E120" s="9"/>
      <c r="F120" s="72"/>
      <c r="G120" s="9"/>
      <c r="H120" s="72"/>
      <c r="I120" s="72"/>
      <c r="J120" s="72"/>
      <c r="K120" s="75"/>
      <c r="L120" s="76"/>
      <c r="M120" s="76"/>
      <c r="N120" s="76"/>
      <c r="O120" s="77"/>
    </row>
    <row r="121" spans="1:224" s="19" customFormat="1" ht="13.2" x14ac:dyDescent="0.3">
      <c r="A121" s="11">
        <v>695</v>
      </c>
      <c r="B121" s="12" t="s">
        <v>68</v>
      </c>
      <c r="C121" s="13" t="s">
        <v>69</v>
      </c>
      <c r="D121" s="13" t="s">
        <v>54</v>
      </c>
      <c r="E121" s="11">
        <v>6640</v>
      </c>
      <c r="F121" s="13">
        <v>292</v>
      </c>
      <c r="G121" s="14">
        <v>7.33</v>
      </c>
      <c r="H121" s="98">
        <v>-558722</v>
      </c>
      <c r="I121" s="13">
        <v>-1107799</v>
      </c>
      <c r="J121" s="13"/>
      <c r="K121" s="15">
        <v>41771</v>
      </c>
      <c r="L121" s="16">
        <v>-71.321045913958798</v>
      </c>
      <c r="M121" s="16">
        <v>-10.308701428228456</v>
      </c>
      <c r="N121" s="16">
        <v>11.148565511868853</v>
      </c>
      <c r="O121" s="17"/>
      <c r="Q121" s="120"/>
    </row>
    <row r="122" spans="1:224" s="19" customFormat="1" ht="13.2" x14ac:dyDescent="0.3">
      <c r="A122" s="11">
        <v>836</v>
      </c>
      <c r="B122" s="13"/>
      <c r="C122" s="13" t="s">
        <v>69</v>
      </c>
      <c r="D122" s="13" t="s">
        <v>54</v>
      </c>
      <c r="E122" s="12"/>
      <c r="F122" s="13">
        <v>269</v>
      </c>
      <c r="G122" s="14">
        <v>7.31</v>
      </c>
      <c r="H122" s="98">
        <v>-558722</v>
      </c>
      <c r="I122" s="13">
        <v>-1107799</v>
      </c>
      <c r="J122" s="12" t="s">
        <v>68</v>
      </c>
      <c r="K122" s="15">
        <v>41795</v>
      </c>
      <c r="L122" s="16">
        <v>-71.423892413245028</v>
      </c>
      <c r="M122" s="16">
        <v>-10.398211387193733</v>
      </c>
      <c r="N122" s="16">
        <v>11.761798684304836</v>
      </c>
      <c r="O122" s="17"/>
      <c r="Q122" s="120"/>
    </row>
    <row r="123" spans="1:224" s="19" customFormat="1" ht="13.5" customHeight="1" x14ac:dyDescent="0.3">
      <c r="A123" s="11">
        <v>807</v>
      </c>
      <c r="B123" s="25"/>
      <c r="C123" s="13" t="s">
        <v>70</v>
      </c>
      <c r="D123" s="13"/>
      <c r="E123" s="121"/>
      <c r="F123" s="13">
        <v>260</v>
      </c>
      <c r="G123" s="14">
        <v>7.34</v>
      </c>
      <c r="H123" s="98">
        <v>-558722</v>
      </c>
      <c r="I123" s="13">
        <v>-1107799</v>
      </c>
      <c r="K123" s="15">
        <v>41795</v>
      </c>
      <c r="L123" s="21">
        <v>-71.223911340901452</v>
      </c>
      <c r="M123" s="21">
        <v>-10.358888903491511</v>
      </c>
      <c r="N123" s="21">
        <v>11.647199887030638</v>
      </c>
      <c r="O123" s="119"/>
    </row>
    <row r="124" spans="1:224" s="19" customFormat="1" ht="13.2" x14ac:dyDescent="0.3">
      <c r="A124" s="11">
        <v>974</v>
      </c>
      <c r="B124" s="13"/>
      <c r="C124" s="13" t="s">
        <v>71</v>
      </c>
      <c r="D124" s="13" t="s">
        <v>72</v>
      </c>
      <c r="E124" s="12"/>
      <c r="F124" s="13">
        <v>341</v>
      </c>
      <c r="G124" s="14">
        <v>7.5</v>
      </c>
      <c r="H124" s="98">
        <v>-558722</v>
      </c>
      <c r="I124" s="13">
        <v>-1107799</v>
      </c>
      <c r="J124" s="12" t="s">
        <v>68</v>
      </c>
      <c r="K124" s="15">
        <v>41830</v>
      </c>
      <c r="L124" s="21">
        <v>-70.633149573231961</v>
      </c>
      <c r="M124" s="21">
        <v>-10.238259496741707</v>
      </c>
      <c r="N124" s="21">
        <v>11.272926400701692</v>
      </c>
      <c r="O124" s="17"/>
      <c r="Q124" s="13"/>
    </row>
    <row r="125" spans="1:224" s="18" customFormat="1" ht="15.75" customHeight="1" x14ac:dyDescent="0.25">
      <c r="A125" s="11">
        <v>1090</v>
      </c>
      <c r="B125" s="115"/>
      <c r="C125" s="13" t="s">
        <v>71</v>
      </c>
      <c r="D125" s="13" t="s">
        <v>72</v>
      </c>
      <c r="E125" s="12"/>
      <c r="F125" s="13">
        <v>282</v>
      </c>
      <c r="G125" s="14">
        <v>7.41</v>
      </c>
      <c r="H125" s="98">
        <v>-558722</v>
      </c>
      <c r="I125" s="13">
        <v>-1107799</v>
      </c>
      <c r="J125" s="12" t="s">
        <v>68</v>
      </c>
      <c r="K125" s="60">
        <v>41858</v>
      </c>
      <c r="L125" s="61">
        <v>-65.611693330825801</v>
      </c>
      <c r="M125" s="61">
        <v>-9.5957306353145011</v>
      </c>
      <c r="N125" s="16">
        <v>11.154151751690208</v>
      </c>
      <c r="O125" s="62"/>
      <c r="P125" s="19"/>
      <c r="Q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</row>
    <row r="126" spans="1:224" s="18" customFormat="1" ht="13.5" customHeight="1" x14ac:dyDescent="0.25">
      <c r="A126" s="11">
        <v>1211</v>
      </c>
      <c r="B126" s="13"/>
      <c r="C126" s="13" t="s">
        <v>71</v>
      </c>
      <c r="D126" s="13" t="s">
        <v>72</v>
      </c>
      <c r="E126" s="12"/>
      <c r="F126" s="13">
        <v>300</v>
      </c>
      <c r="G126" s="14">
        <v>7.34</v>
      </c>
      <c r="H126" s="59">
        <v>-558722</v>
      </c>
      <c r="I126" s="59">
        <v>-1107799</v>
      </c>
      <c r="J126" s="12" t="s">
        <v>68</v>
      </c>
      <c r="K126" s="60">
        <v>41893</v>
      </c>
      <c r="L126" s="61">
        <v>-69.066190705867399</v>
      </c>
      <c r="M126" s="61">
        <v>-10.321320756253424</v>
      </c>
      <c r="N126" s="16">
        <v>13.504375344159996</v>
      </c>
      <c r="O126" s="17"/>
    </row>
    <row r="127" spans="1:224" s="18" customFormat="1" ht="16.5" customHeight="1" x14ac:dyDescent="0.25">
      <c r="A127" s="11">
        <v>1324</v>
      </c>
      <c r="B127" s="13"/>
      <c r="C127" s="13" t="s">
        <v>71</v>
      </c>
      <c r="D127" s="13" t="s">
        <v>72</v>
      </c>
      <c r="E127" s="12"/>
      <c r="F127" s="22">
        <v>318</v>
      </c>
      <c r="G127" s="14">
        <v>7.3</v>
      </c>
      <c r="H127" s="59">
        <v>-558722</v>
      </c>
      <c r="I127" s="59">
        <v>-1107799</v>
      </c>
      <c r="J127" s="12" t="s">
        <v>68</v>
      </c>
      <c r="K127" s="15">
        <v>41921</v>
      </c>
      <c r="L127" s="16">
        <v>-69.059546907636616</v>
      </c>
      <c r="M127" s="16">
        <v>-10.140234027166954</v>
      </c>
      <c r="N127" s="16">
        <v>12.06232530969902</v>
      </c>
      <c r="O127" s="17"/>
      <c r="Q127" s="31"/>
    </row>
    <row r="128" spans="1:224" s="19" customFormat="1" ht="13.5" customHeight="1" x14ac:dyDescent="0.25">
      <c r="A128" s="11">
        <v>1457</v>
      </c>
      <c r="B128" s="13"/>
      <c r="C128" s="13" t="s">
        <v>71</v>
      </c>
      <c r="D128" s="13" t="s">
        <v>72</v>
      </c>
      <c r="E128" s="110"/>
      <c r="F128" s="55">
        <v>314</v>
      </c>
      <c r="G128" s="116">
        <v>7.5</v>
      </c>
      <c r="H128" s="13">
        <v>-558722</v>
      </c>
      <c r="I128" s="13">
        <v>-1107799</v>
      </c>
      <c r="J128" s="12" t="s">
        <v>68</v>
      </c>
      <c r="K128" s="15">
        <v>41949</v>
      </c>
      <c r="L128" s="16">
        <v>-70.459422442875493</v>
      </c>
      <c r="M128" s="16">
        <v>-10.140600212007193</v>
      </c>
      <c r="N128" s="16">
        <v>10.665379253182053</v>
      </c>
      <c r="O128" s="17"/>
      <c r="P128" s="18"/>
      <c r="Q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</row>
    <row r="129" spans="1:17" s="19" customFormat="1" ht="13.2" x14ac:dyDescent="0.25">
      <c r="A129" s="11">
        <v>1602</v>
      </c>
      <c r="B129" s="58"/>
      <c r="C129" s="13" t="s">
        <v>71</v>
      </c>
      <c r="D129" s="13" t="s">
        <v>72</v>
      </c>
      <c r="E129" s="122"/>
      <c r="G129" s="12"/>
      <c r="H129" s="59">
        <v>-558722</v>
      </c>
      <c r="I129" s="59">
        <v>-1107799</v>
      </c>
      <c r="J129" s="12" t="s">
        <v>68</v>
      </c>
      <c r="K129" s="60">
        <v>41985</v>
      </c>
      <c r="L129" s="16">
        <v>-69.915444027355534</v>
      </c>
      <c r="M129" s="16">
        <v>-10.123463446866904</v>
      </c>
      <c r="N129" s="16">
        <v>11.072263547579695</v>
      </c>
      <c r="O129" s="62"/>
      <c r="Q129" s="46"/>
    </row>
    <row r="130" spans="1:17" s="18" customFormat="1" ht="12.75" customHeight="1" x14ac:dyDescent="0.25">
      <c r="A130" s="11">
        <v>270</v>
      </c>
      <c r="B130" s="13"/>
      <c r="C130" s="13" t="s">
        <v>71</v>
      </c>
      <c r="D130" s="13" t="s">
        <v>72</v>
      </c>
      <c r="E130" s="12"/>
      <c r="F130" s="13"/>
      <c r="G130" s="14"/>
      <c r="H130" s="59">
        <v>-558722</v>
      </c>
      <c r="I130" s="59">
        <v>-1107799</v>
      </c>
      <c r="J130" s="12" t="s">
        <v>68</v>
      </c>
      <c r="K130" s="15">
        <v>42041</v>
      </c>
      <c r="L130" s="61">
        <v>-70.161136895434211</v>
      </c>
      <c r="M130" s="61">
        <v>-10.3012001585966</v>
      </c>
      <c r="N130" s="16">
        <v>12.248464373338592</v>
      </c>
      <c r="O130" s="62"/>
    </row>
    <row r="131" spans="1:17" s="18" customFormat="1" ht="15" customHeight="1" x14ac:dyDescent="0.25">
      <c r="A131" s="11">
        <v>303</v>
      </c>
      <c r="B131" s="13"/>
      <c r="C131" s="13" t="s">
        <v>71</v>
      </c>
      <c r="D131" s="13" t="s">
        <v>72</v>
      </c>
      <c r="E131" s="12"/>
      <c r="F131" s="13"/>
      <c r="G131" s="14"/>
      <c r="H131" s="59">
        <v>-558722</v>
      </c>
      <c r="I131" s="59">
        <v>-1107799</v>
      </c>
      <c r="J131" s="12" t="s">
        <v>68</v>
      </c>
      <c r="K131" s="15">
        <v>42060</v>
      </c>
      <c r="L131" s="61">
        <v>-69.924283045958603</v>
      </c>
      <c r="M131" s="61">
        <v>-10.070600514516336</v>
      </c>
      <c r="N131" s="16">
        <v>10.640521070172085</v>
      </c>
      <c r="O131" s="62"/>
    </row>
    <row r="132" spans="1:17" s="18" customFormat="1" ht="12.75" customHeight="1" x14ac:dyDescent="0.25">
      <c r="A132" s="11">
        <v>383</v>
      </c>
      <c r="B132" s="13"/>
      <c r="C132" s="13" t="s">
        <v>71</v>
      </c>
      <c r="D132" s="13" t="s">
        <v>72</v>
      </c>
      <c r="E132" s="12"/>
      <c r="F132" s="13"/>
      <c r="G132" s="14"/>
      <c r="H132" s="13">
        <v>-558722</v>
      </c>
      <c r="I132" s="13">
        <v>-1107799</v>
      </c>
      <c r="J132" s="12" t="s">
        <v>68</v>
      </c>
      <c r="K132" s="15">
        <v>42072</v>
      </c>
      <c r="L132" s="16">
        <v>-70.181941304193302</v>
      </c>
      <c r="M132" s="16">
        <v>-10.254049583874204</v>
      </c>
      <c r="N132" s="16">
        <v>11.850455366800333</v>
      </c>
      <c r="O132" s="17"/>
      <c r="Q132" s="46"/>
    </row>
    <row r="133" spans="1:17" s="66" customFormat="1" ht="12.75" customHeight="1" x14ac:dyDescent="0.3">
      <c r="A133" s="64"/>
      <c r="B133" s="65"/>
      <c r="E133" s="64"/>
      <c r="G133" s="67"/>
      <c r="J133" s="65"/>
      <c r="K133" s="68"/>
      <c r="L133" s="69"/>
      <c r="M133" s="69"/>
      <c r="N133" s="69"/>
      <c r="O133" s="79"/>
    </row>
    <row r="134" spans="1:17" s="19" customFormat="1" ht="13.2" x14ac:dyDescent="0.3">
      <c r="A134" s="11">
        <v>696</v>
      </c>
      <c r="B134" s="12" t="s">
        <v>73</v>
      </c>
      <c r="C134" s="13" t="s">
        <v>74</v>
      </c>
      <c r="D134" s="13" t="s">
        <v>75</v>
      </c>
      <c r="E134" s="11">
        <v>6640</v>
      </c>
      <c r="F134" s="13">
        <v>555</v>
      </c>
      <c r="G134" s="14">
        <v>7.37</v>
      </c>
      <c r="H134" s="13">
        <v>-558794</v>
      </c>
      <c r="I134" s="13">
        <v>-1106210</v>
      </c>
      <c r="J134" s="13"/>
      <c r="K134" s="15">
        <v>41771</v>
      </c>
      <c r="L134" s="16">
        <v>-72.79656219504794</v>
      </c>
      <c r="M134" s="16">
        <v>-10.464808695062821</v>
      </c>
      <c r="N134" s="16">
        <v>10.921907365454629</v>
      </c>
      <c r="O134" s="17"/>
      <c r="Q134" s="13"/>
    </row>
    <row r="135" spans="1:17" s="19" customFormat="1" ht="13.2" x14ac:dyDescent="0.3">
      <c r="A135" s="11">
        <v>837</v>
      </c>
      <c r="B135" s="13"/>
      <c r="C135" s="13" t="s">
        <v>74</v>
      </c>
      <c r="D135" s="13" t="s">
        <v>75</v>
      </c>
      <c r="E135" s="12"/>
      <c r="F135" s="13">
        <v>545</v>
      </c>
      <c r="G135" s="14">
        <v>7.33</v>
      </c>
      <c r="H135" s="13">
        <v>-558794</v>
      </c>
      <c r="I135" s="13">
        <v>-1106210</v>
      </c>
      <c r="J135" s="12" t="s">
        <v>73</v>
      </c>
      <c r="K135" s="15">
        <v>41800</v>
      </c>
      <c r="L135" s="16">
        <v>-71.44416324925443</v>
      </c>
      <c r="M135" s="16">
        <v>-10.347381066435387</v>
      </c>
      <c r="N135" s="16">
        <v>11.334885282228669</v>
      </c>
      <c r="O135" s="17"/>
      <c r="Q135" s="13"/>
    </row>
    <row r="136" spans="1:17" s="19" customFormat="1" ht="13.2" x14ac:dyDescent="0.3">
      <c r="A136" s="11">
        <v>975</v>
      </c>
      <c r="B136" s="13"/>
      <c r="C136" s="13" t="s">
        <v>74</v>
      </c>
      <c r="D136" s="13" t="s">
        <v>75</v>
      </c>
      <c r="E136" s="12"/>
      <c r="F136" s="13">
        <v>570</v>
      </c>
      <c r="G136" s="14">
        <v>7.4</v>
      </c>
      <c r="H136" s="13">
        <v>-558794</v>
      </c>
      <c r="I136" s="13">
        <v>-1106210</v>
      </c>
      <c r="J136" s="12" t="s">
        <v>73</v>
      </c>
      <c r="K136" s="15">
        <v>41830</v>
      </c>
      <c r="L136" s="21">
        <v>-72.604454217541615</v>
      </c>
      <c r="M136" s="21">
        <v>-10.469003403404312</v>
      </c>
      <c r="N136" s="21">
        <v>11.147573009692877</v>
      </c>
      <c r="O136" s="17"/>
      <c r="Q136" s="13"/>
    </row>
    <row r="137" spans="1:17" s="19" customFormat="1" ht="13.2" x14ac:dyDescent="0.25">
      <c r="A137" s="11">
        <v>1091</v>
      </c>
      <c r="B137" s="115"/>
      <c r="C137" s="13" t="s">
        <v>74</v>
      </c>
      <c r="D137" s="13" t="s">
        <v>75</v>
      </c>
      <c r="E137" s="12"/>
      <c r="F137" s="13">
        <v>544</v>
      </c>
      <c r="G137" s="14">
        <v>7.35</v>
      </c>
      <c r="H137" s="13">
        <v>-558794</v>
      </c>
      <c r="I137" s="13">
        <v>-1106210</v>
      </c>
      <c r="J137" s="12" t="s">
        <v>73</v>
      </c>
      <c r="K137" s="60">
        <v>41858</v>
      </c>
      <c r="L137" s="61">
        <v>-72.571993917184713</v>
      </c>
      <c r="M137" s="61">
        <v>-10.247162889717551</v>
      </c>
      <c r="N137" s="16">
        <v>9.405309200555692</v>
      </c>
      <c r="O137" s="62"/>
      <c r="Q137" s="13"/>
    </row>
    <row r="138" spans="1:17" s="19" customFormat="1" ht="13.5" customHeight="1" x14ac:dyDescent="0.25">
      <c r="A138" s="11">
        <v>1212</v>
      </c>
      <c r="B138" s="13"/>
      <c r="C138" s="13" t="s">
        <v>74</v>
      </c>
      <c r="D138" s="13" t="s">
        <v>75</v>
      </c>
      <c r="E138" s="12"/>
      <c r="F138" s="13">
        <v>577</v>
      </c>
      <c r="G138" s="14">
        <v>7.07</v>
      </c>
      <c r="H138" s="59">
        <v>-558794</v>
      </c>
      <c r="I138" s="59">
        <v>-1106210</v>
      </c>
      <c r="J138" s="12" t="s">
        <v>73</v>
      </c>
      <c r="K138" s="60">
        <v>41893</v>
      </c>
      <c r="L138" s="61">
        <v>-72.188782722579319</v>
      </c>
      <c r="M138" s="61">
        <v>-10.489695741266306</v>
      </c>
      <c r="N138" s="16">
        <v>11.728783207551132</v>
      </c>
      <c r="O138" s="17"/>
      <c r="Q138" s="13"/>
    </row>
    <row r="139" spans="1:17" s="19" customFormat="1" ht="12.75" customHeight="1" x14ac:dyDescent="0.3">
      <c r="A139" s="11">
        <v>1325</v>
      </c>
      <c r="B139" s="13"/>
      <c r="C139" s="13" t="s">
        <v>74</v>
      </c>
      <c r="D139" s="13" t="s">
        <v>75</v>
      </c>
      <c r="E139" s="12"/>
      <c r="F139" s="22">
        <v>545</v>
      </c>
      <c r="G139" s="14">
        <v>6.94</v>
      </c>
      <c r="H139" s="13">
        <v>-558794</v>
      </c>
      <c r="I139" s="13">
        <v>-1106210</v>
      </c>
      <c r="J139" s="12" t="s">
        <v>73</v>
      </c>
      <c r="K139" s="15">
        <v>41921</v>
      </c>
      <c r="L139" s="16">
        <v>-72.075958189063073</v>
      </c>
      <c r="M139" s="16">
        <v>-10.424056066330072</v>
      </c>
      <c r="N139" s="16">
        <v>11.316490341577506</v>
      </c>
      <c r="O139" s="17"/>
      <c r="Q139" s="18"/>
    </row>
    <row r="140" spans="1:17" s="19" customFormat="1" ht="13.2" x14ac:dyDescent="0.25">
      <c r="A140" s="11">
        <v>1458</v>
      </c>
      <c r="B140" s="13"/>
      <c r="C140" s="13" t="s">
        <v>74</v>
      </c>
      <c r="D140" s="13" t="s">
        <v>75</v>
      </c>
      <c r="E140" s="110"/>
      <c r="F140" s="55">
        <v>585</v>
      </c>
      <c r="G140" s="116">
        <v>7.45</v>
      </c>
      <c r="H140" s="13">
        <v>-558794</v>
      </c>
      <c r="I140" s="13">
        <v>-1106210</v>
      </c>
      <c r="J140" s="12" t="s">
        <v>73</v>
      </c>
      <c r="K140" s="15">
        <v>41949</v>
      </c>
      <c r="L140" s="16">
        <v>-72.527108267511011</v>
      </c>
      <c r="M140" s="16">
        <v>-10.340500524202039</v>
      </c>
      <c r="N140" s="16">
        <v>10.196895926105299</v>
      </c>
      <c r="O140" s="17"/>
    </row>
    <row r="141" spans="1:17" s="19" customFormat="1" ht="13.2" x14ac:dyDescent="0.25">
      <c r="A141" s="11">
        <v>1603</v>
      </c>
      <c r="B141" s="58"/>
      <c r="C141" s="13" t="s">
        <v>74</v>
      </c>
      <c r="D141" s="13" t="s">
        <v>75</v>
      </c>
      <c r="E141" s="12"/>
      <c r="F141" s="58"/>
      <c r="G141" s="12"/>
      <c r="H141" s="59">
        <v>-558794</v>
      </c>
      <c r="I141" s="59">
        <v>-1106210</v>
      </c>
      <c r="J141" s="12" t="s">
        <v>73</v>
      </c>
      <c r="K141" s="60">
        <v>41985</v>
      </c>
      <c r="L141" s="16">
        <v>-72.023414576835592</v>
      </c>
      <c r="M141" s="16">
        <v>-10.288641609442704</v>
      </c>
      <c r="N141" s="16">
        <v>10.285718298706044</v>
      </c>
      <c r="O141" s="62"/>
      <c r="Q141" s="46"/>
    </row>
    <row r="142" spans="1:17" s="19" customFormat="1" ht="13.2" x14ac:dyDescent="0.3">
      <c r="A142" s="11">
        <v>49</v>
      </c>
      <c r="B142" s="63"/>
      <c r="C142" s="13" t="s">
        <v>74</v>
      </c>
      <c r="D142" s="13" t="s">
        <v>75</v>
      </c>
      <c r="E142" s="12"/>
      <c r="F142" s="13"/>
      <c r="G142" s="12"/>
      <c r="H142" s="13">
        <v>-558794</v>
      </c>
      <c r="I142" s="13">
        <v>-1106210</v>
      </c>
      <c r="J142" s="12" t="s">
        <v>73</v>
      </c>
      <c r="K142" s="15">
        <v>42013</v>
      </c>
      <c r="L142" s="16">
        <v>-72.330708663878809</v>
      </c>
      <c r="M142" s="16">
        <v>-10.327799973548853</v>
      </c>
      <c r="N142" s="16">
        <v>10.291691124512013</v>
      </c>
      <c r="O142" s="17"/>
    </row>
    <row r="143" spans="1:17" s="18" customFormat="1" ht="12.75" customHeight="1" x14ac:dyDescent="0.25">
      <c r="A143" s="11">
        <v>271</v>
      </c>
      <c r="B143" s="13"/>
      <c r="C143" s="13" t="s">
        <v>74</v>
      </c>
      <c r="D143" s="13" t="s">
        <v>75</v>
      </c>
      <c r="E143" s="12"/>
      <c r="F143" s="13"/>
      <c r="G143" s="14"/>
      <c r="H143" s="59">
        <v>-558794</v>
      </c>
      <c r="I143" s="59">
        <v>-1106210</v>
      </c>
      <c r="J143" s="12" t="s">
        <v>73</v>
      </c>
      <c r="K143" s="15">
        <v>42041</v>
      </c>
      <c r="L143" s="61">
        <v>-71.775320295240206</v>
      </c>
      <c r="M143" s="61">
        <v>-10.354249868319217</v>
      </c>
      <c r="N143" s="16">
        <v>11.058678651313528</v>
      </c>
      <c r="O143" s="62"/>
    </row>
    <row r="144" spans="1:17" s="18" customFormat="1" ht="15" customHeight="1" x14ac:dyDescent="0.25">
      <c r="A144" s="11">
        <v>304</v>
      </c>
      <c r="B144" s="13"/>
      <c r="C144" s="13" t="s">
        <v>74</v>
      </c>
      <c r="D144" s="13" t="s">
        <v>75</v>
      </c>
      <c r="E144" s="12"/>
      <c r="F144" s="13"/>
      <c r="G144" s="14"/>
      <c r="H144" s="59">
        <v>-558794</v>
      </c>
      <c r="I144" s="59">
        <v>-1106210</v>
      </c>
      <c r="J144" s="12" t="s">
        <v>73</v>
      </c>
      <c r="K144" s="15">
        <v>42060</v>
      </c>
      <c r="L144" s="61">
        <v>-71.875317988122049</v>
      </c>
      <c r="M144" s="61">
        <v>-10.291539978404096</v>
      </c>
      <c r="N144" s="16">
        <v>10.457001839110717</v>
      </c>
      <c r="O144" s="62"/>
    </row>
    <row r="145" spans="1:224" s="18" customFormat="1" ht="12.75" customHeight="1" x14ac:dyDescent="0.25">
      <c r="A145" s="11">
        <v>384</v>
      </c>
      <c r="B145" s="13"/>
      <c r="C145" s="13" t="s">
        <v>74</v>
      </c>
      <c r="D145" s="13" t="s">
        <v>75</v>
      </c>
      <c r="E145" s="12"/>
      <c r="F145" s="13"/>
      <c r="G145" s="14"/>
      <c r="H145" s="13">
        <v>-558794</v>
      </c>
      <c r="I145" s="13">
        <v>-1106210</v>
      </c>
      <c r="J145" s="12" t="s">
        <v>73</v>
      </c>
      <c r="K145" s="15">
        <v>42072</v>
      </c>
      <c r="L145" s="16">
        <v>-72.058211748948551</v>
      </c>
      <c r="M145" s="16">
        <v>-10.191893305514109</v>
      </c>
      <c r="N145" s="16">
        <v>9.4769346951643172</v>
      </c>
      <c r="O145" s="17"/>
      <c r="Q145" s="46"/>
    </row>
    <row r="146" spans="1:224" s="72" customFormat="1" ht="13.2" x14ac:dyDescent="0.3">
      <c r="A146" s="1"/>
      <c r="B146" s="123"/>
      <c r="C146" s="123"/>
      <c r="D146" s="123"/>
      <c r="E146" s="124"/>
      <c r="F146" s="123"/>
      <c r="G146" s="125"/>
      <c r="H146" s="123"/>
      <c r="I146" s="123"/>
      <c r="J146" s="124"/>
      <c r="K146" s="126"/>
      <c r="L146" s="127"/>
      <c r="M146" s="127"/>
      <c r="N146" s="127"/>
      <c r="O146" s="128"/>
      <c r="Q146" s="66"/>
    </row>
    <row r="147" spans="1:224" s="19" customFormat="1" ht="13.2" x14ac:dyDescent="0.3">
      <c r="A147" s="11">
        <v>808</v>
      </c>
      <c r="B147" s="25"/>
      <c r="C147" s="13" t="s">
        <v>76</v>
      </c>
      <c r="D147" s="13"/>
      <c r="E147" s="12"/>
      <c r="F147" s="13">
        <v>500</v>
      </c>
      <c r="G147" s="14">
        <v>7.34</v>
      </c>
      <c r="H147" s="13"/>
      <c r="I147" s="13"/>
      <c r="J147" s="13"/>
      <c r="K147" s="15">
        <v>41794</v>
      </c>
      <c r="L147" s="21">
        <v>-72.836434969804586</v>
      </c>
      <c r="M147" s="21">
        <v>-10.412283458127515</v>
      </c>
      <c r="N147" s="21">
        <v>10.461832695215534</v>
      </c>
      <c r="O147" s="119"/>
    </row>
    <row r="148" spans="1:224" s="19" customFormat="1" ht="13.2" x14ac:dyDescent="0.3">
      <c r="A148" s="11">
        <v>809</v>
      </c>
      <c r="B148" s="25"/>
      <c r="C148" s="13" t="s">
        <v>77</v>
      </c>
      <c r="D148" s="13"/>
      <c r="E148" s="12"/>
      <c r="F148" s="13">
        <v>516</v>
      </c>
      <c r="G148" s="14">
        <v>7.38</v>
      </c>
      <c r="H148" s="13"/>
      <c r="I148" s="13"/>
      <c r="J148" s="13"/>
      <c r="K148" s="15">
        <v>41794</v>
      </c>
      <c r="L148" s="21">
        <v>-72.873459964370284</v>
      </c>
      <c r="M148" s="21">
        <v>-10.384591564152933</v>
      </c>
      <c r="N148" s="21">
        <v>10.203272548853178</v>
      </c>
      <c r="O148" s="119"/>
      <c r="Q148" s="120"/>
    </row>
    <row r="149" spans="1:224" s="566" customFormat="1" ht="13.2" x14ac:dyDescent="0.3">
      <c r="A149" s="558">
        <v>810</v>
      </c>
      <c r="B149" s="559"/>
      <c r="C149" s="560" t="s">
        <v>78</v>
      </c>
      <c r="D149" s="560" t="s">
        <v>79</v>
      </c>
      <c r="E149" s="561"/>
      <c r="F149" s="560">
        <v>564</v>
      </c>
      <c r="G149" s="562">
        <v>7.36</v>
      </c>
      <c r="H149" s="560"/>
      <c r="I149" s="560"/>
      <c r="J149" s="560"/>
      <c r="K149" s="563">
        <v>41796</v>
      </c>
      <c r="L149" s="564">
        <v>-71.921382197392461</v>
      </c>
      <c r="M149" s="564">
        <v>-10.259879794166009</v>
      </c>
      <c r="N149" s="564">
        <v>10.157656155935612</v>
      </c>
      <c r="O149" s="565"/>
      <c r="Q149" s="567"/>
    </row>
    <row r="150" spans="1:224" s="568" customFormat="1" ht="13.5" customHeight="1" x14ac:dyDescent="0.25">
      <c r="A150" s="558">
        <v>811</v>
      </c>
      <c r="B150" s="559"/>
      <c r="C150" s="560" t="s">
        <v>80</v>
      </c>
      <c r="D150" s="560" t="s">
        <v>81</v>
      </c>
      <c r="E150" s="561"/>
      <c r="F150" s="560">
        <v>562</v>
      </c>
      <c r="G150" s="562">
        <v>7.22</v>
      </c>
      <c r="H150" s="560"/>
      <c r="I150" s="560"/>
      <c r="J150" s="560"/>
      <c r="K150" s="563">
        <v>41796</v>
      </c>
      <c r="L150" s="564">
        <v>-71.873331077873047</v>
      </c>
      <c r="M150" s="564">
        <v>-10.229802605340431</v>
      </c>
      <c r="N150" s="564">
        <v>9.9650897648504042</v>
      </c>
      <c r="O150" s="565"/>
      <c r="P150" s="566"/>
      <c r="Q150" s="567"/>
      <c r="S150" s="566"/>
      <c r="T150" s="566"/>
      <c r="U150" s="566"/>
      <c r="V150" s="566"/>
      <c r="W150" s="566"/>
      <c r="X150" s="566"/>
      <c r="Y150" s="566"/>
      <c r="Z150" s="566"/>
      <c r="AA150" s="566"/>
      <c r="AB150" s="566"/>
      <c r="AC150" s="566"/>
      <c r="AD150" s="566"/>
      <c r="AE150" s="566"/>
      <c r="AF150" s="566"/>
      <c r="AG150" s="566"/>
      <c r="AH150" s="566"/>
      <c r="AI150" s="566"/>
      <c r="AJ150" s="566"/>
      <c r="AK150" s="566"/>
      <c r="AL150" s="566"/>
      <c r="AM150" s="566"/>
      <c r="AN150" s="566"/>
      <c r="AO150" s="566"/>
      <c r="AP150" s="566"/>
      <c r="AQ150" s="566"/>
      <c r="AR150" s="566"/>
      <c r="AS150" s="566"/>
      <c r="AT150" s="566"/>
      <c r="AU150" s="566"/>
      <c r="AV150" s="566"/>
      <c r="AW150" s="566"/>
      <c r="AX150" s="566"/>
      <c r="AY150" s="566"/>
      <c r="AZ150" s="566"/>
      <c r="BA150" s="566"/>
      <c r="BB150" s="566"/>
      <c r="BC150" s="566"/>
      <c r="BD150" s="566"/>
      <c r="BE150" s="566"/>
      <c r="BF150" s="566"/>
      <c r="BG150" s="566"/>
      <c r="BH150" s="566"/>
      <c r="BI150" s="566"/>
      <c r="BJ150" s="566"/>
      <c r="BK150" s="566"/>
      <c r="BL150" s="566"/>
      <c r="BM150" s="566"/>
      <c r="BN150" s="566"/>
      <c r="BO150" s="566"/>
      <c r="BP150" s="566"/>
      <c r="BQ150" s="566"/>
      <c r="BR150" s="566"/>
      <c r="BS150" s="566"/>
      <c r="BT150" s="566"/>
      <c r="BU150" s="566"/>
      <c r="BV150" s="566"/>
      <c r="BW150" s="566"/>
      <c r="BX150" s="566"/>
      <c r="BY150" s="566"/>
      <c r="BZ150" s="566"/>
      <c r="CA150" s="566"/>
      <c r="CB150" s="566"/>
      <c r="CC150" s="566"/>
      <c r="CD150" s="566"/>
      <c r="CE150" s="566"/>
      <c r="CF150" s="566"/>
      <c r="CG150" s="566"/>
      <c r="CH150" s="566"/>
      <c r="CI150" s="566"/>
      <c r="CJ150" s="566"/>
      <c r="CK150" s="566"/>
      <c r="CL150" s="566"/>
      <c r="CM150" s="566"/>
      <c r="CN150" s="566"/>
      <c r="CO150" s="566"/>
      <c r="CP150" s="566"/>
      <c r="CQ150" s="566"/>
      <c r="CR150" s="566"/>
      <c r="CS150" s="566"/>
      <c r="CT150" s="566"/>
      <c r="CU150" s="566"/>
      <c r="CV150" s="566"/>
      <c r="CW150" s="566"/>
      <c r="CX150" s="566"/>
      <c r="CY150" s="566"/>
      <c r="CZ150" s="566"/>
      <c r="DA150" s="566"/>
      <c r="DB150" s="566"/>
      <c r="DC150" s="566"/>
      <c r="DD150" s="566"/>
      <c r="DE150" s="566"/>
      <c r="DF150" s="566"/>
      <c r="DG150" s="566"/>
      <c r="DH150" s="566"/>
      <c r="DI150" s="566"/>
      <c r="DJ150" s="566"/>
      <c r="DK150" s="566"/>
      <c r="DL150" s="566"/>
      <c r="DM150" s="566"/>
      <c r="DN150" s="566"/>
      <c r="DO150" s="566"/>
      <c r="DP150" s="566"/>
      <c r="DQ150" s="566"/>
      <c r="DR150" s="566"/>
      <c r="DS150" s="566"/>
      <c r="DT150" s="566"/>
      <c r="DU150" s="566"/>
      <c r="DV150" s="566"/>
      <c r="DW150" s="566"/>
      <c r="DX150" s="566"/>
      <c r="DY150" s="566"/>
      <c r="DZ150" s="566"/>
      <c r="EA150" s="566"/>
      <c r="EB150" s="566"/>
      <c r="EC150" s="566"/>
      <c r="ED150" s="566"/>
      <c r="EE150" s="566"/>
      <c r="EF150" s="566"/>
      <c r="EG150" s="566"/>
      <c r="EH150" s="566"/>
      <c r="EI150" s="566"/>
      <c r="EJ150" s="566"/>
      <c r="EK150" s="566"/>
      <c r="EL150" s="566"/>
      <c r="EM150" s="566"/>
      <c r="EN150" s="566"/>
      <c r="EO150" s="566"/>
      <c r="EP150" s="566"/>
      <c r="EQ150" s="566"/>
      <c r="ER150" s="566"/>
      <c r="ES150" s="566"/>
      <c r="ET150" s="566"/>
      <c r="EU150" s="566"/>
      <c r="EV150" s="566"/>
      <c r="EW150" s="566"/>
      <c r="EX150" s="566"/>
      <c r="EY150" s="566"/>
      <c r="EZ150" s="566"/>
      <c r="FA150" s="566"/>
      <c r="FB150" s="566"/>
      <c r="FC150" s="566"/>
      <c r="FD150" s="566"/>
      <c r="FE150" s="566"/>
      <c r="FF150" s="566"/>
      <c r="FG150" s="566"/>
      <c r="FH150" s="566"/>
      <c r="FI150" s="566"/>
      <c r="FJ150" s="566"/>
      <c r="FK150" s="566"/>
      <c r="FL150" s="566"/>
      <c r="FM150" s="566"/>
      <c r="FN150" s="566"/>
      <c r="FO150" s="566"/>
      <c r="FP150" s="566"/>
      <c r="FQ150" s="566"/>
      <c r="FR150" s="566"/>
      <c r="FS150" s="566"/>
      <c r="FT150" s="566"/>
      <c r="FU150" s="566"/>
      <c r="FV150" s="566"/>
      <c r="FW150" s="566"/>
      <c r="FX150" s="566"/>
      <c r="FY150" s="566"/>
      <c r="FZ150" s="566"/>
      <c r="GA150" s="566"/>
      <c r="GB150" s="566"/>
      <c r="GC150" s="566"/>
      <c r="GD150" s="566"/>
      <c r="GE150" s="566"/>
      <c r="GF150" s="566"/>
      <c r="GG150" s="566"/>
      <c r="GH150" s="566"/>
      <c r="GI150" s="566"/>
      <c r="GJ150" s="566"/>
      <c r="GK150" s="566"/>
      <c r="GL150" s="566"/>
      <c r="GM150" s="566"/>
      <c r="GN150" s="566"/>
      <c r="GO150" s="566"/>
      <c r="GP150" s="566"/>
      <c r="GQ150" s="566"/>
      <c r="GR150" s="566"/>
      <c r="GS150" s="566"/>
      <c r="GT150" s="566"/>
      <c r="GU150" s="566"/>
      <c r="GV150" s="566"/>
      <c r="GW150" s="566"/>
      <c r="GX150" s="566"/>
      <c r="GY150" s="566"/>
      <c r="GZ150" s="566"/>
      <c r="HA150" s="566"/>
      <c r="HB150" s="566"/>
      <c r="HC150" s="566"/>
      <c r="HD150" s="566"/>
      <c r="HE150" s="566"/>
      <c r="HF150" s="566"/>
      <c r="HG150" s="566"/>
      <c r="HH150" s="566"/>
      <c r="HI150" s="566"/>
      <c r="HJ150" s="566"/>
      <c r="HK150" s="566"/>
      <c r="HL150" s="566"/>
      <c r="HM150" s="566"/>
      <c r="HN150" s="566"/>
      <c r="HO150" s="566"/>
      <c r="HP150" s="566"/>
    </row>
    <row r="151" spans="1:224" s="567" customFormat="1" ht="16.5" customHeight="1" x14ac:dyDescent="0.25">
      <c r="A151" s="558">
        <v>812</v>
      </c>
      <c r="B151" s="559"/>
      <c r="C151" s="560" t="s">
        <v>82</v>
      </c>
      <c r="D151" s="560" t="s">
        <v>83</v>
      </c>
      <c r="E151" s="561"/>
      <c r="F151" s="560">
        <v>554</v>
      </c>
      <c r="G151" s="562">
        <v>7.52</v>
      </c>
      <c r="H151" s="560"/>
      <c r="I151" s="560"/>
      <c r="J151" s="560"/>
      <c r="K151" s="563" t="s">
        <v>84</v>
      </c>
      <c r="L151" s="564">
        <v>-72.051420546584566</v>
      </c>
      <c r="M151" s="564">
        <v>-10.252903436959024</v>
      </c>
      <c r="N151" s="564">
        <v>9.9718069490876218</v>
      </c>
      <c r="O151" s="565"/>
      <c r="P151" s="568"/>
      <c r="Q151" s="569"/>
      <c r="S151" s="568"/>
      <c r="T151" s="568"/>
      <c r="U151" s="568"/>
      <c r="V151" s="568"/>
      <c r="W151" s="568"/>
      <c r="X151" s="568"/>
      <c r="Y151" s="568"/>
      <c r="Z151" s="568"/>
      <c r="AA151" s="568"/>
      <c r="AB151" s="568"/>
      <c r="AC151" s="568"/>
      <c r="AD151" s="568"/>
      <c r="AE151" s="568"/>
      <c r="AF151" s="568"/>
      <c r="AG151" s="568"/>
      <c r="AH151" s="568"/>
      <c r="AI151" s="568"/>
      <c r="AJ151" s="568"/>
      <c r="AK151" s="568"/>
      <c r="AL151" s="568"/>
      <c r="AM151" s="568"/>
      <c r="AN151" s="568"/>
      <c r="AO151" s="568"/>
      <c r="AP151" s="568"/>
      <c r="AQ151" s="568"/>
      <c r="AR151" s="568"/>
      <c r="AS151" s="568"/>
      <c r="AT151" s="568"/>
      <c r="AU151" s="568"/>
      <c r="AV151" s="568"/>
      <c r="AW151" s="568"/>
      <c r="AX151" s="568"/>
      <c r="AY151" s="568"/>
      <c r="AZ151" s="568"/>
      <c r="BA151" s="568"/>
      <c r="BB151" s="568"/>
      <c r="BC151" s="568"/>
      <c r="BD151" s="568"/>
      <c r="BE151" s="568"/>
      <c r="BF151" s="568"/>
      <c r="BG151" s="568"/>
      <c r="BH151" s="568"/>
      <c r="BI151" s="568"/>
      <c r="BJ151" s="568"/>
      <c r="BK151" s="568"/>
      <c r="BL151" s="568"/>
      <c r="BM151" s="568"/>
      <c r="BN151" s="568"/>
      <c r="BO151" s="568"/>
      <c r="BP151" s="568"/>
      <c r="BQ151" s="568"/>
      <c r="BR151" s="568"/>
      <c r="BS151" s="568"/>
      <c r="BT151" s="568"/>
      <c r="BU151" s="568"/>
      <c r="BV151" s="568"/>
      <c r="BW151" s="568"/>
      <c r="BX151" s="568"/>
      <c r="BY151" s="568"/>
      <c r="BZ151" s="568"/>
      <c r="CA151" s="568"/>
      <c r="CB151" s="568"/>
      <c r="CC151" s="568"/>
      <c r="CD151" s="568"/>
      <c r="CE151" s="568"/>
      <c r="CF151" s="568"/>
      <c r="CG151" s="568"/>
      <c r="CH151" s="568"/>
      <c r="CI151" s="568"/>
      <c r="CJ151" s="568"/>
      <c r="CK151" s="568"/>
      <c r="CL151" s="568"/>
      <c r="CM151" s="568"/>
      <c r="CN151" s="568"/>
      <c r="CO151" s="568"/>
      <c r="CP151" s="568"/>
      <c r="CQ151" s="568"/>
      <c r="CR151" s="568"/>
      <c r="CS151" s="568"/>
      <c r="CT151" s="568"/>
      <c r="CU151" s="568"/>
      <c r="CV151" s="568"/>
      <c r="CW151" s="568"/>
      <c r="CX151" s="568"/>
      <c r="CY151" s="568"/>
      <c r="CZ151" s="568"/>
      <c r="DA151" s="568"/>
      <c r="DB151" s="568"/>
      <c r="DC151" s="568"/>
      <c r="DD151" s="568"/>
      <c r="DE151" s="568"/>
      <c r="DF151" s="568"/>
      <c r="DG151" s="568"/>
      <c r="DH151" s="568"/>
      <c r="DI151" s="568"/>
      <c r="DJ151" s="568"/>
      <c r="DK151" s="568"/>
      <c r="DL151" s="568"/>
      <c r="DM151" s="568"/>
      <c r="DN151" s="568"/>
      <c r="DO151" s="568"/>
      <c r="DP151" s="568"/>
      <c r="DQ151" s="568"/>
      <c r="DR151" s="568"/>
      <c r="DS151" s="568"/>
      <c r="DT151" s="568"/>
      <c r="DU151" s="568"/>
      <c r="DV151" s="568"/>
      <c r="DW151" s="568"/>
      <c r="DX151" s="568"/>
      <c r="DY151" s="568"/>
      <c r="DZ151" s="568"/>
      <c r="EA151" s="568"/>
      <c r="EB151" s="568"/>
      <c r="EC151" s="568"/>
      <c r="ED151" s="568"/>
      <c r="EE151" s="568"/>
      <c r="EF151" s="568"/>
      <c r="EG151" s="568"/>
      <c r="EH151" s="568"/>
      <c r="EI151" s="568"/>
      <c r="EJ151" s="568"/>
      <c r="EK151" s="568"/>
      <c r="EL151" s="568"/>
      <c r="EM151" s="568"/>
      <c r="EN151" s="568"/>
      <c r="EO151" s="568"/>
      <c r="EP151" s="568"/>
      <c r="EQ151" s="568"/>
      <c r="ER151" s="568"/>
      <c r="ES151" s="568"/>
      <c r="ET151" s="568"/>
      <c r="EU151" s="568"/>
      <c r="EV151" s="568"/>
      <c r="EW151" s="568"/>
      <c r="EX151" s="568"/>
      <c r="EY151" s="568"/>
      <c r="EZ151" s="568"/>
      <c r="FA151" s="568"/>
      <c r="FB151" s="568"/>
      <c r="FC151" s="568"/>
      <c r="FD151" s="568"/>
      <c r="FE151" s="568"/>
      <c r="FF151" s="568"/>
      <c r="FG151" s="568"/>
      <c r="FH151" s="568"/>
      <c r="FI151" s="568"/>
      <c r="FJ151" s="568"/>
      <c r="FK151" s="568"/>
      <c r="FL151" s="568"/>
      <c r="FM151" s="568"/>
      <c r="FN151" s="568"/>
      <c r="FO151" s="568"/>
      <c r="FP151" s="568"/>
      <c r="FQ151" s="568"/>
      <c r="FR151" s="568"/>
      <c r="FS151" s="568"/>
      <c r="FT151" s="568"/>
      <c r="FU151" s="568"/>
      <c r="FV151" s="568"/>
      <c r="FW151" s="568"/>
      <c r="FX151" s="568"/>
      <c r="FY151" s="568"/>
      <c r="FZ151" s="568"/>
      <c r="GA151" s="568"/>
      <c r="GB151" s="568"/>
      <c r="GC151" s="568"/>
      <c r="GD151" s="568"/>
      <c r="GE151" s="568"/>
      <c r="GF151" s="568"/>
      <c r="GG151" s="568"/>
      <c r="GH151" s="568"/>
      <c r="GI151" s="568"/>
      <c r="GJ151" s="568"/>
      <c r="GK151" s="568"/>
      <c r="GL151" s="568"/>
      <c r="GM151" s="568"/>
      <c r="GN151" s="568"/>
      <c r="GO151" s="568"/>
      <c r="GP151" s="568"/>
      <c r="GQ151" s="568"/>
      <c r="GR151" s="568"/>
      <c r="GS151" s="568"/>
      <c r="GT151" s="568"/>
      <c r="GU151" s="568"/>
      <c r="GV151" s="568"/>
      <c r="GW151" s="568"/>
      <c r="GX151" s="568"/>
      <c r="GY151" s="568"/>
      <c r="GZ151" s="568"/>
      <c r="HA151" s="568"/>
      <c r="HB151" s="568"/>
      <c r="HC151" s="568"/>
      <c r="HD151" s="568"/>
      <c r="HE151" s="568"/>
      <c r="HF151" s="568"/>
      <c r="HG151" s="568"/>
      <c r="HH151" s="568"/>
      <c r="HI151" s="568"/>
      <c r="HJ151" s="568"/>
      <c r="HK151" s="568"/>
      <c r="HL151" s="568"/>
      <c r="HM151" s="568"/>
      <c r="HN151" s="568"/>
      <c r="HO151" s="568"/>
      <c r="HP151" s="568"/>
    </row>
    <row r="152" spans="1:224" s="18" customFormat="1" ht="16.5" customHeight="1" x14ac:dyDescent="0.3">
      <c r="A152" s="31"/>
      <c r="E152" s="120"/>
      <c r="G152" s="129"/>
      <c r="J152" s="120"/>
      <c r="K152" s="130"/>
      <c r="L152" s="131"/>
      <c r="M152" s="131"/>
      <c r="N152" s="131"/>
      <c r="O152" s="132"/>
    </row>
    <row r="153" spans="1:224" s="19" customFormat="1" ht="15" customHeight="1" x14ac:dyDescent="0.3">
      <c r="A153" s="11">
        <v>312</v>
      </c>
      <c r="B153" s="13" t="s">
        <v>85</v>
      </c>
      <c r="C153" s="13" t="s">
        <v>86</v>
      </c>
      <c r="D153" s="13"/>
      <c r="E153" s="12"/>
      <c r="F153" s="13"/>
      <c r="G153" s="12"/>
      <c r="H153" s="13"/>
      <c r="I153" s="13"/>
      <c r="J153" s="13"/>
      <c r="K153" s="15">
        <v>42060</v>
      </c>
      <c r="L153" s="16">
        <v>-73.650860105700701</v>
      </c>
      <c r="M153" s="16">
        <v>-10.487152810631706</v>
      </c>
      <c r="N153" s="16">
        <v>10.246362379352945</v>
      </c>
      <c r="O153" s="17"/>
      <c r="Q153" s="18"/>
    </row>
    <row r="154" spans="1:224" s="19" customFormat="1" ht="13.2" x14ac:dyDescent="0.3">
      <c r="A154" s="11">
        <v>313</v>
      </c>
      <c r="B154" s="13" t="s">
        <v>87</v>
      </c>
      <c r="C154" s="13" t="s">
        <v>88</v>
      </c>
      <c r="D154" s="13"/>
      <c r="E154" s="12"/>
      <c r="F154" s="13"/>
      <c r="G154" s="12"/>
      <c r="H154" s="13"/>
      <c r="I154" s="13"/>
      <c r="J154" s="13"/>
      <c r="K154" s="15">
        <v>42060</v>
      </c>
      <c r="L154" s="16">
        <v>-72.832012263665206</v>
      </c>
      <c r="M154" s="16">
        <v>-10.505967339456504</v>
      </c>
      <c r="N154" s="16">
        <v>11.215726451986825</v>
      </c>
      <c r="O154" s="17"/>
      <c r="Q154" s="18"/>
    </row>
    <row r="155" spans="1:224" s="19" customFormat="1" ht="15" customHeight="1" x14ac:dyDescent="0.3">
      <c r="A155" s="11" t="s">
        <v>61</v>
      </c>
      <c r="B155" s="13" t="s">
        <v>85</v>
      </c>
      <c r="C155" s="13" t="s">
        <v>86</v>
      </c>
      <c r="D155" s="13"/>
      <c r="E155" s="12"/>
      <c r="F155" s="13"/>
      <c r="G155" s="12"/>
      <c r="H155" s="13"/>
      <c r="I155" s="13"/>
      <c r="J155" s="13"/>
      <c r="K155" s="15">
        <v>42074</v>
      </c>
      <c r="L155" s="16"/>
      <c r="M155" s="16"/>
      <c r="N155" s="16"/>
      <c r="O155" s="17"/>
      <c r="Q155" s="18"/>
    </row>
    <row r="156" spans="1:224" s="19" customFormat="1" ht="13.2" x14ac:dyDescent="0.3">
      <c r="A156" s="11" t="s">
        <v>61</v>
      </c>
      <c r="B156" s="13" t="s">
        <v>87</v>
      </c>
      <c r="C156" s="13" t="s">
        <v>88</v>
      </c>
      <c r="D156" s="13"/>
      <c r="E156" s="12"/>
      <c r="F156" s="13"/>
      <c r="G156" s="12"/>
      <c r="H156" s="13"/>
      <c r="I156" s="13"/>
      <c r="J156" s="13"/>
      <c r="K156" s="15">
        <v>42074</v>
      </c>
      <c r="L156" s="16"/>
      <c r="M156" s="16"/>
      <c r="N156" s="16"/>
      <c r="O156" s="17"/>
      <c r="Q156" s="18"/>
    </row>
    <row r="157" spans="1:224" s="66" customFormat="1" ht="12.75" customHeight="1" x14ac:dyDescent="0.3">
      <c r="A157" s="72"/>
      <c r="B157" s="72"/>
      <c r="C157" s="72"/>
      <c r="D157" s="72"/>
      <c r="E157" s="9"/>
      <c r="F157" s="72"/>
      <c r="G157" s="9"/>
      <c r="H157" s="72"/>
      <c r="I157" s="72"/>
      <c r="J157" s="72"/>
      <c r="K157" s="75"/>
      <c r="L157" s="76"/>
      <c r="M157" s="76"/>
      <c r="N157" s="76"/>
      <c r="O157" s="77"/>
    </row>
    <row r="158" spans="1:224" s="72" customFormat="1" ht="26.4" x14ac:dyDescent="0.3">
      <c r="A158" s="1" t="s">
        <v>89</v>
      </c>
      <c r="B158" s="123"/>
      <c r="C158" s="3" t="s">
        <v>90</v>
      </c>
      <c r="D158" s="133" t="s">
        <v>91</v>
      </c>
      <c r="E158" s="1" t="s">
        <v>4</v>
      </c>
      <c r="F158" s="2" t="s">
        <v>5</v>
      </c>
      <c r="G158" s="3" t="s">
        <v>92</v>
      </c>
      <c r="H158" s="1" t="s">
        <v>93</v>
      </c>
      <c r="I158" s="1" t="s">
        <v>94</v>
      </c>
      <c r="J158" s="1" t="s">
        <v>9</v>
      </c>
      <c r="K158" s="134" t="s">
        <v>10</v>
      </c>
      <c r="L158" s="135" t="s">
        <v>95</v>
      </c>
      <c r="M158" s="135" t="s">
        <v>96</v>
      </c>
      <c r="N158" s="135" t="s">
        <v>13</v>
      </c>
      <c r="O158" s="136"/>
      <c r="P158" s="66"/>
      <c r="Q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  <c r="DS158" s="66"/>
      <c r="DT158" s="66"/>
      <c r="DU158" s="66"/>
      <c r="DV158" s="66"/>
      <c r="DW158" s="66"/>
      <c r="DX158" s="66"/>
      <c r="DY158" s="66"/>
      <c r="DZ158" s="66"/>
      <c r="EA158" s="66"/>
      <c r="EB158" s="66"/>
      <c r="EC158" s="66"/>
      <c r="ED158" s="66"/>
      <c r="EE158" s="66"/>
      <c r="EF158" s="66"/>
      <c r="EG158" s="66"/>
      <c r="EH158" s="66"/>
      <c r="EI158" s="66"/>
      <c r="EJ158" s="66"/>
      <c r="EK158" s="66"/>
      <c r="EL158" s="66"/>
      <c r="EM158" s="66"/>
      <c r="EN158" s="66"/>
      <c r="EO158" s="66"/>
      <c r="EP158" s="66"/>
      <c r="EQ158" s="66"/>
      <c r="ER158" s="66"/>
      <c r="ES158" s="66"/>
      <c r="ET158" s="66"/>
      <c r="EU158" s="66"/>
      <c r="EV158" s="66"/>
      <c r="EW158" s="66"/>
      <c r="EX158" s="66"/>
      <c r="EY158" s="66"/>
      <c r="EZ158" s="66"/>
      <c r="FA158" s="66"/>
      <c r="FB158" s="66"/>
      <c r="FC158" s="66"/>
      <c r="FD158" s="66"/>
      <c r="FE158" s="66"/>
      <c r="FF158" s="66"/>
      <c r="FG158" s="66"/>
      <c r="FH158" s="66"/>
      <c r="FI158" s="66"/>
      <c r="FJ158" s="66"/>
      <c r="FK158" s="66"/>
      <c r="FL158" s="66"/>
      <c r="FM158" s="66"/>
      <c r="FN158" s="66"/>
      <c r="FO158" s="66"/>
      <c r="FP158" s="66"/>
      <c r="FQ158" s="66"/>
      <c r="FR158" s="66"/>
      <c r="FS158" s="66"/>
      <c r="FT158" s="66"/>
      <c r="FU158" s="66"/>
      <c r="FV158" s="66"/>
      <c r="FW158" s="66"/>
      <c r="FX158" s="66"/>
      <c r="FY158" s="66"/>
      <c r="FZ158" s="66"/>
      <c r="GA158" s="66"/>
      <c r="GB158" s="66"/>
      <c r="GC158" s="66"/>
      <c r="GD158" s="66"/>
      <c r="GE158" s="66"/>
      <c r="GF158" s="66"/>
      <c r="GG158" s="66"/>
      <c r="GH158" s="66"/>
      <c r="GI158" s="66"/>
      <c r="GJ158" s="66"/>
      <c r="GK158" s="66"/>
      <c r="GL158" s="66"/>
      <c r="GM158" s="66"/>
      <c r="GN158" s="66"/>
      <c r="GO158" s="66"/>
      <c r="GP158" s="66"/>
      <c r="GQ158" s="66"/>
      <c r="GR158" s="66"/>
      <c r="GS158" s="66"/>
      <c r="GT158" s="66"/>
      <c r="GU158" s="66"/>
      <c r="GV158" s="66"/>
      <c r="GW158" s="66"/>
      <c r="GX158" s="66"/>
      <c r="GY158" s="66"/>
      <c r="GZ158" s="66"/>
      <c r="HA158" s="66"/>
      <c r="HB158" s="66"/>
      <c r="HC158" s="66"/>
      <c r="HD158" s="66"/>
      <c r="HE158" s="66"/>
      <c r="HF158" s="66"/>
      <c r="HG158" s="66"/>
      <c r="HH158" s="66"/>
      <c r="HI158" s="66"/>
      <c r="HJ158" s="66"/>
      <c r="HK158" s="66"/>
      <c r="HL158" s="66"/>
      <c r="HM158" s="66"/>
      <c r="HN158" s="66"/>
      <c r="HO158" s="66"/>
      <c r="HP158" s="66"/>
    </row>
    <row r="159" spans="1:224" s="18" customFormat="1" ht="12.75" customHeight="1" x14ac:dyDescent="0.3">
      <c r="A159" s="11" t="s">
        <v>61</v>
      </c>
      <c r="B159" s="12"/>
      <c r="C159" s="13" t="s">
        <v>97</v>
      </c>
      <c r="D159" s="13" t="s">
        <v>56</v>
      </c>
      <c r="E159" s="12"/>
      <c r="F159" s="13"/>
      <c r="G159" s="12"/>
      <c r="H159" s="13">
        <v>-572335</v>
      </c>
      <c r="I159" s="13">
        <v>-1114377</v>
      </c>
      <c r="J159" s="13"/>
      <c r="K159" s="15">
        <v>41800</v>
      </c>
      <c r="L159" s="16"/>
      <c r="M159" s="16"/>
      <c r="N159" s="16"/>
      <c r="O159" s="17"/>
    </row>
    <row r="160" spans="1:224" s="19" customFormat="1" ht="12.75" customHeight="1" x14ac:dyDescent="0.25">
      <c r="A160" s="11">
        <v>1217</v>
      </c>
      <c r="B160" s="13"/>
      <c r="C160" s="13" t="s">
        <v>97</v>
      </c>
      <c r="D160" s="13" t="s">
        <v>56</v>
      </c>
      <c r="E160" s="12"/>
      <c r="F160" s="13">
        <v>403</v>
      </c>
      <c r="G160" s="14">
        <v>7.13</v>
      </c>
      <c r="H160" s="59">
        <v>-572335</v>
      </c>
      <c r="I160" s="59">
        <v>-1113569</v>
      </c>
      <c r="J160" s="12" t="s">
        <v>98</v>
      </c>
      <c r="K160" s="60">
        <v>41901</v>
      </c>
      <c r="L160" s="61">
        <v>-68.453273634757295</v>
      </c>
      <c r="M160" s="61">
        <v>-9.9772404470675475</v>
      </c>
      <c r="N160" s="16">
        <v>11.364649941783085</v>
      </c>
      <c r="O160" s="62"/>
    </row>
    <row r="161" spans="1:17" s="19" customFormat="1" ht="12.75" customHeight="1" x14ac:dyDescent="0.3">
      <c r="A161" s="11">
        <v>1329</v>
      </c>
      <c r="B161" s="13"/>
      <c r="C161" s="13" t="s">
        <v>97</v>
      </c>
      <c r="D161" s="13" t="s">
        <v>56</v>
      </c>
      <c r="E161" s="12"/>
      <c r="F161" s="22">
        <v>428</v>
      </c>
      <c r="G161" s="14">
        <v>7.18</v>
      </c>
      <c r="H161" s="13">
        <v>-572335</v>
      </c>
      <c r="I161" s="13">
        <v>-1113569</v>
      </c>
      <c r="J161" s="12" t="s">
        <v>98</v>
      </c>
      <c r="K161" s="15">
        <v>41926</v>
      </c>
      <c r="L161" s="16">
        <v>-68.220530660783453</v>
      </c>
      <c r="M161" s="16">
        <v>-9.89803675353245</v>
      </c>
      <c r="N161" s="16">
        <v>10.963763367476147</v>
      </c>
      <c r="O161" s="17"/>
    </row>
    <row r="162" spans="1:17" s="19" customFormat="1" ht="12.75" customHeight="1" x14ac:dyDescent="0.25">
      <c r="A162" s="11">
        <v>1463</v>
      </c>
      <c r="B162" s="13"/>
      <c r="C162" s="13" t="s">
        <v>97</v>
      </c>
      <c r="D162" s="13" t="s">
        <v>56</v>
      </c>
      <c r="E162" s="110"/>
      <c r="F162" s="55">
        <v>523</v>
      </c>
      <c r="G162" s="116">
        <v>7.69</v>
      </c>
      <c r="H162" s="13">
        <v>-572335</v>
      </c>
      <c r="I162" s="13">
        <v>-1113569</v>
      </c>
      <c r="J162" s="12" t="s">
        <v>98</v>
      </c>
      <c r="K162" s="15">
        <v>41948</v>
      </c>
      <c r="L162" s="16">
        <v>-70.498993678510487</v>
      </c>
      <c r="M162" s="16">
        <v>-9.9660528611303434</v>
      </c>
      <c r="N162" s="16">
        <v>9.2294292105322597</v>
      </c>
      <c r="O162" s="17"/>
    </row>
    <row r="163" spans="1:17" s="19" customFormat="1" ht="13.2" x14ac:dyDescent="0.25">
      <c r="A163" s="11">
        <v>1609</v>
      </c>
      <c r="B163" s="58"/>
      <c r="C163" s="13" t="s">
        <v>97</v>
      </c>
      <c r="D163" s="13" t="s">
        <v>56</v>
      </c>
      <c r="E163" s="12"/>
      <c r="F163" s="58"/>
      <c r="G163" s="12"/>
      <c r="H163" s="59">
        <v>-572335</v>
      </c>
      <c r="I163" s="59">
        <v>-1113569</v>
      </c>
      <c r="J163" s="12" t="s">
        <v>99</v>
      </c>
      <c r="K163" s="60">
        <v>41989</v>
      </c>
      <c r="L163" s="16">
        <v>-66.822138724705553</v>
      </c>
      <c r="M163" s="16">
        <v>-9.7453298763322351</v>
      </c>
      <c r="N163" s="16">
        <v>11.140500285952328</v>
      </c>
      <c r="O163" s="62"/>
      <c r="Q163" s="46"/>
    </row>
    <row r="164" spans="1:17" s="19" customFormat="1" ht="13.2" x14ac:dyDescent="0.3">
      <c r="A164" s="11">
        <v>55</v>
      </c>
      <c r="B164" s="63"/>
      <c r="C164" s="13" t="s">
        <v>97</v>
      </c>
      <c r="D164" s="13" t="s">
        <v>56</v>
      </c>
      <c r="E164" s="12"/>
      <c r="F164" s="13"/>
      <c r="G164" s="12"/>
      <c r="H164" s="13">
        <v>-572335</v>
      </c>
      <c r="I164" s="13">
        <v>-1113569</v>
      </c>
      <c r="J164" s="12" t="s">
        <v>98</v>
      </c>
      <c r="K164" s="15">
        <v>42012</v>
      </c>
      <c r="L164" s="16">
        <v>-70.300150252339108</v>
      </c>
      <c r="M164" s="16">
        <v>-10.127886394665552</v>
      </c>
      <c r="N164" s="16">
        <v>10.722940904985307</v>
      </c>
      <c r="O164" s="17"/>
    </row>
    <row r="165" spans="1:17" s="18" customFormat="1" ht="12.75" customHeight="1" x14ac:dyDescent="0.25">
      <c r="A165" s="11">
        <v>277</v>
      </c>
      <c r="B165" s="13"/>
      <c r="C165" s="13" t="s">
        <v>97</v>
      </c>
      <c r="D165" s="13" t="s">
        <v>56</v>
      </c>
      <c r="E165" s="12"/>
      <c r="F165" s="13"/>
      <c r="G165" s="12"/>
      <c r="H165" s="59">
        <v>-572335</v>
      </c>
      <c r="I165" s="59">
        <v>-1113569</v>
      </c>
      <c r="J165" s="12" t="s">
        <v>98</v>
      </c>
      <c r="K165" s="60">
        <v>42040</v>
      </c>
      <c r="L165" s="61">
        <v>-67.99804185572404</v>
      </c>
      <c r="M165" s="61">
        <v>-9.8118828944296475</v>
      </c>
      <c r="N165" s="16">
        <v>10.49702129971314</v>
      </c>
      <c r="O165" s="62"/>
    </row>
    <row r="166" spans="1:17" s="18" customFormat="1" ht="15" customHeight="1" x14ac:dyDescent="0.25">
      <c r="A166" s="11">
        <v>310</v>
      </c>
      <c r="B166" s="13"/>
      <c r="C166" s="13" t="s">
        <v>97</v>
      </c>
      <c r="D166" s="13" t="s">
        <v>56</v>
      </c>
      <c r="E166" s="12"/>
      <c r="F166" s="13"/>
      <c r="G166" s="12"/>
      <c r="H166" s="59">
        <v>-572335</v>
      </c>
      <c r="I166" s="59">
        <v>-1113569</v>
      </c>
      <c r="J166" s="12" t="s">
        <v>98</v>
      </c>
      <c r="K166" s="15">
        <v>42060</v>
      </c>
      <c r="L166" s="61">
        <v>-69.788917951395959</v>
      </c>
      <c r="M166" s="61">
        <v>-9.9733085914561848</v>
      </c>
      <c r="N166" s="16">
        <v>9.9975507802535191</v>
      </c>
      <c r="O166" s="62"/>
    </row>
    <row r="167" spans="1:17" s="18" customFormat="1" ht="12.75" customHeight="1" x14ac:dyDescent="0.25">
      <c r="A167" s="11">
        <v>390</v>
      </c>
      <c r="B167" s="13"/>
      <c r="C167" s="13" t="s">
        <v>97</v>
      </c>
      <c r="D167" s="13" t="s">
        <v>56</v>
      </c>
      <c r="E167" s="12"/>
      <c r="F167" s="13"/>
      <c r="G167" s="12"/>
      <c r="H167" s="13">
        <v>-572335</v>
      </c>
      <c r="I167" s="13">
        <v>-1113569</v>
      </c>
      <c r="J167" s="12" t="s">
        <v>98</v>
      </c>
      <c r="K167" s="15">
        <v>42074</v>
      </c>
      <c r="L167" s="16">
        <v>-67.634123528975778</v>
      </c>
      <c r="M167" s="16">
        <v>-9.6387407422017333</v>
      </c>
      <c r="N167" s="16">
        <v>9.4758024086380885</v>
      </c>
      <c r="O167" s="17"/>
      <c r="Q167" s="46"/>
    </row>
    <row r="168" spans="1:17" s="72" customFormat="1" ht="12.75" customHeight="1" x14ac:dyDescent="0.25">
      <c r="A168" s="1"/>
      <c r="B168" s="123"/>
      <c r="C168" s="123"/>
      <c r="D168" s="123"/>
      <c r="E168" s="137"/>
      <c r="F168" s="138"/>
      <c r="G168" s="139"/>
      <c r="H168" s="123"/>
      <c r="I168" s="123"/>
      <c r="J168" s="124"/>
      <c r="K168" s="126"/>
      <c r="L168" s="127"/>
      <c r="M168" s="127"/>
      <c r="N168" s="127"/>
      <c r="O168" s="128"/>
    </row>
    <row r="169" spans="1:17" s="19" customFormat="1" ht="12.75" customHeight="1" x14ac:dyDescent="0.3">
      <c r="A169" s="11" t="s">
        <v>61</v>
      </c>
      <c r="B169" s="12"/>
      <c r="C169" s="13" t="s">
        <v>100</v>
      </c>
      <c r="D169" s="13" t="s">
        <v>54</v>
      </c>
      <c r="E169" s="11">
        <v>6640</v>
      </c>
      <c r="F169" s="13"/>
      <c r="G169" s="12"/>
      <c r="H169" s="13">
        <v>-572335</v>
      </c>
      <c r="I169" s="13">
        <v>-1114377</v>
      </c>
      <c r="J169" s="13"/>
      <c r="K169" s="15">
        <v>41800</v>
      </c>
      <c r="L169" s="16"/>
      <c r="M169" s="16"/>
      <c r="N169" s="16"/>
      <c r="O169" s="17"/>
      <c r="Q169" s="18"/>
    </row>
    <row r="170" spans="1:17" s="19" customFormat="1" ht="12.75" customHeight="1" x14ac:dyDescent="0.25">
      <c r="A170" s="11">
        <v>1462</v>
      </c>
      <c r="B170" s="13"/>
      <c r="C170" s="13" t="s">
        <v>100</v>
      </c>
      <c r="D170" s="13" t="s">
        <v>54</v>
      </c>
      <c r="E170" s="110"/>
      <c r="F170" s="55">
        <v>456</v>
      </c>
      <c r="G170" s="116">
        <v>7.35</v>
      </c>
      <c r="H170" s="13">
        <v>-572539</v>
      </c>
      <c r="I170" s="13">
        <v>-1114377</v>
      </c>
      <c r="J170" s="12" t="s">
        <v>101</v>
      </c>
      <c r="K170" s="15">
        <v>41948</v>
      </c>
      <c r="L170" s="16">
        <v>-67.6172305379297</v>
      </c>
      <c r="M170" s="16">
        <v>-9.6419383165838397</v>
      </c>
      <c r="N170" s="16">
        <v>9.5182759947410176</v>
      </c>
      <c r="O170" s="17"/>
    </row>
    <row r="171" spans="1:17" s="19" customFormat="1" ht="13.2" x14ac:dyDescent="0.25">
      <c r="A171" s="11">
        <v>1608</v>
      </c>
      <c r="B171" s="58"/>
      <c r="C171" s="13" t="s">
        <v>100</v>
      </c>
      <c r="D171" s="13" t="s">
        <v>54</v>
      </c>
      <c r="E171" s="12"/>
      <c r="F171" s="58"/>
      <c r="G171" s="12"/>
      <c r="H171" s="59">
        <v>-572539</v>
      </c>
      <c r="I171" s="59">
        <v>-1114377</v>
      </c>
      <c r="J171" s="12" t="s">
        <v>102</v>
      </c>
      <c r="K171" s="60">
        <v>41989</v>
      </c>
      <c r="L171" s="16">
        <v>-66.052969818643476</v>
      </c>
      <c r="M171" s="16">
        <v>-9.6217316251008516</v>
      </c>
      <c r="N171" s="16">
        <v>10.920883182163337</v>
      </c>
      <c r="O171" s="62"/>
      <c r="Q171" s="46"/>
    </row>
    <row r="172" spans="1:17" s="19" customFormat="1" ht="13.2" x14ac:dyDescent="0.3">
      <c r="A172" s="11">
        <v>54</v>
      </c>
      <c r="B172" s="63"/>
      <c r="C172" s="13" t="s">
        <v>100</v>
      </c>
      <c r="D172" s="13" t="s">
        <v>54</v>
      </c>
      <c r="E172" s="12"/>
      <c r="F172" s="13"/>
      <c r="G172" s="12"/>
      <c r="H172" s="13">
        <v>-572539</v>
      </c>
      <c r="I172" s="13">
        <v>-1114377</v>
      </c>
      <c r="J172" s="12" t="s">
        <v>101</v>
      </c>
      <c r="K172" s="15">
        <v>42012</v>
      </c>
      <c r="L172" s="16">
        <v>-67.794848709325294</v>
      </c>
      <c r="M172" s="16">
        <v>-9.8054342642422299</v>
      </c>
      <c r="N172" s="16">
        <v>10.648625404612545</v>
      </c>
      <c r="O172" s="17"/>
    </row>
    <row r="173" spans="1:17" s="18" customFormat="1" ht="12.75" customHeight="1" x14ac:dyDescent="0.25">
      <c r="A173" s="11">
        <v>276</v>
      </c>
      <c r="B173" s="13"/>
      <c r="C173" s="13" t="s">
        <v>100</v>
      </c>
      <c r="D173" s="13" t="s">
        <v>54</v>
      </c>
      <c r="E173" s="12"/>
      <c r="F173" s="13"/>
      <c r="G173" s="12"/>
      <c r="H173" s="59">
        <v>-572539</v>
      </c>
      <c r="I173" s="59">
        <v>-1114377</v>
      </c>
      <c r="J173" s="12" t="s">
        <v>101</v>
      </c>
      <c r="K173" s="60">
        <v>42040</v>
      </c>
      <c r="L173" s="61">
        <v>-67.567384040296531</v>
      </c>
      <c r="M173" s="61">
        <v>-9.6405783653092598</v>
      </c>
      <c r="N173" s="16">
        <v>9.5572428821775475</v>
      </c>
      <c r="O173" s="62"/>
    </row>
    <row r="174" spans="1:17" s="18" customFormat="1" ht="15" customHeight="1" x14ac:dyDescent="0.25">
      <c r="A174" s="11">
        <v>309</v>
      </c>
      <c r="B174" s="13"/>
      <c r="C174" s="13" t="s">
        <v>100</v>
      </c>
      <c r="D174" s="13" t="s">
        <v>63</v>
      </c>
      <c r="E174" s="12"/>
      <c r="F174" s="13"/>
      <c r="G174" s="12"/>
      <c r="H174" s="59">
        <v>-572539</v>
      </c>
      <c r="I174" s="59">
        <v>-1114377</v>
      </c>
      <c r="J174" s="12" t="s">
        <v>101</v>
      </c>
      <c r="K174" s="15">
        <v>42060</v>
      </c>
      <c r="L174" s="61">
        <v>-68.21856804460117</v>
      </c>
      <c r="M174" s="61">
        <v>-9.9655842185465957</v>
      </c>
      <c r="N174" s="16">
        <v>11.506105703771595</v>
      </c>
      <c r="O174" s="62"/>
    </row>
    <row r="175" spans="1:17" s="18" customFormat="1" ht="12.75" customHeight="1" x14ac:dyDescent="0.25">
      <c r="A175" s="11">
        <v>389</v>
      </c>
      <c r="B175" s="13"/>
      <c r="C175" s="13" t="s">
        <v>100</v>
      </c>
      <c r="D175" s="13" t="s">
        <v>54</v>
      </c>
      <c r="E175" s="12"/>
      <c r="F175" s="13"/>
      <c r="G175" s="12"/>
      <c r="H175" s="13">
        <v>-572539</v>
      </c>
      <c r="I175" s="13">
        <v>-1114377</v>
      </c>
      <c r="J175" s="12" t="s">
        <v>101</v>
      </c>
      <c r="K175" s="15">
        <v>42074</v>
      </c>
      <c r="L175" s="16">
        <v>-70.781660112475052</v>
      </c>
      <c r="M175" s="16">
        <v>-10.084412865070153</v>
      </c>
      <c r="N175" s="16">
        <v>9.8936428080861702</v>
      </c>
      <c r="O175" s="17"/>
      <c r="Q175" s="46"/>
    </row>
    <row r="176" spans="1:17" s="72" customFormat="1" ht="12.75" customHeight="1" x14ac:dyDescent="0.3">
      <c r="A176" s="1"/>
      <c r="B176" s="123"/>
      <c r="C176" s="123"/>
      <c r="D176" s="123"/>
      <c r="E176" s="124"/>
      <c r="F176" s="140"/>
      <c r="G176" s="125"/>
      <c r="H176" s="123"/>
      <c r="I176" s="123"/>
      <c r="J176" s="124"/>
      <c r="K176" s="126"/>
      <c r="L176" s="127"/>
      <c r="M176" s="127"/>
      <c r="N176" s="127"/>
      <c r="O176" s="128"/>
    </row>
    <row r="177" spans="1:17" s="19" customFormat="1" ht="12.75" customHeight="1" x14ac:dyDescent="0.3">
      <c r="A177" s="11"/>
      <c r="B177" s="13"/>
      <c r="C177" s="13" t="s">
        <v>103</v>
      </c>
      <c r="D177" s="13" t="s">
        <v>104</v>
      </c>
      <c r="E177" s="13"/>
      <c r="F177" s="110"/>
      <c r="G177" s="12"/>
      <c r="H177" s="13">
        <v>-572377</v>
      </c>
      <c r="I177" s="13">
        <v>-1113543</v>
      </c>
      <c r="J177" s="12" t="s">
        <v>105</v>
      </c>
      <c r="K177" s="15">
        <v>41948</v>
      </c>
      <c r="L177" s="582"/>
      <c r="M177" s="582"/>
      <c r="N177" s="582"/>
      <c r="O177" s="583" t="s">
        <v>106</v>
      </c>
    </row>
    <row r="178" spans="1:17" s="19" customFormat="1" ht="13.2" x14ac:dyDescent="0.25">
      <c r="A178" s="11"/>
      <c r="B178" s="13"/>
      <c r="C178" s="13" t="s">
        <v>103</v>
      </c>
      <c r="D178" s="13" t="s">
        <v>104</v>
      </c>
      <c r="E178" s="13"/>
      <c r="F178" s="110"/>
      <c r="G178" s="12"/>
      <c r="H178" s="59">
        <v>-572377</v>
      </c>
      <c r="I178" s="59">
        <v>-1113543</v>
      </c>
      <c r="J178" s="12" t="s">
        <v>107</v>
      </c>
      <c r="K178" s="60">
        <v>41989</v>
      </c>
      <c r="L178" s="582"/>
      <c r="M178" s="582"/>
      <c r="N178" s="582"/>
      <c r="O178" s="583" t="s">
        <v>106</v>
      </c>
      <c r="Q178" s="46"/>
    </row>
    <row r="179" spans="1:17" s="19" customFormat="1" ht="13.2" x14ac:dyDescent="0.3">
      <c r="A179" s="13"/>
      <c r="B179" s="17"/>
      <c r="C179" s="13" t="s">
        <v>103</v>
      </c>
      <c r="D179" s="13" t="s">
        <v>104</v>
      </c>
      <c r="E179" s="13"/>
      <c r="F179" s="110"/>
      <c r="G179" s="12"/>
      <c r="H179" s="13">
        <v>-572377</v>
      </c>
      <c r="I179" s="13">
        <v>-1113543</v>
      </c>
      <c r="J179" s="12" t="s">
        <v>105</v>
      </c>
      <c r="K179" s="15">
        <v>42012</v>
      </c>
      <c r="L179" s="582"/>
      <c r="M179" s="582"/>
      <c r="N179" s="582"/>
      <c r="O179" s="583" t="s">
        <v>106</v>
      </c>
    </row>
    <row r="180" spans="1:17" s="18" customFormat="1" ht="12.75" customHeight="1" x14ac:dyDescent="0.25">
      <c r="A180" s="11"/>
      <c r="B180" s="13"/>
      <c r="C180" s="13" t="s">
        <v>103</v>
      </c>
      <c r="D180" s="13" t="s">
        <v>104</v>
      </c>
      <c r="E180" s="13"/>
      <c r="F180" s="110"/>
      <c r="G180" s="12"/>
      <c r="H180" s="59">
        <v>-572377</v>
      </c>
      <c r="I180" s="59">
        <v>-1113543</v>
      </c>
      <c r="J180" s="12" t="s">
        <v>105</v>
      </c>
      <c r="K180" s="60"/>
      <c r="L180" s="584"/>
      <c r="M180" s="584"/>
      <c r="N180" s="582"/>
      <c r="O180" s="583" t="s">
        <v>106</v>
      </c>
    </row>
    <row r="181" spans="1:17" s="18" customFormat="1" ht="15" customHeight="1" x14ac:dyDescent="0.25">
      <c r="A181" s="11">
        <v>311</v>
      </c>
      <c r="B181" s="13"/>
      <c r="C181" s="13" t="s">
        <v>103</v>
      </c>
      <c r="D181" s="13" t="s">
        <v>104</v>
      </c>
      <c r="E181" s="13"/>
      <c r="F181" s="110"/>
      <c r="G181" s="12"/>
      <c r="H181" s="59">
        <v>-572377</v>
      </c>
      <c r="I181" s="59">
        <v>-1113543</v>
      </c>
      <c r="J181" s="12" t="s">
        <v>105</v>
      </c>
      <c r="K181" s="15">
        <v>42060</v>
      </c>
      <c r="L181" s="584">
        <v>-72.167159978477358</v>
      </c>
      <c r="M181" s="584">
        <v>-10.371315105813657</v>
      </c>
      <c r="N181" s="582">
        <v>10.803360868031902</v>
      </c>
      <c r="O181" s="583"/>
    </row>
    <row r="182" spans="1:17" s="18" customFormat="1" ht="12.75" customHeight="1" x14ac:dyDescent="0.25">
      <c r="A182" s="11"/>
      <c r="B182" s="13"/>
      <c r="C182" s="13" t="s">
        <v>103</v>
      </c>
      <c r="D182" s="13" t="s">
        <v>104</v>
      </c>
      <c r="E182" s="13"/>
      <c r="F182" s="110"/>
      <c r="G182" s="12"/>
      <c r="H182" s="13">
        <v>-572377</v>
      </c>
      <c r="I182" s="13">
        <v>-1113543</v>
      </c>
      <c r="J182" s="12" t="s">
        <v>105</v>
      </c>
      <c r="K182" s="15">
        <v>42074</v>
      </c>
      <c r="L182" s="582"/>
      <c r="M182" s="582"/>
      <c r="N182" s="582"/>
      <c r="O182" s="583" t="s">
        <v>106</v>
      </c>
      <c r="Q182" s="4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Y14"/>
  <sheetViews>
    <sheetView topLeftCell="CN10" workbookViewId="0">
      <selection activeCell="DI41" sqref="DI41"/>
    </sheetView>
  </sheetViews>
  <sheetFormatPr defaultRowHeight="14.4" x14ac:dyDescent="0.3"/>
  <sheetData>
    <row r="1" spans="1:129" ht="52.8" x14ac:dyDescent="0.3">
      <c r="A1" s="4" t="s">
        <v>10</v>
      </c>
      <c r="B1" s="4" t="s">
        <v>10</v>
      </c>
      <c r="C1" s="5" t="s">
        <v>540</v>
      </c>
      <c r="D1" s="5" t="s">
        <v>541</v>
      </c>
      <c r="E1" s="6" t="s">
        <v>542</v>
      </c>
      <c r="G1" s="4" t="s">
        <v>10</v>
      </c>
      <c r="H1" s="5" t="s">
        <v>543</v>
      </c>
      <c r="I1" s="5" t="s">
        <v>544</v>
      </c>
      <c r="J1" s="6" t="s">
        <v>545</v>
      </c>
      <c r="L1" s="4" t="s">
        <v>10</v>
      </c>
      <c r="M1" s="5" t="s">
        <v>546</v>
      </c>
      <c r="N1" s="5" t="s">
        <v>547</v>
      </c>
      <c r="O1" s="6" t="s">
        <v>548</v>
      </c>
      <c r="Q1" s="4" t="s">
        <v>10</v>
      </c>
      <c r="R1" s="5" t="s">
        <v>549</v>
      </c>
      <c r="S1" s="5" t="s">
        <v>550</v>
      </c>
      <c r="T1" s="6" t="s">
        <v>551</v>
      </c>
      <c r="V1" s="4" t="s">
        <v>10</v>
      </c>
      <c r="W1" s="5" t="s">
        <v>552</v>
      </c>
      <c r="X1" s="5" t="s">
        <v>553</v>
      </c>
      <c r="Y1" s="6" t="s">
        <v>554</v>
      </c>
      <c r="AA1" s="4" t="s">
        <v>10</v>
      </c>
      <c r="AB1" s="5" t="s">
        <v>555</v>
      </c>
      <c r="AC1" s="5" t="s">
        <v>556</v>
      </c>
      <c r="AD1" s="6" t="s">
        <v>557</v>
      </c>
      <c r="AF1" s="4" t="s">
        <v>10</v>
      </c>
      <c r="AG1" s="5" t="s">
        <v>558</v>
      </c>
      <c r="AH1" s="5" t="s">
        <v>559</v>
      </c>
      <c r="AI1" s="6" t="s">
        <v>560</v>
      </c>
      <c r="AK1" s="4" t="s">
        <v>10</v>
      </c>
      <c r="AL1" s="5" t="s">
        <v>561</v>
      </c>
      <c r="AM1" s="5" t="s">
        <v>562</v>
      </c>
      <c r="AN1" s="6" t="s">
        <v>563</v>
      </c>
      <c r="AP1" s="4" t="s">
        <v>10</v>
      </c>
      <c r="AQ1" s="5" t="s">
        <v>564</v>
      </c>
      <c r="AR1" s="5" t="s">
        <v>565</v>
      </c>
      <c r="AS1" s="6" t="s">
        <v>566</v>
      </c>
      <c r="AU1" s="4" t="s">
        <v>10</v>
      </c>
      <c r="AV1" s="5" t="s">
        <v>567</v>
      </c>
      <c r="AW1" s="5" t="s">
        <v>568</v>
      </c>
      <c r="AX1" s="6" t="s">
        <v>569</v>
      </c>
      <c r="AZ1" s="4" t="s">
        <v>10</v>
      </c>
      <c r="BA1" s="5" t="s">
        <v>570</v>
      </c>
      <c r="BB1" s="5" t="s">
        <v>571</v>
      </c>
      <c r="BC1" s="6" t="s">
        <v>572</v>
      </c>
      <c r="BE1" s="4" t="s">
        <v>10</v>
      </c>
      <c r="BF1" s="5" t="s">
        <v>573</v>
      </c>
      <c r="BG1" s="5" t="s">
        <v>574</v>
      </c>
      <c r="BH1" s="6" t="s">
        <v>575</v>
      </c>
      <c r="BJ1" s="4" t="s">
        <v>10</v>
      </c>
      <c r="BK1" s="5" t="s">
        <v>576</v>
      </c>
      <c r="BL1" s="5" t="s">
        <v>577</v>
      </c>
      <c r="BM1" s="6" t="s">
        <v>578</v>
      </c>
      <c r="BO1" s="4" t="s">
        <v>10</v>
      </c>
      <c r="BP1" s="5" t="s">
        <v>579</v>
      </c>
      <c r="BQ1" s="5" t="s">
        <v>580</v>
      </c>
      <c r="BR1" s="6" t="s">
        <v>581</v>
      </c>
      <c r="BT1" s="4" t="s">
        <v>10</v>
      </c>
      <c r="BU1" s="5" t="s">
        <v>582</v>
      </c>
      <c r="BV1" s="5" t="s">
        <v>583</v>
      </c>
      <c r="BW1" s="6" t="s">
        <v>584</v>
      </c>
      <c r="BZ1" s="4" t="s">
        <v>10</v>
      </c>
      <c r="CA1" s="5" t="s">
        <v>541</v>
      </c>
      <c r="CB1" s="5" t="s">
        <v>544</v>
      </c>
      <c r="CC1" s="5" t="s">
        <v>547</v>
      </c>
      <c r="CD1" s="5" t="s">
        <v>550</v>
      </c>
      <c r="CE1" s="5" t="s">
        <v>553</v>
      </c>
      <c r="CF1" s="5" t="s">
        <v>556</v>
      </c>
      <c r="CG1" s="5" t="s">
        <v>559</v>
      </c>
      <c r="CH1" s="5" t="s">
        <v>562</v>
      </c>
      <c r="CI1" s="5" t="s">
        <v>565</v>
      </c>
      <c r="CJ1" s="5" t="s">
        <v>568</v>
      </c>
      <c r="CK1" s="5" t="s">
        <v>571</v>
      </c>
      <c r="CL1" s="5" t="s">
        <v>574</v>
      </c>
      <c r="CM1" s="5" t="s">
        <v>577</v>
      </c>
      <c r="CN1" s="5" t="s">
        <v>580</v>
      </c>
      <c r="CO1" s="5" t="s">
        <v>583</v>
      </c>
      <c r="CR1" s="4" t="s">
        <v>10</v>
      </c>
      <c r="CS1" s="5" t="s">
        <v>540</v>
      </c>
      <c r="CT1" s="5" t="s">
        <v>543</v>
      </c>
      <c r="CU1" s="5" t="s">
        <v>546</v>
      </c>
      <c r="CV1" s="5" t="s">
        <v>549</v>
      </c>
      <c r="CW1" s="5" t="s">
        <v>552</v>
      </c>
      <c r="CX1" s="5" t="s">
        <v>555</v>
      </c>
      <c r="CY1" s="5" t="s">
        <v>558</v>
      </c>
      <c r="CZ1" s="5" t="s">
        <v>561</v>
      </c>
      <c r="DA1" s="5" t="s">
        <v>564</v>
      </c>
      <c r="DB1" s="5" t="s">
        <v>567</v>
      </c>
      <c r="DC1" s="5" t="s">
        <v>570</v>
      </c>
      <c r="DD1" s="5" t="s">
        <v>573</v>
      </c>
      <c r="DE1" s="5" t="s">
        <v>576</v>
      </c>
      <c r="DF1" s="5" t="s">
        <v>579</v>
      </c>
      <c r="DG1" s="5" t="s">
        <v>582</v>
      </c>
      <c r="DJ1" s="4" t="s">
        <v>10</v>
      </c>
      <c r="DK1" s="6" t="s">
        <v>542</v>
      </c>
      <c r="DL1" s="6" t="s">
        <v>545</v>
      </c>
      <c r="DM1" s="6" t="s">
        <v>548</v>
      </c>
      <c r="DN1" s="6" t="s">
        <v>551</v>
      </c>
      <c r="DO1" s="6" t="s">
        <v>554</v>
      </c>
      <c r="DP1" s="6" t="s">
        <v>557</v>
      </c>
      <c r="DQ1" s="6" t="s">
        <v>560</v>
      </c>
      <c r="DR1" s="6" t="s">
        <v>563</v>
      </c>
      <c r="DS1" s="6" t="s">
        <v>566</v>
      </c>
      <c r="DT1" s="6" t="s">
        <v>569</v>
      </c>
      <c r="DU1" s="6" t="s">
        <v>572</v>
      </c>
      <c r="DV1" s="6" t="s">
        <v>575</v>
      </c>
      <c r="DW1" s="6" t="s">
        <v>578</v>
      </c>
      <c r="DX1" s="6" t="s">
        <v>581</v>
      </c>
      <c r="DY1" s="6" t="s">
        <v>584</v>
      </c>
    </row>
    <row r="2" spans="1:129" x14ac:dyDescent="0.3">
      <c r="A2" s="15">
        <v>41771</v>
      </c>
      <c r="B2" s="15">
        <v>41766</v>
      </c>
      <c r="C2" s="16">
        <v>-62.452579245245516</v>
      </c>
      <c r="D2" s="16">
        <v>-8.5175558081419052</v>
      </c>
      <c r="E2" s="16">
        <v>5.6878672198897249</v>
      </c>
      <c r="G2" s="15">
        <v>41766</v>
      </c>
      <c r="H2" s="16">
        <v>-67.937854388967764</v>
      </c>
      <c r="I2" s="16">
        <v>-9.6278081173890087</v>
      </c>
      <c r="J2" s="16">
        <v>9.0846105501443049</v>
      </c>
      <c r="L2" s="15">
        <v>41773</v>
      </c>
      <c r="M2" s="16">
        <v>-72.100636530202536</v>
      </c>
      <c r="N2" s="16">
        <v>-10.58792522012566</v>
      </c>
      <c r="O2" s="16">
        <v>12.602765230802746</v>
      </c>
      <c r="Q2" s="15">
        <v>41773</v>
      </c>
      <c r="R2" s="16">
        <v>-69.808563155800172</v>
      </c>
      <c r="S2" s="16">
        <v>-9.9713615459619565</v>
      </c>
      <c r="T2" s="16">
        <v>9.9623292118954794</v>
      </c>
      <c r="V2" s="15">
        <v>41773</v>
      </c>
      <c r="W2" s="16">
        <v>-73.101496205922274</v>
      </c>
      <c r="X2" s="16">
        <v>-10.825443751696854</v>
      </c>
      <c r="Y2" s="16">
        <v>13.502053807652558</v>
      </c>
      <c r="AF2" s="15">
        <v>41771</v>
      </c>
      <c r="AG2" s="16">
        <v>-73.879407243248281</v>
      </c>
      <c r="AH2" s="16">
        <v>-10.670515809300602</v>
      </c>
      <c r="AI2" s="101">
        <v>11.484719231156532</v>
      </c>
      <c r="AK2" s="15">
        <v>41771</v>
      </c>
      <c r="AL2" s="16">
        <v>-71.159830004111726</v>
      </c>
      <c r="AM2" s="16">
        <v>-10.156352101902073</v>
      </c>
      <c r="AN2" s="16">
        <v>10.090986811104855</v>
      </c>
      <c r="AP2" s="15">
        <v>41771</v>
      </c>
      <c r="AQ2" s="16">
        <v>-71.144867105325758</v>
      </c>
      <c r="AR2" s="16">
        <v>-10.168705517942099</v>
      </c>
      <c r="AS2" s="16">
        <v>10.204777038211034</v>
      </c>
      <c r="AU2" s="15">
        <v>41771</v>
      </c>
      <c r="AV2" s="16">
        <v>-71.321045913958798</v>
      </c>
      <c r="AW2" s="16">
        <v>-10.308701428228456</v>
      </c>
      <c r="AX2" s="16">
        <v>11.148565511868853</v>
      </c>
      <c r="AZ2" s="15">
        <v>41771</v>
      </c>
      <c r="BA2" s="16">
        <v>-72.79656219504794</v>
      </c>
      <c r="BB2" s="16">
        <v>-10.464808695062821</v>
      </c>
      <c r="BC2" s="16">
        <v>10.921907365454629</v>
      </c>
      <c r="BZ2" s="15">
        <v>41771</v>
      </c>
      <c r="CA2" s="16">
        <v>-8.5175558081419052</v>
      </c>
      <c r="CB2" s="16">
        <v>-9.6278081173890087</v>
      </c>
      <c r="CC2" s="16">
        <v>-10.58792522012566</v>
      </c>
      <c r="CD2" s="16">
        <v>-9.9713615459619565</v>
      </c>
      <c r="CE2" s="16">
        <v>-10.825443751696854</v>
      </c>
      <c r="CG2" s="16">
        <v>-10.670515809300602</v>
      </c>
      <c r="CH2" s="16">
        <v>-10.156352101902073</v>
      </c>
      <c r="CI2" s="16">
        <v>-10.168705517942099</v>
      </c>
      <c r="CJ2" s="16">
        <v>-10.308701428228456</v>
      </c>
      <c r="CK2" s="16">
        <v>-10.464808695062821</v>
      </c>
      <c r="CR2" s="15">
        <v>41771</v>
      </c>
      <c r="CS2" s="16">
        <v>-62.452579245245516</v>
      </c>
      <c r="CT2" s="16">
        <v>-67.937854388967764</v>
      </c>
      <c r="CU2" s="16">
        <v>-72.100636530202536</v>
      </c>
      <c r="CV2" s="16">
        <v>-69.808563155800172</v>
      </c>
      <c r="CW2" s="16">
        <v>-73.101496205922274</v>
      </c>
      <c r="CY2" s="16">
        <v>-73.879407243248281</v>
      </c>
      <c r="CZ2" s="16">
        <v>-71.159830004111726</v>
      </c>
      <c r="DA2" s="16">
        <v>-71.144867105325758</v>
      </c>
      <c r="DB2" s="16">
        <v>-71.321045913958798</v>
      </c>
      <c r="DC2" s="16">
        <v>-72.79656219504794</v>
      </c>
      <c r="DJ2" s="15">
        <v>41771</v>
      </c>
      <c r="DK2" s="16">
        <v>5.6878672198897249</v>
      </c>
      <c r="DL2" s="16">
        <v>9.0846105501443049</v>
      </c>
      <c r="DM2" s="16">
        <v>12.602765230802746</v>
      </c>
      <c r="DN2" s="16">
        <v>9.9623292118954794</v>
      </c>
      <c r="DO2" s="16">
        <v>13.502053807652558</v>
      </c>
      <c r="DQ2" s="101">
        <v>11.484719231156532</v>
      </c>
      <c r="DR2" s="16">
        <v>10.090986811104855</v>
      </c>
      <c r="DS2" s="16">
        <v>10.204777038211034</v>
      </c>
      <c r="DT2" s="16">
        <v>11.148565511868853</v>
      </c>
      <c r="DU2" s="16">
        <v>10.921907365454629</v>
      </c>
    </row>
    <row r="3" spans="1:129" x14ac:dyDescent="0.3">
      <c r="A3" s="15">
        <v>41795</v>
      </c>
      <c r="B3" s="15">
        <v>41795</v>
      </c>
      <c r="C3" s="16">
        <v>-62.992806998205474</v>
      </c>
      <c r="D3" s="16">
        <v>-8.6080566406076962</v>
      </c>
      <c r="E3" s="16">
        <v>5.8716461266560955</v>
      </c>
      <c r="G3" s="15">
        <v>41795</v>
      </c>
      <c r="H3" s="16">
        <v>-61.86791573188215</v>
      </c>
      <c r="I3" s="16">
        <v>-8.8567977400630689</v>
      </c>
      <c r="J3" s="16">
        <v>8.9864661886224013</v>
      </c>
      <c r="L3" s="15">
        <v>41801</v>
      </c>
      <c r="M3" s="16">
        <v>-71.101409785188835</v>
      </c>
      <c r="N3" s="16">
        <v>-10.471254908661388</v>
      </c>
      <c r="O3" s="16">
        <v>12.668629484102269</v>
      </c>
      <c r="Q3" s="15">
        <v>41800</v>
      </c>
      <c r="R3" s="16">
        <v>-68.997003533521251</v>
      </c>
      <c r="S3" s="16">
        <v>-9.7399029224664098</v>
      </c>
      <c r="T3" s="16">
        <v>8.9222198462100266</v>
      </c>
      <c r="V3" s="15">
        <v>41801</v>
      </c>
      <c r="W3" s="16">
        <v>-72.273719966815079</v>
      </c>
      <c r="X3" s="16">
        <v>-10.710238861093716</v>
      </c>
      <c r="Y3" s="16">
        <v>13.408190921934647</v>
      </c>
      <c r="AA3" s="15">
        <v>41795</v>
      </c>
      <c r="AB3" s="16">
        <v>-69.294466085153161</v>
      </c>
      <c r="AC3" s="16">
        <v>-9.4794468977252926</v>
      </c>
      <c r="AD3" s="101">
        <v>6.5411090966491798</v>
      </c>
      <c r="AF3" s="15">
        <v>41795</v>
      </c>
      <c r="AG3" s="16">
        <v>-73.723974786234564</v>
      </c>
      <c r="AH3" s="16">
        <v>-10.56084811554067</v>
      </c>
      <c r="AI3" s="101">
        <v>10.762810138090799</v>
      </c>
      <c r="AK3" s="15">
        <v>41800</v>
      </c>
      <c r="AL3" s="16"/>
      <c r="AM3" s="16"/>
      <c r="AN3" s="16"/>
      <c r="AP3" s="15">
        <v>41795</v>
      </c>
      <c r="AQ3" s="16">
        <v>-71.391768756279532</v>
      </c>
      <c r="AR3" s="16">
        <v>-10.159046907551666</v>
      </c>
      <c r="AS3" s="16">
        <v>9.8806065041337945</v>
      </c>
      <c r="AU3" s="15">
        <v>41795</v>
      </c>
      <c r="AV3" s="16">
        <v>-71.423892413245028</v>
      </c>
      <c r="AW3" s="16">
        <v>-10.398211387193733</v>
      </c>
      <c r="AX3" s="16">
        <v>11.761798684304836</v>
      </c>
      <c r="AZ3" s="15">
        <v>41800</v>
      </c>
      <c r="BA3" s="16">
        <v>-71.44416324925443</v>
      </c>
      <c r="BB3" s="16">
        <v>-10.347381066435387</v>
      </c>
      <c r="BC3" s="16">
        <v>11.334885282228669</v>
      </c>
      <c r="BZ3" s="15">
        <v>41795</v>
      </c>
      <c r="CA3" s="16">
        <v>-8.6080566406076962</v>
      </c>
      <c r="CB3" s="16">
        <v>-8.8567977400630689</v>
      </c>
      <c r="CC3" s="16">
        <v>-10.471254908661388</v>
      </c>
      <c r="CD3" s="16">
        <v>-9.7399029224664098</v>
      </c>
      <c r="CE3" s="16">
        <v>-10.710238861093716</v>
      </c>
      <c r="CF3" s="16">
        <v>-9.4794468977252926</v>
      </c>
      <c r="CG3" s="16">
        <v>-10.56084811554067</v>
      </c>
      <c r="CH3" s="16"/>
      <c r="CI3" s="16">
        <v>-10.159046907551666</v>
      </c>
      <c r="CJ3" s="16">
        <v>-10.398211387193733</v>
      </c>
      <c r="CK3" s="16">
        <v>-10.347381066435387</v>
      </c>
      <c r="CR3" s="15">
        <v>41795</v>
      </c>
      <c r="CS3" s="16">
        <v>-62.992806998205474</v>
      </c>
      <c r="CT3" s="16">
        <v>-61.86791573188215</v>
      </c>
      <c r="CU3" s="16">
        <v>-71.101409785188835</v>
      </c>
      <c r="CV3" s="16">
        <v>-68.997003533521251</v>
      </c>
      <c r="CW3" s="16">
        <v>-72.273719966815079</v>
      </c>
      <c r="CX3" s="16">
        <v>-69.294466085153161</v>
      </c>
      <c r="CY3" s="16">
        <v>-73.723974786234564</v>
      </c>
      <c r="CZ3" s="16"/>
      <c r="DA3" s="16">
        <v>-71.391768756279532</v>
      </c>
      <c r="DB3" s="16">
        <v>-71.423892413245028</v>
      </c>
      <c r="DC3" s="16">
        <v>-71.44416324925443</v>
      </c>
      <c r="DJ3" s="15">
        <v>41795</v>
      </c>
      <c r="DK3" s="16">
        <v>5.8716461266560955</v>
      </c>
      <c r="DL3" s="16">
        <v>8.9864661886224013</v>
      </c>
      <c r="DM3" s="16">
        <v>12.668629484102269</v>
      </c>
      <c r="DN3" s="16">
        <v>8.9222198462100266</v>
      </c>
      <c r="DO3" s="16">
        <v>13.408190921934647</v>
      </c>
      <c r="DP3" s="101">
        <v>6.5411090966491798</v>
      </c>
      <c r="DQ3" s="101">
        <v>10.762810138090799</v>
      </c>
      <c r="DR3" s="16"/>
      <c r="DS3" s="16">
        <v>9.8806065041337945</v>
      </c>
      <c r="DT3" s="16">
        <v>11.761798684304836</v>
      </c>
      <c r="DU3" s="16">
        <v>11.334885282228669</v>
      </c>
    </row>
    <row r="4" spans="1:129" x14ac:dyDescent="0.3">
      <c r="A4" s="15">
        <v>41800</v>
      </c>
      <c r="B4" s="557">
        <v>41800</v>
      </c>
      <c r="AF4" s="15">
        <v>41800</v>
      </c>
      <c r="AG4" s="16">
        <v>-73.432337393804602</v>
      </c>
      <c r="AH4" s="16">
        <v>-10.595262322017737</v>
      </c>
      <c r="AI4" s="101">
        <v>11.329761182337293</v>
      </c>
      <c r="AP4" s="15"/>
      <c r="AQ4" s="16"/>
      <c r="AR4" s="16"/>
      <c r="AS4" s="16"/>
      <c r="AU4" s="15"/>
      <c r="AV4" s="21"/>
      <c r="AW4" s="21"/>
      <c r="AX4" s="21"/>
      <c r="BE4" s="15">
        <v>41794</v>
      </c>
      <c r="BF4" s="21">
        <v>-72.836434969804586</v>
      </c>
      <c r="BG4" s="21">
        <v>-10.412283458127515</v>
      </c>
      <c r="BH4" s="21">
        <v>10.461832695215534</v>
      </c>
      <c r="BJ4" s="15">
        <v>41794</v>
      </c>
      <c r="BK4" s="21">
        <v>-72.873459964370284</v>
      </c>
      <c r="BL4" s="21">
        <v>-10.384591564152933</v>
      </c>
      <c r="BM4" s="21">
        <v>10.203272548853178</v>
      </c>
      <c r="BZ4" s="15">
        <v>41800</v>
      </c>
      <c r="CG4" s="16">
        <v>-10.595262322017737</v>
      </c>
      <c r="CI4" s="16"/>
      <c r="CJ4" s="21"/>
      <c r="CL4" s="21">
        <v>-10.4</v>
      </c>
      <c r="CM4" s="21">
        <v>-10.384591564152933</v>
      </c>
      <c r="CR4" s="15">
        <v>41800</v>
      </c>
      <c r="CY4" s="16">
        <v>-73.432337393804602</v>
      </c>
      <c r="DA4" s="16"/>
      <c r="DB4" s="21"/>
      <c r="DD4" s="21">
        <v>-72.836434969804586</v>
      </c>
      <c r="DE4" s="21">
        <v>-72.873459964370284</v>
      </c>
      <c r="DJ4" s="15">
        <v>41800</v>
      </c>
      <c r="DQ4" s="101">
        <v>11.329761182337293</v>
      </c>
      <c r="DS4" s="16"/>
      <c r="DT4" s="21"/>
      <c r="DV4" s="21">
        <v>10.461832695215534</v>
      </c>
      <c r="DW4" s="21">
        <v>10.203272548853178</v>
      </c>
    </row>
    <row r="5" spans="1:129" x14ac:dyDescent="0.3">
      <c r="A5" s="15">
        <v>41830</v>
      </c>
      <c r="B5" s="15">
        <v>41837</v>
      </c>
      <c r="C5" s="21">
        <v>-62.726654662567675</v>
      </c>
      <c r="D5" s="21">
        <v>-8.9060080760347127</v>
      </c>
      <c r="E5" s="21">
        <v>8.5214099457100261</v>
      </c>
      <c r="G5" s="15">
        <v>41830</v>
      </c>
      <c r="H5" s="21">
        <v>-66.540135265140037</v>
      </c>
      <c r="I5" s="21">
        <v>-9.4842913383796983</v>
      </c>
      <c r="J5" s="21">
        <v>9.334195441897549</v>
      </c>
      <c r="L5" s="15">
        <v>41837</v>
      </c>
      <c r="M5" s="21">
        <v>-70.974167172556804</v>
      </c>
      <c r="N5" s="21">
        <v>-10.302982706039536</v>
      </c>
      <c r="O5" s="21">
        <v>11.449694475759486</v>
      </c>
      <c r="Q5" s="15">
        <v>41837</v>
      </c>
      <c r="R5" s="21">
        <v>-68.398898890328994</v>
      </c>
      <c r="S5" s="21">
        <v>-9.5786668826773198</v>
      </c>
      <c r="T5" s="21">
        <v>8.2304361710895648</v>
      </c>
      <c r="V5" s="15">
        <v>41837</v>
      </c>
      <c r="W5" s="21">
        <v>-71.766628562780099</v>
      </c>
      <c r="X5" s="21">
        <v>-10.682593254488781</v>
      </c>
      <c r="Y5" s="21">
        <v>13.694117473130149</v>
      </c>
      <c r="AF5" s="15">
        <v>41830</v>
      </c>
      <c r="AG5" s="21">
        <v>-73.875296045447726</v>
      </c>
      <c r="AH5" s="21">
        <v>-10.605933364306821</v>
      </c>
      <c r="AI5" s="114">
        <v>10.972170869006845</v>
      </c>
      <c r="AU5" s="15">
        <v>41830</v>
      </c>
      <c r="AV5" s="21">
        <v>-70.633149573231961</v>
      </c>
      <c r="AW5" s="21">
        <v>-10.238259496741707</v>
      </c>
      <c r="AX5" s="21">
        <v>11.272926400701692</v>
      </c>
      <c r="AZ5" s="15">
        <v>41830</v>
      </c>
      <c r="BA5" s="21">
        <v>-72.604454217541615</v>
      </c>
      <c r="BB5" s="21">
        <v>-10.469003403404312</v>
      </c>
      <c r="BC5" s="21">
        <v>11.147573009692877</v>
      </c>
      <c r="BZ5" s="15">
        <v>41830</v>
      </c>
      <c r="CA5" s="21">
        <v>-8.9060080760347127</v>
      </c>
      <c r="CB5" s="21">
        <v>-9.4842913383796983</v>
      </c>
      <c r="CC5" s="21">
        <v>-10.302982706039536</v>
      </c>
      <c r="CD5" s="21">
        <v>-9.5786668826773198</v>
      </c>
      <c r="CE5" s="21">
        <v>-10.682593254488781</v>
      </c>
      <c r="CG5" s="21">
        <v>-10.605933364306821</v>
      </c>
      <c r="CJ5" s="21">
        <v>-10.238259496741707</v>
      </c>
      <c r="CK5" s="21">
        <v>-10.469003403404312</v>
      </c>
      <c r="CR5" s="15">
        <v>41830</v>
      </c>
      <c r="CS5" s="21">
        <v>-62.726654662567675</v>
      </c>
      <c r="CT5" s="21">
        <v>-66.540135265140037</v>
      </c>
      <c r="CU5" s="21">
        <v>-70.974167172556804</v>
      </c>
      <c r="CV5" s="21">
        <v>-68.398898890328994</v>
      </c>
      <c r="CW5" s="21">
        <v>-71.766628562780099</v>
      </c>
      <c r="CY5" s="21">
        <v>-73.875296045447726</v>
      </c>
      <c r="DB5" s="21">
        <v>-70.633149573231961</v>
      </c>
      <c r="DC5" s="21">
        <v>-72.604454217541615</v>
      </c>
      <c r="DJ5" s="15">
        <v>41830</v>
      </c>
      <c r="DK5" s="21">
        <v>8.5214099457100261</v>
      </c>
      <c r="DL5" s="21">
        <v>9.334195441897549</v>
      </c>
      <c r="DM5" s="21">
        <v>11.449694475759486</v>
      </c>
      <c r="DN5" s="21">
        <v>8.2304361710895648</v>
      </c>
      <c r="DO5" s="21">
        <v>13.694117473130149</v>
      </c>
      <c r="DQ5" s="114">
        <v>10.972170869006845</v>
      </c>
      <c r="DT5" s="21">
        <v>11.272926400701692</v>
      </c>
      <c r="DU5" s="21">
        <v>11.147573009692877</v>
      </c>
    </row>
    <row r="6" spans="1:129" x14ac:dyDescent="0.3">
      <c r="A6" s="60">
        <v>41865</v>
      </c>
      <c r="B6" s="15">
        <v>41858</v>
      </c>
      <c r="C6" s="16">
        <v>-63.79117717460344</v>
      </c>
      <c r="D6" s="16">
        <v>-8.8456964862446146</v>
      </c>
      <c r="E6" s="16">
        <v>6.9743947153534762</v>
      </c>
      <c r="G6" s="15">
        <v>41858</v>
      </c>
      <c r="H6" s="16">
        <v>-62.764120642112047</v>
      </c>
      <c r="I6" s="16">
        <v>-8.8717149367475141</v>
      </c>
      <c r="J6" s="16">
        <v>8.2095988518680656</v>
      </c>
      <c r="L6" s="15">
        <v>41863</v>
      </c>
      <c r="M6" s="16">
        <v>-70.108522999486027</v>
      </c>
      <c r="N6" s="16">
        <v>-10.118117160368181</v>
      </c>
      <c r="O6" s="16">
        <v>10.836414283459419</v>
      </c>
      <c r="Q6" s="15">
        <v>41863</v>
      </c>
      <c r="R6" s="61">
        <v>-64.010659312617534</v>
      </c>
      <c r="S6" s="61">
        <v>-8.903285017094186</v>
      </c>
      <c r="T6" s="16">
        <v>7.2156208241359536</v>
      </c>
      <c r="V6" s="15">
        <v>41863</v>
      </c>
      <c r="W6" s="16">
        <v>-71.886566596055602</v>
      </c>
      <c r="X6" s="16">
        <v>-10.472269589988993</v>
      </c>
      <c r="Y6" s="16">
        <v>11.891590123856346</v>
      </c>
      <c r="AF6" s="60">
        <v>41865</v>
      </c>
      <c r="AG6" s="61">
        <v>-72.931411880986801</v>
      </c>
      <c r="AH6" s="61">
        <v>-10.43533957005698</v>
      </c>
      <c r="AI6" s="16">
        <v>10.551304679469041</v>
      </c>
      <c r="AK6" s="60">
        <v>41865</v>
      </c>
      <c r="AL6" s="61">
        <v>-61.322207919831953</v>
      </c>
      <c r="AM6" s="61">
        <v>-8.8177349796752615</v>
      </c>
      <c r="AN6" s="16">
        <v>9.2196719175701389</v>
      </c>
      <c r="AU6" s="60">
        <v>41858</v>
      </c>
      <c r="AV6" s="61">
        <v>-65.611693330825801</v>
      </c>
      <c r="AW6" s="61">
        <v>-9.5957306353145011</v>
      </c>
      <c r="AX6" s="16">
        <v>11.154151751690208</v>
      </c>
      <c r="AZ6" s="60">
        <v>41858</v>
      </c>
      <c r="BA6" s="61">
        <v>-72.571993917184713</v>
      </c>
      <c r="BB6" s="61">
        <v>-10.247162889717551</v>
      </c>
      <c r="BC6" s="16">
        <v>9.405309200555692</v>
      </c>
      <c r="BZ6" s="60">
        <v>41865</v>
      </c>
      <c r="CA6" s="16">
        <v>-8.8456964862446146</v>
      </c>
      <c r="CB6" s="16">
        <v>-8.8717149367475141</v>
      </c>
      <c r="CC6" s="16">
        <v>-10.118117160368181</v>
      </c>
      <c r="CD6" s="61">
        <v>-8.903285017094186</v>
      </c>
      <c r="CE6" s="16">
        <v>-10.472269589988993</v>
      </c>
      <c r="CG6" s="61">
        <v>-10.43533957005698</v>
      </c>
      <c r="CH6" s="61">
        <v>-8.8177349796752615</v>
      </c>
      <c r="CJ6" s="61">
        <v>-9.5957306353145011</v>
      </c>
      <c r="CK6" s="61">
        <v>-10.247162889717551</v>
      </c>
      <c r="CR6" s="60">
        <v>41865</v>
      </c>
      <c r="CS6" s="16">
        <v>-63.79117717460344</v>
      </c>
      <c r="CT6" s="16">
        <v>-62.764120642112047</v>
      </c>
      <c r="CU6" s="16">
        <v>-70.108522999486027</v>
      </c>
      <c r="CV6" s="61">
        <v>-64.010659312617534</v>
      </c>
      <c r="CW6" s="16">
        <v>-71.886566596055602</v>
      </c>
      <c r="CY6" s="61">
        <v>-72.931411880986801</v>
      </c>
      <c r="CZ6" s="61">
        <v>-61.322207919831953</v>
      </c>
      <c r="DB6" s="61">
        <v>-65.611693330825801</v>
      </c>
      <c r="DC6" s="61">
        <v>-72.571993917184713</v>
      </c>
      <c r="DJ6" s="60">
        <v>41865</v>
      </c>
      <c r="DK6" s="16">
        <v>6.9743947153534762</v>
      </c>
      <c r="DL6" s="16">
        <v>8.2095988518680656</v>
      </c>
      <c r="DM6" s="16">
        <v>10.836414283459419</v>
      </c>
      <c r="DN6" s="16">
        <v>7.2156208241359536</v>
      </c>
      <c r="DO6" s="16">
        <v>11.891590123856346</v>
      </c>
      <c r="DQ6" s="16">
        <v>10.551304679469041</v>
      </c>
      <c r="DR6" s="16">
        <v>9.2196719175701389</v>
      </c>
      <c r="DT6" s="16">
        <v>11.154151751690208</v>
      </c>
      <c r="DU6" s="16">
        <v>9.405309200555692</v>
      </c>
    </row>
    <row r="7" spans="1:129" x14ac:dyDescent="0.3">
      <c r="A7" s="60">
        <v>41901</v>
      </c>
      <c r="B7" s="15">
        <v>41899</v>
      </c>
      <c r="C7" s="16">
        <v>-63.209327576059053</v>
      </c>
      <c r="D7" s="16">
        <v>-8.9380410327819071</v>
      </c>
      <c r="E7" s="16">
        <v>8.2950006861962038</v>
      </c>
      <c r="G7" s="15">
        <v>41899</v>
      </c>
      <c r="H7" s="16">
        <v>-65.718295566734795</v>
      </c>
      <c r="I7" s="16">
        <v>-9.5815399209939347</v>
      </c>
      <c r="J7" s="16">
        <v>10.934023801216682</v>
      </c>
      <c r="L7" s="15">
        <v>41899</v>
      </c>
      <c r="M7" s="16">
        <v>-69.784258766885145</v>
      </c>
      <c r="N7" s="16">
        <v>-10.354705816405898</v>
      </c>
      <c r="O7" s="16">
        <v>13.053387764362043</v>
      </c>
      <c r="Q7" s="15">
        <v>41900</v>
      </c>
      <c r="R7" s="61">
        <v>-68.492803372197955</v>
      </c>
      <c r="S7" s="61">
        <v>-10.117014911384011</v>
      </c>
      <c r="T7" s="16">
        <v>12.443315918874134</v>
      </c>
      <c r="V7" s="15">
        <v>41899</v>
      </c>
      <c r="W7" s="16">
        <v>-70.925717914311221</v>
      </c>
      <c r="X7" s="16">
        <v>-10.562139188950955</v>
      </c>
      <c r="Y7" s="16">
        <v>13.571395597296416</v>
      </c>
      <c r="AA7" s="106">
        <v>41901</v>
      </c>
      <c r="AB7" s="107">
        <v>-66.9373587600506</v>
      </c>
      <c r="AC7" s="16">
        <v>-9.6736135832930437</v>
      </c>
      <c r="AD7" s="108">
        <v>10.451549906293749</v>
      </c>
      <c r="AF7" s="60">
        <v>41901</v>
      </c>
      <c r="AG7" s="61">
        <v>-72.626528363087957</v>
      </c>
      <c r="AH7" s="61">
        <v>-10.664116054970814</v>
      </c>
      <c r="AI7" s="16">
        <v>12.686400076678552</v>
      </c>
      <c r="AK7" s="60">
        <v>41901</v>
      </c>
      <c r="AL7" s="61">
        <v>-68.834465338293498</v>
      </c>
      <c r="AM7" s="61">
        <v>-10.004091192884582</v>
      </c>
      <c r="AN7" s="16">
        <v>11.198264204783158</v>
      </c>
      <c r="AP7" s="60">
        <v>41901</v>
      </c>
      <c r="AQ7" s="61">
        <v>-69.363770188735742</v>
      </c>
      <c r="AR7" s="61">
        <v>-10.183928494899515</v>
      </c>
      <c r="AS7" s="16">
        <v>12.107657770460378</v>
      </c>
      <c r="AU7" s="60">
        <v>41893</v>
      </c>
      <c r="AV7" s="61">
        <v>-69.066190705867399</v>
      </c>
      <c r="AW7" s="61">
        <v>-10.321320756253424</v>
      </c>
      <c r="AX7" s="16">
        <v>13.504375344159996</v>
      </c>
      <c r="AZ7" s="60">
        <v>41893</v>
      </c>
      <c r="BA7" s="61">
        <v>-72.188782722579319</v>
      </c>
      <c r="BB7" s="61">
        <v>-10.489695741266306</v>
      </c>
      <c r="BC7" s="16">
        <v>11.728783207551132</v>
      </c>
      <c r="BO7" s="60">
        <v>41901</v>
      </c>
      <c r="BP7" s="61">
        <v>-68.453273634757295</v>
      </c>
      <c r="BQ7" s="61">
        <v>-9.9772404470675475</v>
      </c>
      <c r="BR7" s="16">
        <v>11.364649941783085</v>
      </c>
      <c r="BZ7" s="60">
        <v>41901</v>
      </c>
      <c r="CA7" s="16">
        <v>-8.9380410327819071</v>
      </c>
      <c r="CB7" s="16">
        <v>-9.5815399209939347</v>
      </c>
      <c r="CC7" s="16">
        <v>-10.354705816405898</v>
      </c>
      <c r="CD7" s="61">
        <v>-10.117014911384011</v>
      </c>
      <c r="CE7" s="16">
        <v>-10.562139188950955</v>
      </c>
      <c r="CF7" s="16">
        <v>-9.6736135832930437</v>
      </c>
      <c r="CG7" s="61">
        <v>-10.664116054970814</v>
      </c>
      <c r="CH7" s="61">
        <v>-10.004091192884582</v>
      </c>
      <c r="CI7" s="61">
        <v>-10.183928494899515</v>
      </c>
      <c r="CJ7" s="61">
        <v>-10.321320756253424</v>
      </c>
      <c r="CK7" s="61">
        <v>-10.489695741266306</v>
      </c>
      <c r="CN7" s="61">
        <v>-9.9772404470675475</v>
      </c>
      <c r="CR7" s="60">
        <v>41901</v>
      </c>
      <c r="CS7" s="16">
        <v>-63.209327576059053</v>
      </c>
      <c r="CT7" s="16">
        <v>-65.718295566734795</v>
      </c>
      <c r="CU7" s="16">
        <v>-69.784258766885145</v>
      </c>
      <c r="CV7" s="61">
        <v>-68.492803372197955</v>
      </c>
      <c r="CW7" s="16">
        <v>-70.925717914311221</v>
      </c>
      <c r="CX7" s="107">
        <v>-66.9373587600506</v>
      </c>
      <c r="CY7" s="61">
        <v>-72.626528363087957</v>
      </c>
      <c r="CZ7" s="61">
        <v>-68.834465338293498</v>
      </c>
      <c r="DA7" s="61">
        <v>-69.363770188735742</v>
      </c>
      <c r="DB7" s="61">
        <v>-69.066190705867399</v>
      </c>
      <c r="DC7" s="61">
        <v>-72.188782722579319</v>
      </c>
      <c r="DF7" s="61">
        <v>-68.453273634757295</v>
      </c>
      <c r="DJ7" s="60">
        <v>41901</v>
      </c>
      <c r="DK7" s="16">
        <v>8.2950006861962038</v>
      </c>
      <c r="DL7" s="16">
        <v>10.934023801216682</v>
      </c>
      <c r="DM7" s="16">
        <v>13.053387764362043</v>
      </c>
      <c r="DN7" s="16">
        <v>12.443315918874134</v>
      </c>
      <c r="DO7" s="16">
        <v>13.571395597296416</v>
      </c>
      <c r="DP7" s="108">
        <v>10.451549906293749</v>
      </c>
      <c r="DQ7" s="16">
        <v>12.686400076678552</v>
      </c>
      <c r="DR7" s="16">
        <v>11.198264204783158</v>
      </c>
      <c r="DS7" s="16">
        <v>12.107657770460378</v>
      </c>
      <c r="DT7" s="16">
        <v>13.504375344159996</v>
      </c>
      <c r="DU7" s="16">
        <v>11.728783207551132</v>
      </c>
      <c r="DX7" s="16">
        <v>11.364649941783085</v>
      </c>
    </row>
    <row r="8" spans="1:129" x14ac:dyDescent="0.3">
      <c r="A8" s="15">
        <v>41926</v>
      </c>
      <c r="B8" s="15">
        <v>41927</v>
      </c>
      <c r="C8" s="16">
        <v>-64.892766370817355</v>
      </c>
      <c r="D8" s="16">
        <v>-8.954345508175388</v>
      </c>
      <c r="E8" s="16">
        <v>6.7419976945857485</v>
      </c>
      <c r="G8" s="15">
        <v>41921</v>
      </c>
      <c r="H8" s="16">
        <v>-66.020301509948908</v>
      </c>
      <c r="I8" s="16">
        <v>-9.4479796363992836</v>
      </c>
      <c r="J8" s="16">
        <v>9.5635355812453611</v>
      </c>
      <c r="L8" s="15">
        <v>41928</v>
      </c>
      <c r="M8" s="16">
        <v>-70.666016042609357</v>
      </c>
      <c r="N8" s="16">
        <v>-10.460704615367934</v>
      </c>
      <c r="O8" s="16">
        <v>13.019620880334116</v>
      </c>
      <c r="Q8" s="15">
        <v>41928</v>
      </c>
      <c r="R8" s="16">
        <v>-69.315240488227175</v>
      </c>
      <c r="S8" s="16">
        <v>-9.9638042682310388</v>
      </c>
      <c r="T8" s="16">
        <v>10.395193657621135</v>
      </c>
      <c r="V8" s="15">
        <v>41928</v>
      </c>
      <c r="W8" s="16">
        <v>-71.830451996898319</v>
      </c>
      <c r="X8" s="16">
        <v>-10.683273704907233</v>
      </c>
      <c r="Y8" s="16">
        <v>13.635737642359544</v>
      </c>
      <c r="AA8" s="15">
        <v>41926</v>
      </c>
      <c r="AB8" s="16">
        <v>-67.951719592202494</v>
      </c>
      <c r="AC8" s="16">
        <v>-9.6793293763279973</v>
      </c>
      <c r="AD8" s="16">
        <v>9.4829154184214843</v>
      </c>
      <c r="AF8" s="15">
        <v>41926</v>
      </c>
      <c r="AG8" s="16">
        <v>-72.362074697776606</v>
      </c>
      <c r="AH8" s="16">
        <v>-10.42830700287173</v>
      </c>
      <c r="AI8" s="16">
        <v>11.064381325197232</v>
      </c>
      <c r="AK8" s="15">
        <v>41926</v>
      </c>
      <c r="AL8" s="16">
        <v>-68.623309017559734</v>
      </c>
      <c r="AM8" s="16">
        <v>-9.8989213573984447</v>
      </c>
      <c r="AN8" s="16">
        <v>10.568061841627824</v>
      </c>
      <c r="AU8" s="15">
        <v>41921</v>
      </c>
      <c r="AV8" s="16">
        <v>-69.059546907636616</v>
      </c>
      <c r="AW8" s="16">
        <v>-10.140234027166954</v>
      </c>
      <c r="AX8" s="16">
        <v>12.06232530969902</v>
      </c>
      <c r="AZ8" s="15">
        <v>41921</v>
      </c>
      <c r="BA8" s="16">
        <v>-72.075958189063073</v>
      </c>
      <c r="BB8" s="16">
        <v>-10.424056066330072</v>
      </c>
      <c r="BC8" s="16">
        <v>11.316490341577506</v>
      </c>
      <c r="BO8" s="15">
        <v>41926</v>
      </c>
      <c r="BP8" s="16">
        <v>-68.220530660783453</v>
      </c>
      <c r="BQ8" s="16">
        <v>-9.89803675353245</v>
      </c>
      <c r="BR8" s="16">
        <v>10.963763367476147</v>
      </c>
      <c r="BZ8" s="15">
        <v>41926</v>
      </c>
      <c r="CA8" s="16">
        <v>-8.954345508175388</v>
      </c>
      <c r="CB8" s="16">
        <v>-9.4479796363992836</v>
      </c>
      <c r="CC8" s="16">
        <v>-10.460704615367934</v>
      </c>
      <c r="CD8" s="16">
        <v>-9.9638042682310388</v>
      </c>
      <c r="CE8" s="16">
        <v>-10.683273704907233</v>
      </c>
      <c r="CF8" s="16">
        <v>-9.6793293763279973</v>
      </c>
      <c r="CG8" s="16">
        <v>-10.42830700287173</v>
      </c>
      <c r="CH8" s="16">
        <v>-9.8989213573984447</v>
      </c>
      <c r="CJ8" s="16">
        <v>-10.140234027166954</v>
      </c>
      <c r="CK8" s="16">
        <v>-10.424056066330072</v>
      </c>
      <c r="CN8" s="16">
        <v>-9.89803675353245</v>
      </c>
      <c r="CR8" s="15">
        <v>41926</v>
      </c>
      <c r="CS8" s="16">
        <v>-64.892766370817355</v>
      </c>
      <c r="CT8" s="16">
        <v>-66.020301509948908</v>
      </c>
      <c r="CU8" s="16">
        <v>-70.666016042609357</v>
      </c>
      <c r="CV8" s="16">
        <v>-69.315240488227175</v>
      </c>
      <c r="CW8" s="16">
        <v>-71.830451996898319</v>
      </c>
      <c r="CX8" s="16">
        <v>-67.951719592202494</v>
      </c>
      <c r="CY8" s="16">
        <v>-72.362074697776606</v>
      </c>
      <c r="CZ8" s="16">
        <v>-68.623309017559734</v>
      </c>
      <c r="DB8" s="16">
        <v>-69.059546907636616</v>
      </c>
      <c r="DC8" s="16">
        <v>-72.075958189063073</v>
      </c>
      <c r="DF8" s="16">
        <v>-68.220530660783453</v>
      </c>
      <c r="DJ8" s="15">
        <v>41926</v>
      </c>
      <c r="DK8" s="16">
        <v>6.7419976945857485</v>
      </c>
      <c r="DL8" s="16">
        <v>9.5635355812453611</v>
      </c>
      <c r="DM8" s="16">
        <v>13.019620880334116</v>
      </c>
      <c r="DN8" s="16">
        <v>10.395193657621135</v>
      </c>
      <c r="DO8" s="16">
        <v>13.635737642359544</v>
      </c>
      <c r="DP8" s="16">
        <v>9.4829154184214843</v>
      </c>
      <c r="DQ8" s="16">
        <v>11.064381325197232</v>
      </c>
      <c r="DR8" s="16">
        <v>10.568061841627824</v>
      </c>
      <c r="DT8" s="16">
        <v>12.06232530969902</v>
      </c>
      <c r="DU8" s="16">
        <v>11.316490341577506</v>
      </c>
      <c r="DX8" s="16">
        <v>10.963763367476147</v>
      </c>
    </row>
    <row r="9" spans="1:129" x14ac:dyDescent="0.3">
      <c r="A9" s="15">
        <v>41948</v>
      </c>
      <c r="B9" s="28">
        <v>41949</v>
      </c>
      <c r="C9" s="29">
        <v>-65</v>
      </c>
      <c r="D9" s="29">
        <v>-9</v>
      </c>
      <c r="E9" s="29">
        <v>6.8</v>
      </c>
      <c r="G9" s="15">
        <v>41949</v>
      </c>
      <c r="H9" s="16">
        <v>-66.705420769853774</v>
      </c>
      <c r="I9" s="16">
        <v>-9.4626974230353156</v>
      </c>
      <c r="J9" s="16">
        <v>8.9961586144287509</v>
      </c>
      <c r="L9" s="15">
        <v>41948</v>
      </c>
      <c r="M9" s="16">
        <v>-70.632601741541833</v>
      </c>
      <c r="N9" s="16">
        <v>-10.413511568682907</v>
      </c>
      <c r="O9" s="16">
        <v>12.67549080792142</v>
      </c>
      <c r="Q9" s="15">
        <v>41948</v>
      </c>
      <c r="R9" s="16">
        <v>-69.62487113064806</v>
      </c>
      <c r="S9" s="16">
        <v>-10.001244865866713</v>
      </c>
      <c r="T9" s="16">
        <v>10.385087796285646</v>
      </c>
      <c r="V9" s="15">
        <v>41948</v>
      </c>
      <c r="W9" s="16">
        <v>-71.540762067920596</v>
      </c>
      <c r="X9" s="16">
        <v>-10.645250611360197</v>
      </c>
      <c r="Y9" s="16">
        <v>13.62124282296098</v>
      </c>
      <c r="AA9" s="15">
        <v>41948</v>
      </c>
      <c r="AB9" s="16">
        <v>-68.702613780194255</v>
      </c>
      <c r="AC9" s="16">
        <v>-9.5384993179595163</v>
      </c>
      <c r="AD9" s="16">
        <v>7.6053807634818753</v>
      </c>
      <c r="AF9" s="15">
        <v>41948</v>
      </c>
      <c r="AG9" s="16">
        <v>-73.051471204803832</v>
      </c>
      <c r="AH9" s="16">
        <v>-10.252644304750346</v>
      </c>
      <c r="AI9" s="16">
        <v>8.9696832331989356</v>
      </c>
      <c r="AK9" s="15">
        <v>41948</v>
      </c>
      <c r="AL9" s="16">
        <v>-69.085493732360533</v>
      </c>
      <c r="AM9" s="16">
        <v>-9.7085180879788258</v>
      </c>
      <c r="AN9" s="16">
        <v>8.5826509714700734</v>
      </c>
      <c r="AU9" s="15">
        <v>41949</v>
      </c>
      <c r="AV9" s="16">
        <v>-70.459422442875493</v>
      </c>
      <c r="AW9" s="16">
        <v>-10.140600212007193</v>
      </c>
      <c r="AX9" s="16">
        <v>10.665379253182053</v>
      </c>
      <c r="AZ9" s="15">
        <v>41949</v>
      </c>
      <c r="BA9" s="16">
        <v>-72.527108267511011</v>
      </c>
      <c r="BB9" s="16">
        <v>-10.340500524202039</v>
      </c>
      <c r="BC9" s="16">
        <v>10.196895926105299</v>
      </c>
      <c r="BO9" s="15">
        <v>41948</v>
      </c>
      <c r="BP9" s="16">
        <v>-70.498993678510487</v>
      </c>
      <c r="BQ9" s="16">
        <v>-9.9660528611303434</v>
      </c>
      <c r="BR9" s="16">
        <v>9.2294292105322597</v>
      </c>
      <c r="BZ9" s="15">
        <v>41948</v>
      </c>
      <c r="CA9" s="29">
        <v>-9</v>
      </c>
      <c r="CB9" s="16">
        <v>-9.4626974230353156</v>
      </c>
      <c r="CC9" s="16">
        <v>-10.413511568682907</v>
      </c>
      <c r="CD9" s="16">
        <v>-10.001244865866713</v>
      </c>
      <c r="CE9" s="16">
        <v>-10.645250611360197</v>
      </c>
      <c r="CF9" s="16">
        <v>-9.5384993179595163</v>
      </c>
      <c r="CG9" s="16">
        <v>-10.252644304750346</v>
      </c>
      <c r="CH9" s="16">
        <v>-9.7085180879788258</v>
      </c>
      <c r="CJ9" s="16">
        <v>-10.140600212007193</v>
      </c>
      <c r="CK9" s="16">
        <v>-10.340500524202039</v>
      </c>
      <c r="CN9" s="16">
        <v>-9.9660528611303434</v>
      </c>
      <c r="CR9" s="15">
        <v>41948</v>
      </c>
      <c r="CS9" s="29">
        <v>-65</v>
      </c>
      <c r="CT9" s="16">
        <v>-66.705420769853774</v>
      </c>
      <c r="CU9" s="16">
        <v>-70.632601741541833</v>
      </c>
      <c r="CV9" s="16">
        <v>-69.62487113064806</v>
      </c>
      <c r="CW9" s="16">
        <v>-71.540762067920596</v>
      </c>
      <c r="CX9" s="16">
        <v>-68.702613780194255</v>
      </c>
      <c r="CY9" s="16">
        <v>-73.051471204803832</v>
      </c>
      <c r="CZ9" s="16">
        <v>-69.085493732360533</v>
      </c>
      <c r="DB9" s="16">
        <v>-70.459422442875493</v>
      </c>
      <c r="DC9" s="16">
        <v>-72.527108267511011</v>
      </c>
      <c r="DF9" s="16">
        <v>-70.498993678510487</v>
      </c>
      <c r="DJ9" s="15">
        <v>41948</v>
      </c>
      <c r="DK9" s="29">
        <v>6.8</v>
      </c>
      <c r="DL9" s="16">
        <v>8.9961586144287509</v>
      </c>
      <c r="DM9" s="16">
        <v>12.67549080792142</v>
      </c>
      <c r="DN9" s="16">
        <v>10.385087796285646</v>
      </c>
      <c r="DO9" s="16">
        <v>13.62124282296098</v>
      </c>
      <c r="DP9" s="16">
        <v>7.6053807634818753</v>
      </c>
      <c r="DQ9" s="16">
        <v>8.9696832331989356</v>
      </c>
      <c r="DR9" s="16">
        <v>8.5826509714700734</v>
      </c>
      <c r="DT9" s="16">
        <v>10.665379253182053</v>
      </c>
      <c r="DU9" s="16">
        <v>10.196895926105299</v>
      </c>
      <c r="DX9" s="16">
        <v>9.2294292105322597</v>
      </c>
    </row>
    <row r="10" spans="1:129" x14ac:dyDescent="0.3">
      <c r="A10" s="60">
        <v>41989</v>
      </c>
      <c r="B10" s="39">
        <v>41985</v>
      </c>
      <c r="C10" s="40">
        <v>-65.099999999999994</v>
      </c>
      <c r="D10" s="41">
        <v>-9.1</v>
      </c>
      <c r="E10" s="41">
        <v>7.6</v>
      </c>
      <c r="G10" s="60">
        <v>41985</v>
      </c>
      <c r="H10" s="61">
        <v>-66.268753282857404</v>
      </c>
      <c r="I10" s="16">
        <v>-9.4937616479262843</v>
      </c>
      <c r="J10" s="16">
        <v>9.6813399005528709</v>
      </c>
      <c r="L10" s="60">
        <v>41990</v>
      </c>
      <c r="M10" s="61">
        <v>-70.695726014008486</v>
      </c>
      <c r="N10" s="16">
        <v>-10.354606274638078</v>
      </c>
      <c r="O10" s="16">
        <v>12.141124183096139</v>
      </c>
      <c r="Q10" s="60">
        <v>41990</v>
      </c>
      <c r="R10" s="61">
        <v>-69.891559794205307</v>
      </c>
      <c r="S10" s="16">
        <v>-10.055769872446655</v>
      </c>
      <c r="T10" s="16">
        <v>10.554599185367934</v>
      </c>
      <c r="V10" s="60">
        <v>41990</v>
      </c>
      <c r="W10" s="61">
        <v>-71.477595086631084</v>
      </c>
      <c r="X10" s="16">
        <v>-10.557724657470963</v>
      </c>
      <c r="Y10" s="16">
        <v>12.984202173136623</v>
      </c>
      <c r="AA10" s="60">
        <v>41989</v>
      </c>
      <c r="AB10" s="16">
        <v>-67.800879538813831</v>
      </c>
      <c r="AC10" s="16">
        <v>-9.744287884340352</v>
      </c>
      <c r="AD10" s="16">
        <v>10.153423535908985</v>
      </c>
      <c r="AF10" s="60">
        <v>41989</v>
      </c>
      <c r="AG10" s="16">
        <v>-72.380362556912047</v>
      </c>
      <c r="AH10" s="16">
        <v>-10.450752401163253</v>
      </c>
      <c r="AI10" s="16">
        <v>11.22565665239398</v>
      </c>
      <c r="AK10" s="60">
        <v>41989</v>
      </c>
      <c r="AL10" s="16">
        <v>-68.576962923835609</v>
      </c>
      <c r="AM10" s="16">
        <v>-9.8979129178708831</v>
      </c>
      <c r="AN10" s="16">
        <v>10.606340419131456</v>
      </c>
      <c r="AP10" s="60">
        <v>41989</v>
      </c>
      <c r="AQ10" s="16">
        <v>-69.844446523960357</v>
      </c>
      <c r="AR10" s="16">
        <v>-10.044567043510622</v>
      </c>
      <c r="AS10" s="16">
        <v>10.512089824124615</v>
      </c>
      <c r="AU10" s="60">
        <v>41985</v>
      </c>
      <c r="AV10" s="16">
        <v>-69.915444027355534</v>
      </c>
      <c r="AW10" s="16">
        <v>-10.123463446866904</v>
      </c>
      <c r="AX10" s="16">
        <v>11.072263547579695</v>
      </c>
      <c r="AZ10" s="60">
        <v>41985</v>
      </c>
      <c r="BA10" s="16">
        <v>-72.023414576835592</v>
      </c>
      <c r="BB10" s="16">
        <v>-10.288641609442704</v>
      </c>
      <c r="BC10" s="16">
        <v>10.285718298706044</v>
      </c>
      <c r="BO10" s="60">
        <v>41989</v>
      </c>
      <c r="BP10" s="16">
        <v>-66.822138724705553</v>
      </c>
      <c r="BQ10" s="16">
        <v>-9.7453298763322351</v>
      </c>
      <c r="BR10" s="16">
        <v>11.140500285952328</v>
      </c>
      <c r="BT10" s="60">
        <v>41989</v>
      </c>
      <c r="BU10" s="16">
        <v>-66.052969818643476</v>
      </c>
      <c r="BV10" s="16">
        <v>-9.6217316251008516</v>
      </c>
      <c r="BW10" s="16">
        <v>10.920883182163337</v>
      </c>
      <c r="BZ10" s="60">
        <v>41989</v>
      </c>
      <c r="CA10" s="41">
        <v>-9.1</v>
      </c>
      <c r="CB10" s="16">
        <v>-9.4937616479262843</v>
      </c>
      <c r="CC10" s="16">
        <v>-10.354606274638078</v>
      </c>
      <c r="CD10" s="16">
        <v>-10.055769872446655</v>
      </c>
      <c r="CE10" s="16">
        <v>-10.557724657470963</v>
      </c>
      <c r="CF10" s="16">
        <v>-9.744287884340352</v>
      </c>
      <c r="CG10" s="16">
        <v>-10.450752401163253</v>
      </c>
      <c r="CH10" s="16">
        <v>-9.8979129178708831</v>
      </c>
      <c r="CI10" s="16">
        <v>-10.044567043510622</v>
      </c>
      <c r="CJ10" s="16">
        <v>-10.123463446866904</v>
      </c>
      <c r="CK10" s="16">
        <v>-10.288641609442704</v>
      </c>
      <c r="CN10" s="16">
        <v>-9.7453298763322351</v>
      </c>
      <c r="CO10" s="16">
        <v>-9.6217316251008516</v>
      </c>
      <c r="CR10" s="60">
        <v>41989</v>
      </c>
      <c r="CS10" s="40">
        <v>-65.099999999999994</v>
      </c>
      <c r="CT10" s="61">
        <v>-66.268753282857404</v>
      </c>
      <c r="CU10" s="61">
        <v>-70.695726014008486</v>
      </c>
      <c r="CV10" s="61">
        <v>-69.891559794205307</v>
      </c>
      <c r="CW10" s="61">
        <v>-71.477595086631084</v>
      </c>
      <c r="CX10" s="16">
        <v>-67.800879538813831</v>
      </c>
      <c r="CY10" s="16">
        <v>-72.380362556912047</v>
      </c>
      <c r="CZ10" s="16">
        <v>-68.576962923835609</v>
      </c>
      <c r="DA10" s="16">
        <v>-69.844446523960357</v>
      </c>
      <c r="DB10" s="16">
        <v>-69.915444027355534</v>
      </c>
      <c r="DC10" s="16">
        <v>-72.023414576835592</v>
      </c>
      <c r="DF10" s="16">
        <v>-66.822138724705553</v>
      </c>
      <c r="DG10" s="16">
        <v>-66.052969818643476</v>
      </c>
      <c r="DJ10" s="60">
        <v>41989</v>
      </c>
      <c r="DK10" s="41">
        <v>7.6</v>
      </c>
      <c r="DL10" s="16">
        <v>9.6813399005528709</v>
      </c>
      <c r="DM10" s="16">
        <v>12.141124183096139</v>
      </c>
      <c r="DN10" s="16">
        <v>10.554599185367934</v>
      </c>
      <c r="DO10" s="16">
        <v>12.984202173136623</v>
      </c>
      <c r="DP10" s="16">
        <v>10.153423535908985</v>
      </c>
      <c r="DQ10" s="16">
        <v>11.22565665239398</v>
      </c>
      <c r="DR10" s="16">
        <v>10.606340419131456</v>
      </c>
      <c r="DS10" s="16">
        <v>10.512089824124615</v>
      </c>
      <c r="DT10" s="16">
        <v>11.072263547579695</v>
      </c>
      <c r="DU10" s="16">
        <v>10.285718298706044</v>
      </c>
      <c r="DX10" s="16">
        <v>11.140500285952328</v>
      </c>
      <c r="DY10" s="16">
        <v>10.920883182163337</v>
      </c>
    </row>
    <row r="11" spans="1:129" x14ac:dyDescent="0.3">
      <c r="A11" s="15">
        <v>42012</v>
      </c>
      <c r="B11" s="44">
        <v>42013</v>
      </c>
      <c r="C11" s="41">
        <v>-66.099999999999994</v>
      </c>
      <c r="D11" s="41">
        <v>-9.1999999999999993</v>
      </c>
      <c r="E11" s="41">
        <v>7.2</v>
      </c>
      <c r="G11" s="15">
        <v>42013</v>
      </c>
      <c r="H11" s="16">
        <v>-68.047689510672953</v>
      </c>
      <c r="I11" s="16">
        <v>-9.7261613292974616</v>
      </c>
      <c r="J11" s="16">
        <v>9.7616011237067397</v>
      </c>
      <c r="L11" s="15">
        <v>42012</v>
      </c>
      <c r="M11" s="16">
        <v>-71.205550796850318</v>
      </c>
      <c r="N11" s="16">
        <v>-10.372359127011043</v>
      </c>
      <c r="O11" s="16">
        <v>11.773322219238025</v>
      </c>
      <c r="Q11" s="15">
        <v>42012</v>
      </c>
      <c r="R11" s="16">
        <v>-69.722926062194873</v>
      </c>
      <c r="S11" s="16">
        <v>-10.07249183660544</v>
      </c>
      <c r="T11" s="16">
        <v>10.85700863064865</v>
      </c>
      <c r="V11" s="15">
        <v>42012</v>
      </c>
      <c r="W11" s="16">
        <v>-71.492629123746582</v>
      </c>
      <c r="X11" s="16">
        <v>-10.537502440016072</v>
      </c>
      <c r="Y11" s="16">
        <v>12.80739039638199</v>
      </c>
      <c r="AA11" s="15">
        <v>42012</v>
      </c>
      <c r="AB11" s="16">
        <v>-68.988132099122197</v>
      </c>
      <c r="AC11" s="16">
        <v>-9.8626227671788698</v>
      </c>
      <c r="AD11" s="16">
        <v>9.9128500383087612</v>
      </c>
      <c r="AF11" s="15">
        <v>42012</v>
      </c>
      <c r="AG11" s="16">
        <v>-72.777635848251364</v>
      </c>
      <c r="AH11" s="16">
        <v>-10.440805272815675</v>
      </c>
      <c r="AI11" s="16">
        <v>10.748806334274036</v>
      </c>
      <c r="AK11" s="15">
        <v>42012</v>
      </c>
      <c r="AL11" s="16">
        <v>-69.280204719897242</v>
      </c>
      <c r="AM11" s="16">
        <v>-9.9175832785693903</v>
      </c>
      <c r="AN11" s="16">
        <v>10.06046150865788</v>
      </c>
      <c r="AP11" s="15">
        <v>42012</v>
      </c>
      <c r="AQ11" s="16">
        <v>-71.268859812199793</v>
      </c>
      <c r="AR11" s="16">
        <v>-10.290730704361952</v>
      </c>
      <c r="AS11" s="16">
        <v>11.056985822695822</v>
      </c>
      <c r="AZ11" s="15">
        <v>42013</v>
      </c>
      <c r="BA11" s="16">
        <v>-72.330708663878809</v>
      </c>
      <c r="BB11" s="16">
        <v>-10.327799973548853</v>
      </c>
      <c r="BC11" s="16">
        <v>10.291691124512013</v>
      </c>
      <c r="BO11" s="15">
        <v>42012</v>
      </c>
      <c r="BP11" s="16">
        <v>-70.300150252339108</v>
      </c>
      <c r="BQ11" s="16">
        <v>-10.127886394665552</v>
      </c>
      <c r="BR11" s="16">
        <v>10.722940904985307</v>
      </c>
      <c r="BT11" s="15">
        <v>42012</v>
      </c>
      <c r="BU11" s="16">
        <v>-67.794848709325294</v>
      </c>
      <c r="BV11" s="16">
        <v>-9.8054342642422299</v>
      </c>
      <c r="BW11" s="16">
        <v>10.648625404612545</v>
      </c>
      <c r="BZ11" s="15">
        <v>42012</v>
      </c>
      <c r="CA11" s="41">
        <v>-9.1999999999999993</v>
      </c>
      <c r="CB11" s="16">
        <v>-9.7261613292974616</v>
      </c>
      <c r="CC11" s="16">
        <v>-10.372359127011043</v>
      </c>
      <c r="CD11" s="16">
        <v>-10.07249183660544</v>
      </c>
      <c r="CE11" s="16">
        <v>-10.537502440016072</v>
      </c>
      <c r="CF11" s="16">
        <v>-9.8626227671788698</v>
      </c>
      <c r="CG11" s="16">
        <v>-10.440805272815675</v>
      </c>
      <c r="CH11" s="16">
        <v>-9.9175832785693903</v>
      </c>
      <c r="CI11" s="16">
        <v>-10.290730704361952</v>
      </c>
      <c r="CK11" s="16">
        <v>-10.327799973548853</v>
      </c>
      <c r="CN11" s="16">
        <v>-10.127886394665552</v>
      </c>
      <c r="CO11" s="16">
        <v>-9.8054342642422299</v>
      </c>
      <c r="CR11" s="15">
        <v>42012</v>
      </c>
      <c r="CS11" s="41">
        <v>-66.099999999999994</v>
      </c>
      <c r="CT11" s="16">
        <v>-68.047689510672953</v>
      </c>
      <c r="CU11" s="16">
        <v>-71.205550796850318</v>
      </c>
      <c r="CV11" s="16">
        <v>-69.722926062194873</v>
      </c>
      <c r="CW11" s="16">
        <v>-71.492629123746582</v>
      </c>
      <c r="CX11" s="16">
        <v>-68.988132099122197</v>
      </c>
      <c r="CY11" s="16">
        <v>-72.777635848251364</v>
      </c>
      <c r="CZ11" s="16">
        <v>-69.280204719897242</v>
      </c>
      <c r="DA11" s="16">
        <v>-71.268859812199793</v>
      </c>
      <c r="DC11" s="16">
        <v>-72.330708663878809</v>
      </c>
      <c r="DF11" s="16">
        <v>-70.300150252339108</v>
      </c>
      <c r="DG11" s="16">
        <v>-67.794848709325294</v>
      </c>
      <c r="DJ11" s="15">
        <v>42012</v>
      </c>
      <c r="DK11" s="41">
        <v>7.2</v>
      </c>
      <c r="DL11" s="16">
        <v>9.7616011237067397</v>
      </c>
      <c r="DM11" s="16">
        <v>11.773322219238025</v>
      </c>
      <c r="DN11" s="16">
        <v>10.85700863064865</v>
      </c>
      <c r="DO11" s="16">
        <v>12.80739039638199</v>
      </c>
      <c r="DP11" s="16">
        <v>9.9128500383087612</v>
      </c>
      <c r="DQ11" s="16">
        <v>10.748806334274036</v>
      </c>
      <c r="DR11" s="16">
        <v>10.06046150865788</v>
      </c>
      <c r="DS11" s="16">
        <v>11.056985822695822</v>
      </c>
      <c r="DU11" s="16">
        <v>10.291691124512013</v>
      </c>
      <c r="DX11" s="16">
        <v>10.722940904985307</v>
      </c>
      <c r="DY11" s="16">
        <v>10.648625404612545</v>
      </c>
    </row>
    <row r="12" spans="1:129" x14ac:dyDescent="0.3">
      <c r="A12" s="60">
        <v>42040</v>
      </c>
      <c r="B12" s="44">
        <v>42041</v>
      </c>
      <c r="C12" s="41">
        <v>-63.2</v>
      </c>
      <c r="D12" s="41">
        <v>-8.6999999999999993</v>
      </c>
      <c r="E12" s="41">
        <v>6.5</v>
      </c>
      <c r="G12" s="15">
        <v>42041</v>
      </c>
      <c r="H12" s="16">
        <v>-67.118225306725549</v>
      </c>
      <c r="I12" s="16">
        <v>-9.7427197349983476</v>
      </c>
      <c r="J12" s="16">
        <v>10.823532573261232</v>
      </c>
      <c r="L12" s="15">
        <v>42047</v>
      </c>
      <c r="M12" s="16">
        <v>-71.064109128368116</v>
      </c>
      <c r="N12" s="16">
        <v>-10.323020573760106</v>
      </c>
      <c r="O12" s="16">
        <v>11.52005546171273</v>
      </c>
      <c r="Q12" s="15">
        <v>42047</v>
      </c>
      <c r="R12" s="61">
        <v>-69.403193703951402</v>
      </c>
      <c r="S12" s="61">
        <v>-9.9665357176554679</v>
      </c>
      <c r="T12" s="16">
        <v>10.329092037292341</v>
      </c>
      <c r="V12" s="15">
        <v>42047</v>
      </c>
      <c r="W12" s="16">
        <v>-71.522413775379391</v>
      </c>
      <c r="X12" s="16">
        <v>-10.569575624808941</v>
      </c>
      <c r="Y12" s="16">
        <v>13.034191223092137</v>
      </c>
      <c r="AA12" s="60">
        <v>42040</v>
      </c>
      <c r="AB12" s="61">
        <v>-69.50236721752259</v>
      </c>
      <c r="AC12" s="16">
        <v>-9.7421166221272681</v>
      </c>
      <c r="AD12" s="16">
        <v>8.4345657594955554</v>
      </c>
      <c r="AF12" s="60">
        <v>42040</v>
      </c>
      <c r="AG12" s="61">
        <v>-72.873653863400577</v>
      </c>
      <c r="AH12" s="61">
        <v>-10.33071348713325</v>
      </c>
      <c r="AI12" s="16">
        <v>9.7720540336654267</v>
      </c>
      <c r="AK12" s="60">
        <v>42040</v>
      </c>
      <c r="AL12" s="61">
        <v>-68.681251562982865</v>
      </c>
      <c r="AM12" s="61">
        <v>-9.7670044800393701</v>
      </c>
      <c r="AN12" s="16">
        <v>9.4547842773320951</v>
      </c>
      <c r="AP12" s="60">
        <v>42040</v>
      </c>
      <c r="AQ12" s="61">
        <v>-70.93316851442701</v>
      </c>
      <c r="AR12" s="61">
        <v>-10.026436921036296</v>
      </c>
      <c r="AS12" s="16">
        <v>9.2783268538633621</v>
      </c>
      <c r="AU12" s="15">
        <v>42041</v>
      </c>
      <c r="AV12" s="61">
        <v>-70.161136895434211</v>
      </c>
      <c r="AW12" s="61">
        <v>-10.3012001585966</v>
      </c>
      <c r="AX12" s="16">
        <v>12.248464373338592</v>
      </c>
      <c r="AZ12" s="15">
        <v>42041</v>
      </c>
      <c r="BA12" s="61">
        <v>-71.775320295240206</v>
      </c>
      <c r="BB12" s="61">
        <v>-10.354249868319217</v>
      </c>
      <c r="BC12" s="16">
        <v>11.058678651313528</v>
      </c>
      <c r="BO12" s="60">
        <v>42040</v>
      </c>
      <c r="BP12" s="61">
        <v>-67.99804185572404</v>
      </c>
      <c r="BQ12" s="61">
        <v>-9.8118828944296475</v>
      </c>
      <c r="BR12" s="16">
        <v>10.49702129971314</v>
      </c>
      <c r="BT12" s="60">
        <v>42040</v>
      </c>
      <c r="BU12" s="61">
        <v>-67.567384040296531</v>
      </c>
      <c r="BV12" s="61">
        <v>-9.6405783653092598</v>
      </c>
      <c r="BW12" s="16">
        <v>9.5572428821775475</v>
      </c>
      <c r="BZ12" s="60">
        <v>42040</v>
      </c>
      <c r="CA12" s="41">
        <v>-8.6999999999999993</v>
      </c>
      <c r="CB12" s="16">
        <v>-9.7427197349983476</v>
      </c>
      <c r="CC12" s="16">
        <v>-10.323020573760106</v>
      </c>
      <c r="CD12" s="61">
        <v>-9.9665357176554679</v>
      </c>
      <c r="CE12" s="16">
        <v>-10.569575624808941</v>
      </c>
      <c r="CF12" s="16">
        <v>-9.7421166221272681</v>
      </c>
      <c r="CG12" s="61">
        <v>-10.33071348713325</v>
      </c>
      <c r="CH12" s="61">
        <v>-9.7670044800393701</v>
      </c>
      <c r="CI12" s="61">
        <v>-10.026436921036296</v>
      </c>
      <c r="CJ12" s="61">
        <v>-10.3012001585966</v>
      </c>
      <c r="CK12" s="61">
        <v>-10.354249868319217</v>
      </c>
      <c r="CN12" s="61">
        <v>-9.8118828944296475</v>
      </c>
      <c r="CO12" s="61">
        <v>-9.6405783653092598</v>
      </c>
      <c r="CR12" s="60">
        <v>42040</v>
      </c>
      <c r="CS12" s="41">
        <v>-63.2</v>
      </c>
      <c r="CT12" s="16">
        <v>-67.118225306725549</v>
      </c>
      <c r="CU12" s="16">
        <v>-71.064109128368116</v>
      </c>
      <c r="CV12" s="61">
        <v>-69.403193703951402</v>
      </c>
      <c r="CW12" s="16">
        <v>-71.522413775379391</v>
      </c>
      <c r="CX12" s="61">
        <v>-69.50236721752259</v>
      </c>
      <c r="CY12" s="61">
        <v>-72.873653863400577</v>
      </c>
      <c r="CZ12" s="61">
        <v>-68.681251562982865</v>
      </c>
      <c r="DA12" s="61">
        <v>-70.93316851442701</v>
      </c>
      <c r="DB12" s="61">
        <v>-70.161136895434211</v>
      </c>
      <c r="DC12" s="61">
        <v>-71.775320295240206</v>
      </c>
      <c r="DF12" s="61">
        <v>-67.99804185572404</v>
      </c>
      <c r="DG12" s="61">
        <v>-67.567384040296531</v>
      </c>
      <c r="DJ12" s="60">
        <v>42040</v>
      </c>
      <c r="DK12" s="41">
        <v>6.5</v>
      </c>
      <c r="DL12" s="16">
        <v>10.823532573261232</v>
      </c>
      <c r="DM12" s="16">
        <v>11.52005546171273</v>
      </c>
      <c r="DN12" s="16">
        <v>10.329092037292341</v>
      </c>
      <c r="DO12" s="16">
        <v>13.034191223092137</v>
      </c>
      <c r="DP12" s="16">
        <v>8.4345657594955554</v>
      </c>
      <c r="DQ12" s="16">
        <v>9.7720540336654267</v>
      </c>
      <c r="DR12" s="16">
        <v>9.4547842773320951</v>
      </c>
      <c r="DS12" s="16">
        <v>9.2783268538633621</v>
      </c>
      <c r="DT12" s="16">
        <v>12.248464373338592</v>
      </c>
      <c r="DU12" s="16">
        <v>11.058678651313528</v>
      </c>
      <c r="DX12" s="16">
        <v>10.49702129971314</v>
      </c>
      <c r="DY12" s="16">
        <v>9.5572428821775475</v>
      </c>
    </row>
    <row r="13" spans="1:129" ht="17.25" customHeight="1" x14ac:dyDescent="0.3">
      <c r="A13" s="15">
        <v>42060</v>
      </c>
      <c r="B13" s="15">
        <v>42060</v>
      </c>
      <c r="AA13" s="15">
        <v>42060</v>
      </c>
      <c r="AB13" s="61">
        <v>-68.749024640789472</v>
      </c>
      <c r="AC13" s="16">
        <v>-9.8139822155664618</v>
      </c>
      <c r="AD13" s="16">
        <v>9.7628330837422226</v>
      </c>
      <c r="AF13" s="15">
        <v>42060</v>
      </c>
      <c r="AG13" s="61">
        <v>-72.704683529059935</v>
      </c>
      <c r="AH13" s="61">
        <v>-10.484737658704363</v>
      </c>
      <c r="AI13" s="16">
        <v>11.17321774057497</v>
      </c>
      <c r="AK13" s="15">
        <v>42060</v>
      </c>
      <c r="AL13" s="61">
        <v>-68.215259580360055</v>
      </c>
      <c r="AM13" s="61">
        <v>-9.7534220781800993</v>
      </c>
      <c r="AN13" s="16">
        <v>9.8121170450807398</v>
      </c>
      <c r="AP13" s="15">
        <v>42060</v>
      </c>
      <c r="AQ13" s="61">
        <v>-69.755830285020323</v>
      </c>
      <c r="AR13" s="61">
        <v>-10.027048066730584</v>
      </c>
      <c r="AS13" s="16">
        <v>10.460554248824351</v>
      </c>
      <c r="AU13" s="15">
        <v>42060</v>
      </c>
      <c r="AV13" s="61">
        <v>-69.924283045958603</v>
      </c>
      <c r="AW13" s="61">
        <v>-10.070600514516336</v>
      </c>
      <c r="AX13" s="16">
        <v>10.640521070172085</v>
      </c>
      <c r="AZ13" s="15">
        <v>42060</v>
      </c>
      <c r="BA13" s="61">
        <v>-71.875317988122049</v>
      </c>
      <c r="BB13" s="61">
        <v>-10.291539978404096</v>
      </c>
      <c r="BC13" s="16">
        <v>10.457001839110717</v>
      </c>
      <c r="BE13" s="15">
        <v>42060</v>
      </c>
      <c r="BF13" s="16">
        <v>-73.650860105700701</v>
      </c>
      <c r="BG13" s="16">
        <v>-10.487152810631706</v>
      </c>
      <c r="BH13" s="16">
        <v>10.246362379352945</v>
      </c>
      <c r="BJ13" s="15">
        <v>42060</v>
      </c>
      <c r="BK13" s="16">
        <v>-72.832012263665206</v>
      </c>
      <c r="BL13" s="16">
        <v>-10.505967339456504</v>
      </c>
      <c r="BM13" s="16">
        <v>11.215726451986825</v>
      </c>
      <c r="BO13" s="15">
        <v>42060</v>
      </c>
      <c r="BP13" s="61">
        <v>-69.788917951395959</v>
      </c>
      <c r="BQ13" s="61">
        <v>-9.9733085914561848</v>
      </c>
      <c r="BR13" s="16">
        <v>9.9975507802535191</v>
      </c>
      <c r="BT13" s="15">
        <v>42060</v>
      </c>
      <c r="BU13" s="61">
        <v>-68.21856804460117</v>
      </c>
      <c r="BV13" s="61">
        <v>-9.9655842185465957</v>
      </c>
      <c r="BW13" s="16">
        <v>11.506105703771595</v>
      </c>
      <c r="BZ13" s="15">
        <v>42060</v>
      </c>
      <c r="CF13" s="16">
        <v>-9.8139822155664618</v>
      </c>
      <c r="CG13" s="61">
        <v>-10.484737658704363</v>
      </c>
      <c r="CH13" s="61">
        <v>-9.7534220781800993</v>
      </c>
      <c r="CI13" s="61">
        <v>-10.027048066730584</v>
      </c>
      <c r="CJ13" s="61">
        <v>-10.070600514516336</v>
      </c>
      <c r="CK13" s="61">
        <v>-10.291539978404096</v>
      </c>
      <c r="CL13" s="16">
        <v>-10.487152810631706</v>
      </c>
      <c r="CM13" s="16">
        <v>-10.505967339456504</v>
      </c>
      <c r="CN13" s="61">
        <v>-9.9733085914561848</v>
      </c>
      <c r="CO13" s="61">
        <v>-9.9655842185465957</v>
      </c>
      <c r="CR13" s="15">
        <v>42060</v>
      </c>
      <c r="CX13" s="61">
        <v>-68.749024640789472</v>
      </c>
      <c r="CY13" s="61">
        <v>-72.704683529059935</v>
      </c>
      <c r="CZ13" s="61">
        <v>-68.215259580360055</v>
      </c>
      <c r="DA13" s="61">
        <v>-69.755830285020323</v>
      </c>
      <c r="DB13" s="61">
        <v>-69.924283045958603</v>
      </c>
      <c r="DC13" s="61">
        <v>-71.875317988122049</v>
      </c>
      <c r="DD13" s="16">
        <v>-73.650860105700701</v>
      </c>
      <c r="DE13" s="16">
        <v>-72.832012263665206</v>
      </c>
      <c r="DF13" s="61">
        <v>-69.788917951395959</v>
      </c>
      <c r="DG13" s="61">
        <v>-68.21856804460117</v>
      </c>
      <c r="DJ13" s="15">
        <v>42060</v>
      </c>
      <c r="DP13" s="16">
        <v>9.7628330837422226</v>
      </c>
      <c r="DQ13" s="16">
        <v>11.17321774057497</v>
      </c>
      <c r="DR13" s="16">
        <v>9.8121170450807398</v>
      </c>
      <c r="DS13" s="16">
        <v>10.460554248824351</v>
      </c>
      <c r="DT13" s="16">
        <v>10.640521070172085</v>
      </c>
      <c r="DU13" s="16">
        <v>10.457001839110717</v>
      </c>
      <c r="DV13" s="16">
        <v>10.246362379352945</v>
      </c>
      <c r="DW13" s="16">
        <v>11.215726451986825</v>
      </c>
      <c r="DX13" s="16">
        <v>9.9975507802535191</v>
      </c>
      <c r="DY13" s="16">
        <v>11.506105703771595</v>
      </c>
    </row>
    <row r="14" spans="1:129" x14ac:dyDescent="0.3">
      <c r="A14" s="15">
        <v>42074</v>
      </c>
      <c r="B14" s="557">
        <v>42072</v>
      </c>
      <c r="C14" s="52">
        <v>-63.9</v>
      </c>
      <c r="D14" s="52">
        <v>-8.9</v>
      </c>
      <c r="E14" s="131">
        <v>7</v>
      </c>
      <c r="G14" s="15">
        <v>42072</v>
      </c>
      <c r="H14" s="16">
        <v>-67.175641552891804</v>
      </c>
      <c r="I14" s="16">
        <v>-9.602614789809147</v>
      </c>
      <c r="J14" s="16">
        <v>9.6452767655813716</v>
      </c>
      <c r="L14" s="15">
        <v>42075</v>
      </c>
      <c r="M14" s="16">
        <v>-71.722691079126307</v>
      </c>
      <c r="N14" s="16">
        <v>-10.341904977970136</v>
      </c>
      <c r="O14" s="16">
        <v>11.012548744634785</v>
      </c>
      <c r="Q14" s="15">
        <v>42075</v>
      </c>
      <c r="R14" s="16">
        <v>-69.422522539715999</v>
      </c>
      <c r="S14" s="16">
        <v>-9.8932788448218076</v>
      </c>
      <c r="T14" s="16">
        <v>9.7237082188584623</v>
      </c>
      <c r="V14" s="15">
        <v>42075</v>
      </c>
      <c r="W14" s="16">
        <v>-71.766203881944364</v>
      </c>
      <c r="X14" s="16">
        <v>-10.395237951604834</v>
      </c>
      <c r="Y14" s="16">
        <v>11.395699730894307</v>
      </c>
      <c r="AA14" s="15">
        <v>42074</v>
      </c>
      <c r="AB14" s="16">
        <v>-69.63871538461099</v>
      </c>
      <c r="AC14" s="16">
        <v>-9.7435961689587671</v>
      </c>
      <c r="AD14" s="16">
        <v>8.3100539670591473</v>
      </c>
      <c r="AF14" s="15">
        <v>42074</v>
      </c>
      <c r="AG14" s="16">
        <v>-72.542571584669375</v>
      </c>
      <c r="AH14" s="16">
        <v>-10.347564741735809</v>
      </c>
      <c r="AI14" s="16">
        <v>10.237946349217097</v>
      </c>
      <c r="AK14" s="15">
        <v>42074</v>
      </c>
      <c r="AL14" s="16">
        <v>-69.584918904618306</v>
      </c>
      <c r="AM14" s="16">
        <v>-10.010467352243518</v>
      </c>
      <c r="AN14" s="16">
        <v>10.498819913329839</v>
      </c>
      <c r="AP14" s="15">
        <v>42072</v>
      </c>
      <c r="AQ14" s="16">
        <v>-72.042260787777138</v>
      </c>
      <c r="AR14" s="16">
        <v>-10.186931035291931</v>
      </c>
      <c r="AS14" s="16">
        <v>9.453187494558307</v>
      </c>
      <c r="AU14" s="15">
        <v>42072</v>
      </c>
      <c r="AV14" s="16">
        <v>-70.181941304193302</v>
      </c>
      <c r="AW14" s="16">
        <v>-10.254049583874204</v>
      </c>
      <c r="AX14" s="16">
        <v>11.850455366800333</v>
      </c>
      <c r="AZ14" s="15">
        <v>42072</v>
      </c>
      <c r="BA14" s="16">
        <v>-72.058211748948551</v>
      </c>
      <c r="BB14" s="16">
        <v>-10.191893305514109</v>
      </c>
      <c r="BC14" s="16">
        <v>9.4769346951643172</v>
      </c>
      <c r="BO14" s="15">
        <v>42074</v>
      </c>
      <c r="BP14" s="16">
        <v>-67.634123528975778</v>
      </c>
      <c r="BQ14" s="16">
        <v>-9.6387407422017333</v>
      </c>
      <c r="BR14" s="16">
        <v>9.4758024086380885</v>
      </c>
      <c r="BT14" s="15">
        <v>42074</v>
      </c>
      <c r="BU14" s="16">
        <v>-70.781660112475052</v>
      </c>
      <c r="BV14" s="16">
        <v>-10.084412865070153</v>
      </c>
      <c r="BW14" s="16">
        <v>9.8936428080861702</v>
      </c>
      <c r="BZ14" s="15">
        <v>42074</v>
      </c>
      <c r="CA14" s="52">
        <v>-8.9</v>
      </c>
      <c r="CB14" s="16">
        <v>-9.602614789809147</v>
      </c>
      <c r="CC14" s="16">
        <v>-10.341904977970136</v>
      </c>
      <c r="CD14" s="16">
        <v>-9.8932788448218076</v>
      </c>
      <c r="CE14" s="16">
        <v>-10.395237951604834</v>
      </c>
      <c r="CF14" s="16">
        <v>-9.7435961689587671</v>
      </c>
      <c r="CG14" s="16">
        <v>-10.347564741735809</v>
      </c>
      <c r="CH14" s="16">
        <v>-10.010467352243518</v>
      </c>
      <c r="CI14" s="16">
        <v>-10.186931035291931</v>
      </c>
      <c r="CJ14" s="16">
        <v>-10.254049583874204</v>
      </c>
      <c r="CK14" s="16">
        <v>-10.191893305514109</v>
      </c>
      <c r="CN14" s="16">
        <v>-9.6387407422017333</v>
      </c>
      <c r="CO14" s="16">
        <v>-10.084412865070153</v>
      </c>
      <c r="CR14" s="15">
        <v>42074</v>
      </c>
      <c r="CS14" s="52">
        <v>-63.9</v>
      </c>
      <c r="CT14" s="16">
        <v>-67.175641552891804</v>
      </c>
      <c r="CU14" s="16">
        <v>-71.722691079126307</v>
      </c>
      <c r="CV14" s="16">
        <v>-69.422522539715999</v>
      </c>
      <c r="CW14" s="16">
        <v>-71.766203881944364</v>
      </c>
      <c r="CX14" s="16">
        <v>-69.63871538461099</v>
      </c>
      <c r="CY14" s="16">
        <v>-72.542571584669375</v>
      </c>
      <c r="CZ14" s="16">
        <v>-69.584918904618306</v>
      </c>
      <c r="DA14" s="16">
        <v>-72.042260787777138</v>
      </c>
      <c r="DB14" s="16">
        <v>-70.181941304193302</v>
      </c>
      <c r="DC14" s="16">
        <v>-72.058211748948551</v>
      </c>
      <c r="DF14" s="16">
        <v>-67.634123528975778</v>
      </c>
      <c r="DG14" s="16">
        <v>-70.781660112475052</v>
      </c>
      <c r="DJ14" s="15">
        <v>42074</v>
      </c>
      <c r="DK14" s="131">
        <v>7</v>
      </c>
      <c r="DL14" s="16">
        <v>9.6452767655813716</v>
      </c>
      <c r="DM14" s="16">
        <v>11.012548744634785</v>
      </c>
      <c r="DN14" s="16">
        <v>9.7237082188584623</v>
      </c>
      <c r="DO14" s="16">
        <v>11.395699730894307</v>
      </c>
      <c r="DP14" s="16">
        <v>8.3100539670591473</v>
      </c>
      <c r="DQ14" s="16">
        <v>10.237946349217097</v>
      </c>
      <c r="DR14" s="16">
        <v>10.498819913329839</v>
      </c>
      <c r="DS14" s="16">
        <v>9.453187494558307</v>
      </c>
      <c r="DT14" s="16">
        <v>11.850455366800333</v>
      </c>
      <c r="DU14" s="16">
        <v>9.4769346951643172</v>
      </c>
      <c r="DX14" s="16">
        <v>9.4758024086380885</v>
      </c>
      <c r="DY14" s="16">
        <v>9.8936428080861702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51"/>
  <sheetViews>
    <sheetView topLeftCell="A47" workbookViewId="0">
      <selection activeCell="B51" sqref="B51"/>
    </sheetView>
  </sheetViews>
  <sheetFormatPr defaultRowHeight="14.4" x14ac:dyDescent="0.3"/>
  <cols>
    <col min="1" max="1" width="21.88671875" customWidth="1"/>
    <col min="2" max="3" width="9.33203125" bestFit="1" customWidth="1"/>
    <col min="4" max="4" width="10.33203125" bestFit="1" customWidth="1"/>
    <col min="5" max="5" width="9.33203125" bestFit="1" customWidth="1"/>
    <col min="6" max="6" width="10.33203125" bestFit="1" customWidth="1"/>
    <col min="7" max="7" width="9.33203125" bestFit="1" customWidth="1"/>
    <col min="8" max="8" width="10.33203125" bestFit="1" customWidth="1"/>
    <col min="9" max="9" width="9.33203125" bestFit="1" customWidth="1"/>
    <col min="10" max="14" width="10.33203125" bestFit="1" customWidth="1"/>
    <col min="15" max="17" width="9.33203125" bestFit="1" customWidth="1"/>
    <col min="18" max="19" width="10.33203125" bestFit="1" customWidth="1"/>
    <col min="20" max="20" width="9.33203125" bestFit="1" customWidth="1"/>
    <col min="21" max="23" width="10.33203125" bestFit="1" customWidth="1"/>
  </cols>
  <sheetData>
    <row r="1" spans="1:73" x14ac:dyDescent="0.3">
      <c r="A1" t="s">
        <v>31</v>
      </c>
      <c r="B1" s="586">
        <f>AVERAGE(B4:B16)</f>
        <v>-8.8790639592714751</v>
      </c>
      <c r="C1" s="586">
        <f t="shared" ref="C1:W1" si="0">AVERAGE(C4:C16)</f>
        <v>-9.4452806013671875</v>
      </c>
      <c r="D1" s="586">
        <f t="shared" si="0"/>
        <v>-10.372826631730076</v>
      </c>
      <c r="E1" s="586">
        <f t="shared" si="0"/>
        <v>-9.842123335019183</v>
      </c>
      <c r="F1" s="586">
        <f t="shared" si="0"/>
        <v>-10.603749966944321</v>
      </c>
      <c r="G1" s="586">
        <f t="shared" si="0"/>
        <v>-9.6974994259419507</v>
      </c>
      <c r="H1" s="586">
        <f t="shared" si="0"/>
        <v>-10.482118469643696</v>
      </c>
      <c r="I1" s="586">
        <f t="shared" si="0"/>
        <v>-9.7932007826742442</v>
      </c>
      <c r="J1" s="586">
        <f t="shared" si="0"/>
        <v>-10.135924336415583</v>
      </c>
      <c r="K1" s="586">
        <f t="shared" si="0"/>
        <v>-10.172033786069095</v>
      </c>
      <c r="L1" s="586">
        <f t="shared" si="0"/>
        <v>-10.353061093470624</v>
      </c>
      <c r="M1" s="586">
        <f t="shared" si="0"/>
        <v>-10.44971813437961</v>
      </c>
      <c r="N1" s="586">
        <f t="shared" si="0"/>
        <v>-10.445279451804719</v>
      </c>
      <c r="O1" s="586">
        <f t="shared" si="0"/>
        <v>-9.8923098201019624</v>
      </c>
      <c r="P1" s="586">
        <f t="shared" si="0"/>
        <v>-9.8235482676538162</v>
      </c>
      <c r="Q1" s="586">
        <f t="shared" si="0"/>
        <v>-9.4</v>
      </c>
      <c r="R1" s="586">
        <f t="shared" si="0"/>
        <v>-10.1</v>
      </c>
      <c r="S1" s="586">
        <f t="shared" si="0"/>
        <v>-10.199999999999999</v>
      </c>
      <c r="T1" s="586">
        <f t="shared" si="0"/>
        <v>-9.9</v>
      </c>
      <c r="U1" s="586">
        <f t="shared" si="0"/>
        <v>-10.259879794166009</v>
      </c>
      <c r="V1" s="586">
        <f t="shared" si="0"/>
        <v>-10.229802605340431</v>
      </c>
      <c r="W1" s="586">
        <f t="shared" si="0"/>
        <v>-10.252903436959024</v>
      </c>
      <c r="Z1" s="586"/>
      <c r="AA1" s="586">
        <f t="shared" ref="AA1:AV1" si="1">AVERAGE(AA4:AA16)</f>
        <v>-63.942301093408965</v>
      </c>
      <c r="AB1" s="586">
        <f t="shared" si="1"/>
        <v>-66.014941229798836</v>
      </c>
      <c r="AC1" s="586">
        <f t="shared" si="1"/>
        <v>-70.914153641529438</v>
      </c>
      <c r="AD1" s="586">
        <f t="shared" si="1"/>
        <v>-68.826203816673527</v>
      </c>
      <c r="AE1" s="586">
        <f t="shared" si="1"/>
        <v>-71.780380470764058</v>
      </c>
      <c r="AF1" s="586">
        <f t="shared" si="1"/>
        <v>-68.618364122051076</v>
      </c>
      <c r="AG1" s="586">
        <f t="shared" si="1"/>
        <v>-73.012416076744913</v>
      </c>
      <c r="AH1" s="586">
        <f t="shared" si="1"/>
        <v>-68.336390370385161</v>
      </c>
      <c r="AI1" s="586">
        <f t="shared" si="1"/>
        <v>-70.718121496715696</v>
      </c>
      <c r="AJ1" s="586">
        <f t="shared" si="1"/>
        <v>-69.796158778234812</v>
      </c>
      <c r="AK1" s="586">
        <f t="shared" si="1"/>
        <v>-72.189333002600605</v>
      </c>
      <c r="AL1" s="586">
        <f t="shared" si="1"/>
        <v>-73.243647537752651</v>
      </c>
      <c r="AM1" s="586">
        <f t="shared" si="1"/>
        <v>-72.852736114017745</v>
      </c>
      <c r="AN1" s="586">
        <f t="shared" si="1"/>
        <v>-68.714521285898954</v>
      </c>
      <c r="AO1" s="586">
        <f t="shared" si="1"/>
        <v>-68.083086145068293</v>
      </c>
      <c r="AP1" s="586">
        <f t="shared" si="1"/>
        <v>-66.8</v>
      </c>
      <c r="AQ1" s="586">
        <f t="shared" si="1"/>
        <v>-70.400000000000006</v>
      </c>
      <c r="AR1" s="586">
        <f t="shared" si="1"/>
        <v>-73.099999999999994</v>
      </c>
      <c r="AS1" s="586">
        <f t="shared" si="1"/>
        <v>-70.2</v>
      </c>
      <c r="AT1" s="586">
        <f t="shared" si="1"/>
        <v>-71.921382197392461</v>
      </c>
      <c r="AU1" s="586">
        <f t="shared" si="1"/>
        <v>-71.873331077873047</v>
      </c>
      <c r="AV1" s="586">
        <f t="shared" si="1"/>
        <v>-72.051420546584566</v>
      </c>
      <c r="AZ1" s="586">
        <f t="shared" ref="AZ1:BU1" si="2">AVERAGE(AZ4:AZ16)</f>
        <v>7.0174833080355707</v>
      </c>
      <c r="BA1" s="586">
        <f t="shared" si="2"/>
        <v>9.5473035811386655</v>
      </c>
      <c r="BB1" s="586">
        <f t="shared" si="2"/>
        <v>12.068459412311199</v>
      </c>
      <c r="BC1" s="586">
        <f t="shared" si="2"/>
        <v>9.9107828634799393</v>
      </c>
      <c r="BD1" s="586">
        <f t="shared" si="2"/>
        <v>13.049619264790516</v>
      </c>
      <c r="BE1" s="586">
        <f t="shared" si="2"/>
        <v>8.9616312854845503</v>
      </c>
      <c r="BF1" s="586">
        <f t="shared" si="2"/>
        <v>10.844531680404675</v>
      </c>
      <c r="BG1" s="586">
        <f t="shared" si="2"/>
        <v>10.009215891008806</v>
      </c>
      <c r="BH1" s="586">
        <f t="shared" si="2"/>
        <v>10.369273194608958</v>
      </c>
      <c r="BI1" s="586">
        <f t="shared" si="2"/>
        <v>11.580111510317941</v>
      </c>
      <c r="BJ1" s="586">
        <f t="shared" si="2"/>
        <v>10.635155745164369</v>
      </c>
      <c r="BK1" s="586">
        <f t="shared" si="2"/>
        <v>10.35409753728424</v>
      </c>
      <c r="BL1" s="586">
        <f t="shared" si="2"/>
        <v>10.709499500420002</v>
      </c>
      <c r="BM1" s="586">
        <f t="shared" si="2"/>
        <v>10.423957274916734</v>
      </c>
      <c r="BN1" s="586">
        <f t="shared" si="2"/>
        <v>10.50529999616224</v>
      </c>
      <c r="BO1" s="586">
        <f t="shared" si="2"/>
        <v>8.1999999999999993</v>
      </c>
      <c r="BP1" s="586">
        <f t="shared" si="2"/>
        <v>10.1</v>
      </c>
      <c r="BQ1" s="586">
        <f t="shared" si="2"/>
        <v>8.4</v>
      </c>
      <c r="BR1" s="586">
        <f t="shared" si="2"/>
        <v>9.3000000000000007</v>
      </c>
      <c r="BS1" s="586">
        <f t="shared" si="2"/>
        <v>10.157656155935612</v>
      </c>
      <c r="BT1" s="586">
        <f t="shared" si="2"/>
        <v>9.9650897648504042</v>
      </c>
      <c r="BU1" s="586">
        <f t="shared" si="2"/>
        <v>9.9718069490876218</v>
      </c>
    </row>
    <row r="2" spans="1:73" x14ac:dyDescent="0.3">
      <c r="A2" t="s">
        <v>585</v>
      </c>
      <c r="B2" s="586">
        <f>STDEVP(B4:B16)</f>
        <v>0.19401464616264485</v>
      </c>
      <c r="C2" s="586">
        <f t="shared" ref="C2:P2" si="3">STDEVP(C4:C16)</f>
        <v>0.2897449496469367</v>
      </c>
      <c r="D2" s="586">
        <f t="shared" si="3"/>
        <v>0.1124866769051768</v>
      </c>
      <c r="E2" s="586">
        <f t="shared" si="3"/>
        <v>0.33172816415801348</v>
      </c>
      <c r="F2" s="586">
        <f t="shared" si="3"/>
        <v>0.11478096439404011</v>
      </c>
      <c r="G2" s="586">
        <f t="shared" si="3"/>
        <v>0.11588660426544022</v>
      </c>
      <c r="H2" s="586">
        <f t="shared" si="3"/>
        <v>0.12539619429961321</v>
      </c>
      <c r="I2" s="586">
        <f t="shared" si="3"/>
        <v>0.34959178590104983</v>
      </c>
      <c r="J2" s="586">
        <f t="shared" si="3"/>
        <v>8.8507093268602566E-2</v>
      </c>
      <c r="K2" s="586">
        <f t="shared" si="3"/>
        <v>0.20597655228616554</v>
      </c>
      <c r="L2" s="586">
        <f t="shared" si="3"/>
        <v>8.9253025051966028E-2</v>
      </c>
      <c r="M2" s="586">
        <f t="shared" si="3"/>
        <v>3.74346762520954E-2</v>
      </c>
      <c r="N2" s="586">
        <f t="shared" si="3"/>
        <v>6.0687887651785566E-2</v>
      </c>
      <c r="O2" s="586">
        <f t="shared" si="3"/>
        <v>0.14452942616394374</v>
      </c>
      <c r="P2" s="586">
        <f t="shared" si="3"/>
        <v>0.18042206573816075</v>
      </c>
      <c r="Q2" s="586"/>
      <c r="R2" s="586"/>
      <c r="S2" s="586"/>
      <c r="T2" s="586"/>
      <c r="U2" s="586"/>
      <c r="V2" s="586"/>
      <c r="W2" s="586"/>
      <c r="Z2" s="586"/>
      <c r="AA2" s="586">
        <f t="shared" ref="AA2:AO2" si="4">STDEVP(AA4:AA16)</f>
        <v>1.1172017775219083</v>
      </c>
      <c r="AB2" s="586">
        <f t="shared" si="4"/>
        <v>1.8845017491855536</v>
      </c>
      <c r="AC2" s="586">
        <f t="shared" si="4"/>
        <v>0.62680991743271386</v>
      </c>
      <c r="AD2" s="586">
        <f t="shared" si="4"/>
        <v>1.594936604038667</v>
      </c>
      <c r="AE2" s="586">
        <f t="shared" si="4"/>
        <v>0.52499308155532154</v>
      </c>
      <c r="AF2" s="586">
        <f t="shared" si="4"/>
        <v>0.84189373632205444</v>
      </c>
      <c r="AG2" s="586">
        <f t="shared" si="4"/>
        <v>0.52243122325249614</v>
      </c>
      <c r="AH2" s="586">
        <f t="shared" si="4"/>
        <v>2.463802137686542</v>
      </c>
      <c r="AI2" s="586">
        <f t="shared" si="4"/>
        <v>0.88475950252311009</v>
      </c>
      <c r="AJ2" s="586">
        <f t="shared" si="4"/>
        <v>1.5079532588648206</v>
      </c>
      <c r="AK2" s="586">
        <f t="shared" si="4"/>
        <v>0.3768761145686213</v>
      </c>
      <c r="AL2" s="586">
        <f t="shared" si="4"/>
        <v>0.40721256794805782</v>
      </c>
      <c r="AM2" s="586">
        <f t="shared" si="4"/>
        <v>2.0723850352538875E-2</v>
      </c>
      <c r="AN2" s="586">
        <f t="shared" si="4"/>
        <v>1.2463386403734851</v>
      </c>
      <c r="AO2" s="586">
        <f t="shared" si="4"/>
        <v>1.5343440671318029</v>
      </c>
      <c r="AP2" s="586"/>
      <c r="AQ2" s="586"/>
      <c r="AR2" s="586"/>
      <c r="AS2" s="586"/>
      <c r="AT2" s="586"/>
      <c r="AU2" s="586"/>
      <c r="AV2" s="586"/>
      <c r="AZ2" s="586">
        <f t="shared" ref="AZ2:BN2" si="5">STDEVP(AZ4:AZ16)</f>
        <v>0.83885465150278882</v>
      </c>
      <c r="BA2" s="586">
        <f t="shared" si="5"/>
        <v>0.75635237226297569</v>
      </c>
      <c r="BB2" s="586">
        <f t="shared" si="5"/>
        <v>0.75665841602497463</v>
      </c>
      <c r="BC2" s="586">
        <f t="shared" si="5"/>
        <v>1.3300902942645578</v>
      </c>
      <c r="BD2" s="586">
        <f t="shared" si="5"/>
        <v>0.72806474089475082</v>
      </c>
      <c r="BE2" s="586">
        <f t="shared" si="5"/>
        <v>1.2409404616823045</v>
      </c>
      <c r="BF2" s="586">
        <f t="shared" si="5"/>
        <v>0.85443269309062442</v>
      </c>
      <c r="BG2" s="586">
        <f t="shared" si="5"/>
        <v>0.7305091793697962</v>
      </c>
      <c r="BH2" s="586">
        <f t="shared" si="5"/>
        <v>0.85285472539189555</v>
      </c>
      <c r="BI2" s="586">
        <f t="shared" si="5"/>
        <v>0.79358932801981918</v>
      </c>
      <c r="BJ2" s="586">
        <f t="shared" si="5"/>
        <v>0.70663005186444316</v>
      </c>
      <c r="BK2" s="586">
        <f t="shared" si="5"/>
        <v>0.10773515793129462</v>
      </c>
      <c r="BL2" s="586">
        <f t="shared" si="5"/>
        <v>0.5062269515668234</v>
      </c>
      <c r="BM2" s="586">
        <f t="shared" si="5"/>
        <v>0.73247646773068253</v>
      </c>
      <c r="BN2" s="586">
        <f t="shared" si="5"/>
        <v>0.70253831620486584</v>
      </c>
    </row>
    <row r="3" spans="1:73" ht="52.8" x14ac:dyDescent="0.3">
      <c r="A3" s="4" t="s">
        <v>10</v>
      </c>
      <c r="B3" s="5" t="s">
        <v>541</v>
      </c>
      <c r="C3" s="5" t="s">
        <v>544</v>
      </c>
      <c r="D3" s="5" t="s">
        <v>547</v>
      </c>
      <c r="E3" s="5" t="s">
        <v>550</v>
      </c>
      <c r="F3" s="5" t="s">
        <v>553</v>
      </c>
      <c r="G3" s="5" t="s">
        <v>556</v>
      </c>
      <c r="H3" s="5" t="s">
        <v>559</v>
      </c>
      <c r="I3" s="5" t="s">
        <v>562</v>
      </c>
      <c r="J3" s="5" t="s">
        <v>565</v>
      </c>
      <c r="K3" s="5" t="s">
        <v>568</v>
      </c>
      <c r="L3" s="5" t="s">
        <v>571</v>
      </c>
      <c r="M3" s="5" t="s">
        <v>574</v>
      </c>
      <c r="N3" s="5" t="s">
        <v>577</v>
      </c>
      <c r="O3" s="5" t="s">
        <v>580</v>
      </c>
      <c r="P3" s="5" t="s">
        <v>583</v>
      </c>
      <c r="Q3" s="559" t="s">
        <v>586</v>
      </c>
      <c r="R3" s="575" t="s">
        <v>587</v>
      </c>
      <c r="S3" s="575" t="s">
        <v>47</v>
      </c>
      <c r="T3" s="575" t="s">
        <v>48</v>
      </c>
      <c r="U3" s="560" t="s">
        <v>78</v>
      </c>
      <c r="V3" s="560" t="s">
        <v>80</v>
      </c>
      <c r="W3" s="560" t="s">
        <v>588</v>
      </c>
      <c r="Z3" s="4" t="s">
        <v>10</v>
      </c>
      <c r="AA3" s="5" t="s">
        <v>540</v>
      </c>
      <c r="AB3" s="5" t="s">
        <v>543</v>
      </c>
      <c r="AC3" s="5" t="s">
        <v>546</v>
      </c>
      <c r="AD3" s="5" t="s">
        <v>549</v>
      </c>
      <c r="AE3" s="5" t="s">
        <v>552</v>
      </c>
      <c r="AF3" s="5" t="s">
        <v>555</v>
      </c>
      <c r="AG3" s="5" t="s">
        <v>558</v>
      </c>
      <c r="AH3" s="5" t="s">
        <v>561</v>
      </c>
      <c r="AI3" s="5" t="s">
        <v>564</v>
      </c>
      <c r="AJ3" s="5" t="s">
        <v>567</v>
      </c>
      <c r="AK3" s="5" t="s">
        <v>570</v>
      </c>
      <c r="AL3" s="5" t="s">
        <v>573</v>
      </c>
      <c r="AM3" s="5" t="s">
        <v>576</v>
      </c>
      <c r="AN3" s="5" t="s">
        <v>579</v>
      </c>
      <c r="AO3" s="5" t="s">
        <v>582</v>
      </c>
      <c r="AP3" s="559" t="s">
        <v>586</v>
      </c>
      <c r="AQ3" s="575" t="s">
        <v>587</v>
      </c>
      <c r="AR3" s="575" t="s">
        <v>47</v>
      </c>
      <c r="AS3" s="575" t="s">
        <v>48</v>
      </c>
      <c r="AT3" s="560" t="s">
        <v>78</v>
      </c>
      <c r="AU3" s="560" t="s">
        <v>80</v>
      </c>
      <c r="AV3" s="560" t="s">
        <v>588</v>
      </c>
      <c r="AY3" s="4" t="s">
        <v>10</v>
      </c>
      <c r="AZ3" s="6" t="s">
        <v>542</v>
      </c>
      <c r="BA3" s="6" t="s">
        <v>545</v>
      </c>
      <c r="BB3" s="6" t="s">
        <v>548</v>
      </c>
      <c r="BC3" s="6" t="s">
        <v>551</v>
      </c>
      <c r="BD3" s="6" t="s">
        <v>554</v>
      </c>
      <c r="BE3" s="6" t="s">
        <v>557</v>
      </c>
      <c r="BF3" s="6" t="s">
        <v>560</v>
      </c>
      <c r="BG3" s="6" t="s">
        <v>563</v>
      </c>
      <c r="BH3" s="6" t="s">
        <v>566</v>
      </c>
      <c r="BI3" s="6" t="s">
        <v>569</v>
      </c>
      <c r="BJ3" s="6" t="s">
        <v>572</v>
      </c>
      <c r="BK3" s="6" t="s">
        <v>575</v>
      </c>
      <c r="BL3" s="6" t="s">
        <v>578</v>
      </c>
      <c r="BM3" s="6" t="s">
        <v>581</v>
      </c>
      <c r="BN3" s="6" t="s">
        <v>584</v>
      </c>
      <c r="BO3" s="559" t="s">
        <v>586</v>
      </c>
      <c r="BP3" s="575" t="s">
        <v>587</v>
      </c>
      <c r="BQ3" s="575" t="s">
        <v>47</v>
      </c>
      <c r="BR3" s="575" t="s">
        <v>48</v>
      </c>
      <c r="BS3" s="560" t="s">
        <v>78</v>
      </c>
      <c r="BT3" s="560" t="s">
        <v>80</v>
      </c>
      <c r="BU3" s="560" t="s">
        <v>588</v>
      </c>
    </row>
    <row r="4" spans="1:73" x14ac:dyDescent="0.3">
      <c r="A4" s="15">
        <v>41771</v>
      </c>
      <c r="B4" s="16">
        <v>-8.5175558081419052</v>
      </c>
      <c r="C4" s="16">
        <v>-9.6278081173890087</v>
      </c>
      <c r="D4" s="16">
        <v>-10.58792522012566</v>
      </c>
      <c r="E4" s="16">
        <v>-9.9713615459619565</v>
      </c>
      <c r="F4" s="16">
        <v>-10.825443751696854</v>
      </c>
      <c r="H4" s="16">
        <v>-10.670515809300602</v>
      </c>
      <c r="I4" s="16">
        <v>-10.156352101902073</v>
      </c>
      <c r="J4" s="16">
        <v>-10.168705517942099</v>
      </c>
      <c r="K4" s="16">
        <v>-10.308701428228456</v>
      </c>
      <c r="L4" s="16">
        <v>-10.464808695062821</v>
      </c>
      <c r="Z4" s="15">
        <v>41771</v>
      </c>
      <c r="AA4" s="16">
        <v>-62.452579245245516</v>
      </c>
      <c r="AB4" s="16">
        <v>-67.937854388967764</v>
      </c>
      <c r="AC4" s="16">
        <v>-72.100636530202536</v>
      </c>
      <c r="AD4" s="16">
        <v>-69.808563155800172</v>
      </c>
      <c r="AE4" s="16">
        <v>-73.101496205922274</v>
      </c>
      <c r="AG4" s="16">
        <v>-73.879407243248281</v>
      </c>
      <c r="AH4" s="16">
        <v>-71.159830004111726</v>
      </c>
      <c r="AI4" s="16">
        <v>-71.144867105325758</v>
      </c>
      <c r="AJ4" s="16">
        <v>-71.321045913958798</v>
      </c>
      <c r="AK4" s="16">
        <v>-72.79656219504794</v>
      </c>
      <c r="AY4" s="15">
        <v>41771</v>
      </c>
      <c r="AZ4" s="16">
        <v>5.6878672198897249</v>
      </c>
      <c r="BA4" s="16">
        <v>9.0846105501443049</v>
      </c>
      <c r="BB4" s="16">
        <v>12.602765230802746</v>
      </c>
      <c r="BC4" s="16">
        <v>9.9623292118954794</v>
      </c>
      <c r="BD4" s="16">
        <v>13.502053807652558</v>
      </c>
      <c r="BF4" s="101">
        <v>11.484719231156532</v>
      </c>
      <c r="BG4" s="16">
        <v>10.090986811104855</v>
      </c>
      <c r="BH4" s="16">
        <v>10.204777038211034</v>
      </c>
      <c r="BI4" s="16">
        <v>11.148565511868853</v>
      </c>
      <c r="BJ4" s="16">
        <v>10.921907365454629</v>
      </c>
    </row>
    <row r="5" spans="1:73" x14ac:dyDescent="0.3">
      <c r="A5" s="15">
        <v>41795</v>
      </c>
      <c r="B5" s="16">
        <v>-8.6080566406076962</v>
      </c>
      <c r="C5" s="16">
        <v>-8.8567977400630689</v>
      </c>
      <c r="D5" s="16">
        <v>-10.471254908661388</v>
      </c>
      <c r="E5" s="16">
        <v>-9.7399029224664098</v>
      </c>
      <c r="F5" s="16">
        <v>-10.710238861093716</v>
      </c>
      <c r="G5" s="16">
        <v>-9.4794468977252926</v>
      </c>
      <c r="H5" s="16">
        <v>-10.56084811554067</v>
      </c>
      <c r="I5" s="16"/>
      <c r="J5" s="16">
        <v>-10.159046907551666</v>
      </c>
      <c r="K5" s="16">
        <v>-10.398211387193733</v>
      </c>
      <c r="L5" s="16">
        <v>-10.347381066435387</v>
      </c>
      <c r="Z5" s="15">
        <v>41795</v>
      </c>
      <c r="AA5" s="16">
        <v>-62.992806998205474</v>
      </c>
      <c r="AB5" s="16">
        <v>-61.86791573188215</v>
      </c>
      <c r="AC5" s="16">
        <v>-71.101409785188835</v>
      </c>
      <c r="AD5" s="16">
        <v>-68.997003533521251</v>
      </c>
      <c r="AE5" s="16">
        <v>-72.273719966815079</v>
      </c>
      <c r="AF5" s="16">
        <v>-69.294466085153161</v>
      </c>
      <c r="AG5" s="16">
        <v>-73.723974786234564</v>
      </c>
      <c r="AH5" s="16"/>
      <c r="AI5" s="16">
        <v>-71.391768756279532</v>
      </c>
      <c r="AJ5" s="16">
        <v>-71.423892413245028</v>
      </c>
      <c r="AK5" s="16">
        <v>-71.44416324925443</v>
      </c>
      <c r="AY5" s="15">
        <v>41795</v>
      </c>
      <c r="AZ5" s="16">
        <v>5.8716461266560955</v>
      </c>
      <c r="BA5" s="16">
        <v>8.9864661886224013</v>
      </c>
      <c r="BB5" s="16">
        <v>12.668629484102269</v>
      </c>
      <c r="BC5" s="16">
        <v>8.9222198462100266</v>
      </c>
      <c r="BD5" s="16">
        <v>13.408190921934647</v>
      </c>
      <c r="BE5" s="101">
        <v>6.5411090966491798</v>
      </c>
      <c r="BF5" s="101">
        <v>10.762810138090799</v>
      </c>
      <c r="BG5" s="16"/>
      <c r="BH5" s="16">
        <v>9.8806065041337945</v>
      </c>
      <c r="BI5" s="16">
        <v>11.761798684304836</v>
      </c>
      <c r="BJ5" s="16">
        <v>11.334885282228669</v>
      </c>
    </row>
    <row r="6" spans="1:73" x14ac:dyDescent="0.3">
      <c r="A6" s="15">
        <v>41800</v>
      </c>
      <c r="H6" s="16">
        <v>-10.595262322017737</v>
      </c>
      <c r="J6" s="16"/>
      <c r="K6" s="21"/>
      <c r="M6" s="21">
        <v>-10.412283458127515</v>
      </c>
      <c r="N6" s="21">
        <v>-10.384591564152933</v>
      </c>
      <c r="Q6" s="571">
        <v>-9.4</v>
      </c>
      <c r="R6" s="576">
        <v>-10.1</v>
      </c>
      <c r="S6" s="576">
        <v>-10.199999999999999</v>
      </c>
      <c r="T6" s="576">
        <v>-9.9</v>
      </c>
      <c r="U6" s="564">
        <v>-10.259879794166009</v>
      </c>
      <c r="V6" s="564">
        <v>-10.229802605340431</v>
      </c>
      <c r="W6" s="564">
        <v>-10.252903436959024</v>
      </c>
      <c r="Z6" s="15">
        <v>41800</v>
      </c>
      <c r="AG6" s="16">
        <v>-73.432337393804602</v>
      </c>
      <c r="AI6" s="16"/>
      <c r="AJ6" s="21"/>
      <c r="AL6" s="21">
        <v>-72.836434969804586</v>
      </c>
      <c r="AM6" s="21">
        <v>-72.873459964370284</v>
      </c>
      <c r="AP6" s="564">
        <v>-66.8</v>
      </c>
      <c r="AQ6" s="564">
        <v>-70.400000000000006</v>
      </c>
      <c r="AR6" s="564">
        <v>-73.099999999999994</v>
      </c>
      <c r="AS6" s="564">
        <v>-70.2</v>
      </c>
      <c r="AT6" s="564">
        <v>-71.921382197392461</v>
      </c>
      <c r="AU6" s="564">
        <v>-71.873331077873047</v>
      </c>
      <c r="AV6" s="564">
        <v>-72.051420546584566</v>
      </c>
      <c r="AY6" s="15">
        <v>41800</v>
      </c>
      <c r="BF6" s="101">
        <v>11.329761182337293</v>
      </c>
      <c r="BH6" s="16"/>
      <c r="BI6" s="21"/>
      <c r="BK6" s="21">
        <v>10.461832695215534</v>
      </c>
      <c r="BL6" s="21">
        <v>10.203272548853178</v>
      </c>
      <c r="BO6" s="571">
        <v>8.1999999999999993</v>
      </c>
      <c r="BP6" s="576">
        <v>10.1</v>
      </c>
      <c r="BQ6" s="576">
        <v>8.4</v>
      </c>
      <c r="BR6" s="576">
        <v>9.3000000000000007</v>
      </c>
      <c r="BS6" s="564">
        <v>10.157656155935612</v>
      </c>
      <c r="BT6" s="564">
        <v>9.9650897648504042</v>
      </c>
      <c r="BU6" s="564">
        <v>9.9718069490876218</v>
      </c>
    </row>
    <row r="7" spans="1:73" x14ac:dyDescent="0.3">
      <c r="A7" s="15">
        <v>41830</v>
      </c>
      <c r="B7" s="21">
        <v>-8.9060080760347127</v>
      </c>
      <c r="C7" s="21">
        <v>-9.4842913383796983</v>
      </c>
      <c r="D7" s="21">
        <v>-10.302982706039536</v>
      </c>
      <c r="E7" s="21">
        <v>-9.5786668826773198</v>
      </c>
      <c r="F7" s="21">
        <v>-10.682593254488781</v>
      </c>
      <c r="H7" s="21">
        <v>-10.605933364306821</v>
      </c>
      <c r="K7" s="21">
        <v>-10.238259496741707</v>
      </c>
      <c r="L7" s="21">
        <v>-10.469003403404312</v>
      </c>
      <c r="Z7" s="15">
        <v>41830</v>
      </c>
      <c r="AA7" s="21">
        <v>-62.726654662567675</v>
      </c>
      <c r="AB7" s="21">
        <v>-66.540135265140037</v>
      </c>
      <c r="AC7" s="21">
        <v>-70.974167172556804</v>
      </c>
      <c r="AD7" s="21">
        <v>-68.398898890328994</v>
      </c>
      <c r="AE7" s="21">
        <v>-71.766628562780099</v>
      </c>
      <c r="AG7" s="21">
        <v>-73.875296045447726</v>
      </c>
      <c r="AJ7" s="21">
        <v>-70.633149573231961</v>
      </c>
      <c r="AK7" s="21">
        <v>-72.604454217541615</v>
      </c>
      <c r="AY7" s="15">
        <v>41830</v>
      </c>
      <c r="AZ7" s="21">
        <v>8.5214099457100261</v>
      </c>
      <c r="BA7" s="21">
        <v>9.334195441897549</v>
      </c>
      <c r="BB7" s="21">
        <v>11.449694475759486</v>
      </c>
      <c r="BC7" s="21">
        <v>8.2304361710895648</v>
      </c>
      <c r="BD7" s="21">
        <v>13.694117473130149</v>
      </c>
      <c r="BF7" s="114">
        <v>10.972170869006845</v>
      </c>
      <c r="BI7" s="21">
        <v>11.272926400701692</v>
      </c>
      <c r="BJ7" s="21">
        <v>11.147573009692877</v>
      </c>
    </row>
    <row r="8" spans="1:73" x14ac:dyDescent="0.3">
      <c r="A8" s="60">
        <v>41865</v>
      </c>
      <c r="B8" s="16">
        <v>-8.8456964862446146</v>
      </c>
      <c r="C8" s="16">
        <v>-8.8717149367475141</v>
      </c>
      <c r="D8" s="16">
        <v>-10.118117160368181</v>
      </c>
      <c r="E8" s="61">
        <v>-8.903285017094186</v>
      </c>
      <c r="F8" s="16">
        <v>-10.472269589988993</v>
      </c>
      <c r="H8" s="61">
        <v>-10.43533957005698</v>
      </c>
      <c r="I8" s="61">
        <v>-8.8177349796752615</v>
      </c>
      <c r="K8" s="61">
        <v>-9.5957306353145011</v>
      </c>
      <c r="L8" s="61">
        <v>-10.247162889717551</v>
      </c>
      <c r="Z8" s="60">
        <v>41865</v>
      </c>
      <c r="AA8" s="16">
        <v>-63.79117717460344</v>
      </c>
      <c r="AB8" s="16">
        <v>-62.764120642112047</v>
      </c>
      <c r="AC8" s="16">
        <v>-70.108522999486027</v>
      </c>
      <c r="AD8" s="61">
        <v>-64.010659312617534</v>
      </c>
      <c r="AE8" s="16">
        <v>-71.886566596055602</v>
      </c>
      <c r="AG8" s="61">
        <v>-72.931411880986801</v>
      </c>
      <c r="AH8" s="61">
        <v>-61.322207919831953</v>
      </c>
      <c r="AJ8" s="61">
        <v>-65.611693330825801</v>
      </c>
      <c r="AK8" s="61">
        <v>-72.571993917184713</v>
      </c>
      <c r="AY8" s="60">
        <v>41865</v>
      </c>
      <c r="AZ8" s="16">
        <v>6.9743947153534762</v>
      </c>
      <c r="BA8" s="16">
        <v>8.2095988518680656</v>
      </c>
      <c r="BB8" s="16">
        <v>10.836414283459419</v>
      </c>
      <c r="BC8" s="16">
        <v>7.2156208241359536</v>
      </c>
      <c r="BD8" s="16">
        <v>11.891590123856346</v>
      </c>
      <c r="BF8" s="16">
        <v>10.551304679469041</v>
      </c>
      <c r="BG8" s="16">
        <v>9.2196719175701389</v>
      </c>
      <c r="BI8" s="16">
        <v>11.154151751690208</v>
      </c>
      <c r="BJ8" s="16">
        <v>9.405309200555692</v>
      </c>
    </row>
    <row r="9" spans="1:73" x14ac:dyDescent="0.3">
      <c r="A9" s="60">
        <v>41901</v>
      </c>
      <c r="B9" s="16">
        <v>-8.9380410327819071</v>
      </c>
      <c r="C9" s="16">
        <v>-9.5815399209939347</v>
      </c>
      <c r="D9" s="16">
        <v>-10.354705816405898</v>
      </c>
      <c r="E9" s="61">
        <v>-10.117014911384011</v>
      </c>
      <c r="F9" s="16">
        <v>-10.562139188950955</v>
      </c>
      <c r="G9" s="16">
        <v>-9.6736135832930437</v>
      </c>
      <c r="H9" s="61">
        <v>-10.664116054970814</v>
      </c>
      <c r="I9" s="61">
        <v>-10.004091192884582</v>
      </c>
      <c r="J9" s="61">
        <v>-10.183928494899515</v>
      </c>
      <c r="K9" s="61">
        <v>-10.321320756253424</v>
      </c>
      <c r="L9" s="61">
        <v>-10.489695741266306</v>
      </c>
      <c r="O9" s="61">
        <v>-9.9772404470675475</v>
      </c>
      <c r="Z9" s="60">
        <v>41901</v>
      </c>
      <c r="AA9" s="16">
        <v>-63.209327576059053</v>
      </c>
      <c r="AB9" s="16">
        <v>-65.718295566734795</v>
      </c>
      <c r="AC9" s="16">
        <v>-69.784258766885145</v>
      </c>
      <c r="AD9" s="61">
        <v>-68.492803372197955</v>
      </c>
      <c r="AE9" s="16">
        <v>-70.925717914311221</v>
      </c>
      <c r="AF9" s="107">
        <v>-66.9373587600506</v>
      </c>
      <c r="AG9" s="61">
        <v>-72.626528363087957</v>
      </c>
      <c r="AH9" s="61">
        <v>-68.834465338293498</v>
      </c>
      <c r="AI9" s="61">
        <v>-69.363770188735742</v>
      </c>
      <c r="AJ9" s="61">
        <v>-69.066190705867399</v>
      </c>
      <c r="AK9" s="61">
        <v>-72.188782722579319</v>
      </c>
      <c r="AN9" s="61">
        <v>-68.453273634757295</v>
      </c>
      <c r="AY9" s="60">
        <v>41901</v>
      </c>
      <c r="AZ9" s="16">
        <v>8.2950006861962038</v>
      </c>
      <c r="BA9" s="16">
        <v>10.934023801216682</v>
      </c>
      <c r="BB9" s="16">
        <v>13.053387764362043</v>
      </c>
      <c r="BC9" s="16">
        <v>12.443315918874134</v>
      </c>
      <c r="BD9" s="16">
        <v>13.571395597296416</v>
      </c>
      <c r="BE9" s="108">
        <v>10.451549906293749</v>
      </c>
      <c r="BF9" s="16">
        <v>12.686400076678552</v>
      </c>
      <c r="BG9" s="16">
        <v>11.198264204783158</v>
      </c>
      <c r="BH9" s="16">
        <v>12.107657770460378</v>
      </c>
      <c r="BI9" s="16">
        <v>13.504375344159996</v>
      </c>
      <c r="BJ9" s="16">
        <v>11.728783207551132</v>
      </c>
      <c r="BM9" s="16">
        <v>11.364649941783085</v>
      </c>
    </row>
    <row r="10" spans="1:73" x14ac:dyDescent="0.3">
      <c r="A10" s="15">
        <v>41926</v>
      </c>
      <c r="B10" s="16">
        <v>-8.954345508175388</v>
      </c>
      <c r="C10" s="16">
        <v>-9.4479796363992836</v>
      </c>
      <c r="D10" s="16">
        <v>-10.460704615367934</v>
      </c>
      <c r="E10" s="16">
        <v>-9.9638042682310388</v>
      </c>
      <c r="F10" s="16">
        <v>-10.683273704907233</v>
      </c>
      <c r="G10" s="16">
        <v>-9.6793293763279973</v>
      </c>
      <c r="H10" s="16">
        <v>-10.42830700287173</v>
      </c>
      <c r="I10" s="16">
        <v>-9.8989213573984447</v>
      </c>
      <c r="K10" s="16">
        <v>-10.140234027166954</v>
      </c>
      <c r="L10" s="16">
        <v>-10.424056066330072</v>
      </c>
      <c r="O10" s="16">
        <v>-9.89803675353245</v>
      </c>
      <c r="Z10" s="15">
        <v>41926</v>
      </c>
      <c r="AA10" s="16">
        <v>-64.892766370817355</v>
      </c>
      <c r="AB10" s="16">
        <v>-66.020301509948908</v>
      </c>
      <c r="AC10" s="16">
        <v>-70.666016042609357</v>
      </c>
      <c r="AD10" s="16">
        <v>-69.315240488227175</v>
      </c>
      <c r="AE10" s="16">
        <v>-71.830451996898319</v>
      </c>
      <c r="AF10" s="16">
        <v>-67.951719592202494</v>
      </c>
      <c r="AG10" s="16">
        <v>-72.362074697776606</v>
      </c>
      <c r="AH10" s="16">
        <v>-68.623309017559734</v>
      </c>
      <c r="AJ10" s="16">
        <v>-69.059546907636616</v>
      </c>
      <c r="AK10" s="16">
        <v>-72.075958189063073</v>
      </c>
      <c r="AN10" s="16">
        <v>-68.220530660783453</v>
      </c>
      <c r="AY10" s="15">
        <v>41926</v>
      </c>
      <c r="AZ10" s="16">
        <v>6.7419976945857485</v>
      </c>
      <c r="BA10" s="16">
        <v>9.5635355812453611</v>
      </c>
      <c r="BB10" s="16">
        <v>13.019620880334116</v>
      </c>
      <c r="BC10" s="16">
        <v>10.395193657621135</v>
      </c>
      <c r="BD10" s="16">
        <v>13.635737642359544</v>
      </c>
      <c r="BE10" s="16">
        <v>9.4829154184214843</v>
      </c>
      <c r="BF10" s="16">
        <v>11.064381325197232</v>
      </c>
      <c r="BG10" s="16">
        <v>10.568061841627824</v>
      </c>
      <c r="BI10" s="16">
        <v>12.06232530969902</v>
      </c>
      <c r="BJ10" s="16">
        <v>11.316490341577506</v>
      </c>
      <c r="BM10" s="16">
        <v>10.963763367476147</v>
      </c>
    </row>
    <row r="11" spans="1:73" x14ac:dyDescent="0.3">
      <c r="A11" s="15">
        <v>41948</v>
      </c>
      <c r="B11" s="29">
        <v>-9</v>
      </c>
      <c r="C11" s="16">
        <v>-9.4626974230353156</v>
      </c>
      <c r="D11" s="16">
        <v>-10.413511568682907</v>
      </c>
      <c r="E11" s="16">
        <v>-10.001244865866713</v>
      </c>
      <c r="F11" s="16">
        <v>-10.645250611360197</v>
      </c>
      <c r="G11" s="16">
        <v>-9.5384993179595163</v>
      </c>
      <c r="H11" s="16">
        <v>-10.252644304750346</v>
      </c>
      <c r="I11" s="16">
        <v>-9.7085180879788258</v>
      </c>
      <c r="K11" s="16">
        <v>-10.140600212007193</v>
      </c>
      <c r="L11" s="16">
        <v>-10.340500524202039</v>
      </c>
      <c r="O11" s="16">
        <v>-9.9660528611303434</v>
      </c>
      <c r="Z11" s="15">
        <v>41948</v>
      </c>
      <c r="AA11" s="29">
        <v>-65</v>
      </c>
      <c r="AB11" s="16">
        <v>-66.705420769853774</v>
      </c>
      <c r="AC11" s="16">
        <v>-70.632601741541833</v>
      </c>
      <c r="AD11" s="16">
        <v>-69.62487113064806</v>
      </c>
      <c r="AE11" s="16">
        <v>-71.540762067920596</v>
      </c>
      <c r="AF11" s="16">
        <v>-68.702613780194255</v>
      </c>
      <c r="AG11" s="16">
        <v>-73.051471204803832</v>
      </c>
      <c r="AH11" s="16">
        <v>-69.085493732360533</v>
      </c>
      <c r="AJ11" s="16">
        <v>-70.459422442875493</v>
      </c>
      <c r="AK11" s="16">
        <v>-72.527108267511011</v>
      </c>
      <c r="AN11" s="16">
        <v>-70.498993678510487</v>
      </c>
      <c r="AY11" s="15">
        <v>41948</v>
      </c>
      <c r="AZ11" s="29">
        <v>6.8</v>
      </c>
      <c r="BA11" s="16">
        <v>8.9961586144287509</v>
      </c>
      <c r="BB11" s="16">
        <v>12.67549080792142</v>
      </c>
      <c r="BC11" s="16">
        <v>10.385087796285646</v>
      </c>
      <c r="BD11" s="16">
        <v>13.62124282296098</v>
      </c>
      <c r="BE11" s="16">
        <v>7.6053807634818753</v>
      </c>
      <c r="BF11" s="16">
        <v>8.9696832331989356</v>
      </c>
      <c r="BG11" s="16">
        <v>8.5826509714700734</v>
      </c>
      <c r="BI11" s="16">
        <v>10.665379253182053</v>
      </c>
      <c r="BJ11" s="16">
        <v>10.196895926105299</v>
      </c>
      <c r="BM11" s="16">
        <v>9.2294292105322597</v>
      </c>
    </row>
    <row r="12" spans="1:73" x14ac:dyDescent="0.3">
      <c r="A12" s="60">
        <v>41989</v>
      </c>
      <c r="B12" s="41">
        <v>-9.1</v>
      </c>
      <c r="C12" s="16">
        <v>-9.4937616479262843</v>
      </c>
      <c r="D12" s="16">
        <v>-10.354606274638078</v>
      </c>
      <c r="E12" s="16">
        <v>-10.055769872446655</v>
      </c>
      <c r="F12" s="16">
        <v>-10.557724657470963</v>
      </c>
      <c r="G12" s="16">
        <v>-9.744287884340352</v>
      </c>
      <c r="H12" s="16">
        <v>-10.450752401163253</v>
      </c>
      <c r="I12" s="16">
        <v>-9.8979129178708831</v>
      </c>
      <c r="J12" s="16">
        <v>-10.044567043510622</v>
      </c>
      <c r="K12" s="16">
        <v>-10.123463446866904</v>
      </c>
      <c r="L12" s="16">
        <v>-10.288641609442704</v>
      </c>
      <c r="O12" s="16">
        <v>-9.7453298763322351</v>
      </c>
      <c r="P12" s="16">
        <v>-9.6217316251008516</v>
      </c>
      <c r="Q12" s="131"/>
      <c r="R12" s="131"/>
      <c r="S12" s="131"/>
      <c r="T12" s="131"/>
      <c r="U12" s="131"/>
      <c r="V12" s="131"/>
      <c r="W12" s="131"/>
      <c r="Z12" s="60">
        <v>41989</v>
      </c>
      <c r="AA12" s="40">
        <v>-65.099999999999994</v>
      </c>
      <c r="AB12" s="61">
        <v>-66.268753282857404</v>
      </c>
      <c r="AC12" s="61">
        <v>-70.695726014008486</v>
      </c>
      <c r="AD12" s="61">
        <v>-69.891559794205307</v>
      </c>
      <c r="AE12" s="61">
        <v>-71.477595086631084</v>
      </c>
      <c r="AF12" s="16">
        <v>-67.800879538813831</v>
      </c>
      <c r="AG12" s="16">
        <v>-72.380362556912047</v>
      </c>
      <c r="AH12" s="16">
        <v>-68.576962923835609</v>
      </c>
      <c r="AI12" s="16">
        <v>-69.844446523960357</v>
      </c>
      <c r="AJ12" s="16">
        <v>-69.915444027355534</v>
      </c>
      <c r="AK12" s="16">
        <v>-72.023414576835592</v>
      </c>
      <c r="AN12" s="16">
        <v>-66.822138724705553</v>
      </c>
      <c r="AO12" s="16">
        <v>-66.052969818643476</v>
      </c>
      <c r="AP12" s="131"/>
      <c r="AQ12" s="131"/>
      <c r="AR12" s="131"/>
      <c r="AS12" s="131"/>
      <c r="AT12" s="131"/>
      <c r="AU12" s="131"/>
      <c r="AV12" s="131"/>
      <c r="AY12" s="60">
        <v>41989</v>
      </c>
      <c r="AZ12" s="41">
        <v>7.6</v>
      </c>
      <c r="BA12" s="16">
        <v>9.6813399005528709</v>
      </c>
      <c r="BB12" s="16">
        <v>12.141124183096139</v>
      </c>
      <c r="BC12" s="16">
        <v>10.554599185367934</v>
      </c>
      <c r="BD12" s="16">
        <v>12.984202173136623</v>
      </c>
      <c r="BE12" s="16">
        <v>10.153423535908985</v>
      </c>
      <c r="BF12" s="16">
        <v>11.22565665239398</v>
      </c>
      <c r="BG12" s="16">
        <v>10.606340419131456</v>
      </c>
      <c r="BH12" s="16">
        <v>10.512089824124615</v>
      </c>
      <c r="BI12" s="16">
        <v>11.072263547579695</v>
      </c>
      <c r="BJ12" s="16">
        <v>10.285718298706044</v>
      </c>
      <c r="BM12" s="16">
        <v>11.140500285952328</v>
      </c>
      <c r="BN12" s="16">
        <v>10.920883182163337</v>
      </c>
      <c r="BO12" s="131"/>
      <c r="BP12" s="131"/>
      <c r="BQ12" s="131"/>
      <c r="BR12" s="131"/>
      <c r="BS12" s="131"/>
      <c r="BT12" s="131"/>
      <c r="BU12" s="131"/>
    </row>
    <row r="13" spans="1:73" x14ac:dyDescent="0.3">
      <c r="A13" s="15">
        <v>42012</v>
      </c>
      <c r="B13" s="41">
        <v>-9.1999999999999993</v>
      </c>
      <c r="C13" s="16">
        <v>-9.7261613292974616</v>
      </c>
      <c r="D13" s="16">
        <v>-10.372359127011043</v>
      </c>
      <c r="E13" s="16">
        <v>-10.07249183660544</v>
      </c>
      <c r="F13" s="16">
        <v>-10.537502440016072</v>
      </c>
      <c r="G13" s="16">
        <v>-9.8626227671788698</v>
      </c>
      <c r="H13" s="16">
        <v>-10.440805272815675</v>
      </c>
      <c r="I13" s="16">
        <v>-9.9175832785693903</v>
      </c>
      <c r="J13" s="16">
        <v>-10.290730704361952</v>
      </c>
      <c r="L13" s="16">
        <v>-10.327799973548853</v>
      </c>
      <c r="O13" s="16">
        <v>-10.127886394665552</v>
      </c>
      <c r="P13" s="16">
        <v>-9.8054342642422299</v>
      </c>
      <c r="Q13" s="131"/>
      <c r="R13" s="131"/>
      <c r="S13" s="131"/>
      <c r="T13" s="131"/>
      <c r="U13" s="131"/>
      <c r="V13" s="131"/>
      <c r="W13" s="131"/>
      <c r="Z13" s="15">
        <v>42012</v>
      </c>
      <c r="AA13" s="41">
        <v>-66.099999999999994</v>
      </c>
      <c r="AB13" s="16">
        <v>-68.047689510672953</v>
      </c>
      <c r="AC13" s="16">
        <v>-71.205550796850318</v>
      </c>
      <c r="AD13" s="16">
        <v>-69.722926062194873</v>
      </c>
      <c r="AE13" s="16">
        <v>-71.492629123746582</v>
      </c>
      <c r="AF13" s="16">
        <v>-68.988132099122197</v>
      </c>
      <c r="AG13" s="16">
        <v>-72.777635848251364</v>
      </c>
      <c r="AH13" s="16">
        <v>-69.280204719897242</v>
      </c>
      <c r="AI13" s="16">
        <v>-71.268859812199793</v>
      </c>
      <c r="AK13" s="16">
        <v>-72.330708663878809</v>
      </c>
      <c r="AN13" s="16">
        <v>-70.300150252339108</v>
      </c>
      <c r="AO13" s="16">
        <v>-67.794848709325294</v>
      </c>
      <c r="AP13" s="131"/>
      <c r="AQ13" s="131"/>
      <c r="AR13" s="131"/>
      <c r="AS13" s="131"/>
      <c r="AT13" s="131"/>
      <c r="AU13" s="131"/>
      <c r="AV13" s="131"/>
      <c r="AY13" s="15">
        <v>42012</v>
      </c>
      <c r="AZ13" s="41">
        <v>7.2</v>
      </c>
      <c r="BA13" s="16">
        <v>9.7616011237067397</v>
      </c>
      <c r="BB13" s="16">
        <v>11.773322219238025</v>
      </c>
      <c r="BC13" s="16">
        <v>10.85700863064865</v>
      </c>
      <c r="BD13" s="16">
        <v>12.80739039638199</v>
      </c>
      <c r="BE13" s="16">
        <v>9.9128500383087612</v>
      </c>
      <c r="BF13" s="16">
        <v>10.748806334274036</v>
      </c>
      <c r="BG13" s="16">
        <v>10.06046150865788</v>
      </c>
      <c r="BH13" s="16">
        <v>11.056985822695822</v>
      </c>
      <c r="BJ13" s="16">
        <v>10.291691124512013</v>
      </c>
      <c r="BM13" s="16">
        <v>10.722940904985307</v>
      </c>
      <c r="BN13" s="16">
        <v>10.648625404612545</v>
      </c>
      <c r="BO13" s="131"/>
      <c r="BP13" s="131"/>
      <c r="BQ13" s="131"/>
      <c r="BR13" s="131"/>
      <c r="BS13" s="131"/>
      <c r="BT13" s="131"/>
      <c r="BU13" s="131"/>
    </row>
    <row r="14" spans="1:73" x14ac:dyDescent="0.3">
      <c r="A14" s="60">
        <v>42040</v>
      </c>
      <c r="B14" s="41">
        <v>-8.6999999999999993</v>
      </c>
      <c r="C14" s="16">
        <v>-9.7427197349983476</v>
      </c>
      <c r="D14" s="16">
        <v>-10.323020573760106</v>
      </c>
      <c r="E14" s="61">
        <v>-9.9665357176554679</v>
      </c>
      <c r="F14" s="16">
        <v>-10.569575624808941</v>
      </c>
      <c r="G14" s="16">
        <v>-9.7421166221272681</v>
      </c>
      <c r="H14" s="61">
        <v>-10.33071348713325</v>
      </c>
      <c r="I14" s="61">
        <v>-9.7670044800393701</v>
      </c>
      <c r="J14" s="61">
        <v>-10.026436921036296</v>
      </c>
      <c r="K14" s="61">
        <v>-10.3012001585966</v>
      </c>
      <c r="L14" s="61">
        <v>-10.354249868319217</v>
      </c>
      <c r="O14" s="61">
        <v>-9.8118828944296475</v>
      </c>
      <c r="P14" s="61">
        <v>-9.6405783653092598</v>
      </c>
      <c r="Q14" s="587"/>
      <c r="R14" s="587"/>
      <c r="S14" s="587"/>
      <c r="T14" s="587"/>
      <c r="U14" s="587"/>
      <c r="V14" s="587"/>
      <c r="W14" s="587"/>
      <c r="Z14" s="60">
        <v>42040</v>
      </c>
      <c r="AA14" s="41">
        <v>-63.2</v>
      </c>
      <c r="AB14" s="16">
        <v>-67.118225306725549</v>
      </c>
      <c r="AC14" s="16">
        <v>-71.064109128368116</v>
      </c>
      <c r="AD14" s="61">
        <v>-69.403193703951402</v>
      </c>
      <c r="AE14" s="16">
        <v>-71.522413775379391</v>
      </c>
      <c r="AF14" s="61">
        <v>-69.50236721752259</v>
      </c>
      <c r="AG14" s="61">
        <v>-72.873653863400577</v>
      </c>
      <c r="AH14" s="61">
        <v>-68.681251562982865</v>
      </c>
      <c r="AI14" s="61">
        <v>-70.93316851442701</v>
      </c>
      <c r="AJ14" s="61">
        <v>-70.161136895434211</v>
      </c>
      <c r="AK14" s="61">
        <v>-71.775320295240206</v>
      </c>
      <c r="AN14" s="61">
        <v>-67.99804185572404</v>
      </c>
      <c r="AO14" s="61">
        <v>-67.567384040296531</v>
      </c>
      <c r="AP14" s="587"/>
      <c r="AQ14" s="587"/>
      <c r="AR14" s="587"/>
      <c r="AS14" s="587"/>
      <c r="AT14" s="587"/>
      <c r="AU14" s="587"/>
      <c r="AV14" s="587"/>
      <c r="AY14" s="60">
        <v>42040</v>
      </c>
      <c r="AZ14" s="41">
        <v>6.5</v>
      </c>
      <c r="BA14" s="16">
        <v>10.823532573261232</v>
      </c>
      <c r="BB14" s="16">
        <v>11.52005546171273</v>
      </c>
      <c r="BC14" s="16">
        <v>10.329092037292341</v>
      </c>
      <c r="BD14" s="16">
        <v>13.034191223092137</v>
      </c>
      <c r="BE14" s="16">
        <v>8.4345657594955554</v>
      </c>
      <c r="BF14" s="16">
        <v>9.7720540336654267</v>
      </c>
      <c r="BG14" s="16">
        <v>9.4547842773320951</v>
      </c>
      <c r="BH14" s="16">
        <v>9.2783268538633621</v>
      </c>
      <c r="BI14" s="16">
        <v>12.248464373338592</v>
      </c>
      <c r="BJ14" s="16">
        <v>11.058678651313528</v>
      </c>
      <c r="BM14" s="16">
        <v>10.49702129971314</v>
      </c>
      <c r="BN14" s="16">
        <v>9.5572428821775475</v>
      </c>
      <c r="BO14" s="587"/>
      <c r="BP14" s="587"/>
      <c r="BQ14" s="587"/>
      <c r="BR14" s="587"/>
      <c r="BS14" s="587"/>
      <c r="BT14" s="587"/>
      <c r="BU14" s="587"/>
    </row>
    <row r="15" spans="1:73" x14ac:dyDescent="0.3">
      <c r="A15" s="15">
        <v>42060</v>
      </c>
      <c r="G15" s="16">
        <v>-9.8139822155664618</v>
      </c>
      <c r="H15" s="61">
        <v>-10.484737658704363</v>
      </c>
      <c r="I15" s="61">
        <v>-9.7534220781800993</v>
      </c>
      <c r="J15" s="61">
        <v>-10.027048066730584</v>
      </c>
      <c r="K15" s="61">
        <v>-10.070600514516336</v>
      </c>
      <c r="L15" s="61">
        <v>-10.291539978404096</v>
      </c>
      <c r="M15" s="16">
        <v>-10.487152810631706</v>
      </c>
      <c r="N15" s="16">
        <v>-10.505967339456504</v>
      </c>
      <c r="O15" s="61">
        <v>-9.9733085914561848</v>
      </c>
      <c r="P15" s="61">
        <v>-9.9655842185465957</v>
      </c>
      <c r="Q15" s="587"/>
      <c r="R15" s="587"/>
      <c r="S15" s="587"/>
      <c r="T15" s="587"/>
      <c r="U15" s="587"/>
      <c r="V15" s="587"/>
      <c r="W15" s="587"/>
      <c r="Z15" s="15">
        <v>42060</v>
      </c>
      <c r="AF15" s="61">
        <v>-68.749024640789472</v>
      </c>
      <c r="AG15" s="61">
        <v>-72.704683529059935</v>
      </c>
      <c r="AH15" s="61">
        <v>-68.215259580360055</v>
      </c>
      <c r="AI15" s="61">
        <v>-69.755830285020323</v>
      </c>
      <c r="AJ15" s="61">
        <v>-69.924283045958603</v>
      </c>
      <c r="AK15" s="61">
        <v>-71.875317988122049</v>
      </c>
      <c r="AL15" s="16">
        <v>-73.650860105700701</v>
      </c>
      <c r="AM15" s="16">
        <v>-72.832012263665206</v>
      </c>
      <c r="AN15" s="61">
        <v>-69.788917951395959</v>
      </c>
      <c r="AO15" s="61">
        <v>-68.21856804460117</v>
      </c>
      <c r="AP15" s="587"/>
      <c r="AQ15" s="587"/>
      <c r="AR15" s="587"/>
      <c r="AS15" s="587"/>
      <c r="AT15" s="587"/>
      <c r="AU15" s="587"/>
      <c r="AV15" s="587"/>
      <c r="AY15" s="15">
        <v>42060</v>
      </c>
      <c r="BE15" s="16">
        <v>9.7628330837422226</v>
      </c>
      <c r="BF15" s="16">
        <v>11.17321774057497</v>
      </c>
      <c r="BG15" s="16">
        <v>9.8121170450807398</v>
      </c>
      <c r="BH15" s="16">
        <v>10.460554248824351</v>
      </c>
      <c r="BI15" s="16">
        <v>10.640521070172085</v>
      </c>
      <c r="BJ15" s="16">
        <v>10.457001839110717</v>
      </c>
      <c r="BK15" s="16">
        <v>10.246362379352945</v>
      </c>
      <c r="BL15" s="16">
        <v>11.215726451986825</v>
      </c>
      <c r="BM15" s="16">
        <v>9.9975507802535191</v>
      </c>
      <c r="BN15" s="16">
        <v>11.506105703771595</v>
      </c>
      <c r="BO15" s="587"/>
      <c r="BP15" s="587"/>
      <c r="BQ15" s="587"/>
      <c r="BR15" s="587"/>
      <c r="BS15" s="587"/>
      <c r="BT15" s="587"/>
      <c r="BU15" s="587"/>
    </row>
    <row r="16" spans="1:73" x14ac:dyDescent="0.3">
      <c r="A16" s="15">
        <v>42074</v>
      </c>
      <c r="B16" s="52">
        <v>-8.9</v>
      </c>
      <c r="C16" s="16">
        <v>-9.602614789809147</v>
      </c>
      <c r="D16" s="16">
        <v>-10.341904977970136</v>
      </c>
      <c r="E16" s="16">
        <v>-9.8932788448218076</v>
      </c>
      <c r="F16" s="16">
        <v>-10.395237951604834</v>
      </c>
      <c r="G16" s="16">
        <v>-9.7435961689587671</v>
      </c>
      <c r="H16" s="16">
        <v>-10.347564741735809</v>
      </c>
      <c r="I16" s="16">
        <v>-10.010467352243518</v>
      </c>
      <c r="J16" s="16">
        <v>-10.186931035291931</v>
      </c>
      <c r="K16" s="16">
        <v>-10.254049583874204</v>
      </c>
      <c r="L16" s="16">
        <v>-10.191893305514109</v>
      </c>
      <c r="O16" s="16">
        <v>-9.6387407422017333</v>
      </c>
      <c r="P16" s="16">
        <v>-10.084412865070153</v>
      </c>
      <c r="Q16" s="131"/>
      <c r="R16" s="131"/>
      <c r="S16" s="131"/>
      <c r="T16" s="131"/>
      <c r="U16" s="131"/>
      <c r="V16" s="131"/>
      <c r="W16" s="131"/>
      <c r="Z16" s="15">
        <v>42074</v>
      </c>
      <c r="AA16" s="52">
        <v>-63.9</v>
      </c>
      <c r="AB16" s="16">
        <v>-67.175641552891804</v>
      </c>
      <c r="AC16" s="16">
        <v>-71.722691079126307</v>
      </c>
      <c r="AD16" s="16">
        <v>-69.422522539715999</v>
      </c>
      <c r="AE16" s="16">
        <v>-71.766203881944364</v>
      </c>
      <c r="AF16" s="16">
        <v>-69.63871538461099</v>
      </c>
      <c r="AG16" s="16">
        <v>-72.542571584669375</v>
      </c>
      <c r="AH16" s="16">
        <v>-69.584918904618306</v>
      </c>
      <c r="AI16" s="16">
        <v>-72.042260787777138</v>
      </c>
      <c r="AJ16" s="16">
        <v>-70.181941304193302</v>
      </c>
      <c r="AK16" s="16">
        <v>-72.058211748948551</v>
      </c>
      <c r="AN16" s="16">
        <v>-67.634123528975778</v>
      </c>
      <c r="AO16" s="16">
        <v>-70.781660112475052</v>
      </c>
      <c r="AP16" s="131"/>
      <c r="AQ16" s="131"/>
      <c r="AR16" s="131"/>
      <c r="AS16" s="131"/>
      <c r="AT16" s="131"/>
      <c r="AU16" s="131"/>
      <c r="AV16" s="131"/>
      <c r="AY16" s="15">
        <v>42074</v>
      </c>
      <c r="AZ16" s="131">
        <v>7</v>
      </c>
      <c r="BA16" s="16">
        <v>9.6452767655813716</v>
      </c>
      <c r="BB16" s="16">
        <v>11.012548744634785</v>
      </c>
      <c r="BC16" s="16">
        <v>9.7237082188584623</v>
      </c>
      <c r="BD16" s="16">
        <v>11.395699730894307</v>
      </c>
      <c r="BE16" s="16">
        <v>8.3100539670591473</v>
      </c>
      <c r="BF16" s="16">
        <v>10.237946349217097</v>
      </c>
      <c r="BG16" s="16">
        <v>10.498819913329839</v>
      </c>
      <c r="BH16" s="16">
        <v>9.453187494558307</v>
      </c>
      <c r="BI16" s="16">
        <v>11.850455366800333</v>
      </c>
      <c r="BJ16" s="16">
        <v>9.4769346951643172</v>
      </c>
      <c r="BM16" s="16">
        <v>9.4758024086380885</v>
      </c>
      <c r="BN16" s="16">
        <v>9.8936428080861702</v>
      </c>
      <c r="BO16" s="131"/>
      <c r="BP16" s="131"/>
      <c r="BQ16" s="131"/>
      <c r="BR16" s="131"/>
      <c r="BS16" s="131"/>
      <c r="BT16" s="131"/>
      <c r="BU16" s="131"/>
    </row>
    <row r="19" spans="1:73" x14ac:dyDescent="0.3">
      <c r="Q19" s="563">
        <v>41796</v>
      </c>
      <c r="R19" s="563">
        <v>41794</v>
      </c>
      <c r="S19" s="563">
        <v>41798</v>
      </c>
      <c r="T19" s="563">
        <v>41798</v>
      </c>
      <c r="U19" s="563">
        <v>41796</v>
      </c>
      <c r="V19" s="563">
        <v>41796</v>
      </c>
      <c r="W19" s="563" t="s">
        <v>84</v>
      </c>
      <c r="AP19" s="563">
        <v>41796</v>
      </c>
      <c r="AQ19" s="563">
        <v>41794</v>
      </c>
      <c r="AR19" s="563">
        <v>41798</v>
      </c>
      <c r="AS19" s="563">
        <v>41798</v>
      </c>
      <c r="AT19" s="563">
        <v>41796</v>
      </c>
      <c r="AU19" s="563">
        <v>41796</v>
      </c>
      <c r="AV19" s="563" t="s">
        <v>84</v>
      </c>
      <c r="BO19" s="563">
        <v>41796</v>
      </c>
      <c r="BP19" s="563">
        <v>41794</v>
      </c>
      <c r="BQ19" s="563">
        <v>41798</v>
      </c>
      <c r="BR19" s="563">
        <v>41798</v>
      </c>
      <c r="BS19" s="563">
        <v>41796</v>
      </c>
      <c r="BT19" s="563">
        <v>41796</v>
      </c>
      <c r="BU19" s="563" t="s">
        <v>84</v>
      </c>
    </row>
    <row r="22" spans="1:73" ht="42" x14ac:dyDescent="0.3">
      <c r="A22" s="4" t="s">
        <v>10</v>
      </c>
      <c r="B22" s="5" t="s">
        <v>541</v>
      </c>
      <c r="C22" s="5" t="s">
        <v>544</v>
      </c>
      <c r="D22" s="5" t="s">
        <v>547</v>
      </c>
      <c r="E22" s="5" t="s">
        <v>550</v>
      </c>
      <c r="F22" s="5" t="s">
        <v>553</v>
      </c>
      <c r="G22" s="5" t="s">
        <v>556</v>
      </c>
      <c r="H22" s="5" t="s">
        <v>559</v>
      </c>
      <c r="I22" s="5" t="s">
        <v>562</v>
      </c>
      <c r="J22" s="5" t="s">
        <v>565</v>
      </c>
      <c r="K22" s="5" t="s">
        <v>568</v>
      </c>
      <c r="L22" s="5" t="s">
        <v>571</v>
      </c>
      <c r="M22" s="5" t="s">
        <v>574</v>
      </c>
      <c r="N22" s="5" t="s">
        <v>577</v>
      </c>
      <c r="O22" s="5" t="s">
        <v>580</v>
      </c>
      <c r="P22" s="5" t="s">
        <v>583</v>
      </c>
      <c r="Q22" s="559" t="s">
        <v>586</v>
      </c>
      <c r="R22" s="575" t="s">
        <v>587</v>
      </c>
      <c r="S22" s="575" t="s">
        <v>47</v>
      </c>
      <c r="T22" s="575" t="s">
        <v>48</v>
      </c>
      <c r="U22" s="560" t="s">
        <v>78</v>
      </c>
      <c r="V22" s="560" t="s">
        <v>80</v>
      </c>
      <c r="W22" s="560" t="s">
        <v>588</v>
      </c>
    </row>
    <row r="23" spans="1:73" x14ac:dyDescent="0.3">
      <c r="A23" t="s">
        <v>31</v>
      </c>
      <c r="B23" s="585">
        <v>-8.8790639592714751</v>
      </c>
      <c r="C23" s="585">
        <v>-9.4452806013671875</v>
      </c>
      <c r="D23" s="585">
        <v>-10.372826631730076</v>
      </c>
      <c r="E23" s="585">
        <v>-9.842123335019183</v>
      </c>
      <c r="F23" s="585">
        <v>-10.603749966944321</v>
      </c>
      <c r="G23" s="585">
        <v>-9.6974994259419507</v>
      </c>
      <c r="H23" s="585">
        <v>-10.482118469643696</v>
      </c>
      <c r="I23" s="585">
        <v>-9.7932007826742442</v>
      </c>
      <c r="J23" s="585">
        <v>-10.135924336415583</v>
      </c>
      <c r="K23" s="585">
        <v>-10.172033786069095</v>
      </c>
      <c r="L23" s="585">
        <v>-10.353061093470624</v>
      </c>
      <c r="M23" s="585">
        <v>-10.44971813437961</v>
      </c>
      <c r="N23" s="585">
        <v>-10.445279451804719</v>
      </c>
      <c r="O23" s="585">
        <v>-9.8923098201019624</v>
      </c>
      <c r="P23" s="585">
        <v>-9.8235482676538162</v>
      </c>
      <c r="Q23" s="585">
        <v>-9.4</v>
      </c>
      <c r="R23" s="585">
        <v>-10.1</v>
      </c>
      <c r="S23" s="585">
        <v>-10.199999999999999</v>
      </c>
      <c r="T23" s="585">
        <v>-9.9</v>
      </c>
      <c r="U23" s="585">
        <v>-10.259879794166009</v>
      </c>
      <c r="V23" s="585">
        <v>-10.229802605340431</v>
      </c>
      <c r="W23" s="585">
        <v>-10.252903436959024</v>
      </c>
    </row>
    <row r="24" spans="1:73" x14ac:dyDescent="0.3">
      <c r="A24" t="s">
        <v>31</v>
      </c>
      <c r="B24" s="588">
        <v>-63.942301093408965</v>
      </c>
      <c r="C24" s="588">
        <v>-66.014941229798836</v>
      </c>
      <c r="D24" s="588">
        <v>-70.914153641529438</v>
      </c>
      <c r="E24" s="588">
        <v>-68.826203816673527</v>
      </c>
      <c r="F24" s="588">
        <v>-71.780380470764058</v>
      </c>
      <c r="G24" s="588">
        <v>-68.618364122051076</v>
      </c>
      <c r="H24" s="588">
        <v>-73.012416076744913</v>
      </c>
      <c r="I24" s="588">
        <v>-68.336390370385161</v>
      </c>
      <c r="J24" s="588">
        <v>-70.718121496715696</v>
      </c>
      <c r="K24" s="588">
        <v>-69.796158778234812</v>
      </c>
      <c r="L24" s="588">
        <v>-72.189333002600605</v>
      </c>
      <c r="M24" s="588">
        <v>-73.243647537752651</v>
      </c>
      <c r="N24" s="588">
        <v>-72.852736114017745</v>
      </c>
      <c r="O24" s="588">
        <v>-68.714521285898954</v>
      </c>
      <c r="P24" s="588">
        <v>-68.083086145068293</v>
      </c>
      <c r="Q24" s="588">
        <v>-66.8</v>
      </c>
      <c r="R24" s="588">
        <v>-70.400000000000006</v>
      </c>
      <c r="S24" s="588">
        <v>-73.099999999999994</v>
      </c>
      <c r="T24" s="588">
        <v>-70.2</v>
      </c>
      <c r="U24" s="588">
        <v>-71.921382197392461</v>
      </c>
      <c r="V24" s="588">
        <v>-71.873331077873047</v>
      </c>
      <c r="W24" s="588">
        <v>-72.051420546584566</v>
      </c>
    </row>
    <row r="25" spans="1:73" x14ac:dyDescent="0.3">
      <c r="A25" t="s">
        <v>31</v>
      </c>
      <c r="B25" s="585">
        <v>7.0174833080355707</v>
      </c>
      <c r="C25" s="585">
        <v>9.5473035811386655</v>
      </c>
      <c r="D25" s="585">
        <v>12.068459412311199</v>
      </c>
      <c r="E25" s="585">
        <v>9.9107828634799393</v>
      </c>
      <c r="F25" s="585">
        <v>13.049619264790516</v>
      </c>
      <c r="G25" s="585">
        <v>8.9616312854845503</v>
      </c>
      <c r="H25" s="585">
        <v>10.844531680404675</v>
      </c>
      <c r="I25" s="585">
        <v>10.009215891008806</v>
      </c>
      <c r="J25" s="585">
        <v>10.369273194608958</v>
      </c>
      <c r="K25" s="585">
        <v>11.580111510317941</v>
      </c>
      <c r="L25" s="585">
        <v>10.635155745164369</v>
      </c>
      <c r="M25" s="585">
        <v>10.35409753728424</v>
      </c>
      <c r="N25" s="585">
        <v>10.709499500420002</v>
      </c>
      <c r="O25" s="585">
        <v>10.423957274916734</v>
      </c>
      <c r="P25" s="585">
        <v>10.50529999616224</v>
      </c>
      <c r="Q25" s="585">
        <v>8.1999999999999993</v>
      </c>
      <c r="R25" s="585">
        <v>10.1</v>
      </c>
      <c r="S25" s="585">
        <v>8.4</v>
      </c>
      <c r="T25" s="585">
        <v>9.3000000000000007</v>
      </c>
      <c r="U25" s="585">
        <v>10.157656155935612</v>
      </c>
      <c r="V25" s="585">
        <v>9.9650897648504042</v>
      </c>
      <c r="W25" s="585">
        <v>9.9718069490876218</v>
      </c>
    </row>
    <row r="29" spans="1:73" ht="42" x14ac:dyDescent="0.3">
      <c r="A29" s="4"/>
      <c r="B29" s="5"/>
      <c r="C29" s="6" t="s">
        <v>16</v>
      </c>
      <c r="D29" s="6" t="s">
        <v>24</v>
      </c>
      <c r="E29" s="6" t="s">
        <v>27</v>
      </c>
      <c r="F29" s="6" t="s">
        <v>33</v>
      </c>
      <c r="G29" s="6" t="s">
        <v>36</v>
      </c>
      <c r="H29" s="6" t="s">
        <v>400</v>
      </c>
      <c r="I29" s="6" t="s">
        <v>345</v>
      </c>
      <c r="J29" s="6" t="s">
        <v>589</v>
      </c>
      <c r="K29" s="6" t="s">
        <v>590</v>
      </c>
      <c r="L29" s="6" t="s">
        <v>70</v>
      </c>
      <c r="M29" s="6" t="s">
        <v>75</v>
      </c>
      <c r="N29" s="6" t="s">
        <v>591</v>
      </c>
      <c r="O29" s="6" t="s">
        <v>592</v>
      </c>
      <c r="P29" s="6" t="s">
        <v>593</v>
      </c>
      <c r="Q29" s="6" t="s">
        <v>594</v>
      </c>
      <c r="R29" s="559" t="s">
        <v>586</v>
      </c>
      <c r="S29" s="575" t="s">
        <v>587</v>
      </c>
      <c r="T29" s="575" t="s">
        <v>47</v>
      </c>
      <c r="U29" s="575" t="s">
        <v>48</v>
      </c>
      <c r="V29" s="560" t="s">
        <v>78</v>
      </c>
      <c r="W29" s="560" t="s">
        <v>80</v>
      </c>
      <c r="X29" s="560" t="s">
        <v>588</v>
      </c>
      <c r="AA29" s="4"/>
      <c r="AB29" s="5"/>
      <c r="AC29" s="6" t="s">
        <v>16</v>
      </c>
      <c r="AD29" s="6" t="s">
        <v>24</v>
      </c>
      <c r="AE29" s="5" t="s">
        <v>547</v>
      </c>
      <c r="AF29" s="5" t="s">
        <v>550</v>
      </c>
      <c r="AG29" s="5" t="s">
        <v>553</v>
      </c>
      <c r="AH29" s="5" t="s">
        <v>556</v>
      </c>
      <c r="AI29" s="5" t="s">
        <v>559</v>
      </c>
      <c r="AJ29" s="5" t="s">
        <v>562</v>
      </c>
      <c r="AK29" s="5" t="s">
        <v>565</v>
      </c>
      <c r="AL29" s="5" t="s">
        <v>568</v>
      </c>
      <c r="AM29" s="5" t="s">
        <v>571</v>
      </c>
      <c r="AN29" s="5" t="s">
        <v>574</v>
      </c>
      <c r="AO29" s="5" t="s">
        <v>577</v>
      </c>
      <c r="AP29" s="5" t="s">
        <v>580</v>
      </c>
      <c r="AQ29" s="5" t="s">
        <v>583</v>
      </c>
      <c r="AR29" s="559" t="s">
        <v>586</v>
      </c>
      <c r="AS29" s="575" t="s">
        <v>587</v>
      </c>
      <c r="AT29" s="575" t="s">
        <v>47</v>
      </c>
      <c r="AU29" s="575" t="s">
        <v>48</v>
      </c>
      <c r="AV29" s="560" t="s">
        <v>78</v>
      </c>
      <c r="AW29" s="560" t="s">
        <v>80</v>
      </c>
      <c r="AX29" s="560" t="s">
        <v>588</v>
      </c>
    </row>
    <row r="30" spans="1:73" ht="28.8" x14ac:dyDescent="0.3">
      <c r="A30" s="5" t="s">
        <v>541</v>
      </c>
      <c r="B30" s="585">
        <v>-8.8790639592714751</v>
      </c>
      <c r="C30" s="588">
        <v>-63.942301093408965</v>
      </c>
      <c r="J30" s="585"/>
      <c r="K30" s="588"/>
      <c r="AA30" s="5" t="s">
        <v>541</v>
      </c>
      <c r="AB30" s="585">
        <v>-8.8790639592714751</v>
      </c>
      <c r="AC30" s="588">
        <v>-63.942301093408965</v>
      </c>
      <c r="AJ30" s="585"/>
      <c r="AK30" s="588"/>
    </row>
    <row r="31" spans="1:73" ht="28.8" x14ac:dyDescent="0.3">
      <c r="A31" s="5" t="s">
        <v>544</v>
      </c>
      <c r="B31" s="585">
        <v>-9.4452806013671875</v>
      </c>
      <c r="D31" s="588">
        <v>-66.014941229798836</v>
      </c>
      <c r="J31" s="585"/>
      <c r="L31" s="588"/>
      <c r="AA31" s="5" t="s">
        <v>544</v>
      </c>
      <c r="AB31" s="585">
        <v>-9.4452806013671875</v>
      </c>
      <c r="AD31" s="588">
        <v>-66.014941229798836</v>
      </c>
      <c r="AJ31" s="585"/>
      <c r="AL31" s="588"/>
    </row>
    <row r="32" spans="1:73" ht="28.8" x14ac:dyDescent="0.3">
      <c r="A32" s="5" t="s">
        <v>547</v>
      </c>
      <c r="B32" s="585">
        <v>-10.372826631730076</v>
      </c>
      <c r="E32" s="588">
        <v>-70.914153641529438</v>
      </c>
      <c r="AA32" s="5" t="s">
        <v>547</v>
      </c>
      <c r="AB32" s="585">
        <v>-10.372826631730076</v>
      </c>
      <c r="AE32" s="588">
        <v>-70.914153641529438</v>
      </c>
    </row>
    <row r="33" spans="1:47" ht="28.8" x14ac:dyDescent="0.3">
      <c r="A33" s="5" t="s">
        <v>550</v>
      </c>
      <c r="B33" s="585">
        <v>-9.842123335019183</v>
      </c>
      <c r="F33" s="588">
        <v>-68.826203816673527</v>
      </c>
      <c r="AA33" s="5" t="s">
        <v>550</v>
      </c>
      <c r="AB33" s="585">
        <v>-9.842123335019183</v>
      </c>
      <c r="AF33" s="588">
        <v>-68.826203816673527</v>
      </c>
    </row>
    <row r="34" spans="1:47" ht="28.8" x14ac:dyDescent="0.3">
      <c r="A34" s="5" t="s">
        <v>553</v>
      </c>
      <c r="B34" s="585">
        <v>-10.603749966944321</v>
      </c>
      <c r="G34" s="588">
        <v>-71.780380470764058</v>
      </c>
      <c r="AA34" s="5" t="s">
        <v>553</v>
      </c>
      <c r="AB34" s="585">
        <v>-10.603749966944321</v>
      </c>
      <c r="AG34" s="588">
        <v>-71.780380470764058</v>
      </c>
    </row>
    <row r="35" spans="1:47" ht="28.8" x14ac:dyDescent="0.3">
      <c r="A35" s="5" t="s">
        <v>556</v>
      </c>
      <c r="B35" s="585">
        <v>-9.6974994259419507</v>
      </c>
      <c r="H35" s="588">
        <v>-68.618364122051076</v>
      </c>
      <c r="AA35" s="5" t="s">
        <v>556</v>
      </c>
      <c r="AB35" s="585">
        <v>-9.6974994259419507</v>
      </c>
      <c r="AH35" s="588">
        <v>-68.618364122051076</v>
      </c>
    </row>
    <row r="36" spans="1:47" ht="28.8" x14ac:dyDescent="0.3">
      <c r="A36" s="5" t="s">
        <v>559</v>
      </c>
      <c r="B36" s="585">
        <v>-10.482118469643696</v>
      </c>
      <c r="I36" s="588">
        <v>-73.012416076744913</v>
      </c>
      <c r="AA36" s="5" t="s">
        <v>559</v>
      </c>
      <c r="AB36" s="585">
        <v>-10.482118469643696</v>
      </c>
      <c r="AI36" s="588">
        <v>-73.012416076744913</v>
      </c>
    </row>
    <row r="37" spans="1:47" ht="42" x14ac:dyDescent="0.3">
      <c r="A37" s="5" t="s">
        <v>562</v>
      </c>
      <c r="B37" s="585">
        <v>-9.7932007826742442</v>
      </c>
      <c r="J37" s="588">
        <v>-68.336390370385161</v>
      </c>
      <c r="AA37" s="5" t="s">
        <v>562</v>
      </c>
      <c r="AB37" s="585">
        <v>-9.7932007826742442</v>
      </c>
      <c r="AJ37" s="588">
        <v>-68.336390370385161</v>
      </c>
    </row>
    <row r="38" spans="1:47" ht="28.8" x14ac:dyDescent="0.3">
      <c r="A38" s="5" t="s">
        <v>565</v>
      </c>
      <c r="B38" s="585">
        <v>-10.135924336415583</v>
      </c>
      <c r="K38" s="588">
        <v>-70.718121496715696</v>
      </c>
      <c r="AA38" s="5" t="s">
        <v>565</v>
      </c>
      <c r="AB38" s="585">
        <v>-10.135924336415583</v>
      </c>
      <c r="AK38" s="588">
        <v>-70.718121496715696</v>
      </c>
    </row>
    <row r="39" spans="1:47" ht="28.8" x14ac:dyDescent="0.3">
      <c r="A39" s="5" t="s">
        <v>568</v>
      </c>
      <c r="B39" s="585">
        <v>-10.172033786069095</v>
      </c>
      <c r="L39" s="588">
        <v>-69.796158778234812</v>
      </c>
      <c r="AA39" s="5" t="s">
        <v>568</v>
      </c>
      <c r="AB39" s="585">
        <v>-10.172033786069095</v>
      </c>
      <c r="AL39" s="588">
        <v>-69.796158778234812</v>
      </c>
    </row>
    <row r="40" spans="1:47" ht="28.8" x14ac:dyDescent="0.3">
      <c r="A40" s="5" t="s">
        <v>571</v>
      </c>
      <c r="B40" s="585">
        <v>-10.353061093470624</v>
      </c>
      <c r="M40" s="588">
        <v>-72.189333002600605</v>
      </c>
      <c r="AA40" s="5" t="s">
        <v>571</v>
      </c>
      <c r="AB40" s="585">
        <v>-10.353061093470624</v>
      </c>
      <c r="AM40" s="588">
        <v>-72.189333002600605</v>
      </c>
    </row>
    <row r="41" spans="1:47" ht="28.8" x14ac:dyDescent="0.3">
      <c r="A41" s="5" t="s">
        <v>574</v>
      </c>
      <c r="B41" s="585">
        <v>-10.44971813437961</v>
      </c>
      <c r="N41" s="588">
        <v>-73.243647537752651</v>
      </c>
      <c r="AA41" s="5" t="s">
        <v>574</v>
      </c>
      <c r="AB41" s="585">
        <v>-10.44971813437961</v>
      </c>
      <c r="AN41" s="588">
        <v>-73.243647537752651</v>
      </c>
    </row>
    <row r="42" spans="1:47" ht="42" x14ac:dyDescent="0.3">
      <c r="A42" s="5" t="s">
        <v>577</v>
      </c>
      <c r="B42" s="585">
        <v>-10.445279451804719</v>
      </c>
      <c r="O42" s="588">
        <v>-72.852736114017745</v>
      </c>
      <c r="AA42" s="5" t="s">
        <v>577</v>
      </c>
      <c r="AB42" s="585">
        <v>-10.445279451804719</v>
      </c>
      <c r="AO42" s="588">
        <v>-72.852736114017745</v>
      </c>
    </row>
    <row r="43" spans="1:47" ht="42" x14ac:dyDescent="0.3">
      <c r="A43" s="5" t="s">
        <v>580</v>
      </c>
      <c r="B43" s="585">
        <v>-9.8923098201019624</v>
      </c>
      <c r="P43" s="588">
        <v>-68.714521285898954</v>
      </c>
      <c r="AA43" s="5" t="s">
        <v>580</v>
      </c>
      <c r="AB43" s="585">
        <v>-9.8923098201019624</v>
      </c>
      <c r="AP43" s="588">
        <v>-68.714521285898954</v>
      </c>
    </row>
    <row r="44" spans="1:47" ht="42" x14ac:dyDescent="0.3">
      <c r="A44" s="5" t="s">
        <v>583</v>
      </c>
      <c r="B44" s="585">
        <v>-9.8235482676538162</v>
      </c>
      <c r="Q44" s="588">
        <v>-68.083086145068293</v>
      </c>
      <c r="AA44" s="5" t="s">
        <v>583</v>
      </c>
      <c r="AB44" s="585">
        <v>-9.8235482676538162</v>
      </c>
      <c r="AQ44" s="588">
        <v>-68.083086145068293</v>
      </c>
    </row>
    <row r="45" spans="1:47" x14ac:dyDescent="0.3">
      <c r="A45" s="559" t="s">
        <v>586</v>
      </c>
      <c r="B45" s="585">
        <v>-9.4</v>
      </c>
      <c r="R45" s="588">
        <v>-66.8</v>
      </c>
      <c r="AA45" s="559" t="s">
        <v>586</v>
      </c>
      <c r="AB45" s="585">
        <v>-9.4</v>
      </c>
      <c r="AR45" s="588">
        <v>-66.8</v>
      </c>
    </row>
    <row r="46" spans="1:47" x14ac:dyDescent="0.3">
      <c r="A46" s="575" t="s">
        <v>587</v>
      </c>
      <c r="B46" s="585">
        <v>-10.1</v>
      </c>
      <c r="S46" s="588">
        <v>-70.400000000000006</v>
      </c>
      <c r="AA46" s="575" t="s">
        <v>587</v>
      </c>
      <c r="AB46" s="585">
        <v>-10.1</v>
      </c>
      <c r="AS46" s="588">
        <v>-70.400000000000006</v>
      </c>
    </row>
    <row r="47" spans="1:47" x14ac:dyDescent="0.3">
      <c r="A47" s="575" t="s">
        <v>47</v>
      </c>
      <c r="B47" s="585">
        <v>-10.199999999999999</v>
      </c>
      <c r="T47" s="588">
        <v>-73.099999999999994</v>
      </c>
      <c r="AA47" s="575" t="s">
        <v>47</v>
      </c>
      <c r="AB47" s="585">
        <v>-10.199999999999999</v>
      </c>
      <c r="AT47" s="588">
        <v>-73.099999999999994</v>
      </c>
    </row>
    <row r="48" spans="1:47" x14ac:dyDescent="0.3">
      <c r="A48" s="575" t="s">
        <v>48</v>
      </c>
      <c r="B48" s="585">
        <v>-9.9</v>
      </c>
      <c r="U48" s="588">
        <v>-70.2</v>
      </c>
      <c r="AA48" s="575" t="s">
        <v>48</v>
      </c>
      <c r="AB48" s="585">
        <v>-9.9</v>
      </c>
      <c r="AU48" s="588">
        <v>-70.2</v>
      </c>
    </row>
    <row r="49" spans="1:50" x14ac:dyDescent="0.3">
      <c r="A49" s="560" t="s">
        <v>78</v>
      </c>
      <c r="B49" s="585">
        <v>-10.259879794166009</v>
      </c>
      <c r="V49" s="588">
        <v>-71.921382197392504</v>
      </c>
      <c r="AA49" s="560" t="s">
        <v>78</v>
      </c>
      <c r="AB49" s="585">
        <v>-10.259879794166009</v>
      </c>
      <c r="AV49" s="588">
        <v>-71.921382197392461</v>
      </c>
    </row>
    <row r="50" spans="1:50" x14ac:dyDescent="0.3">
      <c r="A50" s="560" t="s">
        <v>80</v>
      </c>
      <c r="B50" s="585">
        <v>-10.229802605340431</v>
      </c>
      <c r="W50" s="588">
        <v>-71.873331077873047</v>
      </c>
      <c r="AA50" s="560" t="s">
        <v>80</v>
      </c>
      <c r="AB50" s="585">
        <v>-10.229802605340431</v>
      </c>
      <c r="AW50" s="588">
        <v>-71.873331077873047</v>
      </c>
    </row>
    <row r="51" spans="1:50" x14ac:dyDescent="0.3">
      <c r="A51" s="560" t="s">
        <v>588</v>
      </c>
      <c r="B51" s="585">
        <v>-10.252903436959024</v>
      </c>
      <c r="X51" s="588">
        <v>-72.051420546584566</v>
      </c>
      <c r="AA51" s="560" t="s">
        <v>588</v>
      </c>
      <c r="AB51" s="585">
        <v>-10.252903436959024</v>
      </c>
      <c r="AX51" s="588">
        <v>-72.051420546584566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497"/>
  <sheetViews>
    <sheetView topLeftCell="A218" zoomScale="80" zoomScaleNormal="80" workbookViewId="0">
      <selection activeCell="B422" sqref="B422"/>
    </sheetView>
  </sheetViews>
  <sheetFormatPr defaultRowHeight="14.4" x14ac:dyDescent="0.3"/>
  <cols>
    <col min="1" max="1" width="60" style="988" customWidth="1"/>
    <col min="2" max="2" width="10.44140625" customWidth="1"/>
    <col min="3" max="3" width="46.109375" customWidth="1"/>
    <col min="4" max="4" width="11" bestFit="1" customWidth="1"/>
    <col min="5" max="5" width="15.33203125" customWidth="1"/>
    <col min="6" max="6" width="12.6640625" customWidth="1"/>
    <col min="7" max="7" width="10.44140625" customWidth="1"/>
    <col min="8" max="8" width="11.33203125" customWidth="1"/>
    <col min="9" max="9" width="11.88671875" customWidth="1"/>
    <col min="10" max="10" width="10.5546875" customWidth="1"/>
    <col min="11" max="11" width="11.88671875" customWidth="1"/>
    <col min="12" max="12" width="15.88671875" customWidth="1"/>
    <col min="13" max="13" width="12" customWidth="1"/>
    <col min="14" max="14" width="12.88671875" customWidth="1"/>
    <col min="15" max="15" width="13.5546875" customWidth="1"/>
    <col min="16" max="16" width="11.109375" customWidth="1"/>
    <col min="17" max="17" width="11.33203125" customWidth="1"/>
    <col min="18" max="18" width="9.44140625" bestFit="1" customWidth="1"/>
    <col min="20" max="20" width="23.5546875" customWidth="1"/>
    <col min="21" max="21" width="9.88671875" customWidth="1"/>
    <col min="25" max="25" width="11.88671875" customWidth="1"/>
    <col min="33" max="33" width="11.44140625" customWidth="1"/>
  </cols>
  <sheetData>
    <row r="2" spans="3:17" x14ac:dyDescent="0.3">
      <c r="C2" s="1225" t="s">
        <v>4</v>
      </c>
      <c r="D2" s="1225" t="s">
        <v>611</v>
      </c>
      <c r="E2" s="1225"/>
      <c r="F2" s="1225"/>
      <c r="G2" s="1225"/>
      <c r="H2" s="862" t="s">
        <v>612</v>
      </c>
    </row>
    <row r="3" spans="3:17" x14ac:dyDescent="0.3">
      <c r="C3" s="1225"/>
      <c r="D3" s="891" t="s">
        <v>613</v>
      </c>
      <c r="E3" s="891" t="s">
        <v>614</v>
      </c>
      <c r="F3" s="891" t="s">
        <v>615</v>
      </c>
      <c r="G3" s="891" t="s">
        <v>616</v>
      </c>
      <c r="H3" s="862" t="s">
        <v>617</v>
      </c>
    </row>
    <row r="4" spans="3:17" x14ac:dyDescent="0.3">
      <c r="C4" s="891">
        <v>1621</v>
      </c>
      <c r="D4" s="891">
        <v>209.88819885253901</v>
      </c>
      <c r="E4" s="891">
        <v>321.81210327148398</v>
      </c>
      <c r="F4" s="891">
        <v>234.96710774432299</v>
      </c>
      <c r="G4" s="891">
        <v>15.2863562484036</v>
      </c>
      <c r="H4" s="891">
        <v>356.83499999999998</v>
      </c>
      <c r="I4" t="s">
        <v>620</v>
      </c>
    </row>
    <row r="5" spans="3:17" x14ac:dyDescent="0.3">
      <c r="C5" s="891">
        <v>1623</v>
      </c>
      <c r="D5" s="891">
        <v>195.49447631835901</v>
      </c>
      <c r="E5" s="891">
        <v>241.29051208496099</v>
      </c>
      <c r="F5" s="891">
        <v>214.43741985819301</v>
      </c>
      <c r="G5" s="891">
        <v>10.7094780899711</v>
      </c>
      <c r="H5" s="891">
        <v>99.701400000000007</v>
      </c>
      <c r="I5" s="932">
        <v>14.4</v>
      </c>
      <c r="J5" t="s">
        <v>704</v>
      </c>
    </row>
    <row r="6" spans="3:17" x14ac:dyDescent="0.3">
      <c r="C6" s="891">
        <v>6640</v>
      </c>
      <c r="D6" s="891">
        <v>231.65197753906301</v>
      </c>
      <c r="E6" s="891">
        <v>599.06457519531295</v>
      </c>
      <c r="F6" s="891">
        <v>389.18142727948299</v>
      </c>
      <c r="G6" s="891">
        <v>115.68317689458</v>
      </c>
      <c r="H6" s="891">
        <v>74.6053</v>
      </c>
    </row>
    <row r="7" spans="3:17" x14ac:dyDescent="0.3">
      <c r="C7" s="603" t="s">
        <v>618</v>
      </c>
      <c r="D7" s="603">
        <v>364</v>
      </c>
      <c r="E7" s="603">
        <v>599.05999999999995</v>
      </c>
      <c r="F7" s="603">
        <v>496.16</v>
      </c>
      <c r="G7" s="603">
        <v>44.18</v>
      </c>
      <c r="H7" s="603">
        <v>34.186647999999998</v>
      </c>
      <c r="I7" s="877">
        <v>24.55</v>
      </c>
      <c r="J7" t="s">
        <v>662</v>
      </c>
    </row>
    <row r="8" spans="3:17" x14ac:dyDescent="0.3">
      <c r="C8" s="603" t="s">
        <v>619</v>
      </c>
      <c r="D8" s="603">
        <v>262.89999999999998</v>
      </c>
      <c r="E8" s="603">
        <v>488.27</v>
      </c>
      <c r="F8" s="603">
        <v>369.85</v>
      </c>
      <c r="G8" s="603">
        <v>53.91</v>
      </c>
      <c r="H8" s="603">
        <v>12.822093000000001</v>
      </c>
    </row>
    <row r="9" spans="3:17" x14ac:dyDescent="0.3">
      <c r="I9">
        <v>9.66</v>
      </c>
      <c r="J9" t="s">
        <v>661</v>
      </c>
    </row>
    <row r="10" spans="3:17" x14ac:dyDescent="0.3">
      <c r="C10" t="s">
        <v>631</v>
      </c>
      <c r="K10" t="s">
        <v>705</v>
      </c>
      <c r="O10" t="s">
        <v>706</v>
      </c>
    </row>
    <row r="11" spans="3:17" x14ac:dyDescent="0.3">
      <c r="C11" t="s">
        <v>693</v>
      </c>
      <c r="I11">
        <f>SUM(I7:I9)</f>
        <v>34.21</v>
      </c>
      <c r="K11" t="s">
        <v>663</v>
      </c>
      <c r="M11">
        <f>I9/I11</f>
        <v>0.28237357497807658</v>
      </c>
      <c r="O11" t="s">
        <v>663</v>
      </c>
      <c r="Q11">
        <f>I9/I13</f>
        <v>0.19872454227525202</v>
      </c>
    </row>
    <row r="12" spans="3:17" x14ac:dyDescent="0.3">
      <c r="C12" t="s">
        <v>694</v>
      </c>
      <c r="K12" t="s">
        <v>664</v>
      </c>
      <c r="M12">
        <f>I7/I11</f>
        <v>0.71762642502192342</v>
      </c>
      <c r="O12" t="s">
        <v>664</v>
      </c>
      <c r="Q12">
        <f>I7/I13</f>
        <v>0.50504011520263326</v>
      </c>
    </row>
    <row r="13" spans="3:17" x14ac:dyDescent="0.3">
      <c r="C13" t="s">
        <v>633</v>
      </c>
      <c r="I13">
        <f>I11+I5</f>
        <v>48.61</v>
      </c>
      <c r="O13" t="s">
        <v>707</v>
      </c>
      <c r="Q13">
        <f>I5/I13</f>
        <v>0.29623534252211481</v>
      </c>
    </row>
    <row r="14" spans="3:17" x14ac:dyDescent="0.3">
      <c r="C14" t="s">
        <v>695</v>
      </c>
    </row>
    <row r="15" spans="3:17" x14ac:dyDescent="0.3">
      <c r="C15" t="s">
        <v>696</v>
      </c>
    </row>
    <row r="16" spans="3:17" x14ac:dyDescent="0.3">
      <c r="C16" t="s">
        <v>635</v>
      </c>
    </row>
    <row r="18" spans="3:20" x14ac:dyDescent="0.3">
      <c r="C18" t="s">
        <v>708</v>
      </c>
      <c r="D18">
        <f>$Q$11*D19+$Q$12*D20+$Q$13*D21</f>
        <v>4.3339698227615351</v>
      </c>
      <c r="E18">
        <f t="shared" ref="E18:R18" si="0">$Q$11*E19+$Q$12*E20+$Q$13*E21</f>
        <v>2.8296731249194591E-2</v>
      </c>
      <c r="F18">
        <f t="shared" si="0"/>
        <v>18.456587820246099</v>
      </c>
      <c r="G18">
        <f t="shared" si="0"/>
        <v>9.5174891837769877</v>
      </c>
      <c r="H18">
        <f t="shared" si="0"/>
        <v>2.444759308973754</v>
      </c>
      <c r="I18">
        <f t="shared" si="0"/>
        <v>71.828362711493739</v>
      </c>
      <c r="J18">
        <f t="shared" si="0"/>
        <v>13.111067681547009</v>
      </c>
      <c r="K18">
        <f t="shared" si="0"/>
        <v>0.24440787473532172</v>
      </c>
      <c r="L18">
        <f t="shared" si="0"/>
        <v>171.46470346585741</v>
      </c>
      <c r="M18">
        <f t="shared" si="0"/>
        <v>32.308946356086388</v>
      </c>
      <c r="N18">
        <f t="shared" si="0"/>
        <v>0.10748500264376085</v>
      </c>
      <c r="O18">
        <f t="shared" si="0"/>
        <v>46.448728034845715</v>
      </c>
      <c r="P18">
        <f t="shared" si="0"/>
        <v>34.251109703239429</v>
      </c>
      <c r="Q18">
        <f t="shared" si="0"/>
        <v>-68.291992166156817</v>
      </c>
      <c r="R18">
        <f t="shared" si="0"/>
        <v>-9.7801773557930165</v>
      </c>
    </row>
    <row r="19" spans="3:20" ht="23.4" x14ac:dyDescent="0.45">
      <c r="C19" s="856" t="s">
        <v>589</v>
      </c>
      <c r="D19" s="852">
        <v>2.7363636276938696</v>
      </c>
      <c r="E19" s="853">
        <v>2.6052374020218851E-2</v>
      </c>
      <c r="F19" s="852">
        <v>18.540000074050006</v>
      </c>
      <c r="G19" s="852">
        <v>8.5982352144577927</v>
      </c>
      <c r="H19" s="852">
        <v>2.7635293988620533</v>
      </c>
      <c r="I19" s="852">
        <v>45.772940916173596</v>
      </c>
      <c r="J19" s="852">
        <v>27.4</v>
      </c>
      <c r="K19" s="854">
        <v>0.49000001233071089</v>
      </c>
      <c r="L19" s="852">
        <v>120.23294067382813</v>
      </c>
      <c r="M19" s="852">
        <v>21.867941379547119</v>
      </c>
      <c r="N19" s="853">
        <v>0.10613490202847649</v>
      </c>
      <c r="O19" s="852">
        <v>40.023646859561694</v>
      </c>
      <c r="P19" s="852">
        <v>27.501000123865463</v>
      </c>
      <c r="Q19" s="588">
        <v>-68.336390370385161</v>
      </c>
      <c r="R19" s="585">
        <v>-9.7932007826742442</v>
      </c>
      <c r="S19" s="585"/>
      <c r="T19" s="585"/>
    </row>
    <row r="20" spans="3:20" ht="23.4" x14ac:dyDescent="0.45">
      <c r="C20" s="851" t="s">
        <v>590</v>
      </c>
      <c r="D20" s="852">
        <v>4.2200000127156576</v>
      </c>
      <c r="E20" s="853">
        <v>3.046049689874053E-2</v>
      </c>
      <c r="F20" s="852">
        <v>11.753333250681559</v>
      </c>
      <c r="G20" s="852">
        <v>6.9027778042687311</v>
      </c>
      <c r="H20" s="852">
        <v>1.9522222280502319</v>
      </c>
      <c r="I20" s="852">
        <v>74.838334189520936</v>
      </c>
      <c r="J20" s="852">
        <v>9.9</v>
      </c>
      <c r="K20" s="854">
        <v>0.20666666701436043</v>
      </c>
      <c r="L20" s="852">
        <v>168.15222083197699</v>
      </c>
      <c r="M20" s="855">
        <v>42.525721867879234</v>
      </c>
      <c r="N20" s="853">
        <v>8.8328956315914794E-2</v>
      </c>
      <c r="O20" s="855">
        <v>38.315777460734047</v>
      </c>
      <c r="P20" s="855">
        <v>24.622499942779541</v>
      </c>
      <c r="Q20" s="588">
        <v>-68.083086145068293</v>
      </c>
      <c r="R20" s="585">
        <v>-9.8235482676538162</v>
      </c>
      <c r="S20" s="585"/>
      <c r="T20" s="585"/>
    </row>
    <row r="21" spans="3:20" ht="23.4" x14ac:dyDescent="0.45">
      <c r="C21" s="851" t="s">
        <v>400</v>
      </c>
      <c r="D21" s="852">
        <v>5.6000000089406967</v>
      </c>
      <c r="E21" s="853">
        <v>2.6113400980830193E-2</v>
      </c>
      <c r="F21" s="852">
        <v>29.828750133514404</v>
      </c>
      <c r="G21" s="852">
        <v>14.59187513589859</v>
      </c>
      <c r="H21" s="852">
        <v>3.0706250220537186</v>
      </c>
      <c r="I21" s="852">
        <v>84.175624847412109</v>
      </c>
      <c r="J21" s="852">
        <v>9</v>
      </c>
      <c r="K21" s="854">
        <v>0.14399999976158143</v>
      </c>
      <c r="L21" s="852">
        <v>211.48000049591064</v>
      </c>
      <c r="M21" s="852">
        <v>21.89493727684021</v>
      </c>
      <c r="N21" s="853">
        <v>0.14104909356683493</v>
      </c>
      <c r="O21" s="852">
        <v>64.624437808990479</v>
      </c>
      <c r="P21" s="852">
        <v>55.194750547409058</v>
      </c>
      <c r="Q21" s="588">
        <v>-68.618364122051076</v>
      </c>
      <c r="R21" s="585">
        <v>-9.6974994259419507</v>
      </c>
      <c r="S21" s="585"/>
      <c r="T21" s="585"/>
    </row>
    <row r="23" spans="3:20" ht="24" x14ac:dyDescent="0.3">
      <c r="C23" s="825"/>
      <c r="D23" s="826" t="s">
        <v>108</v>
      </c>
      <c r="E23" s="826" t="s">
        <v>109</v>
      </c>
      <c r="F23" s="826" t="s">
        <v>110</v>
      </c>
      <c r="G23" s="826" t="s">
        <v>111</v>
      </c>
      <c r="H23" s="826" t="s">
        <v>113</v>
      </c>
      <c r="I23" s="826" t="s">
        <v>114</v>
      </c>
      <c r="J23" s="826" t="s">
        <v>115</v>
      </c>
      <c r="K23" s="826" t="s">
        <v>116</v>
      </c>
      <c r="L23" s="826" t="s">
        <v>118</v>
      </c>
      <c r="M23" s="826" t="s">
        <v>119</v>
      </c>
      <c r="N23" s="826" t="s">
        <v>120</v>
      </c>
      <c r="O23" s="826" t="s">
        <v>121</v>
      </c>
      <c r="P23" s="826" t="s">
        <v>122</v>
      </c>
      <c r="Q23" s="876" t="s">
        <v>658</v>
      </c>
      <c r="R23" s="876" t="s">
        <v>659</v>
      </c>
    </row>
    <row r="24" spans="3:20" ht="23.4" x14ac:dyDescent="0.45">
      <c r="C24" s="827" t="s">
        <v>70</v>
      </c>
      <c r="D24" s="828">
        <v>4.0392856938498358</v>
      </c>
      <c r="E24" s="829">
        <v>2.3859895455340546E-2</v>
      </c>
      <c r="F24" s="830">
        <v>14.087931008174502</v>
      </c>
      <c r="G24" s="828">
        <v>5.5589655349994525</v>
      </c>
      <c r="H24" s="828">
        <v>4.1768965638917068</v>
      </c>
      <c r="I24" s="831">
        <v>41.314827820350381</v>
      </c>
      <c r="J24" s="828">
        <v>38.555555555555557</v>
      </c>
      <c r="K24" s="832">
        <v>0.39307692446387732</v>
      </c>
      <c r="L24" s="831">
        <v>117.70206951272898</v>
      </c>
      <c r="M24" s="830">
        <v>9.7713794058253018</v>
      </c>
      <c r="N24" s="829">
        <v>0.10822940103966615</v>
      </c>
      <c r="O24" s="828">
        <v>31.483930982392408</v>
      </c>
      <c r="P24" s="828">
        <v>18.576517302414466</v>
      </c>
      <c r="Q24" s="588">
        <v>-69.796158778234812</v>
      </c>
      <c r="R24" s="585">
        <v>-10.172033786069095</v>
      </c>
      <c r="S24" s="585"/>
      <c r="T24" s="585"/>
    </row>
    <row r="25" spans="3:20" ht="23.4" x14ac:dyDescent="0.45">
      <c r="C25" s="833" t="s">
        <v>601</v>
      </c>
      <c r="D25" s="834">
        <v>3.9839999675750732</v>
      </c>
      <c r="E25" s="835">
        <v>3.5298533178865908E-2</v>
      </c>
      <c r="F25" s="836">
        <v>8.4396000099182125</v>
      </c>
      <c r="G25" s="834">
        <v>5.754440002441406</v>
      </c>
      <c r="H25" s="834">
        <v>1.5359999895095826</v>
      </c>
      <c r="I25" s="837">
        <v>118.31440002441406</v>
      </c>
      <c r="J25" s="834">
        <v>9.4285714285714288</v>
      </c>
      <c r="K25" s="838">
        <v>0.10500000044703484</v>
      </c>
      <c r="L25" s="837">
        <v>294.97599975585939</v>
      </c>
      <c r="M25" s="837">
        <v>31.67604019165039</v>
      </c>
      <c r="N25" s="835">
        <v>8.6451236754655839E-2</v>
      </c>
      <c r="O25" s="834">
        <v>38.901160202026368</v>
      </c>
      <c r="P25" s="834">
        <v>19.005159797668458</v>
      </c>
      <c r="Q25" s="588">
        <v>-73.012416076744913</v>
      </c>
      <c r="R25" s="585">
        <v>-10.482118469643696</v>
      </c>
      <c r="S25" s="585"/>
      <c r="T25" s="585"/>
    </row>
    <row r="26" spans="3:20" ht="23.4" x14ac:dyDescent="0.45">
      <c r="C26" s="839" t="s">
        <v>602</v>
      </c>
      <c r="D26" s="840">
        <v>3.3</v>
      </c>
      <c r="E26" s="841">
        <v>9.6756696701049805E-2</v>
      </c>
      <c r="F26" s="840">
        <v>6.6159999847412108</v>
      </c>
      <c r="G26" s="840">
        <v>3.7079999923706053</v>
      </c>
      <c r="H26" s="840">
        <v>1.1959999799728394</v>
      </c>
      <c r="I26" s="840">
        <v>124.20200195312501</v>
      </c>
      <c r="J26" s="840">
        <v>10.25</v>
      </c>
      <c r="K26" s="842">
        <v>7.9999998211860657E-2</v>
      </c>
      <c r="L26" s="840">
        <v>299</v>
      </c>
      <c r="M26" s="840">
        <v>36.906400299072267</v>
      </c>
      <c r="N26" s="841">
        <v>9.8129019141197205E-2</v>
      </c>
      <c r="O26" s="840">
        <v>42.628000640869139</v>
      </c>
      <c r="P26" s="840">
        <v>15.701799964904785</v>
      </c>
      <c r="Q26" s="588">
        <v>-68.714521285898954</v>
      </c>
      <c r="R26" s="585">
        <v>-9.7932007826742442</v>
      </c>
      <c r="S26" s="585"/>
      <c r="T26" s="585"/>
    </row>
    <row r="27" spans="3:20" ht="23.4" x14ac:dyDescent="0.45">
      <c r="C27" s="843" t="s">
        <v>76</v>
      </c>
      <c r="D27" s="844">
        <v>6.4777778519524469</v>
      </c>
      <c r="E27" s="845">
        <v>3.307866957038641E-2</v>
      </c>
      <c r="F27" s="844">
        <v>9.5888889100816517</v>
      </c>
      <c r="G27" s="844">
        <v>7.7277777459886341</v>
      </c>
      <c r="H27" s="844">
        <v>1.301111102104187</v>
      </c>
      <c r="I27" s="844">
        <v>90.807778252495666</v>
      </c>
      <c r="J27" s="844">
        <v>8.5</v>
      </c>
      <c r="K27" s="846">
        <v>5.000000074505806E-2</v>
      </c>
      <c r="L27" s="844">
        <v>281.37777709960938</v>
      </c>
      <c r="M27" s="844">
        <v>3.9127777947319879</v>
      </c>
      <c r="N27" s="845">
        <v>8.0344006419181824E-2</v>
      </c>
      <c r="O27" s="844">
        <v>24.364555570814346</v>
      </c>
      <c r="P27" s="844">
        <v>14.897555351257324</v>
      </c>
      <c r="Q27" s="588">
        <v>-73.243647537752651</v>
      </c>
      <c r="R27" s="585">
        <v>-10.44971813437961</v>
      </c>
      <c r="S27" s="585" t="s">
        <v>645</v>
      </c>
      <c r="T27" s="585"/>
    </row>
    <row r="28" spans="3:20" ht="23.4" x14ac:dyDescent="0.45">
      <c r="C28" s="847" t="s">
        <v>77</v>
      </c>
      <c r="D28" s="848">
        <v>5.4555555449591742</v>
      </c>
      <c r="E28" s="849">
        <v>2.7860216175516445E-2</v>
      </c>
      <c r="F28" s="848">
        <v>10.346666547987196</v>
      </c>
      <c r="G28" s="848">
        <v>6.9577778710259333</v>
      </c>
      <c r="H28" s="848">
        <v>1.4822222259309557</v>
      </c>
      <c r="I28" s="848">
        <v>94.595555623372391</v>
      </c>
      <c r="J28" s="848">
        <v>8.1666666666666661</v>
      </c>
      <c r="K28" s="850"/>
      <c r="L28" s="848">
        <v>275.94444274902344</v>
      </c>
      <c r="M28" s="848">
        <v>9.9465556674533424</v>
      </c>
      <c r="N28" s="849">
        <v>7.1737980263100729E-2</v>
      </c>
      <c r="O28" s="848">
        <v>28.751777436998154</v>
      </c>
      <c r="P28" s="848">
        <v>17.594777848985501</v>
      </c>
      <c r="Q28" s="588">
        <v>-72.852736114017745</v>
      </c>
      <c r="R28" s="585">
        <v>-10.445279451804719</v>
      </c>
      <c r="S28" s="585"/>
      <c r="T28" s="585"/>
    </row>
    <row r="29" spans="3:20" ht="23.4" x14ac:dyDescent="0.45">
      <c r="C29" s="851" t="s">
        <v>590</v>
      </c>
      <c r="D29" s="852">
        <v>4.2200000127156576</v>
      </c>
      <c r="E29" s="853">
        <v>3.046049689874053E-2</v>
      </c>
      <c r="F29" s="852">
        <v>11.753333250681559</v>
      </c>
      <c r="G29" s="852">
        <v>6.9027778042687311</v>
      </c>
      <c r="H29" s="852">
        <v>1.9522222280502319</v>
      </c>
      <c r="I29" s="852">
        <v>74.838334189520936</v>
      </c>
      <c r="J29" s="852">
        <v>9.9</v>
      </c>
      <c r="K29" s="854">
        <v>0.20666666701436043</v>
      </c>
      <c r="L29" s="852">
        <v>168.15222083197699</v>
      </c>
      <c r="M29" s="855">
        <v>42.525721867879234</v>
      </c>
      <c r="N29" s="853">
        <v>8.8328956315914794E-2</v>
      </c>
      <c r="O29" s="855">
        <v>38.315777460734047</v>
      </c>
      <c r="P29" s="855">
        <v>24.622499942779541</v>
      </c>
      <c r="Q29" s="588">
        <v>-68.083086145068293</v>
      </c>
      <c r="R29" s="585">
        <v>-9.8235482676538162</v>
      </c>
      <c r="S29" s="585"/>
      <c r="T29" s="585"/>
    </row>
    <row r="30" spans="3:20" ht="23.4" x14ac:dyDescent="0.45">
      <c r="C30" s="851" t="s">
        <v>36</v>
      </c>
      <c r="D30" s="852">
        <v>2.4666666189829507</v>
      </c>
      <c r="E30" s="853">
        <v>2.9910980413357418E-2</v>
      </c>
      <c r="F30" s="852">
        <v>6.1613333384195963</v>
      </c>
      <c r="G30" s="852">
        <v>2.5493333180745443</v>
      </c>
      <c r="H30" s="852">
        <v>1.918666672706604</v>
      </c>
      <c r="I30" s="852">
        <v>14.817999903361002</v>
      </c>
      <c r="J30" s="852">
        <v>10.375</v>
      </c>
      <c r="K30" s="854">
        <v>0.19875000137835741</v>
      </c>
      <c r="L30" s="852">
        <v>36.78666671117147</v>
      </c>
      <c r="M30" s="852">
        <v>6.4683333555857336</v>
      </c>
      <c r="N30" s="853">
        <v>9.9484923481941226E-2</v>
      </c>
      <c r="O30" s="852">
        <v>14.971866798400878</v>
      </c>
      <c r="P30" s="852">
        <v>9.193933296203614</v>
      </c>
      <c r="Q30" s="588">
        <v>-71.780380470764058</v>
      </c>
      <c r="R30" s="585">
        <v>-10.603749966944321</v>
      </c>
      <c r="S30" s="585"/>
      <c r="T30" s="585"/>
    </row>
    <row r="31" spans="3:20" ht="23.4" x14ac:dyDescent="0.45">
      <c r="C31" s="851" t="s">
        <v>27</v>
      </c>
      <c r="D31" s="852">
        <v>2.2999999523162842</v>
      </c>
      <c r="E31" s="853">
        <v>3.3762619830667973E-2</v>
      </c>
      <c r="F31" s="852">
        <v>5.1763636415654961</v>
      </c>
      <c r="G31" s="852">
        <v>4.2363636493682861</v>
      </c>
      <c r="H31" s="852">
        <v>1.2845454757863826</v>
      </c>
      <c r="I31" s="852">
        <v>21.542727383700285</v>
      </c>
      <c r="J31" s="852">
        <v>23.25</v>
      </c>
      <c r="K31" s="854">
        <v>0.25999999684946878</v>
      </c>
      <c r="L31" s="852">
        <v>67.399999098344281</v>
      </c>
      <c r="M31" s="852">
        <v>7.7213637178594414</v>
      </c>
      <c r="N31" s="853">
        <v>6.3163789158517669E-2</v>
      </c>
      <c r="O31" s="852">
        <v>13.934727148576217</v>
      </c>
      <c r="P31" s="852">
        <v>5.9941817630421035</v>
      </c>
      <c r="Q31" s="588">
        <v>-70.914153641529438</v>
      </c>
      <c r="R31" s="585">
        <v>-10.372826631730076</v>
      </c>
      <c r="S31" s="585"/>
      <c r="T31" s="585"/>
    </row>
    <row r="32" spans="3:20" ht="23.4" x14ac:dyDescent="0.45">
      <c r="C32" s="851" t="s">
        <v>400</v>
      </c>
      <c r="D32" s="852">
        <v>5.6000000089406967</v>
      </c>
      <c r="E32" s="853">
        <v>2.6113400980830193E-2</v>
      </c>
      <c r="F32" s="852">
        <v>29.828750133514404</v>
      </c>
      <c r="G32" s="852">
        <v>14.59187513589859</v>
      </c>
      <c r="H32" s="852">
        <v>3.0706250220537186</v>
      </c>
      <c r="I32" s="852">
        <v>84.175624847412109</v>
      </c>
      <c r="J32" s="852">
        <v>9</v>
      </c>
      <c r="K32" s="854">
        <v>0.14399999976158143</v>
      </c>
      <c r="L32" s="852">
        <v>211.48000049591064</v>
      </c>
      <c r="M32" s="852">
        <v>21.89493727684021</v>
      </c>
      <c r="N32" s="853">
        <v>0.14104909356683493</v>
      </c>
      <c r="O32" s="852">
        <v>64.624437808990479</v>
      </c>
      <c r="P32" s="852">
        <v>55.194750547409058</v>
      </c>
      <c r="Q32" s="588">
        <v>-68.618364122051076</v>
      </c>
      <c r="R32" s="585">
        <v>-9.6974994259419507</v>
      </c>
      <c r="S32" s="585"/>
      <c r="T32" s="585"/>
    </row>
    <row r="33" spans="3:20" ht="23.4" x14ac:dyDescent="0.45">
      <c r="C33" s="856" t="s">
        <v>589</v>
      </c>
      <c r="D33" s="852">
        <v>2.7363636276938696</v>
      </c>
      <c r="E33" s="853">
        <v>2.6052374020218851E-2</v>
      </c>
      <c r="F33" s="852">
        <v>18.540000074050006</v>
      </c>
      <c r="G33" s="852">
        <v>8.5982352144577927</v>
      </c>
      <c r="H33" s="852">
        <v>2.7635293988620533</v>
      </c>
      <c r="I33" s="852">
        <v>45.772940916173596</v>
      </c>
      <c r="J33" s="852">
        <v>27.4</v>
      </c>
      <c r="K33" s="854">
        <v>0.49000001233071089</v>
      </c>
      <c r="L33" s="852">
        <v>120.23294067382813</v>
      </c>
      <c r="M33" s="852">
        <v>21.867941379547119</v>
      </c>
      <c r="N33" s="853">
        <v>0.10613490202847649</v>
      </c>
      <c r="O33" s="852">
        <v>40.023646859561694</v>
      </c>
      <c r="P33" s="852">
        <v>27.501000123865463</v>
      </c>
      <c r="Q33" s="588">
        <v>-68.336390370385161</v>
      </c>
      <c r="R33" s="585">
        <v>-9.7932007826742442</v>
      </c>
      <c r="S33" s="585"/>
      <c r="T33" s="585"/>
    </row>
    <row r="34" spans="3:20" ht="23.4" x14ac:dyDescent="0.45">
      <c r="C34" s="856" t="s">
        <v>603</v>
      </c>
      <c r="D34" s="852">
        <v>2.4555555714501276</v>
      </c>
      <c r="E34" s="853">
        <v>2.5327092967927456E-2</v>
      </c>
      <c r="F34" s="852">
        <v>12.932727293534713</v>
      </c>
      <c r="G34" s="852">
        <v>6.3727273507551709</v>
      </c>
      <c r="H34" s="852">
        <v>4.6800000017339531</v>
      </c>
      <c r="I34" s="852">
        <v>72.011818625710234</v>
      </c>
      <c r="J34" s="852">
        <v>8.1999999999999993</v>
      </c>
      <c r="K34" s="854">
        <v>0.38999999314546585</v>
      </c>
      <c r="L34" s="852">
        <v>161.98727208917791</v>
      </c>
      <c r="M34" s="852">
        <v>52.110181635076351</v>
      </c>
      <c r="N34" s="853">
        <v>8.7455870752984832E-2</v>
      </c>
      <c r="O34" s="852">
        <v>33.178181734952062</v>
      </c>
      <c r="P34" s="852">
        <v>24.017000024968926</v>
      </c>
    </row>
    <row r="35" spans="3:20" ht="23.4" x14ac:dyDescent="0.45">
      <c r="C35" s="856" t="s">
        <v>604</v>
      </c>
      <c r="D35" s="852">
        <v>3.0300000429153444</v>
      </c>
      <c r="E35" s="853">
        <v>4.6127392910420895E-2</v>
      </c>
      <c r="F35" s="852">
        <v>17.183333396911621</v>
      </c>
      <c r="G35" s="852">
        <v>7.3274999062220258</v>
      </c>
      <c r="H35" s="852">
        <v>6.2616666356722517</v>
      </c>
      <c r="I35" s="852">
        <v>52.097499529520668</v>
      </c>
      <c r="J35" s="852">
        <v>100.08333333333333</v>
      </c>
      <c r="K35" s="854">
        <v>0.58999999761581423</v>
      </c>
      <c r="L35" s="852">
        <v>121.25999800364177</v>
      </c>
      <c r="M35" s="852">
        <v>50.048417011896767</v>
      </c>
      <c r="N35" s="853">
        <v>9.5648604755600289E-2</v>
      </c>
      <c r="O35" s="852">
        <v>34.195333639780678</v>
      </c>
      <c r="P35" s="852">
        <v>25.319500207901001</v>
      </c>
    </row>
    <row r="36" spans="3:20" ht="23.4" x14ac:dyDescent="0.45">
      <c r="C36" s="851" t="s">
        <v>16</v>
      </c>
      <c r="D36" s="852">
        <v>4.2833333611488342</v>
      </c>
      <c r="E36" s="853">
        <v>4.0292096634705864E-2</v>
      </c>
      <c r="F36" s="852">
        <v>20.550833066304524</v>
      </c>
      <c r="G36" s="852">
        <v>18.852499802907307</v>
      </c>
      <c r="H36" s="852">
        <v>4.3675000071525574</v>
      </c>
      <c r="I36" s="852">
        <v>98.519166946411133</v>
      </c>
      <c r="J36" s="852">
        <v>102.08333333333333</v>
      </c>
      <c r="K36" s="854">
        <v>0.87599998824298386</v>
      </c>
      <c r="L36" s="852">
        <v>272.05833180745441</v>
      </c>
      <c r="M36" s="852">
        <v>6.5512499411900835</v>
      </c>
      <c r="N36" s="853">
        <v>0.18226984515786171</v>
      </c>
      <c r="O36" s="852">
        <v>63.106250127156578</v>
      </c>
      <c r="P36" s="852">
        <v>55.250583330790199</v>
      </c>
      <c r="Q36" s="585">
        <v>-8.8790639592714751</v>
      </c>
      <c r="R36" s="585">
        <v>-8.8790639592714751</v>
      </c>
      <c r="S36" s="585"/>
      <c r="T36" s="585"/>
    </row>
    <row r="37" spans="3:20" ht="23.4" x14ac:dyDescent="0.45">
      <c r="C37" s="851" t="s">
        <v>24</v>
      </c>
      <c r="D37" s="852">
        <v>6.2999999324480696</v>
      </c>
      <c r="E37" s="853">
        <v>3.4428140614181757E-2</v>
      </c>
      <c r="F37" s="852">
        <v>19.975833257039387</v>
      </c>
      <c r="G37" s="852">
        <v>13.302499930063883</v>
      </c>
      <c r="H37" s="852">
        <v>4.3983333706855774</v>
      </c>
      <c r="I37" s="852">
        <v>74.703332901000977</v>
      </c>
      <c r="J37" s="852">
        <v>37.444444444444443</v>
      </c>
      <c r="K37" s="854">
        <v>0.5566666591912508</v>
      </c>
      <c r="L37" s="852">
        <v>206.21333185831705</v>
      </c>
      <c r="M37" s="852">
        <v>36.886916299661003</v>
      </c>
      <c r="N37" s="853">
        <v>0.17067300404111543</v>
      </c>
      <c r="O37" s="852">
        <v>50.323833465576172</v>
      </c>
      <c r="P37" s="852">
        <v>29.022249698638916</v>
      </c>
      <c r="Q37" s="588">
        <v>-66.014941229798836</v>
      </c>
      <c r="R37" s="585">
        <v>-9.4452806013671875</v>
      </c>
      <c r="S37" s="585"/>
      <c r="T37" s="585"/>
    </row>
    <row r="38" spans="3:20" ht="23.4" x14ac:dyDescent="0.45">
      <c r="C38" s="851" t="s">
        <v>33</v>
      </c>
      <c r="D38" s="852">
        <v>3.1777777671813965</v>
      </c>
      <c r="E38" s="853">
        <v>2.5130414714415867E-2</v>
      </c>
      <c r="F38" s="852">
        <v>14.199166615804037</v>
      </c>
      <c r="G38" s="852">
        <v>8.3625000715255737</v>
      </c>
      <c r="H38" s="852">
        <v>3.250833292802175</v>
      </c>
      <c r="I38" s="852">
        <v>43.62916692097982</v>
      </c>
      <c r="J38" s="852">
        <v>38</v>
      </c>
      <c r="K38" s="854">
        <v>0.38625001115724444</v>
      </c>
      <c r="L38" s="852">
        <v>125.86166699727376</v>
      </c>
      <c r="M38" s="852">
        <v>18.179500063260395</v>
      </c>
      <c r="N38" s="853">
        <v>8.9451678718129798E-2</v>
      </c>
      <c r="O38" s="852">
        <v>29.716249942779541</v>
      </c>
      <c r="P38" s="852">
        <v>19.999749859174091</v>
      </c>
      <c r="Q38" s="588">
        <v>-68.826203816673527</v>
      </c>
      <c r="R38" s="585">
        <v>-9.842123335019183</v>
      </c>
      <c r="S38" s="585"/>
      <c r="T38" s="585"/>
    </row>
    <row r="39" spans="3:20" ht="23.4" x14ac:dyDescent="0.45">
      <c r="C39" s="857" t="s">
        <v>605</v>
      </c>
      <c r="D39" s="858">
        <v>5.904166579246521</v>
      </c>
      <c r="E39" s="859">
        <v>4.7388349575075234E-2</v>
      </c>
      <c r="F39" s="858">
        <v>11.131666620572409</v>
      </c>
      <c r="G39" s="858">
        <v>7.6716666221618652</v>
      </c>
      <c r="H39" s="858">
        <v>1.501666675011317</v>
      </c>
      <c r="I39" s="860">
        <v>107.27791659037273</v>
      </c>
      <c r="J39" s="858">
        <v>15.263157894736842</v>
      </c>
      <c r="K39" s="861">
        <v>9.6249999944120646E-2</v>
      </c>
      <c r="L39" s="860">
        <v>286.54583231608075</v>
      </c>
      <c r="M39" s="858">
        <v>15.512166579564413</v>
      </c>
      <c r="N39" s="859">
        <v>0.12855710306515297</v>
      </c>
      <c r="O39" s="858">
        <v>42.001333475112915</v>
      </c>
      <c r="P39" s="858">
        <v>22.691666722297668</v>
      </c>
      <c r="Q39" s="588">
        <v>-72.189333002600605</v>
      </c>
      <c r="R39" s="585">
        <v>-10.353061093470624</v>
      </c>
      <c r="S39" s="585" t="s">
        <v>646</v>
      </c>
      <c r="T39" s="585"/>
    </row>
    <row r="40" spans="3:20" ht="23.4" x14ac:dyDescent="0.45">
      <c r="C40" s="878" t="s">
        <v>665</v>
      </c>
      <c r="D40" s="879">
        <v>3.8010603027095051</v>
      </c>
      <c r="E40" s="880">
        <v>2.9215759482589716E-2</v>
      </c>
      <c r="F40" s="879">
        <v>13.669708623781213</v>
      </c>
      <c r="G40" s="879">
        <v>7.3815301744068877</v>
      </c>
      <c r="H40" s="879">
        <v>2.181313934277715</v>
      </c>
      <c r="I40" s="879">
        <v>66.631035182782114</v>
      </c>
      <c r="J40" s="879">
        <v>14.84153756211634</v>
      </c>
      <c r="K40" s="881">
        <v>0.28667251664183618</v>
      </c>
      <c r="L40" s="879">
        <v>154.62108238334449</v>
      </c>
      <c r="M40" s="879">
        <v>36.692510540276537</v>
      </c>
      <c r="N40" s="880">
        <v>9.3356884862636394E-2</v>
      </c>
      <c r="O40" s="879">
        <v>38.798034648476673</v>
      </c>
      <c r="P40" s="879">
        <v>25.435312329487815</v>
      </c>
      <c r="Q40" s="879">
        <v>-68.154612564728069</v>
      </c>
      <c r="R40" s="881">
        <v>-9.8149789398285403</v>
      </c>
    </row>
    <row r="41" spans="3:20" ht="23.4" x14ac:dyDescent="0.45">
      <c r="C41" s="878" t="s">
        <v>709</v>
      </c>
      <c r="D41" s="934">
        <v>4.3339698227615351</v>
      </c>
      <c r="E41" s="933">
        <v>2.8296731249194591E-2</v>
      </c>
      <c r="F41" s="934">
        <v>18.456587820246099</v>
      </c>
      <c r="G41" s="934">
        <v>9.5174891837769877</v>
      </c>
      <c r="H41" s="934">
        <v>2.444759308973754</v>
      </c>
      <c r="I41" s="934">
        <v>71.828362711493739</v>
      </c>
      <c r="J41" s="934">
        <v>13.111067681547009</v>
      </c>
      <c r="K41" s="935">
        <v>0.24440787473532172</v>
      </c>
      <c r="L41" s="934">
        <v>171.46470346585741</v>
      </c>
      <c r="M41" s="934">
        <v>32.308946356086388</v>
      </c>
      <c r="N41" s="933">
        <v>0.10748500264376085</v>
      </c>
      <c r="O41" s="934">
        <v>46.448728034845715</v>
      </c>
      <c r="P41" s="934">
        <v>34.251109703239429</v>
      </c>
      <c r="Q41" s="934">
        <v>-68.291992166156817</v>
      </c>
      <c r="R41" s="935">
        <v>-9.7801773557930165</v>
      </c>
    </row>
    <row r="42" spans="3:20" ht="23.4" x14ac:dyDescent="0.45">
      <c r="C42" s="843" t="s">
        <v>76</v>
      </c>
      <c r="D42" s="844">
        <v>6.4777778519524469</v>
      </c>
      <c r="E42" s="845">
        <v>3.307866957038641E-2</v>
      </c>
      <c r="F42" s="844">
        <v>9.5888889100816517</v>
      </c>
      <c r="G42" s="844">
        <v>7.7277777459886341</v>
      </c>
      <c r="H42" s="844">
        <v>1.301111102104187</v>
      </c>
      <c r="I42" s="844">
        <v>90.807778252495666</v>
      </c>
      <c r="J42" s="844">
        <v>8.5</v>
      </c>
      <c r="K42" s="846">
        <v>5.000000074505806E-2</v>
      </c>
      <c r="L42" s="844">
        <v>281.37777709960938</v>
      </c>
      <c r="M42" s="844">
        <v>3.9127777947319879</v>
      </c>
      <c r="N42" s="845">
        <v>8.0344006419181824E-2</v>
      </c>
      <c r="O42" s="844">
        <v>24.364555570814346</v>
      </c>
      <c r="P42" s="844">
        <v>14.897555351257324</v>
      </c>
      <c r="Q42" s="588">
        <v>-73.243647537752651</v>
      </c>
      <c r="R42" s="585">
        <v>-10.44971813437961</v>
      </c>
      <c r="S42" s="585" t="s">
        <v>645</v>
      </c>
      <c r="T42" s="585"/>
    </row>
    <row r="43" spans="3:20" ht="23.4" x14ac:dyDescent="0.45">
      <c r="C43" s="847" t="s">
        <v>77</v>
      </c>
      <c r="D43" s="848">
        <v>5.4555555449591742</v>
      </c>
      <c r="E43" s="849">
        <v>2.7860216175516445E-2</v>
      </c>
      <c r="F43" s="848">
        <v>10.346666547987196</v>
      </c>
      <c r="G43" s="848">
        <v>6.9577778710259333</v>
      </c>
      <c r="H43" s="848">
        <v>1.4822222259309557</v>
      </c>
      <c r="I43" s="848">
        <v>94.595555623372391</v>
      </c>
      <c r="J43" s="848">
        <v>8.1666666666666661</v>
      </c>
      <c r="K43" s="850"/>
      <c r="L43" s="848">
        <v>275.94444274902344</v>
      </c>
      <c r="M43" s="848">
        <v>9.9465556674533424</v>
      </c>
      <c r="N43" s="849">
        <v>7.1737980263100729E-2</v>
      </c>
      <c r="O43" s="848">
        <v>28.751777436998154</v>
      </c>
      <c r="P43" s="848">
        <v>17.594777848985501</v>
      </c>
      <c r="Q43" s="588">
        <v>-72.852736114017745</v>
      </c>
      <c r="R43" s="585">
        <v>-10.445279451804719</v>
      </c>
      <c r="S43" s="585"/>
      <c r="T43" s="585"/>
    </row>
    <row r="45" spans="3:20" ht="23.4" x14ac:dyDescent="0.45">
      <c r="C45" s="827" t="s">
        <v>70</v>
      </c>
      <c r="D45" s="828">
        <v>4.0392856938498358</v>
      </c>
      <c r="E45" s="829">
        <v>2.3859895455340546E-2</v>
      </c>
      <c r="F45" s="830">
        <v>14.087931008174502</v>
      </c>
      <c r="G45" s="828">
        <v>5.5589655349994525</v>
      </c>
      <c r="H45" s="828">
        <v>4.1768965638917068</v>
      </c>
      <c r="I45" s="831">
        <v>41.314827820350381</v>
      </c>
      <c r="J45" s="828">
        <v>38.555555555555557</v>
      </c>
      <c r="K45" s="832">
        <v>0.39307692446387732</v>
      </c>
      <c r="L45" s="831">
        <v>117.70206951272898</v>
      </c>
      <c r="M45" s="830">
        <v>9.7713794058253018</v>
      </c>
      <c r="N45" s="829">
        <v>0.10822940103966615</v>
      </c>
      <c r="O45" s="828">
        <v>31.483930982392408</v>
      </c>
      <c r="P45" s="828">
        <v>18.576517302414466</v>
      </c>
      <c r="Q45" s="588">
        <v>-69.796158778234812</v>
      </c>
      <c r="R45" s="585">
        <v>-10.172033786069095</v>
      </c>
      <c r="S45" s="585"/>
      <c r="T45" s="585"/>
    </row>
    <row r="46" spans="3:20" ht="23.4" x14ac:dyDescent="0.45">
      <c r="C46" s="833" t="s">
        <v>601</v>
      </c>
      <c r="D46" s="834">
        <v>3.9839999675750732</v>
      </c>
      <c r="E46" s="835">
        <v>3.5298533178865908E-2</v>
      </c>
      <c r="F46" s="836">
        <v>8.4396000099182125</v>
      </c>
      <c r="G46" s="834">
        <v>5.754440002441406</v>
      </c>
      <c r="H46" s="834">
        <v>1.5359999895095826</v>
      </c>
      <c r="I46" s="837">
        <v>118.31440002441406</v>
      </c>
      <c r="J46" s="834">
        <v>9.4285714285714288</v>
      </c>
      <c r="K46" s="838">
        <v>0.10500000044703484</v>
      </c>
      <c r="L46" s="837">
        <v>294.97599975585939</v>
      </c>
      <c r="M46" s="837">
        <v>31.67604019165039</v>
      </c>
      <c r="N46" s="835">
        <v>8.6451236754655839E-2</v>
      </c>
      <c r="O46" s="834">
        <v>38.901160202026368</v>
      </c>
      <c r="P46" s="834">
        <v>19.005159797668458</v>
      </c>
      <c r="Q46" s="588">
        <v>-73.012416076744913</v>
      </c>
      <c r="R46" s="585">
        <v>-10.482118469643696</v>
      </c>
      <c r="S46" s="585"/>
      <c r="T46" s="585"/>
    </row>
    <row r="47" spans="3:20" ht="23.4" x14ac:dyDescent="0.45">
      <c r="C47" s="851" t="s">
        <v>681</v>
      </c>
      <c r="D47" s="852">
        <v>4</v>
      </c>
      <c r="E47" s="853"/>
      <c r="F47" s="852">
        <v>2</v>
      </c>
      <c r="G47" s="852">
        <v>6</v>
      </c>
      <c r="H47" s="852">
        <v>2</v>
      </c>
      <c r="I47" s="852">
        <v>170</v>
      </c>
      <c r="J47" s="852"/>
      <c r="K47" s="854"/>
      <c r="L47" s="852">
        <v>440</v>
      </c>
      <c r="M47" s="852">
        <v>28</v>
      </c>
      <c r="N47" s="853"/>
      <c r="O47" s="852">
        <v>39</v>
      </c>
      <c r="P47" s="852">
        <v>12</v>
      </c>
      <c r="Q47" s="588"/>
      <c r="R47" s="585"/>
      <c r="S47" s="585"/>
      <c r="T47" s="585"/>
    </row>
    <row r="48" spans="3:20" ht="23.4" x14ac:dyDescent="0.45">
      <c r="C48" s="844" t="s">
        <v>680</v>
      </c>
      <c r="D48" s="858">
        <f t="shared" ref="D48:I48" si="1">(D40+D47)/2</f>
        <v>3.9005301513547526</v>
      </c>
      <c r="E48" s="858"/>
      <c r="F48" s="858">
        <f t="shared" si="1"/>
        <v>7.8348543118906067</v>
      </c>
      <c r="G48" s="858">
        <f t="shared" si="1"/>
        <v>6.6907650872034434</v>
      </c>
      <c r="H48" s="858">
        <f t="shared" si="1"/>
        <v>2.0906569671388575</v>
      </c>
      <c r="I48" s="858">
        <f t="shared" si="1"/>
        <v>118.31551759139106</v>
      </c>
      <c r="J48" s="861"/>
      <c r="K48" s="858"/>
      <c r="L48" s="858">
        <f>(L40+L47)/2</f>
        <v>297.31054119167226</v>
      </c>
      <c r="M48" s="858">
        <f>(M40+M47)/2</f>
        <v>32.346255270138272</v>
      </c>
      <c r="N48" s="844"/>
      <c r="O48" s="858">
        <f>(O40+O47)/2</f>
        <v>38.899017324238336</v>
      </c>
      <c r="P48" s="858">
        <f>(P40+P47)/2</f>
        <v>18.717656164743907</v>
      </c>
      <c r="Q48" s="585"/>
      <c r="R48" s="585"/>
      <c r="S48" s="585"/>
      <c r="T48" s="5"/>
    </row>
    <row r="50" spans="1:22" s="725" customFormat="1" ht="23.4" x14ac:dyDescent="0.45">
      <c r="A50" s="989"/>
      <c r="C50" s="926"/>
      <c r="D50" s="927"/>
      <c r="E50" s="928"/>
      <c r="F50" s="927"/>
      <c r="G50" s="927"/>
      <c r="H50" s="927"/>
      <c r="I50" s="927"/>
      <c r="J50" s="927"/>
      <c r="K50" s="929"/>
      <c r="L50" s="927"/>
      <c r="M50" s="927"/>
      <c r="N50" s="928"/>
      <c r="O50" s="927"/>
      <c r="P50" s="927"/>
      <c r="Q50" s="930"/>
      <c r="R50" s="931"/>
      <c r="S50" s="931"/>
      <c r="T50" s="931"/>
    </row>
    <row r="51" spans="1:22" ht="23.4" x14ac:dyDescent="0.3">
      <c r="D51" s="826" t="s">
        <v>108</v>
      </c>
      <c r="E51" s="826" t="s">
        <v>109</v>
      </c>
      <c r="F51" s="826" t="s">
        <v>110</v>
      </c>
      <c r="G51" s="826" t="s">
        <v>111</v>
      </c>
      <c r="H51" s="826" t="s">
        <v>113</v>
      </c>
      <c r="I51" s="826" t="s">
        <v>114</v>
      </c>
      <c r="J51" s="826" t="s">
        <v>115</v>
      </c>
      <c r="K51" s="826" t="s">
        <v>116</v>
      </c>
      <c r="L51" s="826" t="s">
        <v>118</v>
      </c>
      <c r="M51" s="826" t="s">
        <v>119</v>
      </c>
      <c r="N51" s="826" t="s">
        <v>120</v>
      </c>
      <c r="O51" s="826" t="s">
        <v>121</v>
      </c>
      <c r="P51" s="873" t="s">
        <v>122</v>
      </c>
      <c r="Q51" s="874" t="s">
        <v>643</v>
      </c>
      <c r="R51" s="874" t="s">
        <v>644</v>
      </c>
    </row>
    <row r="52" spans="1:22" ht="23.4" x14ac:dyDescent="0.45">
      <c r="C52" s="833" t="s">
        <v>601</v>
      </c>
      <c r="D52" s="834">
        <v>3.9839999675750732</v>
      </c>
      <c r="E52" s="835">
        <v>3.5298533178865908E-2</v>
      </c>
      <c r="F52" s="836">
        <v>8.4396000099182125</v>
      </c>
      <c r="G52" s="834">
        <v>5.754440002441406</v>
      </c>
      <c r="H52" s="834">
        <v>1.5359999895095826</v>
      </c>
      <c r="I52" s="837">
        <v>118.31440002441406</v>
      </c>
      <c r="J52" s="834">
        <v>9.4285714285714288</v>
      </c>
      <c r="K52" s="838">
        <v>0.10500000044703484</v>
      </c>
      <c r="L52" s="837">
        <v>294.97599975585939</v>
      </c>
      <c r="M52" s="837">
        <v>31.67604019165039</v>
      </c>
      <c r="N52" s="835">
        <v>8.6451236754655839E-2</v>
      </c>
      <c r="O52" s="834">
        <v>38.901160202026368</v>
      </c>
      <c r="P52" s="834">
        <v>19.005159797668458</v>
      </c>
      <c r="Q52" s="588">
        <v>-73.012416076744913</v>
      </c>
      <c r="R52" s="585">
        <v>-10.482118469643696</v>
      </c>
      <c r="S52" s="585"/>
      <c r="T52" s="585"/>
    </row>
    <row r="53" spans="1:22" ht="23.4" x14ac:dyDescent="0.45">
      <c r="C53" s="827" t="s">
        <v>70</v>
      </c>
      <c r="D53" s="828">
        <v>4.0392856938498358</v>
      </c>
      <c r="E53" s="829">
        <v>2.3859895455340546E-2</v>
      </c>
      <c r="F53" s="830">
        <v>14.087931008174502</v>
      </c>
      <c r="G53" s="828">
        <v>5.5589655349994525</v>
      </c>
      <c r="H53" s="828">
        <v>4.1768965638917068</v>
      </c>
      <c r="I53" s="831">
        <v>41.314827820350381</v>
      </c>
      <c r="J53" s="828">
        <v>38.555555555555557</v>
      </c>
      <c r="K53" s="832">
        <v>0.39307692446387732</v>
      </c>
      <c r="L53" s="831">
        <v>117.70206951272898</v>
      </c>
      <c r="M53" s="830">
        <v>9.7713794058253018</v>
      </c>
      <c r="N53" s="829">
        <v>0.10822940103966615</v>
      </c>
      <c r="O53" s="828">
        <v>31.483930982392408</v>
      </c>
      <c r="P53" s="828">
        <v>18.576517302414466</v>
      </c>
      <c r="Q53" s="588">
        <v>-69.796158778234812</v>
      </c>
      <c r="R53" s="585">
        <v>-10.172033786069095</v>
      </c>
      <c r="S53" s="585"/>
      <c r="T53" s="585"/>
    </row>
    <row r="54" spans="1:22" ht="23.4" x14ac:dyDescent="0.45">
      <c r="C54" s="843" t="s">
        <v>76</v>
      </c>
      <c r="D54" s="844">
        <v>6.4777778519524469</v>
      </c>
      <c r="E54" s="845">
        <v>3.307866957038641E-2</v>
      </c>
      <c r="F54" s="844">
        <v>9.5888889100816517</v>
      </c>
      <c r="G54" s="844">
        <v>7.7277777459886341</v>
      </c>
      <c r="H54" s="844">
        <v>1.301111102104187</v>
      </c>
      <c r="I54" s="844">
        <v>90.807778252495666</v>
      </c>
      <c r="J54" s="844">
        <v>8.5</v>
      </c>
      <c r="K54" s="846">
        <v>5.000000074505806E-2</v>
      </c>
      <c r="L54" s="844">
        <v>281.37777709960938</v>
      </c>
      <c r="M54" s="844">
        <v>3.9127777947319879</v>
      </c>
      <c r="N54" s="845">
        <v>8.0344006419181824E-2</v>
      </c>
      <c r="O54" s="844">
        <v>24.364555570814346</v>
      </c>
      <c r="P54" s="844">
        <v>14.897555351257324</v>
      </c>
      <c r="Q54" s="588">
        <v>-73.243647537752651</v>
      </c>
      <c r="R54" s="585">
        <v>-10.44971813437961</v>
      </c>
      <c r="S54" s="585" t="s">
        <v>645</v>
      </c>
      <c r="T54" s="585"/>
    </row>
    <row r="55" spans="1:22" ht="23.4" x14ac:dyDescent="0.45">
      <c r="C55" s="847" t="s">
        <v>77</v>
      </c>
      <c r="D55" s="848">
        <v>5.4555555449591742</v>
      </c>
      <c r="E55" s="849">
        <v>2.7860216175516445E-2</v>
      </c>
      <c r="F55" s="848">
        <v>10.346666547987196</v>
      </c>
      <c r="G55" s="848">
        <v>6.9577778710259333</v>
      </c>
      <c r="H55" s="848">
        <v>1.4822222259309557</v>
      </c>
      <c r="I55" s="848">
        <v>94.595555623372391</v>
      </c>
      <c r="J55" s="848">
        <v>8.1666666666666661</v>
      </c>
      <c r="K55" s="850"/>
      <c r="L55" s="848">
        <v>275.94444274902344</v>
      </c>
      <c r="M55" s="848">
        <v>9.9465556674533424</v>
      </c>
      <c r="N55" s="849">
        <v>7.1737980263100729E-2</v>
      </c>
      <c r="O55" s="848">
        <v>28.751777436998154</v>
      </c>
      <c r="P55" s="848">
        <v>17.594777848985501</v>
      </c>
      <c r="Q55" s="588">
        <v>-72.852736114017745</v>
      </c>
      <c r="R55" s="585">
        <v>-10.445279451804719</v>
      </c>
      <c r="S55" s="585"/>
      <c r="T55" s="585"/>
    </row>
    <row r="56" spans="1:22" ht="23.4" x14ac:dyDescent="0.45">
      <c r="C56" s="851" t="s">
        <v>36</v>
      </c>
      <c r="D56" s="852">
        <v>2.4666666189829507</v>
      </c>
      <c r="E56" s="853">
        <v>2.9910980413357418E-2</v>
      </c>
      <c r="F56" s="852">
        <v>6.1613333384195963</v>
      </c>
      <c r="G56" s="852">
        <v>2.5493333180745443</v>
      </c>
      <c r="H56" s="852">
        <v>1.918666672706604</v>
      </c>
      <c r="I56" s="852">
        <v>14.817999903361002</v>
      </c>
      <c r="J56" s="852">
        <v>10.375</v>
      </c>
      <c r="K56" s="854">
        <v>0.19875000137835741</v>
      </c>
      <c r="L56" s="852">
        <v>36.78666671117147</v>
      </c>
      <c r="M56" s="852">
        <v>6.4683333555857336</v>
      </c>
      <c r="N56" s="853">
        <v>9.9484923481941226E-2</v>
      </c>
      <c r="O56" s="852">
        <v>14.971866798400878</v>
      </c>
      <c r="P56" s="852">
        <v>9.193933296203614</v>
      </c>
      <c r="Q56" s="588">
        <v>-71.780380470764058</v>
      </c>
      <c r="R56" s="585">
        <v>-10.603749966944321</v>
      </c>
      <c r="S56" s="585"/>
      <c r="T56" s="585"/>
    </row>
    <row r="57" spans="1:22" ht="23.4" x14ac:dyDescent="0.45">
      <c r="C57" s="851"/>
      <c r="D57" s="852"/>
      <c r="E57" s="853"/>
      <c r="F57" s="852"/>
      <c r="G57" s="852"/>
      <c r="H57" s="852"/>
      <c r="I57" s="852"/>
      <c r="J57" s="852"/>
      <c r="K57" s="854"/>
      <c r="L57" s="852"/>
      <c r="M57" s="852"/>
      <c r="N57" s="853"/>
      <c r="O57" s="852"/>
      <c r="P57" s="852"/>
      <c r="Q57" s="588"/>
      <c r="R57" s="585"/>
      <c r="S57" s="585"/>
      <c r="T57" s="585"/>
    </row>
    <row r="58" spans="1:22" x14ac:dyDescent="0.3">
      <c r="C58" t="s">
        <v>666</v>
      </c>
    </row>
    <row r="59" spans="1:22" x14ac:dyDescent="0.3">
      <c r="C59" t="s">
        <v>70</v>
      </c>
      <c r="D59" s="913">
        <f>1-D60</f>
        <v>45.107083734120359</v>
      </c>
      <c r="E59" s="914">
        <f t="shared" ref="E59:R59" si="2">1-E60</f>
        <v>0.19406713125584862</v>
      </c>
      <c r="F59" s="915">
        <f t="shared" si="2"/>
        <v>0.20347407057381006</v>
      </c>
      <c r="G59" s="916">
        <f t="shared" si="2"/>
        <v>-10.095117635418109</v>
      </c>
      <c r="H59" s="917">
        <f t="shared" si="2"/>
        <v>-8.8942857393175645E-2</v>
      </c>
      <c r="I59" s="915">
        <f t="shared" si="2"/>
        <v>0.35723083888077389</v>
      </c>
      <c r="J59" s="914">
        <f t="shared" si="2"/>
        <v>-3.1880108991825695E-2</v>
      </c>
      <c r="K59" s="914">
        <f t="shared" si="2"/>
        <v>-0.19092122664695355</v>
      </c>
      <c r="L59" s="915">
        <f t="shared" si="2"/>
        <v>7.6707402140856917E-2</v>
      </c>
      <c r="M59" s="918">
        <f t="shared" si="2"/>
        <v>1.2674591343082804</v>
      </c>
      <c r="N59" s="919">
        <f t="shared" si="2"/>
        <v>-0.28042906902293696</v>
      </c>
      <c r="O59" s="918">
        <f t="shared" si="2"/>
        <v>1.9598429818957925</v>
      </c>
      <c r="P59" s="919">
        <f t="shared" si="2"/>
        <v>9.5828213298757738</v>
      </c>
      <c r="Q59" s="913">
        <f t="shared" si="2"/>
        <v>-7.1894577935308179E-2</v>
      </c>
      <c r="R59" s="915">
        <f t="shared" si="2"/>
        <v>0.10448866706533355</v>
      </c>
      <c r="T59" s="898" t="s">
        <v>682</v>
      </c>
      <c r="U59" s="898"/>
      <c r="V59" s="898"/>
    </row>
    <row r="60" spans="1:22" x14ac:dyDescent="0.3">
      <c r="C60" t="s">
        <v>345</v>
      </c>
      <c r="D60" s="913">
        <f>(D27-D24)/(D25-D24)</f>
        <v>-44.107083734120359</v>
      </c>
      <c r="E60" s="914">
        <f>(E27-E24)/(E25-E24)</f>
        <v>0.80593286874415138</v>
      </c>
      <c r="F60" s="915">
        <f t="shared" ref="F60:R60" si="3">(F27-F24)/(F25-F24)</f>
        <v>0.79652592942618994</v>
      </c>
      <c r="G60" s="916">
        <f t="shared" si="3"/>
        <v>11.095117635418109</v>
      </c>
      <c r="H60" s="917">
        <f t="shared" si="3"/>
        <v>1.0889428573931756</v>
      </c>
      <c r="I60" s="915">
        <f t="shared" si="3"/>
        <v>0.64276916111922611</v>
      </c>
      <c r="J60" s="914">
        <f t="shared" si="3"/>
        <v>1.0318801089918257</v>
      </c>
      <c r="K60" s="914">
        <f t="shared" si="3"/>
        <v>1.1909212266469535</v>
      </c>
      <c r="L60" s="915">
        <f t="shared" si="3"/>
        <v>0.92329259785914308</v>
      </c>
      <c r="M60" s="918">
        <f t="shared" si="3"/>
        <v>-0.26745913430828039</v>
      </c>
      <c r="N60" s="919">
        <f t="shared" si="3"/>
        <v>1.280429069022937</v>
      </c>
      <c r="O60" s="918">
        <f t="shared" si="3"/>
        <v>-0.95984298189579254</v>
      </c>
      <c r="P60" s="919">
        <f t="shared" si="3"/>
        <v>-8.5828213298757738</v>
      </c>
      <c r="Q60" s="913">
        <f t="shared" si="3"/>
        <v>1.0718945779353082</v>
      </c>
      <c r="R60" s="915">
        <f t="shared" si="3"/>
        <v>0.89551133293466645</v>
      </c>
      <c r="T60" s="899" t="s">
        <v>683</v>
      </c>
      <c r="U60" s="899"/>
      <c r="V60" s="899"/>
    </row>
    <row r="61" spans="1:22" x14ac:dyDescent="0.3">
      <c r="D61" s="736"/>
      <c r="E61" s="736"/>
      <c r="F61" s="736"/>
      <c r="G61" s="736"/>
      <c r="H61" s="736"/>
      <c r="I61" s="920"/>
      <c r="J61" s="921"/>
      <c r="K61" s="921"/>
      <c r="L61" s="736"/>
      <c r="M61" s="736"/>
      <c r="N61" s="736"/>
      <c r="O61" s="736"/>
      <c r="P61" s="736"/>
      <c r="Q61" s="736"/>
      <c r="R61" s="736"/>
      <c r="T61" s="903" t="s">
        <v>686</v>
      </c>
    </row>
    <row r="62" spans="1:22" x14ac:dyDescent="0.3">
      <c r="C62" t="s">
        <v>647</v>
      </c>
      <c r="D62" s="736"/>
      <c r="E62" s="736"/>
      <c r="F62" s="736"/>
      <c r="G62" s="736"/>
      <c r="H62" s="736"/>
      <c r="I62" s="736"/>
      <c r="J62" s="921"/>
      <c r="K62" s="921"/>
      <c r="L62" s="736"/>
      <c r="M62" s="736"/>
      <c r="N62" s="736"/>
      <c r="O62" s="736"/>
      <c r="P62" s="736"/>
      <c r="Q62" s="736"/>
      <c r="R62" s="736"/>
      <c r="T62" t="s">
        <v>684</v>
      </c>
    </row>
    <row r="63" spans="1:22" x14ac:dyDescent="0.3">
      <c r="C63" t="s">
        <v>648</v>
      </c>
      <c r="D63" s="913">
        <f>1-D64</f>
        <v>26.617278573327749</v>
      </c>
      <c r="E63" s="908">
        <f t="shared" ref="E63:R63" si="4">1-E64</f>
        <v>0.65027997066918131</v>
      </c>
      <c r="F63" s="909">
        <f t="shared" si="4"/>
        <v>0.33763363702617977</v>
      </c>
      <c r="G63" s="910">
        <f t="shared" si="4"/>
        <v>-6.1559848932283732</v>
      </c>
      <c r="H63" s="911">
        <f t="shared" si="4"/>
        <v>-2.036344933016121E-2</v>
      </c>
      <c r="I63" s="909">
        <f t="shared" si="4"/>
        <v>0.30803865167175426</v>
      </c>
      <c r="J63" s="914">
        <f t="shared" si="4"/>
        <v>-4.332425068119905E-2</v>
      </c>
      <c r="K63" s="914">
        <f t="shared" si="4"/>
        <v>-0.3644859816709789</v>
      </c>
      <c r="L63" s="909">
        <f t="shared" si="4"/>
        <v>0.10735677254255183</v>
      </c>
      <c r="M63" s="904">
        <f t="shared" si="4"/>
        <v>0.99200278592118618</v>
      </c>
      <c r="N63" s="905">
        <f t="shared" si="4"/>
        <v>-0.67559672610616195</v>
      </c>
      <c r="O63" s="906">
        <f t="shared" si="4"/>
        <v>1.368352313848147</v>
      </c>
      <c r="P63" s="905">
        <f t="shared" si="4"/>
        <v>3.2903456010520706</v>
      </c>
      <c r="Q63" s="904">
        <f t="shared" si="4"/>
        <v>4.964775759735951E-2</v>
      </c>
      <c r="R63" s="900">
        <f t="shared" si="4"/>
        <v>0.11880308764142544</v>
      </c>
      <c r="T63" t="s">
        <v>685</v>
      </c>
    </row>
    <row r="64" spans="1:22" x14ac:dyDescent="0.3">
      <c r="C64" t="s">
        <v>345</v>
      </c>
      <c r="D64" s="913">
        <f>(D28-D24)/(D25-D24)</f>
        <v>-25.617278573327749</v>
      </c>
      <c r="E64" s="908">
        <f t="shared" ref="E64:R64" si="5">(E28-E24)/(E25-E24)</f>
        <v>0.34972002933081875</v>
      </c>
      <c r="F64" s="909">
        <f t="shared" si="5"/>
        <v>0.66236636297382023</v>
      </c>
      <c r="G64" s="910">
        <f t="shared" si="5"/>
        <v>7.1559848932283732</v>
      </c>
      <c r="H64" s="911">
        <f t="shared" si="5"/>
        <v>1.0203634493301612</v>
      </c>
      <c r="I64" s="909">
        <f t="shared" si="5"/>
        <v>0.69196134832824574</v>
      </c>
      <c r="J64" s="914">
        <f t="shared" si="5"/>
        <v>1.0433242506811991</v>
      </c>
      <c r="K64" s="914">
        <f t="shared" si="5"/>
        <v>1.3644859816709789</v>
      </c>
      <c r="L64" s="909">
        <f t="shared" si="5"/>
        <v>0.89264322745744817</v>
      </c>
      <c r="M64" s="904">
        <f t="shared" si="5"/>
        <v>7.9972140788137826E-3</v>
      </c>
      <c r="N64" s="905">
        <f t="shared" si="5"/>
        <v>1.6755967261061619</v>
      </c>
      <c r="O64" s="906">
        <f t="shared" si="5"/>
        <v>-0.36835231384814698</v>
      </c>
      <c r="P64" s="905">
        <f t="shared" si="5"/>
        <v>-2.2903456010520706</v>
      </c>
      <c r="Q64" s="904">
        <f t="shared" si="5"/>
        <v>0.95035224240264049</v>
      </c>
      <c r="R64" s="900">
        <f t="shared" si="5"/>
        <v>0.88119691235857456</v>
      </c>
    </row>
    <row r="65" spans="1:20" x14ac:dyDescent="0.3">
      <c r="D65" s="736"/>
      <c r="E65" s="736"/>
      <c r="F65" s="736"/>
      <c r="G65" s="736"/>
      <c r="H65" s="736"/>
      <c r="I65" s="920"/>
      <c r="J65" s="921"/>
      <c r="K65" s="921"/>
      <c r="L65" s="736"/>
      <c r="M65" s="736"/>
      <c r="N65" s="736"/>
      <c r="O65" s="736"/>
      <c r="P65" s="736"/>
      <c r="Q65" s="736"/>
      <c r="R65" s="736"/>
    </row>
    <row r="66" spans="1:20" x14ac:dyDescent="0.3">
      <c r="D66" s="736"/>
      <c r="E66" s="736"/>
      <c r="F66" s="736"/>
      <c r="G66" s="736"/>
      <c r="H66" s="736"/>
      <c r="I66" s="736"/>
      <c r="J66" s="921"/>
      <c r="K66" s="921"/>
      <c r="L66" s="736"/>
      <c r="M66" s="736"/>
      <c r="N66" s="736"/>
      <c r="O66" s="736"/>
      <c r="P66" s="736"/>
      <c r="Q66" s="736"/>
      <c r="R66" s="736"/>
    </row>
    <row r="67" spans="1:20" x14ac:dyDescent="0.3">
      <c r="C67" t="s">
        <v>660</v>
      </c>
      <c r="D67" s="736"/>
      <c r="E67" s="736"/>
      <c r="F67" s="736"/>
      <c r="G67" s="736"/>
      <c r="H67" s="736"/>
      <c r="I67" s="736"/>
      <c r="J67" s="921"/>
      <c r="K67" s="921"/>
      <c r="L67" s="736"/>
      <c r="M67" s="736"/>
      <c r="N67" s="736"/>
      <c r="O67" s="736"/>
      <c r="P67" s="736"/>
      <c r="Q67" s="736"/>
      <c r="R67" s="736"/>
    </row>
    <row r="68" spans="1:20" x14ac:dyDescent="0.3">
      <c r="C68" t="s">
        <v>70</v>
      </c>
      <c r="D68" s="905">
        <f t="shared" ref="D68" si="6">1-D69</f>
        <v>-27.445300095203255</v>
      </c>
      <c r="E68" s="922">
        <f t="shared" ref="E68" si="7">1-E69</f>
        <v>0.47099601331268126</v>
      </c>
      <c r="F68" s="906">
        <f t="shared" ref="F68" si="8">1-F69</f>
        <v>-0.40335218885046675</v>
      </c>
      <c r="G68" s="906">
        <f t="shared" ref="G68" si="9">1-G69</f>
        <v>16.396549003611554</v>
      </c>
      <c r="H68" s="904">
        <f t="shared" ref="H68" si="10">1-H69</f>
        <v>0.14490029140446437</v>
      </c>
      <c r="I68" s="906">
        <f t="shared" ref="I68" si="11">1-I69</f>
        <v>1.3441165601124081</v>
      </c>
      <c r="J68" s="922">
        <f t="shared" ref="J68" si="12">1-J69</f>
        <v>3.2493188010899066E-2</v>
      </c>
      <c r="K68" s="922">
        <f t="shared" ref="K68" si="13">1-K69</f>
        <v>0.3254339140536</v>
      </c>
      <c r="L68" s="905">
        <f t="shared" ref="L68" si="14">1-L69</f>
        <v>1.4564427645428881</v>
      </c>
      <c r="M68" s="906">
        <f t="shared" ref="M68" si="15">1-M69</f>
        <v>1.1507919288290021</v>
      </c>
      <c r="N68" s="904">
        <f t="shared" ref="N68" si="16">1-N69</f>
        <v>0.59847499342524202</v>
      </c>
      <c r="O68" s="906">
        <f t="shared" ref="O68" si="17">1-O69</f>
        <v>3.226176877516858</v>
      </c>
      <c r="P68" s="906">
        <f t="shared" ref="P68" si="18">1-P69</f>
        <v>22.889066320060483</v>
      </c>
      <c r="Q68" s="900">
        <f t="shared" ref="Q68" si="19">1-Q69</f>
        <v>0.38306500122101017</v>
      </c>
      <c r="R68" s="902">
        <f t="shared" ref="R68" si="20">1-R69</f>
        <v>-0.39225251598524058</v>
      </c>
    </row>
    <row r="69" spans="1:20" x14ac:dyDescent="0.3">
      <c r="C69" t="s">
        <v>345</v>
      </c>
      <c r="D69" s="905">
        <f t="shared" ref="D69:R69" si="21">(D30-D24)/(D25-D24)</f>
        <v>28.445300095203255</v>
      </c>
      <c r="E69" s="922">
        <f t="shared" si="21"/>
        <v>0.52900398668731874</v>
      </c>
      <c r="F69" s="906">
        <f>(F30-F24)/(F25-F24)</f>
        <v>1.4033521888504668</v>
      </c>
      <c r="G69" s="906">
        <f t="shared" si="21"/>
        <v>-15.396549003611552</v>
      </c>
      <c r="H69" s="904">
        <f t="shared" si="21"/>
        <v>0.85509970859553563</v>
      </c>
      <c r="I69" s="906">
        <f t="shared" si="21"/>
        <v>-0.34411656011240804</v>
      </c>
      <c r="J69" s="922">
        <f t="shared" si="21"/>
        <v>0.96750681198910093</v>
      </c>
      <c r="K69" s="922">
        <f t="shared" si="21"/>
        <v>0.6745660859464</v>
      </c>
      <c r="L69" s="905">
        <f t="shared" si="21"/>
        <v>-0.45644276454288801</v>
      </c>
      <c r="M69" s="906">
        <f t="shared" si="21"/>
        <v>-0.15079192882900203</v>
      </c>
      <c r="N69" s="904">
        <f t="shared" si="21"/>
        <v>0.40152500657475793</v>
      </c>
      <c r="O69" s="906">
        <f t="shared" si="21"/>
        <v>-2.226176877516858</v>
      </c>
      <c r="P69" s="906">
        <f t="shared" si="21"/>
        <v>-21.889066320060483</v>
      </c>
      <c r="Q69" s="900">
        <f t="shared" si="21"/>
        <v>0.61693499877898983</v>
      </c>
      <c r="R69" s="902">
        <f t="shared" si="21"/>
        <v>1.3922525159852406</v>
      </c>
    </row>
    <row r="70" spans="1:20" s="725" customFormat="1" ht="15" thickBot="1" x14ac:dyDescent="0.35">
      <c r="A70" s="989"/>
      <c r="D70" s="941"/>
      <c r="E70" s="942"/>
      <c r="F70" s="943"/>
      <c r="G70" s="943"/>
      <c r="H70" s="944"/>
      <c r="I70" s="943"/>
      <c r="J70" s="942"/>
      <c r="K70" s="942"/>
      <c r="L70" s="941"/>
      <c r="M70" s="943"/>
      <c r="N70" s="944"/>
      <c r="O70" s="943"/>
      <c r="P70" s="943"/>
      <c r="Q70" s="945"/>
      <c r="R70" s="903"/>
    </row>
    <row r="71" spans="1:20" s="936" customFormat="1" ht="24" thickTop="1" x14ac:dyDescent="0.3">
      <c r="A71" s="990"/>
      <c r="D71" s="937" t="s">
        <v>108</v>
      </c>
      <c r="E71" s="937" t="s">
        <v>109</v>
      </c>
      <c r="F71" s="937" t="s">
        <v>110</v>
      </c>
      <c r="G71" s="937" t="s">
        <v>111</v>
      </c>
      <c r="H71" s="937" t="s">
        <v>113</v>
      </c>
      <c r="I71" s="937" t="s">
        <v>114</v>
      </c>
      <c r="J71" s="937" t="s">
        <v>115</v>
      </c>
      <c r="K71" s="937" t="s">
        <v>116</v>
      </c>
      <c r="L71" s="937" t="s">
        <v>118</v>
      </c>
      <c r="M71" s="937" t="s">
        <v>119</v>
      </c>
      <c r="N71" s="937" t="s">
        <v>120</v>
      </c>
      <c r="O71" s="937" t="s">
        <v>121</v>
      </c>
      <c r="P71" s="938" t="s">
        <v>122</v>
      </c>
      <c r="Q71" s="939" t="s">
        <v>643</v>
      </c>
      <c r="R71" s="939" t="s">
        <v>644</v>
      </c>
    </row>
    <row r="72" spans="1:20" ht="23.4" x14ac:dyDescent="0.45">
      <c r="C72" s="878" t="s">
        <v>665</v>
      </c>
      <c r="D72" s="879">
        <v>3.8010603027095051</v>
      </c>
      <c r="E72" s="880">
        <v>2.9215759482589716E-2</v>
      </c>
      <c r="F72" s="879">
        <v>13.669708623781213</v>
      </c>
      <c r="G72" s="879">
        <v>7.3815301744068877</v>
      </c>
      <c r="H72" s="879">
        <v>2.181313934277715</v>
      </c>
      <c r="I72" s="879">
        <v>66.631035182782114</v>
      </c>
      <c r="J72" s="879">
        <v>14.84153756211634</v>
      </c>
      <c r="K72" s="879">
        <v>0.28667251664183618</v>
      </c>
      <c r="L72" s="879">
        <v>154.62108238334449</v>
      </c>
      <c r="M72" s="879">
        <v>36.692510540276537</v>
      </c>
      <c r="N72" s="880">
        <v>9.3356884862636394E-2</v>
      </c>
      <c r="O72" s="879">
        <v>38.798034648476673</v>
      </c>
      <c r="P72" s="879">
        <v>25.435312329487815</v>
      </c>
      <c r="Q72" s="879">
        <v>-68.154612564728069</v>
      </c>
      <c r="R72" s="881">
        <v>-9.8149789398285403</v>
      </c>
    </row>
    <row r="73" spans="1:20" ht="23.4" x14ac:dyDescent="0.45">
      <c r="C73" s="827" t="s">
        <v>70</v>
      </c>
      <c r="D73" s="828">
        <v>4.0392856938498358</v>
      </c>
      <c r="E73" s="829">
        <v>2.3859895455340546E-2</v>
      </c>
      <c r="F73" s="830">
        <v>14.087931008174502</v>
      </c>
      <c r="G73" s="828">
        <v>5.5589655349994525</v>
      </c>
      <c r="H73" s="828">
        <v>4.1768965638917068</v>
      </c>
      <c r="I73" s="831">
        <v>41.314827820350381</v>
      </c>
      <c r="J73" s="828">
        <v>38.555555555555557</v>
      </c>
      <c r="K73" s="832">
        <v>0.39307692446387732</v>
      </c>
      <c r="L73" s="831">
        <v>117.70206951272898</v>
      </c>
      <c r="M73" s="830">
        <v>9.7713794058253018</v>
      </c>
      <c r="N73" s="829">
        <v>0.10822940103966615</v>
      </c>
      <c r="O73" s="828">
        <v>31.483930982392408</v>
      </c>
      <c r="P73" s="828">
        <v>18.576517302414466</v>
      </c>
      <c r="Q73" s="588">
        <v>-69.796158778234812</v>
      </c>
      <c r="R73" s="585">
        <v>-10.172033786069095</v>
      </c>
      <c r="S73" s="585"/>
      <c r="T73" s="585"/>
    </row>
    <row r="74" spans="1:20" ht="23.4" x14ac:dyDescent="0.45">
      <c r="C74" s="843" t="s">
        <v>76</v>
      </c>
      <c r="D74" s="844">
        <v>6.4777778519524469</v>
      </c>
      <c r="E74" s="845">
        <v>3.307866957038641E-2</v>
      </c>
      <c r="F74" s="844">
        <v>9.5888889100816517</v>
      </c>
      <c r="G74" s="844">
        <v>7.7277777459886341</v>
      </c>
      <c r="H74" s="844">
        <v>1.301111102104187</v>
      </c>
      <c r="I74" s="844">
        <v>90.807778252495666</v>
      </c>
      <c r="J74" s="844">
        <v>8.5</v>
      </c>
      <c r="K74" s="846">
        <v>5.000000074505806E-2</v>
      </c>
      <c r="L74" s="844">
        <v>281.37777709960938</v>
      </c>
      <c r="M74" s="844">
        <v>3.9127777947319879</v>
      </c>
      <c r="N74" s="845">
        <v>8.0344006419181824E-2</v>
      </c>
      <c r="O74" s="844">
        <v>24.364555570814346</v>
      </c>
      <c r="P74" s="844">
        <v>14.897555351257324</v>
      </c>
      <c r="Q74" s="588">
        <v>-73.243647537752651</v>
      </c>
      <c r="R74" s="585">
        <v>-10.44971813437961</v>
      </c>
      <c r="S74" s="585" t="s">
        <v>645</v>
      </c>
      <c r="T74" s="585"/>
    </row>
    <row r="75" spans="1:20" ht="23.4" x14ac:dyDescent="0.45">
      <c r="C75" s="847" t="s">
        <v>77</v>
      </c>
      <c r="D75" s="848">
        <v>5.4555555449591742</v>
      </c>
      <c r="E75" s="849">
        <v>2.7860216175516445E-2</v>
      </c>
      <c r="F75" s="848">
        <v>10.346666547987196</v>
      </c>
      <c r="G75" s="848">
        <v>6.9577778710259333</v>
      </c>
      <c r="H75" s="848">
        <v>1.4822222259309557</v>
      </c>
      <c r="I75" s="848">
        <v>94.595555623372391</v>
      </c>
      <c r="J75" s="848">
        <v>8.1666666666666661</v>
      </c>
      <c r="K75" s="850"/>
      <c r="L75" s="848">
        <v>275.94444274902344</v>
      </c>
      <c r="M75" s="848">
        <v>9.9465556674533424</v>
      </c>
      <c r="N75" s="849">
        <v>7.1737980263100729E-2</v>
      </c>
      <c r="O75" s="848">
        <v>28.751777436998154</v>
      </c>
      <c r="P75" s="848">
        <v>17.594777848985501</v>
      </c>
      <c r="Q75" s="588">
        <v>-72.852736114017745</v>
      </c>
      <c r="R75" s="585">
        <v>-10.445279451804719</v>
      </c>
      <c r="S75" s="585"/>
      <c r="T75" s="585"/>
    </row>
    <row r="76" spans="1:20" ht="23.4" x14ac:dyDescent="0.45">
      <c r="C76" s="833" t="s">
        <v>601</v>
      </c>
      <c r="D76" s="834">
        <v>3.9839999675750732</v>
      </c>
      <c r="E76" s="835">
        <v>3.5298533178865908E-2</v>
      </c>
      <c r="F76" s="836">
        <v>8.4396000099182125</v>
      </c>
      <c r="G76" s="834">
        <v>5.754440002441406</v>
      </c>
      <c r="H76" s="834">
        <v>1.5359999895095826</v>
      </c>
      <c r="I76" s="837">
        <v>118.31440002441406</v>
      </c>
      <c r="J76" s="834">
        <v>9.4285714285714288</v>
      </c>
      <c r="K76" s="838">
        <v>0.10500000044703484</v>
      </c>
      <c r="L76" s="837">
        <v>294.97599975585939</v>
      </c>
      <c r="M76" s="837">
        <v>31.67604019165039</v>
      </c>
      <c r="N76" s="835">
        <v>8.6451236754655839E-2</v>
      </c>
      <c r="O76" s="834">
        <v>38.901160202026368</v>
      </c>
      <c r="P76" s="834">
        <v>19.005159797668458</v>
      </c>
      <c r="Q76" s="588">
        <v>-73.012416076744913</v>
      </c>
      <c r="R76" s="585">
        <v>-10.482118469643696</v>
      </c>
      <c r="S76" s="585"/>
      <c r="T76" s="585"/>
    </row>
    <row r="78" spans="1:20" x14ac:dyDescent="0.3">
      <c r="C78" t="s">
        <v>687</v>
      </c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36"/>
      <c r="P78" s="736"/>
      <c r="Q78" s="736"/>
      <c r="R78" s="736"/>
    </row>
    <row r="79" spans="1:20" x14ac:dyDescent="0.3">
      <c r="C79" t="s">
        <v>70</v>
      </c>
      <c r="D79" s="902">
        <f>1-D80</f>
        <v>11.236071589305004</v>
      </c>
      <c r="E79" s="907">
        <f t="shared" ref="E79:R79" si="22">1-E80</f>
        <v>-0.72124872254845629</v>
      </c>
      <c r="F79" s="906">
        <f t="shared" si="22"/>
        <v>-9.7575353830464309</v>
      </c>
      <c r="G79" s="902">
        <f t="shared" si="22"/>
        <v>-0.18997821207280796</v>
      </c>
      <c r="H79" s="905">
        <f t="shared" si="22"/>
        <v>-0.44107561326277267</v>
      </c>
      <c r="I79" s="901">
        <f t="shared" si="22"/>
        <v>-0.95499071893331466</v>
      </c>
      <c r="J79" s="923">
        <f t="shared" si="22"/>
        <v>-0.26741725353631796</v>
      </c>
      <c r="K79" s="923">
        <f t="shared" si="22"/>
        <v>-2.2242736061517991</v>
      </c>
      <c r="L79" s="901">
        <f t="shared" si="22"/>
        <v>-3.4333717198910474</v>
      </c>
      <c r="M79" s="906">
        <f t="shared" si="22"/>
        <v>1.2176209306300656</v>
      </c>
      <c r="N79" s="905">
        <f t="shared" si="22"/>
        <v>-0.87496145834103367</v>
      </c>
      <c r="O79" s="906">
        <f t="shared" si="22"/>
        <v>1.9733763338070851</v>
      </c>
      <c r="P79" s="906">
        <f t="shared" si="22"/>
        <v>1.5363860469128141</v>
      </c>
      <c r="Q79" s="901">
        <f t="shared" si="22"/>
        <v>3.1001472460243216</v>
      </c>
      <c r="R79" s="901">
        <f t="shared" si="22"/>
        <v>1.7777078262184798</v>
      </c>
    </row>
    <row r="80" spans="1:20" x14ac:dyDescent="0.3">
      <c r="C80" t="s">
        <v>667</v>
      </c>
      <c r="D80" s="902">
        <f>(D27-D24)/(D40-D24)</f>
        <v>-10.236071589305004</v>
      </c>
      <c r="E80" s="907">
        <f t="shared" ref="E80:R80" si="23">(E27-E24)/(E40-E24)</f>
        <v>1.7212487225484563</v>
      </c>
      <c r="F80" s="906">
        <f t="shared" si="23"/>
        <v>10.757535383046431</v>
      </c>
      <c r="G80" s="902">
        <f t="shared" si="23"/>
        <v>1.189978212072808</v>
      </c>
      <c r="H80" s="905">
        <f t="shared" si="23"/>
        <v>1.4410756132627727</v>
      </c>
      <c r="I80" s="901">
        <f t="shared" si="23"/>
        <v>1.9549907189333147</v>
      </c>
      <c r="J80" s="923">
        <f t="shared" si="23"/>
        <v>1.267417253536318</v>
      </c>
      <c r="K80" s="923">
        <f t="shared" si="23"/>
        <v>3.2242736061517991</v>
      </c>
      <c r="L80" s="901">
        <f t="shared" si="23"/>
        <v>4.4333717198910474</v>
      </c>
      <c r="M80" s="906">
        <f t="shared" si="23"/>
        <v>-0.21762093063006568</v>
      </c>
      <c r="N80" s="905">
        <f t="shared" si="23"/>
        <v>1.8749614583410337</v>
      </c>
      <c r="O80" s="906">
        <f t="shared" si="23"/>
        <v>-0.9733763338070851</v>
      </c>
      <c r="P80" s="906">
        <f t="shared" si="23"/>
        <v>-0.53638604691281411</v>
      </c>
      <c r="Q80" s="901">
        <f t="shared" si="23"/>
        <v>-2.1001472460243216</v>
      </c>
      <c r="R80" s="901">
        <f t="shared" si="23"/>
        <v>-0.77770782621847978</v>
      </c>
    </row>
    <row r="81" spans="1:20" x14ac:dyDescent="0.3">
      <c r="D81" s="736"/>
      <c r="E81" s="921"/>
      <c r="F81" s="736"/>
      <c r="G81" s="736"/>
      <c r="H81" s="736"/>
      <c r="I81" s="736"/>
      <c r="J81" s="924"/>
      <c r="K81" s="924"/>
      <c r="L81" s="736"/>
      <c r="M81" s="736"/>
      <c r="N81" s="736"/>
      <c r="O81" s="736"/>
      <c r="P81" s="736"/>
      <c r="Q81" s="736"/>
      <c r="R81" s="736"/>
    </row>
    <row r="82" spans="1:20" x14ac:dyDescent="0.3">
      <c r="C82" t="s">
        <v>688</v>
      </c>
      <c r="D82" s="736"/>
      <c r="E82" s="921"/>
      <c r="F82" s="736"/>
      <c r="G82" s="736"/>
      <c r="H82" s="736"/>
      <c r="I82" s="736"/>
      <c r="J82" s="924"/>
      <c r="K82" s="924"/>
      <c r="L82" s="736"/>
      <c r="M82" s="736"/>
      <c r="N82" s="736"/>
      <c r="O82" s="736"/>
      <c r="P82" s="736"/>
      <c r="Q82" s="736"/>
      <c r="R82" s="736"/>
    </row>
    <row r="83" spans="1:20" x14ac:dyDescent="0.3">
      <c r="C83" t="s">
        <v>70</v>
      </c>
      <c r="D83" s="902">
        <f>1-D84</f>
        <v>6.9450835376110707</v>
      </c>
      <c r="E83" s="907">
        <f t="shared" ref="E83" si="24">1-E84</f>
        <v>0.253095168244869</v>
      </c>
      <c r="F83" s="906">
        <f t="shared" ref="F83" si="25">1-F84</f>
        <v>-7.9456341884108426</v>
      </c>
      <c r="G83" s="904">
        <f t="shared" ref="G83" si="26">1-G84</f>
        <v>0.23250330562691468</v>
      </c>
      <c r="H83" s="905">
        <f t="shared" ref="H83" si="27">1-H84</f>
        <v>-0.35031959988646788</v>
      </c>
      <c r="I83" s="901">
        <f t="shared" ref="I83" si="28">1-I84</f>
        <v>-1.1046093927200382</v>
      </c>
      <c r="J83" s="923">
        <f t="shared" ref="J83" si="29">1-J84</f>
        <v>-0.28147363712452123</v>
      </c>
      <c r="K83" s="923">
        <f t="shared" ref="K83" si="30">1-K84</f>
        <v>-2.6941789584627847</v>
      </c>
      <c r="L83" s="901">
        <f t="shared" ref="L83" si="31">1-L84</f>
        <v>-3.2862027159518759</v>
      </c>
      <c r="M83" s="904">
        <f t="shared" ref="M83" si="32">1-M84</f>
        <v>0.99349298286341814</v>
      </c>
      <c r="N83" s="905">
        <f t="shared" ref="N83" si="33">1-N84</f>
        <v>-1.4536144618840989</v>
      </c>
      <c r="O83" s="906">
        <f t="shared" ref="O83" si="34">1-O84</f>
        <v>1.3735459148690139</v>
      </c>
      <c r="P83" s="905">
        <f t="shared" ref="P83" si="35">1-P84</f>
        <v>1.1431358495994992</v>
      </c>
      <c r="Q83" s="901">
        <f t="shared" ref="Q83" si="36">1-Q84</f>
        <v>2.862011139639705</v>
      </c>
      <c r="R83" s="901">
        <f t="shared" ref="R83" si="37">1-R84</f>
        <v>1.7652764515385777</v>
      </c>
    </row>
    <row r="84" spans="1:20" x14ac:dyDescent="0.3">
      <c r="C84" t="s">
        <v>667</v>
      </c>
      <c r="D84" s="902">
        <f>(D28-D24)/(D40-D24)</f>
        <v>-5.9450835376110707</v>
      </c>
      <c r="E84" s="907">
        <f t="shared" ref="E84:R84" si="38">(E28-E24)/(E40-E24)</f>
        <v>0.746904831755131</v>
      </c>
      <c r="F84" s="906">
        <f t="shared" si="38"/>
        <v>8.9456341884108426</v>
      </c>
      <c r="G84" s="904">
        <f t="shared" si="38"/>
        <v>0.76749669437308532</v>
      </c>
      <c r="H84" s="905">
        <f t="shared" si="38"/>
        <v>1.3503195998864679</v>
      </c>
      <c r="I84" s="901">
        <f t="shared" si="38"/>
        <v>2.1046093927200382</v>
      </c>
      <c r="J84" s="923">
        <f t="shared" si="38"/>
        <v>1.2814736371245212</v>
      </c>
      <c r="K84" s="923">
        <f t="shared" si="38"/>
        <v>3.6941789584627847</v>
      </c>
      <c r="L84" s="901">
        <f t="shared" si="38"/>
        <v>4.2862027159518759</v>
      </c>
      <c r="M84" s="904">
        <f t="shared" si="38"/>
        <v>6.50701713658182E-3</v>
      </c>
      <c r="N84" s="905">
        <f t="shared" si="38"/>
        <v>2.4536144618840989</v>
      </c>
      <c r="O84" s="906">
        <f t="shared" si="38"/>
        <v>-0.37354591486901384</v>
      </c>
      <c r="P84" s="905">
        <f t="shared" si="38"/>
        <v>-0.14313584959949932</v>
      </c>
      <c r="Q84" s="901">
        <f t="shared" si="38"/>
        <v>-1.862011139639705</v>
      </c>
      <c r="R84" s="901">
        <f t="shared" si="38"/>
        <v>-0.7652764515385776</v>
      </c>
    </row>
    <row r="85" spans="1:20" x14ac:dyDescent="0.3">
      <c r="D85" s="736"/>
      <c r="E85" s="921"/>
      <c r="F85" s="736"/>
      <c r="G85" s="736"/>
      <c r="H85" s="736"/>
      <c r="I85" s="736"/>
      <c r="J85" s="736"/>
      <c r="K85" s="736"/>
      <c r="L85" s="736"/>
      <c r="M85" s="736"/>
      <c r="N85" s="736"/>
      <c r="O85" s="736"/>
      <c r="P85" s="736"/>
      <c r="Q85" s="736"/>
      <c r="R85" s="736"/>
    </row>
    <row r="86" spans="1:20" x14ac:dyDescent="0.3">
      <c r="C86" t="s">
        <v>689</v>
      </c>
      <c r="D86" s="736"/>
      <c r="E86" s="921"/>
      <c r="F86" s="736"/>
      <c r="G86" s="736"/>
      <c r="H86" s="736"/>
      <c r="I86" s="736"/>
      <c r="J86" s="736"/>
      <c r="K86" s="736"/>
      <c r="L86" s="736"/>
      <c r="M86" s="736"/>
      <c r="N86" s="736"/>
      <c r="O86" s="736"/>
      <c r="P86" s="736"/>
      <c r="Q86" s="736"/>
      <c r="R86" s="736"/>
    </row>
    <row r="87" spans="1:20" x14ac:dyDescent="0.3">
      <c r="C87" t="s">
        <v>70</v>
      </c>
      <c r="D87" s="904">
        <f>1-D88</f>
        <v>0.76792681078149394</v>
      </c>
      <c r="E87" s="950">
        <f t="shared" ref="E87:R87" si="39">1-E88</f>
        <v>-1.1357222037991828</v>
      </c>
      <c r="F87" s="906">
        <f t="shared" si="39"/>
        <v>-12.505568350795638</v>
      </c>
      <c r="G87" s="904">
        <f t="shared" si="39"/>
        <v>0.8927475804065268</v>
      </c>
      <c r="H87" s="905">
        <f t="shared" si="39"/>
        <v>-0.32337119755996091</v>
      </c>
      <c r="I87" s="901">
        <f t="shared" si="39"/>
        <v>-2.0415129368203879</v>
      </c>
      <c r="J87" s="925">
        <f t="shared" si="39"/>
        <v>-0.22826018496918055</v>
      </c>
      <c r="K87" s="925">
        <f t="shared" si="39"/>
        <v>-1.7073777291129173</v>
      </c>
      <c r="L87" s="901">
        <f t="shared" si="39"/>
        <v>-3.8016974577406932</v>
      </c>
      <c r="M87" s="900">
        <f t="shared" si="39"/>
        <v>0.18633950867712701</v>
      </c>
      <c r="N87" s="905">
        <f t="shared" si="39"/>
        <v>-0.46432278343365763</v>
      </c>
      <c r="O87" s="902">
        <f t="shared" si="39"/>
        <v>-1.4099547703690929E-2</v>
      </c>
      <c r="P87" s="905">
        <f t="shared" si="39"/>
        <v>0.93750469381836965</v>
      </c>
      <c r="Q87" s="901">
        <f t="shared" si="39"/>
        <v>2.9592852592552914</v>
      </c>
      <c r="R87" s="901">
        <f t="shared" si="39"/>
        <v>1.868451126877273</v>
      </c>
    </row>
    <row r="88" spans="1:20" x14ac:dyDescent="0.3">
      <c r="C88" t="s">
        <v>667</v>
      </c>
      <c r="D88" s="904">
        <f>(D25-D24)/(D40-D24)</f>
        <v>0.23207318921850606</v>
      </c>
      <c r="E88" s="950">
        <f t="shared" ref="E88:R88" si="40">(E25-E24)/(E40-E24)</f>
        <v>2.1357222037991828</v>
      </c>
      <c r="F88" s="906">
        <f t="shared" si="40"/>
        <v>13.505568350795638</v>
      </c>
      <c r="G88" s="904">
        <f t="shared" si="40"/>
        <v>0.10725241959347324</v>
      </c>
      <c r="H88" s="905">
        <f t="shared" si="40"/>
        <v>1.3233711975599609</v>
      </c>
      <c r="I88" s="901">
        <f t="shared" si="40"/>
        <v>3.0415129368203879</v>
      </c>
      <c r="J88" s="925">
        <f t="shared" si="40"/>
        <v>1.2282601849691805</v>
      </c>
      <c r="K88" s="925">
        <f t="shared" si="40"/>
        <v>2.7073777291129173</v>
      </c>
      <c r="L88" s="901">
        <f t="shared" si="40"/>
        <v>4.8016974577406932</v>
      </c>
      <c r="M88" s="900">
        <f t="shared" si="40"/>
        <v>0.81366049132287299</v>
      </c>
      <c r="N88" s="905">
        <f t="shared" si="40"/>
        <v>1.4643227834336576</v>
      </c>
      <c r="O88" s="902">
        <f t="shared" si="40"/>
        <v>1.0140995477036909</v>
      </c>
      <c r="P88" s="905">
        <f t="shared" si="40"/>
        <v>6.2495306181630336E-2</v>
      </c>
      <c r="Q88" s="901">
        <f t="shared" si="40"/>
        <v>-1.9592852592552914</v>
      </c>
      <c r="R88" s="901">
        <f t="shared" si="40"/>
        <v>-0.86845112687727299</v>
      </c>
    </row>
    <row r="89" spans="1:20" ht="15" thickBot="1" x14ac:dyDescent="0.35">
      <c r="C89" s="883"/>
      <c r="D89" s="912"/>
      <c r="E89" s="912"/>
      <c r="F89" s="912"/>
      <c r="G89" s="912"/>
      <c r="H89" s="912"/>
      <c r="I89" s="912"/>
      <c r="J89" s="912"/>
      <c r="K89" s="912"/>
      <c r="L89" s="912"/>
      <c r="M89" s="912"/>
      <c r="N89" s="912"/>
      <c r="O89" s="912"/>
      <c r="P89" s="912"/>
      <c r="Q89" s="912"/>
      <c r="R89" s="912"/>
      <c r="S89" s="883"/>
      <c r="T89" s="883"/>
    </row>
    <row r="90" spans="1:20" s="936" customFormat="1" ht="24" thickTop="1" x14ac:dyDescent="0.3">
      <c r="A90" s="990"/>
      <c r="D90" s="937" t="s">
        <v>108</v>
      </c>
      <c r="E90" s="937" t="s">
        <v>109</v>
      </c>
      <c r="F90" s="937" t="s">
        <v>110</v>
      </c>
      <c r="G90" s="937" t="s">
        <v>111</v>
      </c>
      <c r="H90" s="937" t="s">
        <v>113</v>
      </c>
      <c r="I90" s="937" t="s">
        <v>114</v>
      </c>
      <c r="J90" s="937" t="s">
        <v>115</v>
      </c>
      <c r="K90" s="937" t="s">
        <v>116</v>
      </c>
      <c r="L90" s="937" t="s">
        <v>118</v>
      </c>
      <c r="M90" s="937" t="s">
        <v>119</v>
      </c>
      <c r="N90" s="937" t="s">
        <v>120</v>
      </c>
      <c r="O90" s="937" t="s">
        <v>121</v>
      </c>
      <c r="P90" s="938" t="s">
        <v>122</v>
      </c>
      <c r="Q90" s="939" t="s">
        <v>643</v>
      </c>
      <c r="R90" s="939" t="s">
        <v>644</v>
      </c>
    </row>
    <row r="91" spans="1:20" ht="23.4" x14ac:dyDescent="0.45">
      <c r="C91" s="878" t="s">
        <v>665</v>
      </c>
      <c r="D91" s="879">
        <v>3.8010603027095051</v>
      </c>
      <c r="E91" s="880">
        <v>2.9215759482589716E-2</v>
      </c>
      <c r="F91" s="879">
        <v>13.669708623781213</v>
      </c>
      <c r="G91" s="879">
        <v>7.3815301744068877</v>
      </c>
      <c r="H91" s="879">
        <v>2.181313934277715</v>
      </c>
      <c r="I91" s="879">
        <v>66.631035182782114</v>
      </c>
      <c r="J91" s="879">
        <v>14.84153756211634</v>
      </c>
      <c r="K91" s="879">
        <v>0.28667251664183618</v>
      </c>
      <c r="L91" s="879">
        <v>154.62108238334449</v>
      </c>
      <c r="M91" s="879">
        <v>36.692510540276537</v>
      </c>
      <c r="N91" s="880">
        <v>9.3356884862636394E-2</v>
      </c>
      <c r="O91" s="879">
        <v>38.798034648476673</v>
      </c>
      <c r="P91" s="879">
        <v>25.435312329487815</v>
      </c>
      <c r="Q91" s="879">
        <v>-68.154612564728069</v>
      </c>
      <c r="R91" s="881">
        <v>-9.8149789398285403</v>
      </c>
    </row>
    <row r="92" spans="1:20" ht="23.4" x14ac:dyDescent="0.45">
      <c r="C92" s="851" t="s">
        <v>36</v>
      </c>
      <c r="D92" s="852">
        <v>2.4666666189829507</v>
      </c>
      <c r="E92" s="853">
        <v>2.9910980413357418E-2</v>
      </c>
      <c r="F92" s="852">
        <v>6.1613333384195963</v>
      </c>
      <c r="G92" s="852">
        <v>2.5493333180745443</v>
      </c>
      <c r="H92" s="852">
        <v>1.918666672706604</v>
      </c>
      <c r="I92" s="852">
        <v>14.817999903361002</v>
      </c>
      <c r="J92" s="852">
        <v>10.375</v>
      </c>
      <c r="K92" s="854">
        <v>0.19875000137835741</v>
      </c>
      <c r="L92" s="852">
        <v>36.78666671117147</v>
      </c>
      <c r="M92" s="852">
        <v>6.4683333555857336</v>
      </c>
      <c r="N92" s="853">
        <v>9.9484923481941226E-2</v>
      </c>
      <c r="O92" s="852">
        <v>14.971866798400878</v>
      </c>
      <c r="P92" s="852">
        <v>9.193933296203614</v>
      </c>
      <c r="Q92" s="588">
        <v>-71.780380470764058</v>
      </c>
      <c r="R92" s="585">
        <v>-10.603749966944321</v>
      </c>
      <c r="S92" s="585"/>
      <c r="T92" s="585"/>
    </row>
    <row r="93" spans="1:20" ht="23.4" x14ac:dyDescent="0.45">
      <c r="C93" s="843" t="s">
        <v>76</v>
      </c>
      <c r="D93" s="844">
        <v>6.4777778519524469</v>
      </c>
      <c r="E93" s="845">
        <v>3.307866957038641E-2</v>
      </c>
      <c r="F93" s="844">
        <v>9.5888889100816517</v>
      </c>
      <c r="G93" s="844">
        <v>7.7277777459886341</v>
      </c>
      <c r="H93" s="844">
        <v>1.301111102104187</v>
      </c>
      <c r="I93" s="844">
        <v>90.807778252495666</v>
      </c>
      <c r="J93" s="844">
        <v>8.5</v>
      </c>
      <c r="K93" s="846">
        <v>5.000000074505806E-2</v>
      </c>
      <c r="L93" s="844">
        <v>281.37777709960938</v>
      </c>
      <c r="M93" s="844">
        <v>3.9127777947319879</v>
      </c>
      <c r="N93" s="845">
        <v>8.0344006419181824E-2</v>
      </c>
      <c r="O93" s="844">
        <v>24.364555570814346</v>
      </c>
      <c r="P93" s="844">
        <v>14.897555351257324</v>
      </c>
      <c r="Q93" s="588">
        <v>-73.243647537752651</v>
      </c>
      <c r="R93" s="585">
        <v>-10.44971813437961</v>
      </c>
      <c r="S93" s="585" t="s">
        <v>645</v>
      </c>
      <c r="T93" s="585"/>
    </row>
    <row r="94" spans="1:20" ht="23.4" x14ac:dyDescent="0.45">
      <c r="C94" s="847" t="s">
        <v>77</v>
      </c>
      <c r="D94" s="848">
        <v>5.4555555449591742</v>
      </c>
      <c r="E94" s="849">
        <v>2.7860216175516445E-2</v>
      </c>
      <c r="F94" s="848">
        <v>10.346666547987196</v>
      </c>
      <c r="G94" s="848">
        <v>6.9577778710259333</v>
      </c>
      <c r="H94" s="848">
        <v>1.4822222259309557</v>
      </c>
      <c r="I94" s="848">
        <v>94.595555623372391</v>
      </c>
      <c r="J94" s="848">
        <v>8.1666666666666661</v>
      </c>
      <c r="K94" s="850"/>
      <c r="L94" s="848">
        <v>275.94444274902344</v>
      </c>
      <c r="M94" s="848">
        <v>9.9465556674533424</v>
      </c>
      <c r="N94" s="849">
        <v>7.1737980263100729E-2</v>
      </c>
      <c r="O94" s="848">
        <v>28.751777436998154</v>
      </c>
      <c r="P94" s="848">
        <v>17.594777848985501</v>
      </c>
      <c r="Q94" s="588">
        <v>-72.852736114017745</v>
      </c>
      <c r="R94" s="585">
        <v>-10.445279451804719</v>
      </c>
      <c r="S94" s="585"/>
      <c r="T94" s="585"/>
    </row>
    <row r="95" spans="1:20" ht="23.4" x14ac:dyDescent="0.45">
      <c r="C95" s="833" t="s">
        <v>601</v>
      </c>
      <c r="D95" s="834">
        <v>3.9839999675750732</v>
      </c>
      <c r="E95" s="835">
        <v>3.5298533178865908E-2</v>
      </c>
      <c r="F95" s="836">
        <v>8.4396000099182125</v>
      </c>
      <c r="G95" s="834">
        <v>5.754440002441406</v>
      </c>
      <c r="H95" s="834">
        <v>1.5359999895095826</v>
      </c>
      <c r="I95" s="837">
        <v>118.31440002441406</v>
      </c>
      <c r="J95" s="834">
        <v>9.4285714285714288</v>
      </c>
      <c r="K95" s="838">
        <v>0.10500000044703484</v>
      </c>
      <c r="L95" s="837">
        <v>294.97599975585939</v>
      </c>
      <c r="M95" s="837">
        <v>31.67604019165039</v>
      </c>
      <c r="N95" s="835">
        <v>8.6451236754655839E-2</v>
      </c>
      <c r="O95" s="834">
        <v>38.901160202026368</v>
      </c>
      <c r="P95" s="834">
        <v>19.005159797668458</v>
      </c>
      <c r="Q95" s="588">
        <v>-73.012416076744913</v>
      </c>
      <c r="R95" s="585">
        <v>-10.482118469643696</v>
      </c>
      <c r="S95" s="585"/>
      <c r="T95" s="585"/>
    </row>
    <row r="97" spans="1:20" x14ac:dyDescent="0.3">
      <c r="C97" t="s">
        <v>690</v>
      </c>
    </row>
    <row r="98" spans="1:20" x14ac:dyDescent="0.3">
      <c r="C98" t="s">
        <v>36</v>
      </c>
      <c r="D98" s="949">
        <f>1-D99</f>
        <v>-2.005942910167025</v>
      </c>
      <c r="E98" s="953">
        <f t="shared" ref="E98:R98" si="41">1-E99</f>
        <v>5.5563777165498314</v>
      </c>
      <c r="F98" s="948">
        <f t="shared" si="41"/>
        <v>0.54350236350806247</v>
      </c>
      <c r="G98" s="902">
        <f t="shared" si="41"/>
        <v>-7.1654276900579239E-2</v>
      </c>
      <c r="H98" s="905">
        <f t="shared" si="41"/>
        <v>3.351273593748151</v>
      </c>
      <c r="I98" s="901">
        <f t="shared" si="41"/>
        <v>-0.4666150697277518</v>
      </c>
      <c r="J98" s="951">
        <f t="shared" si="41"/>
        <v>1.4197882529642458</v>
      </c>
      <c r="K98" s="951">
        <f t="shared" si="41"/>
        <v>2.691830587279469</v>
      </c>
      <c r="L98" s="901">
        <f t="shared" si="41"/>
        <v>-1.075718787191295</v>
      </c>
      <c r="M98" s="905">
        <f t="shared" si="41"/>
        <v>1.084553354264618</v>
      </c>
      <c r="N98" s="905">
        <f t="shared" si="41"/>
        <v>-2.1234981128318604</v>
      </c>
      <c r="O98" s="948">
        <f t="shared" si="41"/>
        <v>0.60578264908078416</v>
      </c>
      <c r="P98" s="948">
        <f t="shared" si="41"/>
        <v>0.64882156599110108</v>
      </c>
      <c r="Q98" s="902">
        <f t="shared" si="41"/>
        <v>1.4035743889046572</v>
      </c>
      <c r="R98" s="948">
        <f t="shared" si="41"/>
        <v>0.80471920586644385</v>
      </c>
    </row>
    <row r="99" spans="1:20" x14ac:dyDescent="0.3">
      <c r="C99" t="s">
        <v>667</v>
      </c>
      <c r="D99" s="949">
        <f>(D93-D92)/(D91-D92)</f>
        <v>3.005942910167025</v>
      </c>
      <c r="E99" s="953">
        <f t="shared" ref="E99:R99" si="42">(E93-E92)/(E91-E92)</f>
        <v>-4.5563777165498314</v>
      </c>
      <c r="F99" s="948">
        <f t="shared" si="42"/>
        <v>0.45649763649193753</v>
      </c>
      <c r="G99" s="902">
        <f t="shared" si="42"/>
        <v>1.0716542769005792</v>
      </c>
      <c r="H99" s="905">
        <f t="shared" si="42"/>
        <v>-2.351273593748151</v>
      </c>
      <c r="I99" s="901">
        <f t="shared" si="42"/>
        <v>1.4666150697277518</v>
      </c>
      <c r="J99" s="951">
        <f t="shared" si="42"/>
        <v>-0.41978825296424582</v>
      </c>
      <c r="K99" s="951">
        <f t="shared" si="42"/>
        <v>-1.6918305872794688</v>
      </c>
      <c r="L99" s="901">
        <f t="shared" si="42"/>
        <v>2.075718787191295</v>
      </c>
      <c r="M99" s="905">
        <f t="shared" si="42"/>
        <v>-8.4553354264617991E-2</v>
      </c>
      <c r="N99" s="905">
        <f t="shared" si="42"/>
        <v>3.1234981128318604</v>
      </c>
      <c r="O99" s="948">
        <f t="shared" si="42"/>
        <v>0.39421735091921584</v>
      </c>
      <c r="P99" s="948">
        <f t="shared" si="42"/>
        <v>0.35117843400889892</v>
      </c>
      <c r="Q99" s="902">
        <f t="shared" si="42"/>
        <v>-0.40357438890465713</v>
      </c>
      <c r="R99" s="948">
        <f t="shared" si="42"/>
        <v>0.19528079413355612</v>
      </c>
    </row>
    <row r="100" spans="1:20" x14ac:dyDescent="0.3">
      <c r="J100" s="952"/>
      <c r="K100" s="952"/>
    </row>
    <row r="101" spans="1:20" x14ac:dyDescent="0.3">
      <c r="C101" t="s">
        <v>691</v>
      </c>
      <c r="J101" s="952"/>
      <c r="K101" s="952"/>
    </row>
    <row r="102" spans="1:20" x14ac:dyDescent="0.3">
      <c r="C102" t="s">
        <v>36</v>
      </c>
      <c r="D102" s="948">
        <f>1-D103</f>
        <v>-1.239885396961089</v>
      </c>
      <c r="E102" s="948">
        <f t="shared" ref="E102:R102" si="43">1-E103</f>
        <v>-1.9498022097470549</v>
      </c>
      <c r="F102" s="948">
        <f t="shared" si="43"/>
        <v>0.44257804777987642</v>
      </c>
      <c r="G102" s="948">
        <f t="shared" si="43"/>
        <v>8.7693510007906483E-2</v>
      </c>
      <c r="H102" s="948">
        <f t="shared" si="43"/>
        <v>2.6617132962472638</v>
      </c>
      <c r="I102" s="948">
        <f t="shared" si="43"/>
        <v>-0.53971978846213453</v>
      </c>
      <c r="J102" s="951">
        <f t="shared" si="43"/>
        <v>1.4944172757134453</v>
      </c>
      <c r="K102" s="951">
        <f t="shared" si="43"/>
        <v>3.2605131436783874</v>
      </c>
      <c r="L102" s="948">
        <f t="shared" si="43"/>
        <v>-1.0296088767751224</v>
      </c>
      <c r="M102" s="948">
        <f t="shared" si="43"/>
        <v>0.88491920588563111</v>
      </c>
      <c r="N102" s="948">
        <f t="shared" si="43"/>
        <v>-3.5278668987872868</v>
      </c>
      <c r="O102" s="948">
        <f t="shared" si="43"/>
        <v>0.42164804993794081</v>
      </c>
      <c r="P102" s="948">
        <f t="shared" si="43"/>
        <v>0.48275053888184916</v>
      </c>
      <c r="Q102" s="948">
        <f t="shared" si="43"/>
        <v>1.2957595938417583</v>
      </c>
      <c r="R102" s="948">
        <f t="shared" si="43"/>
        <v>0.79909186609063887</v>
      </c>
    </row>
    <row r="103" spans="1:20" x14ac:dyDescent="0.3">
      <c r="C103" t="s">
        <v>667</v>
      </c>
      <c r="D103" s="948">
        <f>(D94-D92)/(D91-D92)</f>
        <v>2.239885396961089</v>
      </c>
      <c r="E103" s="948">
        <f t="shared" ref="E103:R103" si="44">(E94-E92)/(E91-E92)</f>
        <v>2.9498022097470549</v>
      </c>
      <c r="F103" s="948">
        <f t="shared" si="44"/>
        <v>0.55742195222012358</v>
      </c>
      <c r="G103" s="948">
        <f t="shared" si="44"/>
        <v>0.91230648999209352</v>
      </c>
      <c r="H103" s="948">
        <f t="shared" si="44"/>
        <v>-1.661713296247264</v>
      </c>
      <c r="I103" s="948">
        <f t="shared" si="44"/>
        <v>1.5397197884621345</v>
      </c>
      <c r="J103" s="951">
        <f t="shared" si="44"/>
        <v>-0.49441727571344524</v>
      </c>
      <c r="K103" s="951">
        <f t="shared" si="44"/>
        <v>-2.2605131436783874</v>
      </c>
      <c r="L103" s="948">
        <f t="shared" si="44"/>
        <v>2.0296088767751224</v>
      </c>
      <c r="M103" s="948">
        <f t="shared" si="44"/>
        <v>0.11508079411436892</v>
      </c>
      <c r="N103" s="948">
        <f t="shared" si="44"/>
        <v>4.5278668987872868</v>
      </c>
      <c r="O103" s="948">
        <f t="shared" si="44"/>
        <v>0.57835195006205919</v>
      </c>
      <c r="P103" s="948">
        <f t="shared" si="44"/>
        <v>0.51724946111815084</v>
      </c>
      <c r="Q103" s="948">
        <f t="shared" si="44"/>
        <v>-0.29575959384175832</v>
      </c>
      <c r="R103" s="948">
        <f t="shared" si="44"/>
        <v>0.20090813390936113</v>
      </c>
    </row>
    <row r="104" spans="1:20" x14ac:dyDescent="0.3">
      <c r="J104" s="952"/>
      <c r="K104" s="952"/>
    </row>
    <row r="105" spans="1:20" x14ac:dyDescent="0.3">
      <c r="C105" t="s">
        <v>692</v>
      </c>
      <c r="J105" s="952"/>
      <c r="K105" s="952"/>
    </row>
    <row r="106" spans="1:20" x14ac:dyDescent="0.3">
      <c r="C106" t="s">
        <v>36</v>
      </c>
      <c r="D106" s="948">
        <f>1-D107</f>
        <v>-0.13709572152250704</v>
      </c>
      <c r="E106" s="948">
        <f t="shared" ref="E106:R106" si="45">1-E107</f>
        <v>8.7494110534894993</v>
      </c>
      <c r="F106" s="948">
        <f t="shared" si="45"/>
        <v>0.69656995223183082</v>
      </c>
      <c r="G106" s="948">
        <f t="shared" si="45"/>
        <v>0.33671851961768995</v>
      </c>
      <c r="H106" s="948">
        <f t="shared" si="45"/>
        <v>2.4569604910707028</v>
      </c>
      <c r="I106" s="948">
        <f t="shared" si="45"/>
        <v>-0.99749733948050179</v>
      </c>
      <c r="J106" s="951">
        <f t="shared" si="45"/>
        <v>1.2118931181629049</v>
      </c>
      <c r="K106" s="951">
        <f t="shared" si="45"/>
        <v>2.0662797879517036</v>
      </c>
      <c r="L106" s="948">
        <f t="shared" si="45"/>
        <v>-1.1911198996649346</v>
      </c>
      <c r="M106" s="948">
        <f t="shared" si="45"/>
        <v>0.16597541491277046</v>
      </c>
      <c r="N106" s="948">
        <f t="shared" si="45"/>
        <v>-1.1268936991072578</v>
      </c>
      <c r="O106" s="948">
        <f t="shared" si="45"/>
        <v>-4.3282475888948291E-3</v>
      </c>
      <c r="P106" s="948">
        <f t="shared" si="45"/>
        <v>0.39591173376606448</v>
      </c>
      <c r="Q106" s="948">
        <f t="shared" si="45"/>
        <v>1.339799909401213</v>
      </c>
      <c r="R106" s="948">
        <f t="shared" si="45"/>
        <v>0.84579619037810994</v>
      </c>
    </row>
    <row r="107" spans="1:20" x14ac:dyDescent="0.3">
      <c r="C107" t="s">
        <v>667</v>
      </c>
      <c r="D107" s="948">
        <f>(D95-D92)/(D91-D92)</f>
        <v>1.137095721522507</v>
      </c>
      <c r="E107" s="948">
        <f t="shared" ref="E107:R107" si="46">(E95-E92)/(E91-E92)</f>
        <v>-7.7494110534894984</v>
      </c>
      <c r="F107" s="948">
        <f t="shared" si="46"/>
        <v>0.30343004776816918</v>
      </c>
      <c r="G107" s="948">
        <f t="shared" si="46"/>
        <v>0.66328148038231005</v>
      </c>
      <c r="H107" s="948">
        <f t="shared" si="46"/>
        <v>-1.456960491070703</v>
      </c>
      <c r="I107" s="948">
        <f t="shared" si="46"/>
        <v>1.9974973394805018</v>
      </c>
      <c r="J107" s="951">
        <f t="shared" si="46"/>
        <v>-0.21189311816290499</v>
      </c>
      <c r="K107" s="951">
        <f t="shared" si="46"/>
        <v>-1.0662797879517036</v>
      </c>
      <c r="L107" s="948">
        <f t="shared" si="46"/>
        <v>2.1911198996649346</v>
      </c>
      <c r="M107" s="948">
        <f t="shared" si="46"/>
        <v>0.83402458508722954</v>
      </c>
      <c r="N107" s="948">
        <f t="shared" si="46"/>
        <v>2.1268936991072578</v>
      </c>
      <c r="O107" s="948">
        <f t="shared" si="46"/>
        <v>1.0043282475888948</v>
      </c>
      <c r="P107" s="948">
        <f t="shared" si="46"/>
        <v>0.60408826623393552</v>
      </c>
      <c r="Q107" s="948">
        <f t="shared" si="46"/>
        <v>-0.33979990940121291</v>
      </c>
      <c r="R107" s="948">
        <f t="shared" si="46"/>
        <v>0.15420380962189009</v>
      </c>
    </row>
    <row r="108" spans="1:20" ht="15" thickBot="1" x14ac:dyDescent="0.35">
      <c r="C108" s="883"/>
      <c r="D108" s="883"/>
      <c r="E108" s="883"/>
      <c r="F108" s="883"/>
      <c r="G108" s="883"/>
      <c r="H108" s="883"/>
      <c r="I108" s="883"/>
      <c r="J108" s="883"/>
      <c r="K108" s="883"/>
      <c r="L108" s="883"/>
      <c r="M108" s="883"/>
      <c r="N108" s="883"/>
      <c r="O108" s="883"/>
      <c r="P108" s="883"/>
      <c r="Q108" s="883"/>
      <c r="R108" s="883"/>
      <c r="S108" s="883"/>
      <c r="T108" s="883"/>
    </row>
    <row r="109" spans="1:20" s="936" customFormat="1" ht="24" thickTop="1" x14ac:dyDescent="0.3">
      <c r="A109" s="990"/>
      <c r="D109" s="937" t="s">
        <v>108</v>
      </c>
      <c r="E109" s="937" t="s">
        <v>109</v>
      </c>
      <c r="F109" s="937" t="s">
        <v>110</v>
      </c>
      <c r="G109" s="937" t="s">
        <v>111</v>
      </c>
      <c r="H109" s="937" t="s">
        <v>113</v>
      </c>
      <c r="I109" s="937" t="s">
        <v>114</v>
      </c>
      <c r="J109" s="937" t="s">
        <v>115</v>
      </c>
      <c r="K109" s="937" t="s">
        <v>116</v>
      </c>
      <c r="L109" s="937" t="s">
        <v>118</v>
      </c>
      <c r="M109" s="937" t="s">
        <v>119</v>
      </c>
      <c r="N109" s="937" t="s">
        <v>120</v>
      </c>
      <c r="O109" s="937" t="s">
        <v>121</v>
      </c>
      <c r="P109" s="938" t="s">
        <v>122</v>
      </c>
      <c r="Q109" s="939" t="s">
        <v>643</v>
      </c>
      <c r="R109" s="939" t="s">
        <v>644</v>
      </c>
    </row>
    <row r="110" spans="1:20" ht="23.4" x14ac:dyDescent="0.45">
      <c r="C110" s="878" t="s">
        <v>709</v>
      </c>
      <c r="D110" s="934">
        <v>4.3339698227615351</v>
      </c>
      <c r="E110" s="933">
        <v>2.8296731249194591E-2</v>
      </c>
      <c r="F110" s="934">
        <v>18.456587820246099</v>
      </c>
      <c r="G110" s="934">
        <v>9.5174891837769877</v>
      </c>
      <c r="H110" s="934">
        <v>2.444759308973754</v>
      </c>
      <c r="I110" s="934">
        <v>71.828362711493739</v>
      </c>
      <c r="J110" s="934">
        <v>13.111067681547009</v>
      </c>
      <c r="K110" s="935">
        <v>0.24440787473532172</v>
      </c>
      <c r="L110" s="934">
        <v>171.46470346585741</v>
      </c>
      <c r="M110" s="934">
        <v>32.308946356086388</v>
      </c>
      <c r="N110" s="933">
        <v>0.10748500264376085</v>
      </c>
      <c r="O110" s="934">
        <v>46.448728034845715</v>
      </c>
      <c r="P110" s="934">
        <v>34.251109703239429</v>
      </c>
      <c r="Q110" s="934">
        <v>-68.291992166156817</v>
      </c>
      <c r="R110" s="935">
        <v>-9.7801773557930165</v>
      </c>
    </row>
    <row r="111" spans="1:20" ht="23.4" x14ac:dyDescent="0.45">
      <c r="C111" s="827" t="s">
        <v>70</v>
      </c>
      <c r="D111" s="828">
        <v>4.0392856938498358</v>
      </c>
      <c r="E111" s="829">
        <v>2.3859895455340546E-2</v>
      </c>
      <c r="F111" s="830">
        <v>14.087931008174502</v>
      </c>
      <c r="G111" s="828">
        <v>5.5589655349994525</v>
      </c>
      <c r="H111" s="828">
        <v>4.1768965638917068</v>
      </c>
      <c r="I111" s="831">
        <v>41.314827820350381</v>
      </c>
      <c r="J111" s="828">
        <v>38.555555555555557</v>
      </c>
      <c r="K111" s="832">
        <v>0.39307692446387732</v>
      </c>
      <c r="L111" s="831">
        <v>117.70206951272898</v>
      </c>
      <c r="M111" s="830">
        <v>9.7713794058253018</v>
      </c>
      <c r="N111" s="829">
        <v>0.10822940103966615</v>
      </c>
      <c r="O111" s="828">
        <v>31.483930982392408</v>
      </c>
      <c r="P111" s="828">
        <v>18.576517302414466</v>
      </c>
      <c r="Q111" s="588">
        <v>-69.796158778234812</v>
      </c>
      <c r="R111" s="585">
        <v>-10.172033786069095</v>
      </c>
      <c r="S111" s="585"/>
      <c r="T111" s="585"/>
    </row>
    <row r="112" spans="1:20" ht="23.4" x14ac:dyDescent="0.45">
      <c r="C112" s="843" t="s">
        <v>76</v>
      </c>
      <c r="D112" s="844">
        <v>6.4777778519524469</v>
      </c>
      <c r="E112" s="845">
        <v>3.307866957038641E-2</v>
      </c>
      <c r="F112" s="844">
        <v>9.5888889100816517</v>
      </c>
      <c r="G112" s="844">
        <v>7.7277777459886341</v>
      </c>
      <c r="H112" s="844">
        <v>1.301111102104187</v>
      </c>
      <c r="I112" s="844">
        <v>90.807778252495666</v>
      </c>
      <c r="J112" s="844">
        <v>8.5</v>
      </c>
      <c r="K112" s="846">
        <v>5.000000074505806E-2</v>
      </c>
      <c r="L112" s="844">
        <v>281.37777709960938</v>
      </c>
      <c r="M112" s="844">
        <v>3.9127777947319879</v>
      </c>
      <c r="N112" s="845">
        <v>8.0344006419181824E-2</v>
      </c>
      <c r="O112" s="844">
        <v>24.364555570814346</v>
      </c>
      <c r="P112" s="844">
        <v>14.897555351257324</v>
      </c>
      <c r="Q112" s="588">
        <v>-73.243647537752651</v>
      </c>
      <c r="R112" s="585">
        <v>-10.44971813437961</v>
      </c>
      <c r="S112" s="585" t="s">
        <v>645</v>
      </c>
      <c r="T112" s="585"/>
    </row>
    <row r="113" spans="1:20" ht="23.4" x14ac:dyDescent="0.45">
      <c r="C113" s="847" t="s">
        <v>77</v>
      </c>
      <c r="D113" s="848">
        <v>5.4555555449591742</v>
      </c>
      <c r="E113" s="849">
        <v>2.7860216175516445E-2</v>
      </c>
      <c r="F113" s="848">
        <v>10.346666547987196</v>
      </c>
      <c r="G113" s="848">
        <v>6.9577778710259333</v>
      </c>
      <c r="H113" s="848">
        <v>1.4822222259309557</v>
      </c>
      <c r="I113" s="848">
        <v>94.595555623372391</v>
      </c>
      <c r="J113" s="848">
        <v>8.1666666666666661</v>
      </c>
      <c r="K113" s="850"/>
      <c r="L113" s="848">
        <v>275.94444274902344</v>
      </c>
      <c r="M113" s="848">
        <v>9.9465556674533424</v>
      </c>
      <c r="N113" s="849">
        <v>7.1737980263100729E-2</v>
      </c>
      <c r="O113" s="848">
        <v>28.751777436998154</v>
      </c>
      <c r="P113" s="848">
        <v>17.594777848985501</v>
      </c>
      <c r="Q113" s="588">
        <v>-72.852736114017745</v>
      </c>
      <c r="R113" s="585">
        <v>-10.445279451804719</v>
      </c>
      <c r="S113" s="585"/>
      <c r="T113" s="585"/>
    </row>
    <row r="114" spans="1:20" ht="23.4" x14ac:dyDescent="0.45">
      <c r="C114" s="833" t="s">
        <v>601</v>
      </c>
      <c r="D114" s="834">
        <v>3.9839999675750732</v>
      </c>
      <c r="E114" s="835">
        <v>3.5298533178865908E-2</v>
      </c>
      <c r="F114" s="836">
        <v>8.4396000099182125</v>
      </c>
      <c r="G114" s="834">
        <v>5.754440002441406</v>
      </c>
      <c r="H114" s="834">
        <v>1.5359999895095826</v>
      </c>
      <c r="I114" s="837">
        <v>118.31440002441406</v>
      </c>
      <c r="J114" s="834">
        <v>9.4285714285714288</v>
      </c>
      <c r="K114" s="838">
        <v>0.10500000044703484</v>
      </c>
      <c r="L114" s="837">
        <v>294.97599975585939</v>
      </c>
      <c r="M114" s="837">
        <v>31.67604019165039</v>
      </c>
      <c r="N114" s="835">
        <v>8.6451236754655839E-2</v>
      </c>
      <c r="O114" s="834">
        <v>38.901160202026368</v>
      </c>
      <c r="P114" s="834">
        <v>19.005159797668458</v>
      </c>
      <c r="Q114" s="588">
        <v>-73.012416076744913</v>
      </c>
      <c r="R114" s="585">
        <v>-10.482118469643696</v>
      </c>
      <c r="S114" s="585"/>
      <c r="T114" s="585"/>
    </row>
    <row r="116" spans="1:20" x14ac:dyDescent="0.3">
      <c r="C116" t="s">
        <v>697</v>
      </c>
    </row>
    <row r="117" spans="1:20" x14ac:dyDescent="0.3">
      <c r="C117" t="s">
        <v>70</v>
      </c>
      <c r="D117" s="948">
        <f>1-D118</f>
        <v>-7.2749354948575942</v>
      </c>
      <c r="E117" s="948">
        <f t="shared" ref="E117:R117" si="47">1-E118</f>
        <v>-1.0777812259393991</v>
      </c>
      <c r="F117" s="948">
        <f t="shared" si="47"/>
        <v>2.0298456234101447</v>
      </c>
      <c r="G117" s="948">
        <f t="shared" si="47"/>
        <v>0.4521158887963318</v>
      </c>
      <c r="H117" s="948">
        <f t="shared" si="47"/>
        <v>-0.66025264662051208</v>
      </c>
      <c r="I117" s="948">
        <f t="shared" si="47"/>
        <v>-0.62199989639714803</v>
      </c>
      <c r="J117" s="948">
        <f t="shared" si="47"/>
        <v>-0.18122069127031626</v>
      </c>
      <c r="K117" s="948">
        <f t="shared" si="47"/>
        <v>-1.3076553213006967</v>
      </c>
      <c r="L117" s="948">
        <f t="shared" si="47"/>
        <v>-2.0444138531154712</v>
      </c>
      <c r="M117" s="948">
        <f t="shared" si="47"/>
        <v>1.2599482732108065</v>
      </c>
      <c r="N117" s="948">
        <f t="shared" si="47"/>
        <v>-36.46030992795388</v>
      </c>
      <c r="O117" s="948">
        <f t="shared" si="47"/>
        <v>1.4757415277082506</v>
      </c>
      <c r="P117" s="948">
        <f t="shared" si="47"/>
        <v>1.2347086199806712</v>
      </c>
      <c r="Q117" s="948">
        <f t="shared" si="47"/>
        <v>3.2919593692850011</v>
      </c>
      <c r="R117" s="948">
        <f t="shared" si="47"/>
        <v>1.708637977727903</v>
      </c>
    </row>
    <row r="118" spans="1:20" x14ac:dyDescent="0.3">
      <c r="C118" t="s">
        <v>698</v>
      </c>
      <c r="D118" s="948">
        <f>(D112-D111)/(D110-D111)</f>
        <v>8.2749354948575942</v>
      </c>
      <c r="E118" s="948">
        <f t="shared" ref="E118:R118" si="48">(E112-E111)/(E110-E111)</f>
        <v>2.0777812259393991</v>
      </c>
      <c r="F118" s="948">
        <f t="shared" si="48"/>
        <v>-1.029845623410145</v>
      </c>
      <c r="G118" s="948">
        <f t="shared" si="48"/>
        <v>0.5478841112036682</v>
      </c>
      <c r="H118" s="948">
        <f t="shared" si="48"/>
        <v>1.6602526466205121</v>
      </c>
      <c r="I118" s="948">
        <f t="shared" si="48"/>
        <v>1.621999896397148</v>
      </c>
      <c r="J118" s="948">
        <f t="shared" si="48"/>
        <v>1.1812206912703163</v>
      </c>
      <c r="K118" s="948">
        <f t="shared" si="48"/>
        <v>2.3076553213006967</v>
      </c>
      <c r="L118" s="948">
        <f t="shared" si="48"/>
        <v>3.0444138531154712</v>
      </c>
      <c r="M118" s="948">
        <f t="shared" si="48"/>
        <v>-0.2599482732108066</v>
      </c>
      <c r="N118" s="948">
        <f t="shared" si="48"/>
        <v>37.46030992795388</v>
      </c>
      <c r="O118" s="948">
        <f t="shared" si="48"/>
        <v>-0.47574152770825062</v>
      </c>
      <c r="P118" s="948">
        <f t="shared" si="48"/>
        <v>-0.23470861998067111</v>
      </c>
      <c r="Q118" s="948">
        <f t="shared" si="48"/>
        <v>-2.2919593692850011</v>
      </c>
      <c r="R118" s="948">
        <f t="shared" si="48"/>
        <v>-0.70863797772790316</v>
      </c>
    </row>
    <row r="120" spans="1:20" x14ac:dyDescent="0.3">
      <c r="C120" t="s">
        <v>699</v>
      </c>
    </row>
    <row r="121" spans="1:20" x14ac:dyDescent="0.3">
      <c r="C121" t="s">
        <v>70</v>
      </c>
      <c r="D121" s="948">
        <f>1-D122</f>
        <v>-3.8060608365295341</v>
      </c>
      <c r="E121" s="948">
        <f t="shared" ref="E121:R121" si="49">1-E122</f>
        <v>9.8384320258777858E-2</v>
      </c>
      <c r="F121" s="948">
        <f t="shared" si="49"/>
        <v>1.8563878146366035</v>
      </c>
      <c r="G121" s="948">
        <f t="shared" si="49"/>
        <v>0.64663282068342331</v>
      </c>
      <c r="H121" s="948">
        <f t="shared" si="49"/>
        <v>-0.55569330912427684</v>
      </c>
      <c r="I121" s="948">
        <f t="shared" si="49"/>
        <v>-0.74613423168113169</v>
      </c>
      <c r="J121" s="948">
        <f t="shared" si="49"/>
        <v>-0.19432110559124416</v>
      </c>
      <c r="K121" s="948">
        <f t="shared" si="49"/>
        <v>-1.6439728052447293</v>
      </c>
      <c r="L121" s="948">
        <f t="shared" si="49"/>
        <v>-1.9433523174153629</v>
      </c>
      <c r="M121" s="948">
        <f t="shared" si="49"/>
        <v>0.99222736589026472</v>
      </c>
      <c r="N121" s="948">
        <f t="shared" si="49"/>
        <v>-48.021358693534381</v>
      </c>
      <c r="O121" s="948">
        <f t="shared" si="49"/>
        <v>1.1825720412924912</v>
      </c>
      <c r="P121" s="948">
        <f t="shared" si="49"/>
        <v>1.0626325347622625</v>
      </c>
      <c r="Q121" s="948">
        <f t="shared" si="49"/>
        <v>3.0320736487830255</v>
      </c>
      <c r="R121" s="948">
        <f t="shared" si="49"/>
        <v>1.6973106592715901</v>
      </c>
    </row>
    <row r="122" spans="1:20" x14ac:dyDescent="0.3">
      <c r="C122" t="s">
        <v>698</v>
      </c>
      <c r="D122" s="948">
        <f>(D113-D111)/(D110-D111)</f>
        <v>4.8060608365295341</v>
      </c>
      <c r="E122" s="948">
        <f t="shared" ref="E122:R122" si="50">(E113-E111)/(E110-E111)</f>
        <v>0.90161567974122214</v>
      </c>
      <c r="F122" s="948">
        <f t="shared" si="50"/>
        <v>-0.85638781463660352</v>
      </c>
      <c r="G122" s="948">
        <f t="shared" si="50"/>
        <v>0.35336717931657669</v>
      </c>
      <c r="H122" s="948">
        <f t="shared" si="50"/>
        <v>1.5556933091242768</v>
      </c>
      <c r="I122" s="948">
        <f t="shared" si="50"/>
        <v>1.7461342316811317</v>
      </c>
      <c r="J122" s="948">
        <f t="shared" si="50"/>
        <v>1.1943211055912442</v>
      </c>
      <c r="K122" s="948">
        <f t="shared" si="50"/>
        <v>2.6439728052447293</v>
      </c>
      <c r="L122" s="948">
        <f t="shared" si="50"/>
        <v>2.9433523174153629</v>
      </c>
      <c r="M122" s="948">
        <f t="shared" si="50"/>
        <v>7.7726341097352223E-3</v>
      </c>
      <c r="N122" s="948">
        <f t="shared" si="50"/>
        <v>49.021358693534381</v>
      </c>
      <c r="O122" s="948">
        <f t="shared" si="50"/>
        <v>-0.18257204129249113</v>
      </c>
      <c r="P122" s="948">
        <f t="shared" si="50"/>
        <v>-6.2632534762262479E-2</v>
      </c>
      <c r="Q122" s="948">
        <f t="shared" si="50"/>
        <v>-2.0320736487830255</v>
      </c>
      <c r="R122" s="948">
        <f t="shared" si="50"/>
        <v>-0.69731065927158997</v>
      </c>
    </row>
    <row r="124" spans="1:20" x14ac:dyDescent="0.3">
      <c r="C124" t="s">
        <v>700</v>
      </c>
    </row>
    <row r="125" spans="1:20" x14ac:dyDescent="0.3">
      <c r="C125" t="s">
        <v>70</v>
      </c>
      <c r="D125" s="948">
        <f>1-D126</f>
        <v>1.1876101250479245</v>
      </c>
      <c r="E125" s="948">
        <f t="shared" ref="E125" si="51">1-E126</f>
        <v>-1.5781070688643228</v>
      </c>
      <c r="F125" s="948">
        <f t="shared" ref="F125" si="52">1-F126</f>
        <v>2.2929216556101775</v>
      </c>
      <c r="G125" s="948">
        <f t="shared" ref="G125" si="53">1-G126</f>
        <v>0.95061935085260396</v>
      </c>
      <c r="H125" s="948">
        <f t="shared" ref="H125" si="54">1-H126</f>
        <v>-0.52464625241676766</v>
      </c>
      <c r="I125" s="948">
        <f t="shared" ref="I125" si="55">1-I126</f>
        <v>-1.5234563113961936</v>
      </c>
      <c r="J125" s="948">
        <f t="shared" ref="J125" si="56">1-J126</f>
        <v>-0.14472667994773181</v>
      </c>
      <c r="K125" s="948">
        <f t="shared" ref="K125" si="57">1-K126</f>
        <v>-0.93770609647954273</v>
      </c>
      <c r="L125" s="948">
        <f t="shared" ref="L125" si="58">1-L126</f>
        <v>-2.2973445906255656</v>
      </c>
      <c r="M125" s="948">
        <f t="shared" ref="M125" si="59">1-M126</f>
        <v>2.8082275510607824E-2</v>
      </c>
      <c r="N125" s="948">
        <f t="shared" ref="N125" si="60">1-N126</f>
        <v>-28.256060202178087</v>
      </c>
      <c r="O125" s="948">
        <f t="shared" ref="O125" si="61">1-O126</f>
        <v>0.50435484065465563</v>
      </c>
      <c r="P125" s="948">
        <f t="shared" ref="P125" si="62">1-P126</f>
        <v>0.9726536751774526</v>
      </c>
      <c r="Q125" s="948">
        <f t="shared" ref="Q125" si="63">1-Q126</f>
        <v>3.1382320766094289</v>
      </c>
      <c r="R125" s="948">
        <f t="shared" ref="R125" si="64">1-R126</f>
        <v>1.7913221772477592</v>
      </c>
    </row>
    <row r="126" spans="1:20" x14ac:dyDescent="0.3">
      <c r="C126" t="s">
        <v>698</v>
      </c>
      <c r="D126" s="948">
        <f>(D114-D111)/(D110-D111)</f>
        <v>-0.18761012504792443</v>
      </c>
      <c r="E126" s="948">
        <f t="shared" ref="E126:R126" si="65">(E114-E111)/(E110-E111)</f>
        <v>2.5781070688643228</v>
      </c>
      <c r="F126" s="948">
        <f t="shared" si="65"/>
        <v>-1.2929216556101775</v>
      </c>
      <c r="G126" s="948">
        <f t="shared" si="65"/>
        <v>4.9380649147396052E-2</v>
      </c>
      <c r="H126" s="948">
        <f t="shared" si="65"/>
        <v>1.5246462524167677</v>
      </c>
      <c r="I126" s="948">
        <f t="shared" si="65"/>
        <v>2.5234563113961936</v>
      </c>
      <c r="J126" s="948">
        <f t="shared" si="65"/>
        <v>1.1447266799477318</v>
      </c>
      <c r="K126" s="948">
        <f t="shared" si="65"/>
        <v>1.9377060964795427</v>
      </c>
      <c r="L126" s="948">
        <f t="shared" si="65"/>
        <v>3.2973445906255656</v>
      </c>
      <c r="M126" s="948">
        <f t="shared" si="65"/>
        <v>0.97191772448939218</v>
      </c>
      <c r="N126" s="948">
        <f t="shared" si="65"/>
        <v>29.256060202178087</v>
      </c>
      <c r="O126" s="948">
        <f t="shared" si="65"/>
        <v>0.49564515934534442</v>
      </c>
      <c r="P126" s="948">
        <f t="shared" si="65"/>
        <v>2.7346324822547393E-2</v>
      </c>
      <c r="Q126" s="948">
        <f t="shared" si="65"/>
        <v>-2.1382320766094289</v>
      </c>
      <c r="R126" s="948">
        <f t="shared" si="65"/>
        <v>-0.79132217724775911</v>
      </c>
    </row>
    <row r="127" spans="1:20" ht="15" thickBot="1" x14ac:dyDescent="0.35"/>
    <row r="128" spans="1:20" s="936" customFormat="1" ht="24" thickTop="1" x14ac:dyDescent="0.3">
      <c r="A128" s="990"/>
      <c r="D128" s="937" t="s">
        <v>108</v>
      </c>
      <c r="E128" s="937" t="s">
        <v>109</v>
      </c>
      <c r="F128" s="937" t="s">
        <v>110</v>
      </c>
      <c r="G128" s="937" t="s">
        <v>111</v>
      </c>
      <c r="H128" s="937" t="s">
        <v>113</v>
      </c>
      <c r="I128" s="937" t="s">
        <v>114</v>
      </c>
      <c r="J128" s="937" t="s">
        <v>115</v>
      </c>
      <c r="K128" s="937" t="s">
        <v>116</v>
      </c>
      <c r="L128" s="937" t="s">
        <v>118</v>
      </c>
      <c r="M128" s="937" t="s">
        <v>119</v>
      </c>
      <c r="N128" s="937" t="s">
        <v>120</v>
      </c>
      <c r="O128" s="937" t="s">
        <v>121</v>
      </c>
      <c r="P128" s="938" t="s">
        <v>122</v>
      </c>
      <c r="Q128" s="939" t="s">
        <v>643</v>
      </c>
      <c r="R128" s="939" t="s">
        <v>644</v>
      </c>
    </row>
    <row r="129" spans="1:20" ht="23.4" x14ac:dyDescent="0.45">
      <c r="C129" s="878" t="s">
        <v>709</v>
      </c>
      <c r="D129" s="934">
        <v>4.3339698227615351</v>
      </c>
      <c r="E129" s="933">
        <v>2.8296731249194591E-2</v>
      </c>
      <c r="F129" s="934">
        <v>18.456587820246099</v>
      </c>
      <c r="G129" s="934">
        <v>9.5174891837769877</v>
      </c>
      <c r="H129" s="934">
        <v>2.444759308973754</v>
      </c>
      <c r="I129" s="934">
        <v>71.828362711493739</v>
      </c>
      <c r="J129" s="934">
        <v>13.111067681547009</v>
      </c>
      <c r="K129" s="935">
        <v>0.24440787473532172</v>
      </c>
      <c r="L129" s="934">
        <v>171.46470346585741</v>
      </c>
      <c r="M129" s="934">
        <v>32.308946356086388</v>
      </c>
      <c r="N129" s="933">
        <v>0.10748500264376085</v>
      </c>
      <c r="O129" s="934">
        <v>46.448728034845715</v>
      </c>
      <c r="P129" s="934">
        <v>34.251109703239429</v>
      </c>
      <c r="Q129" s="934">
        <v>-68.291992166156817</v>
      </c>
      <c r="R129" s="935">
        <v>-9.7801773557930165</v>
      </c>
    </row>
    <row r="130" spans="1:20" ht="23.4" x14ac:dyDescent="0.45">
      <c r="C130" s="851" t="s">
        <v>36</v>
      </c>
      <c r="D130" s="852">
        <v>2.4666666189829507</v>
      </c>
      <c r="E130" s="853">
        <v>2.9910980413357418E-2</v>
      </c>
      <c r="F130" s="852">
        <v>6.1613333384195963</v>
      </c>
      <c r="G130" s="852">
        <v>2.5493333180745443</v>
      </c>
      <c r="H130" s="852">
        <v>1.918666672706604</v>
      </c>
      <c r="I130" s="852">
        <v>14.817999903361002</v>
      </c>
      <c r="J130" s="852">
        <v>10.375</v>
      </c>
      <c r="K130" s="854">
        <v>0.19875000137835741</v>
      </c>
      <c r="L130" s="852">
        <v>36.78666671117147</v>
      </c>
      <c r="M130" s="852">
        <v>6.4683333555857336</v>
      </c>
      <c r="N130" s="853">
        <v>9.9484923481941226E-2</v>
      </c>
      <c r="O130" s="852">
        <v>14.971866798400878</v>
      </c>
      <c r="P130" s="852">
        <v>9.193933296203614</v>
      </c>
      <c r="Q130" s="588">
        <v>-71.780380470764058</v>
      </c>
      <c r="R130" s="585">
        <v>-10.603749966944321</v>
      </c>
      <c r="S130" s="585"/>
      <c r="T130" s="585"/>
    </row>
    <row r="131" spans="1:20" ht="23.4" x14ac:dyDescent="0.45">
      <c r="C131" s="843" t="s">
        <v>76</v>
      </c>
      <c r="D131" s="844">
        <v>6.4777778519524469</v>
      </c>
      <c r="E131" s="845">
        <v>3.307866957038641E-2</v>
      </c>
      <c r="F131" s="844">
        <v>9.5888889100816517</v>
      </c>
      <c r="G131" s="844">
        <v>7.7277777459886341</v>
      </c>
      <c r="H131" s="844">
        <v>1.301111102104187</v>
      </c>
      <c r="I131" s="844">
        <v>90.807778252495666</v>
      </c>
      <c r="J131" s="844">
        <v>8.5</v>
      </c>
      <c r="K131" s="846">
        <v>5.000000074505806E-2</v>
      </c>
      <c r="L131" s="844">
        <v>281.37777709960938</v>
      </c>
      <c r="M131" s="844">
        <v>3.9127777947319879</v>
      </c>
      <c r="N131" s="845">
        <v>8.0344006419181824E-2</v>
      </c>
      <c r="O131" s="844">
        <v>24.364555570814346</v>
      </c>
      <c r="P131" s="844">
        <v>14.897555351257324</v>
      </c>
      <c r="Q131" s="588">
        <v>-73.243647537752651</v>
      </c>
      <c r="R131" s="585">
        <v>-10.44971813437961</v>
      </c>
      <c r="S131" s="585" t="s">
        <v>645</v>
      </c>
      <c r="T131" s="585"/>
    </row>
    <row r="132" spans="1:20" ht="23.4" x14ac:dyDescent="0.45">
      <c r="C132" s="847" t="s">
        <v>77</v>
      </c>
      <c r="D132" s="848">
        <v>5.4555555449591742</v>
      </c>
      <c r="E132" s="849">
        <v>2.7860216175516445E-2</v>
      </c>
      <c r="F132" s="848">
        <v>10.346666547987196</v>
      </c>
      <c r="G132" s="848">
        <v>6.9577778710259333</v>
      </c>
      <c r="H132" s="848">
        <v>1.4822222259309557</v>
      </c>
      <c r="I132" s="848">
        <v>94.595555623372391</v>
      </c>
      <c r="J132" s="848">
        <v>8.1666666666666661</v>
      </c>
      <c r="K132" s="850"/>
      <c r="L132" s="848">
        <v>275.94444274902344</v>
      </c>
      <c r="M132" s="848">
        <v>9.9465556674533424</v>
      </c>
      <c r="N132" s="849">
        <v>7.1737980263100729E-2</v>
      </c>
      <c r="O132" s="848">
        <v>28.751777436998154</v>
      </c>
      <c r="P132" s="848">
        <v>17.594777848985501</v>
      </c>
      <c r="Q132" s="588">
        <v>-72.852736114017745</v>
      </c>
      <c r="R132" s="585">
        <v>-10.445279451804719</v>
      </c>
      <c r="S132" s="585"/>
      <c r="T132" s="585"/>
    </row>
    <row r="133" spans="1:20" s="940" customFormat="1" ht="23.4" x14ac:dyDescent="0.45">
      <c r="A133" s="991"/>
      <c r="C133" s="833" t="s">
        <v>601</v>
      </c>
      <c r="D133" s="834">
        <v>3.9839999675750732</v>
      </c>
      <c r="E133" s="835">
        <v>3.5298533178865908E-2</v>
      </c>
      <c r="F133" s="836">
        <v>8.4396000099182125</v>
      </c>
      <c r="G133" s="834">
        <v>5.754440002441406</v>
      </c>
      <c r="H133" s="834">
        <v>1.5359999895095826</v>
      </c>
      <c r="I133" s="837">
        <v>118.31440002441406</v>
      </c>
      <c r="J133" s="834">
        <v>9.4285714285714288</v>
      </c>
      <c r="K133" s="838">
        <v>0.10500000044703484</v>
      </c>
      <c r="L133" s="837">
        <v>294.97599975585939</v>
      </c>
      <c r="M133" s="837">
        <v>31.67604019165039</v>
      </c>
      <c r="N133" s="835">
        <v>8.6451236754655839E-2</v>
      </c>
      <c r="O133" s="834">
        <v>38.901160202026368</v>
      </c>
      <c r="P133" s="834">
        <v>19.005159797668458</v>
      </c>
      <c r="Q133" s="946">
        <v>-73.012416076744913</v>
      </c>
      <c r="R133" s="947">
        <v>-10.482118469643696</v>
      </c>
      <c r="S133" s="947"/>
      <c r="T133" s="947"/>
    </row>
    <row r="134" spans="1:20" x14ac:dyDescent="0.3">
      <c r="C134" s="940"/>
      <c r="D134" s="940"/>
      <c r="E134" s="940"/>
      <c r="F134" s="940"/>
      <c r="G134" s="940"/>
      <c r="H134" s="940"/>
      <c r="I134" s="940"/>
      <c r="J134" s="940"/>
      <c r="K134" s="940"/>
      <c r="L134" s="940"/>
      <c r="M134" s="940"/>
      <c r="N134" s="940"/>
      <c r="O134" s="940"/>
      <c r="P134" s="940"/>
      <c r="Q134" s="940"/>
      <c r="R134" s="940"/>
      <c r="S134" s="940"/>
      <c r="T134" s="940"/>
    </row>
    <row r="135" spans="1:20" x14ac:dyDescent="0.3">
      <c r="C135" t="s">
        <v>701</v>
      </c>
    </row>
    <row r="136" spans="1:20" x14ac:dyDescent="0.3">
      <c r="C136" t="s">
        <v>36</v>
      </c>
      <c r="D136" s="948">
        <f>1-D137</f>
        <v>-1.1480770904547293</v>
      </c>
      <c r="E136" s="948">
        <f t="shared" ref="E136" si="66">1-E137</f>
        <v>2.962329748934267</v>
      </c>
      <c r="F136" s="948">
        <f t="shared" ref="F136" si="67">1-F137</f>
        <v>0.72122939165445565</v>
      </c>
      <c r="G136" s="948">
        <f t="shared" ref="G136" si="68">1-G137</f>
        <v>0.25684147603491314</v>
      </c>
      <c r="H136" s="948">
        <f t="shared" ref="H136" si="69">1-H137</f>
        <v>2.1738532874822867</v>
      </c>
      <c r="I136" s="948">
        <f t="shared" ref="I136" si="70">1-I137</f>
        <v>-0.33291167791506227</v>
      </c>
      <c r="J136" s="948">
        <f t="shared" ref="J136" si="71">1-J137</f>
        <v>1.6852900652442377</v>
      </c>
      <c r="K136" s="948">
        <f t="shared" ref="K136" si="72">1-K137</f>
        <v>4.2579266114813503</v>
      </c>
      <c r="L136" s="948">
        <f t="shared" ref="L136" si="73">1-L137</f>
        <v>-0.8161172844682687</v>
      </c>
      <c r="M136" s="948">
        <f t="shared" ref="M136" si="74">1-M137</f>
        <v>1.0988968628880527</v>
      </c>
      <c r="N136" s="948">
        <f t="shared" ref="N136" si="75">1-N137</f>
        <v>3.3925909576131987</v>
      </c>
      <c r="O136" s="948">
        <f t="shared" ref="O136" si="76">1-O137</f>
        <v>0.70160021033042719</v>
      </c>
      <c r="P136" s="948">
        <f t="shared" ref="P136" si="77">1-P137</f>
        <v>0.7723757073661266</v>
      </c>
      <c r="Q136" s="948">
        <f t="shared" ref="Q136" si="78">1-Q137</f>
        <v>1.4194679431346569</v>
      </c>
      <c r="R136" s="948">
        <f t="shared" ref="R136" si="79">1-R137</f>
        <v>0.81297115703084977</v>
      </c>
    </row>
    <row r="137" spans="1:20" x14ac:dyDescent="0.3">
      <c r="C137" t="s">
        <v>698</v>
      </c>
      <c r="D137" s="948">
        <f>(D131-D130)/(D129-D130)</f>
        <v>2.1480770904547293</v>
      </c>
      <c r="E137" s="948">
        <f t="shared" ref="E137:R137" si="80">(E131-E130)/(E129-E130)</f>
        <v>-1.9623297489342673</v>
      </c>
      <c r="F137" s="948">
        <f t="shared" si="80"/>
        <v>0.27877060834554435</v>
      </c>
      <c r="G137" s="948">
        <f t="shared" si="80"/>
        <v>0.74315852396508686</v>
      </c>
      <c r="H137" s="948">
        <f t="shared" si="80"/>
        <v>-1.1738532874822867</v>
      </c>
      <c r="I137" s="948">
        <f t="shared" si="80"/>
        <v>1.3329116779150623</v>
      </c>
      <c r="J137" s="948">
        <f t="shared" si="80"/>
        <v>-0.68529006524423763</v>
      </c>
      <c r="K137" s="948">
        <f t="shared" si="80"/>
        <v>-3.2579266114813503</v>
      </c>
      <c r="L137" s="948">
        <f t="shared" si="80"/>
        <v>1.8161172844682687</v>
      </c>
      <c r="M137" s="948">
        <f t="shared" si="80"/>
        <v>-9.8896862888052717E-2</v>
      </c>
      <c r="N137" s="948">
        <f t="shared" si="80"/>
        <v>-2.3925909576131987</v>
      </c>
      <c r="O137" s="948">
        <f t="shared" si="80"/>
        <v>0.29839978966957281</v>
      </c>
      <c r="P137" s="948">
        <f t="shared" si="80"/>
        <v>0.22762429263387346</v>
      </c>
      <c r="Q137" s="948">
        <f t="shared" si="80"/>
        <v>-0.41946794313465691</v>
      </c>
      <c r="R137" s="948">
        <f t="shared" si="80"/>
        <v>0.18702884296915026</v>
      </c>
    </row>
    <row r="139" spans="1:20" x14ac:dyDescent="0.3">
      <c r="C139" t="s">
        <v>702</v>
      </c>
    </row>
    <row r="140" spans="1:20" x14ac:dyDescent="0.3">
      <c r="C140" t="s">
        <v>36</v>
      </c>
      <c r="D140" s="948">
        <f>1-D141</f>
        <v>-0.60064467298511159</v>
      </c>
      <c r="E140" s="948">
        <f t="shared" ref="E140" si="81">1-E141</f>
        <v>-0.27041369038250562</v>
      </c>
      <c r="F140" s="948">
        <f t="shared" ref="F140" si="82">1-F141</f>
        <v>0.65959767520437262</v>
      </c>
      <c r="G140" s="948">
        <f t="shared" ref="G140" si="83">1-G141</f>
        <v>0.36734415275497223</v>
      </c>
      <c r="H140" s="948">
        <f t="shared" ref="H140" si="84">1-H141</f>
        <v>1.829596190268707</v>
      </c>
      <c r="I140" s="948">
        <f t="shared" ref="I140" si="85">1-I141</f>
        <v>-0.3993518334289714</v>
      </c>
      <c r="J140" s="948">
        <f t="shared" ref="J140" si="86">1-J141</f>
        <v>1.8071194101765466</v>
      </c>
      <c r="K140" s="948">
        <f t="shared" ref="K140" si="87">1-K141</f>
        <v>5.3530280051478041</v>
      </c>
      <c r="L140" s="948">
        <f t="shared" ref="L140" si="88">1-L141</f>
        <v>-0.77577414848624748</v>
      </c>
      <c r="M140" s="948">
        <f t="shared" ref="M140" si="89">1-M141</f>
        <v>0.86539706655564941</v>
      </c>
      <c r="N140" s="948">
        <f t="shared" ref="N140" si="90">1-N141</f>
        <v>4.4683335824053829</v>
      </c>
      <c r="O140" s="948">
        <f t="shared" ref="O140" si="91">1-O141</f>
        <v>0.56222094270814749</v>
      </c>
      <c r="P140" s="948">
        <f t="shared" ref="P140" si="92">1-P141</f>
        <v>0.6647329924044032</v>
      </c>
      <c r="Q140" s="948">
        <f t="shared" ref="Q140" si="93">1-Q141</f>
        <v>1.3074071891129171</v>
      </c>
      <c r="R140" s="948">
        <f t="shared" ref="R140" si="94">1-R141</f>
        <v>0.80758161090608704</v>
      </c>
    </row>
    <row r="141" spans="1:20" x14ac:dyDescent="0.3">
      <c r="C141" t="s">
        <v>698</v>
      </c>
      <c r="D141" s="948">
        <f>(D132-D130)/(D129-D130)</f>
        <v>1.6006446729851116</v>
      </c>
      <c r="E141" s="948">
        <f t="shared" ref="E141:R141" si="95">(E132-E130)/(E129-E130)</f>
        <v>1.2704136903825056</v>
      </c>
      <c r="F141" s="948">
        <f t="shared" si="95"/>
        <v>0.34040232479562743</v>
      </c>
      <c r="G141" s="948">
        <f t="shared" si="95"/>
        <v>0.63265584724502777</v>
      </c>
      <c r="H141" s="948">
        <f t="shared" si="95"/>
        <v>-0.82959619026870701</v>
      </c>
      <c r="I141" s="948">
        <f t="shared" si="95"/>
        <v>1.3993518334289714</v>
      </c>
      <c r="J141" s="948">
        <f t="shared" si="95"/>
        <v>-0.80711941017654676</v>
      </c>
      <c r="K141" s="948">
        <f t="shared" si="95"/>
        <v>-4.3530280051478041</v>
      </c>
      <c r="L141" s="948">
        <f t="shared" si="95"/>
        <v>1.7757741484862475</v>
      </c>
      <c r="M141" s="948">
        <f t="shared" si="95"/>
        <v>0.13460293344435054</v>
      </c>
      <c r="N141" s="948">
        <f t="shared" si="95"/>
        <v>-3.4683335824053829</v>
      </c>
      <c r="O141" s="948">
        <f t="shared" si="95"/>
        <v>0.43777905729185251</v>
      </c>
      <c r="P141" s="948">
        <f t="shared" si="95"/>
        <v>0.33526700759559686</v>
      </c>
      <c r="Q141" s="948">
        <f t="shared" si="95"/>
        <v>-0.30740718911291715</v>
      </c>
      <c r="R141" s="948">
        <f t="shared" si="95"/>
        <v>0.19241838909391296</v>
      </c>
    </row>
    <row r="143" spans="1:20" x14ac:dyDescent="0.3">
      <c r="C143" t="s">
        <v>703</v>
      </c>
    </row>
    <row r="144" spans="1:20" x14ac:dyDescent="0.3">
      <c r="C144" t="s">
        <v>36</v>
      </c>
      <c r="D144" s="948">
        <f>1-D145</f>
        <v>0.18741994041368315</v>
      </c>
      <c r="E144" s="948">
        <f t="shared" ref="E144" si="96">1-E145</f>
        <v>4.3374976336460129</v>
      </c>
      <c r="F144" s="948">
        <f t="shared" ref="F144" si="97">1-F145</f>
        <v>0.81470357731382459</v>
      </c>
      <c r="G144" s="948">
        <f t="shared" ref="G144" si="98">1-G145</f>
        <v>0.54003516193681433</v>
      </c>
      <c r="H144" s="948">
        <f t="shared" ref="H144" si="99">1-H145</f>
        <v>1.7273750986370069</v>
      </c>
      <c r="I144" s="948">
        <f t="shared" ref="I144" si="100">1-I145</f>
        <v>-0.81539627224208622</v>
      </c>
      <c r="J144" s="948">
        <f t="shared" ref="J144" si="101">1-J145</f>
        <v>1.3459083186470913</v>
      </c>
      <c r="K144" s="948">
        <f t="shared" ref="K144" si="102">1-K145</f>
        <v>3.0533151029256747</v>
      </c>
      <c r="L144" s="948">
        <f t="shared" ref="L144" si="103">1-L145</f>
        <v>-0.91708566048505746</v>
      </c>
      <c r="M144" s="948">
        <f t="shared" ref="M144" si="104">1-M145</f>
        <v>2.4492691579094283E-2</v>
      </c>
      <c r="N144" s="948">
        <f t="shared" ref="N144" si="105">1-N145</f>
        <v>2.6291947196583578</v>
      </c>
      <c r="O144" s="948">
        <f t="shared" ref="O144" si="106">1-O145</f>
        <v>0.23978146283786872</v>
      </c>
      <c r="P144" s="948">
        <f t="shared" ref="P144" si="107">1-P145</f>
        <v>0.60844644495898004</v>
      </c>
      <c r="Q144" s="948">
        <f t="shared" ref="Q144" si="108">1-Q145</f>
        <v>1.3531818990316131</v>
      </c>
      <c r="R144" s="948">
        <f t="shared" ref="R144" si="109">1-R145</f>
        <v>0.85231235758242241</v>
      </c>
    </row>
    <row r="145" spans="1:22" x14ac:dyDescent="0.3">
      <c r="C145" t="s">
        <v>698</v>
      </c>
      <c r="D145" s="948">
        <f>(D133-D130)/(D129-D130)</f>
        <v>0.81258005958631685</v>
      </c>
      <c r="E145" s="948">
        <f t="shared" ref="E145:R145" si="110">(E133-E130)/(E129-E130)</f>
        <v>-3.3374976336460129</v>
      </c>
      <c r="F145" s="948">
        <f t="shared" si="110"/>
        <v>0.18529642268617538</v>
      </c>
      <c r="G145" s="948">
        <f t="shared" si="110"/>
        <v>0.45996483806318567</v>
      </c>
      <c r="H145" s="948">
        <f t="shared" si="110"/>
        <v>-0.727375098637007</v>
      </c>
      <c r="I145" s="948">
        <f t="shared" si="110"/>
        <v>1.8153962722420862</v>
      </c>
      <c r="J145" s="948">
        <f t="shared" si="110"/>
        <v>-0.34590831864709126</v>
      </c>
      <c r="K145" s="948">
        <f t="shared" si="110"/>
        <v>-2.0533151029256747</v>
      </c>
      <c r="L145" s="948">
        <f t="shared" si="110"/>
        <v>1.9170856604850575</v>
      </c>
      <c r="M145" s="948">
        <f t="shared" si="110"/>
        <v>0.97550730842090572</v>
      </c>
      <c r="N145" s="948">
        <f t="shared" si="110"/>
        <v>-1.6291947196583578</v>
      </c>
      <c r="O145" s="948">
        <f t="shared" si="110"/>
        <v>0.76021853716213128</v>
      </c>
      <c r="P145" s="948">
        <f t="shared" si="110"/>
        <v>0.39155355504101996</v>
      </c>
      <c r="Q145" s="948">
        <f t="shared" si="110"/>
        <v>-0.35318189903161307</v>
      </c>
      <c r="R145" s="948">
        <f t="shared" si="110"/>
        <v>0.14768764241757762</v>
      </c>
    </row>
    <row r="146" spans="1:22" ht="21" thickBot="1" x14ac:dyDescent="0.4">
      <c r="B146" s="954"/>
      <c r="C146" s="954"/>
      <c r="D146" s="954"/>
      <c r="E146" s="954"/>
      <c r="F146" s="954"/>
      <c r="G146" s="954"/>
      <c r="H146" s="954"/>
      <c r="I146" s="954"/>
      <c r="J146" s="954"/>
      <c r="K146" s="954"/>
      <c r="L146" s="954"/>
      <c r="M146" s="954"/>
      <c r="N146" s="954"/>
      <c r="O146" s="954"/>
      <c r="P146" s="954"/>
      <c r="Q146" s="954"/>
      <c r="R146" s="954"/>
      <c r="S146" s="954"/>
      <c r="T146" s="954"/>
      <c r="U146" s="954"/>
      <c r="V146" s="954"/>
    </row>
    <row r="147" spans="1:22" s="936" customFormat="1" ht="21" thickTop="1" x14ac:dyDescent="0.35">
      <c r="A147" s="990"/>
      <c r="B147" s="955"/>
      <c r="C147" s="955"/>
      <c r="D147" s="956" t="s">
        <v>108</v>
      </c>
      <c r="E147" s="957" t="s">
        <v>109</v>
      </c>
      <c r="F147" s="956" t="s">
        <v>110</v>
      </c>
      <c r="G147" s="956" t="s">
        <v>111</v>
      </c>
      <c r="H147" s="958" t="s">
        <v>113</v>
      </c>
      <c r="I147" s="956" t="s">
        <v>114</v>
      </c>
      <c r="J147" s="957" t="s">
        <v>115</v>
      </c>
      <c r="K147" s="957" t="s">
        <v>116</v>
      </c>
      <c r="L147" s="956" t="s">
        <v>118</v>
      </c>
      <c r="M147" s="958" t="s">
        <v>119</v>
      </c>
      <c r="N147" s="956" t="s">
        <v>120</v>
      </c>
      <c r="O147" s="956" t="s">
        <v>121</v>
      </c>
      <c r="P147" s="959" t="s">
        <v>122</v>
      </c>
      <c r="Q147" s="959" t="s">
        <v>643</v>
      </c>
      <c r="R147" s="959" t="s">
        <v>644</v>
      </c>
      <c r="S147" s="955"/>
      <c r="T147" s="955"/>
      <c r="U147" s="955"/>
      <c r="V147" s="955"/>
    </row>
    <row r="148" spans="1:22" ht="20.399999999999999" x14ac:dyDescent="0.35">
      <c r="B148" s="954"/>
      <c r="C148" s="960" t="s">
        <v>709</v>
      </c>
      <c r="D148" s="965">
        <v>4.3339698227615351</v>
      </c>
      <c r="E148" s="962">
        <v>2.8296731249194591E-2</v>
      </c>
      <c r="F148" s="965">
        <v>18.456587820246099</v>
      </c>
      <c r="G148" s="965">
        <v>9.5174891837769877</v>
      </c>
      <c r="H148" s="998">
        <v>2.444759308973754</v>
      </c>
      <c r="I148" s="965">
        <v>71.828362711493739</v>
      </c>
      <c r="J148" s="962">
        <v>13.111067681547009</v>
      </c>
      <c r="K148" s="962">
        <v>0.24440787473532172</v>
      </c>
      <c r="L148" s="965">
        <v>171.46470346585741</v>
      </c>
      <c r="M148" s="998">
        <v>32.308946356086388</v>
      </c>
      <c r="N148" s="965">
        <v>0.10748500264376085</v>
      </c>
      <c r="O148" s="965">
        <v>46.448728034845715</v>
      </c>
      <c r="P148" s="965">
        <v>34.251109703239429</v>
      </c>
      <c r="Q148" s="961">
        <v>-68.291992166156817</v>
      </c>
      <c r="R148" s="966">
        <v>-9.7801773557930165</v>
      </c>
      <c r="S148" s="954"/>
      <c r="T148" s="954"/>
      <c r="U148" s="954"/>
      <c r="V148" s="954"/>
    </row>
    <row r="149" spans="1:22" ht="20.399999999999999" x14ac:dyDescent="0.35">
      <c r="B149" s="954"/>
      <c r="C149" s="967" t="s">
        <v>36</v>
      </c>
      <c r="D149" s="971">
        <v>2.4666666189829507</v>
      </c>
      <c r="E149" s="969">
        <v>2.9910980413357418E-2</v>
      </c>
      <c r="F149" s="971">
        <v>6.1613333384195963</v>
      </c>
      <c r="G149" s="971">
        <v>2.5493333180745443</v>
      </c>
      <c r="H149" s="999">
        <v>1.918666672706604</v>
      </c>
      <c r="I149" s="971">
        <v>14.817999903361002</v>
      </c>
      <c r="J149" s="969">
        <v>10.375</v>
      </c>
      <c r="K149" s="969">
        <v>0.19875000137835741</v>
      </c>
      <c r="L149" s="971">
        <v>36.78666671117147</v>
      </c>
      <c r="M149" s="999">
        <v>6.4683333555857336</v>
      </c>
      <c r="N149" s="971">
        <v>9.9484923481941226E-2</v>
      </c>
      <c r="O149" s="971">
        <v>14.971866798400878</v>
      </c>
      <c r="P149" s="971">
        <v>9.193933296203614</v>
      </c>
      <c r="Q149" s="961">
        <v>-71.780380470764058</v>
      </c>
      <c r="R149" s="966">
        <v>-10.603749966944321</v>
      </c>
      <c r="S149" s="966"/>
      <c r="T149" s="966"/>
      <c r="U149" s="954"/>
      <c r="V149" s="954"/>
    </row>
    <row r="150" spans="1:22" ht="20.399999999999999" x14ac:dyDescent="0.35">
      <c r="B150" s="954"/>
      <c r="C150" s="972" t="s">
        <v>76</v>
      </c>
      <c r="D150" s="974">
        <v>6.4777778519524469</v>
      </c>
      <c r="E150" s="973">
        <v>3.307866957038641E-2</v>
      </c>
      <c r="F150" s="974">
        <v>9.5888889100816517</v>
      </c>
      <c r="G150" s="974">
        <v>7.7277777459886341</v>
      </c>
      <c r="H150" s="1000">
        <v>1.301111102104187</v>
      </c>
      <c r="I150" s="974">
        <v>90.807778252495666</v>
      </c>
      <c r="J150" s="973">
        <v>8.5</v>
      </c>
      <c r="K150" s="973">
        <v>5.000000074505806E-2</v>
      </c>
      <c r="L150" s="974">
        <v>281.37777709960938</v>
      </c>
      <c r="M150" s="1000">
        <v>3.9127777947319879</v>
      </c>
      <c r="N150" s="974">
        <v>8.0344006419181824E-2</v>
      </c>
      <c r="O150" s="974">
        <v>24.364555570814346</v>
      </c>
      <c r="P150" s="974">
        <v>14.897555351257324</v>
      </c>
      <c r="Q150" s="961">
        <v>-73.243647537752651</v>
      </c>
      <c r="R150" s="966">
        <v>-10.44971813437961</v>
      </c>
      <c r="S150" s="966" t="s">
        <v>645</v>
      </c>
      <c r="T150" s="966"/>
      <c r="U150" s="954"/>
      <c r="V150" s="954"/>
    </row>
    <row r="151" spans="1:22" ht="20.399999999999999" x14ac:dyDescent="0.35">
      <c r="B151" s="954"/>
      <c r="C151" s="975" t="s">
        <v>77</v>
      </c>
      <c r="D151" s="977">
        <v>5.4555555449591742</v>
      </c>
      <c r="E151" s="976">
        <v>2.7860216175516445E-2</v>
      </c>
      <c r="F151" s="977">
        <v>10.346666547987196</v>
      </c>
      <c r="G151" s="977">
        <v>6.9577778710259333</v>
      </c>
      <c r="H151" s="1001">
        <v>1.4822222259309557</v>
      </c>
      <c r="I151" s="977">
        <v>94.595555623372391</v>
      </c>
      <c r="J151" s="976">
        <v>8.1666666666666661</v>
      </c>
      <c r="K151" s="976"/>
      <c r="L151" s="977">
        <v>275.94444274902344</v>
      </c>
      <c r="M151" s="1001">
        <v>9.9465556674533424</v>
      </c>
      <c r="N151" s="977">
        <v>7.1737980263100729E-2</v>
      </c>
      <c r="O151" s="977">
        <v>28.751777436998154</v>
      </c>
      <c r="P151" s="977">
        <v>17.594777848985501</v>
      </c>
      <c r="Q151" s="961">
        <v>-72.852736114017745</v>
      </c>
      <c r="R151" s="966">
        <v>-10.445279451804719</v>
      </c>
      <c r="S151" s="966"/>
      <c r="T151" s="966"/>
      <c r="U151" s="954"/>
      <c r="V151" s="954"/>
    </row>
    <row r="152" spans="1:22" s="940" customFormat="1" ht="20.399999999999999" x14ac:dyDescent="0.35">
      <c r="A152" s="991"/>
      <c r="B152" s="967"/>
      <c r="C152" s="978" t="s">
        <v>601</v>
      </c>
      <c r="D152" s="980">
        <v>3.9839999675750732</v>
      </c>
      <c r="E152" s="979">
        <v>3.5298533178865908E-2</v>
      </c>
      <c r="F152" s="1002">
        <v>8.4396000099182125</v>
      </c>
      <c r="G152" s="980">
        <v>5.754440002441406</v>
      </c>
      <c r="H152" s="1003">
        <v>1.5359999895095826</v>
      </c>
      <c r="I152" s="1004">
        <v>118.31440002441406</v>
      </c>
      <c r="J152" s="979">
        <v>9.4285714285714288</v>
      </c>
      <c r="K152" s="979">
        <v>0.10500000044703484</v>
      </c>
      <c r="L152" s="1004">
        <v>294.97599975585899</v>
      </c>
      <c r="M152" s="1003">
        <v>31.67604019165039</v>
      </c>
      <c r="N152" s="980">
        <v>8.6451236754655839E-2</v>
      </c>
      <c r="O152" s="980">
        <v>38.901160202026368</v>
      </c>
      <c r="P152" s="980">
        <v>19.005159797668458</v>
      </c>
      <c r="Q152" s="968">
        <v>-73.012416076744913</v>
      </c>
      <c r="R152" s="981">
        <v>-10.482118469643696</v>
      </c>
      <c r="S152" s="981"/>
      <c r="T152" s="981"/>
      <c r="U152" s="967"/>
      <c r="V152" s="967"/>
    </row>
    <row r="153" spans="1:22" ht="20.399999999999999" x14ac:dyDescent="0.35">
      <c r="B153" s="954"/>
      <c r="C153" s="954"/>
      <c r="D153" s="965"/>
      <c r="E153" s="962"/>
      <c r="F153" s="965"/>
      <c r="G153" s="965"/>
      <c r="H153" s="998"/>
      <c r="I153" s="965"/>
      <c r="J153" s="962"/>
      <c r="K153" s="962"/>
      <c r="L153" s="965"/>
      <c r="M153" s="998"/>
      <c r="N153" s="965"/>
      <c r="O153" s="965"/>
      <c r="P153" s="965"/>
      <c r="Q153" s="954"/>
      <c r="R153" s="954"/>
      <c r="S153" s="954"/>
      <c r="T153" s="954"/>
      <c r="U153" s="954"/>
      <c r="V153" s="954"/>
    </row>
    <row r="154" spans="1:22" ht="20.399999999999999" x14ac:dyDescent="0.35">
      <c r="B154" s="954"/>
      <c r="C154" s="992" t="s">
        <v>710</v>
      </c>
      <c r="D154" s="965">
        <f>(2*D$152)-D$148</f>
        <v>3.6340301123886114</v>
      </c>
      <c r="E154" s="962">
        <f t="shared" ref="E154:R154" si="111">(2*E$152)-E$148</f>
        <v>4.2300335108537229E-2</v>
      </c>
      <c r="F154" s="987">
        <f t="shared" si="111"/>
        <v>-1.5773878004096744</v>
      </c>
      <c r="G154" s="965">
        <f t="shared" si="111"/>
        <v>1.9913908211058242</v>
      </c>
      <c r="H154" s="998">
        <f t="shared" si="111"/>
        <v>0.62724067004541117</v>
      </c>
      <c r="I154" s="965">
        <f t="shared" si="111"/>
        <v>164.80043733733436</v>
      </c>
      <c r="J154" s="962">
        <f t="shared" si="111"/>
        <v>5.7460751755958483</v>
      </c>
      <c r="K154" s="962">
        <f t="shared" si="111"/>
        <v>-3.4407873841252046E-2</v>
      </c>
      <c r="L154" s="965">
        <f t="shared" si="111"/>
        <v>418.4872960458606</v>
      </c>
      <c r="M154" s="998">
        <f t="shared" si="111"/>
        <v>31.043134027214393</v>
      </c>
      <c r="N154" s="1013">
        <f t="shared" si="111"/>
        <v>6.5417470865550831E-2</v>
      </c>
      <c r="O154" s="965">
        <f t="shared" si="111"/>
        <v>31.353592369207021</v>
      </c>
      <c r="P154" s="965">
        <f t="shared" si="111"/>
        <v>3.7592098920974877</v>
      </c>
      <c r="Q154" s="961">
        <f t="shared" si="111"/>
        <v>-77.732839987333008</v>
      </c>
      <c r="R154" s="961">
        <f t="shared" si="111"/>
        <v>-11.184059583494376</v>
      </c>
      <c r="S154" s="954"/>
      <c r="T154" s="954"/>
      <c r="U154" s="954"/>
      <c r="V154" s="954"/>
    </row>
    <row r="155" spans="1:22" ht="20.399999999999999" x14ac:dyDescent="0.35">
      <c r="B155" s="954"/>
      <c r="C155" s="992" t="s">
        <v>711</v>
      </c>
      <c r="D155" s="965">
        <f>(3*D$152)-2*D$148</f>
        <v>3.2840602572021496</v>
      </c>
      <c r="E155" s="962">
        <f t="shared" ref="E155:R155" si="112">(3*E$152)-2*E$148</f>
        <v>4.9302137038208536E-2</v>
      </c>
      <c r="F155" s="987">
        <f t="shared" si="112"/>
        <v>-11.594375610737561</v>
      </c>
      <c r="G155" s="987">
        <f t="shared" si="112"/>
        <v>-1.7716583602297575</v>
      </c>
      <c r="H155" s="998">
        <f t="shared" si="112"/>
        <v>-0.28151864941875981</v>
      </c>
      <c r="I155" s="965">
        <f t="shared" si="112"/>
        <v>211.28647465025469</v>
      </c>
      <c r="J155" s="962">
        <f t="shared" si="112"/>
        <v>2.0635789226202661</v>
      </c>
      <c r="K155" s="1005">
        <f t="shared" si="112"/>
        <v>-0.17381574812953893</v>
      </c>
      <c r="L155" s="965">
        <f t="shared" si="112"/>
        <v>541.99859233586221</v>
      </c>
      <c r="M155" s="998">
        <f t="shared" si="112"/>
        <v>30.410227862778399</v>
      </c>
      <c r="N155" s="1013">
        <f t="shared" si="112"/>
        <v>4.4383704976445837E-2</v>
      </c>
      <c r="O155" s="965">
        <f t="shared" si="112"/>
        <v>23.806024536387667</v>
      </c>
      <c r="P155" s="987">
        <f t="shared" si="112"/>
        <v>-11.486740013473479</v>
      </c>
      <c r="Q155" s="961">
        <f t="shared" si="112"/>
        <v>-82.453263897921119</v>
      </c>
      <c r="R155" s="966">
        <f t="shared" si="112"/>
        <v>-11.886000697345057</v>
      </c>
      <c r="S155" s="954"/>
      <c r="T155" s="954"/>
      <c r="U155" s="954"/>
      <c r="V155" s="954"/>
    </row>
    <row r="156" spans="1:22" ht="20.399999999999999" x14ac:dyDescent="0.35">
      <c r="B156" s="954"/>
      <c r="C156" s="992" t="s">
        <v>712</v>
      </c>
      <c r="D156" s="965">
        <f>(4*D$152)-3*D$148</f>
        <v>2.9340904020156877</v>
      </c>
      <c r="E156" s="969">
        <f t="shared" ref="E156:R156" si="113">(4*E$152)-3*E$148</f>
        <v>5.6303938967879857E-2</v>
      </c>
      <c r="F156" s="1006">
        <f t="shared" si="113"/>
        <v>-21.611363421065448</v>
      </c>
      <c r="G156" s="1006">
        <f t="shared" si="113"/>
        <v>-5.5347075415653393</v>
      </c>
      <c r="H156" s="1006">
        <f t="shared" si="113"/>
        <v>-1.1902779688829312</v>
      </c>
      <c r="I156" s="971">
        <f t="shared" si="113"/>
        <v>257.77251196317502</v>
      </c>
      <c r="J156" s="1006">
        <f t="shared" si="113"/>
        <v>-1.618917330355309</v>
      </c>
      <c r="K156" s="987">
        <f t="shared" si="113"/>
        <v>-0.31322362241782575</v>
      </c>
      <c r="L156" s="971">
        <f t="shared" si="113"/>
        <v>665.50988862586371</v>
      </c>
      <c r="M156" s="999">
        <f t="shared" si="113"/>
        <v>29.777321698342391</v>
      </c>
      <c r="N156" s="1013">
        <f t="shared" si="113"/>
        <v>2.3349939087340787E-2</v>
      </c>
      <c r="O156" s="971">
        <f t="shared" si="113"/>
        <v>16.258456703568328</v>
      </c>
      <c r="P156" s="1006">
        <f t="shared" si="113"/>
        <v>-26.732689919044461</v>
      </c>
      <c r="Q156" s="961">
        <f t="shared" si="113"/>
        <v>-87.173687808509214</v>
      </c>
      <c r="R156" s="966">
        <f t="shared" si="113"/>
        <v>-12.587941811195734</v>
      </c>
      <c r="S156" s="954"/>
      <c r="T156" s="954"/>
      <c r="U156" s="954"/>
      <c r="V156" s="954"/>
    </row>
    <row r="157" spans="1:22" ht="20.399999999999999" x14ac:dyDescent="0.35">
      <c r="B157" s="954"/>
      <c r="C157" s="992" t="s">
        <v>713</v>
      </c>
      <c r="D157" s="965">
        <f>(5*D$152)-4*D$148</f>
        <v>2.5841205468292259</v>
      </c>
      <c r="E157" s="983">
        <f t="shared" ref="E157:R157" si="114">(5*E$152)-4*E$148</f>
        <v>6.3305740897551185E-2</v>
      </c>
      <c r="F157" s="1007">
        <f t="shared" si="114"/>
        <v>-31.628351231393339</v>
      </c>
      <c r="G157" s="1007">
        <f t="shared" si="114"/>
        <v>-9.297756722900921</v>
      </c>
      <c r="H157" s="1007">
        <f t="shared" si="114"/>
        <v>-2.0990372883471036</v>
      </c>
      <c r="I157" s="1008">
        <f t="shared" si="114"/>
        <v>304.25854927609527</v>
      </c>
      <c r="J157" s="1007">
        <f t="shared" si="114"/>
        <v>-5.3014135833308913</v>
      </c>
      <c r="K157" s="1005">
        <f t="shared" si="114"/>
        <v>-0.45263149670611269</v>
      </c>
      <c r="L157" s="1008">
        <f t="shared" si="114"/>
        <v>789.02118491586532</v>
      </c>
      <c r="M157" s="1009">
        <f t="shared" si="114"/>
        <v>29.144415533906397</v>
      </c>
      <c r="N157" s="1014">
        <f t="shared" si="114"/>
        <v>2.3161731982357936E-3</v>
      </c>
      <c r="O157" s="1008">
        <f t="shared" si="114"/>
        <v>8.7108888707489882</v>
      </c>
      <c r="P157" s="1007">
        <f t="shared" si="114"/>
        <v>-41.978639824615428</v>
      </c>
      <c r="Q157" s="984">
        <f t="shared" si="114"/>
        <v>-91.894111719097282</v>
      </c>
      <c r="R157" s="985">
        <f t="shared" si="114"/>
        <v>-13.289882925046413</v>
      </c>
      <c r="S157" s="986"/>
      <c r="T157" s="986"/>
      <c r="U157" s="954"/>
      <c r="V157" s="954"/>
    </row>
    <row r="158" spans="1:22" ht="20.399999999999999" x14ac:dyDescent="0.35">
      <c r="C158" s="993"/>
      <c r="D158" s="980"/>
      <c r="E158" s="979"/>
      <c r="F158" s="1010"/>
      <c r="G158" s="980"/>
      <c r="H158" s="1003"/>
      <c r="I158" s="1010"/>
      <c r="J158" s="979"/>
      <c r="K158" s="962"/>
      <c r="L158" s="1010"/>
      <c r="M158" s="1003"/>
      <c r="N158" s="1013"/>
      <c r="O158" s="980"/>
      <c r="P158" s="980"/>
      <c r="Q158" s="968"/>
      <c r="R158" s="981"/>
    </row>
    <row r="159" spans="1:22" ht="20.399999999999999" x14ac:dyDescent="0.35">
      <c r="C159" s="992" t="s">
        <v>714</v>
      </c>
      <c r="D159" s="965">
        <f>((3*D$152)-D$148)/2</f>
        <v>3.8090150399818423</v>
      </c>
      <c r="E159" s="962">
        <f t="shared" ref="E159:R159" si="115">((3*E$152)-E$148)/2</f>
        <v>3.8799434143701565E-2</v>
      </c>
      <c r="F159" s="1011">
        <f t="shared" si="115"/>
        <v>3.431106104754269</v>
      </c>
      <c r="G159" s="965">
        <f t="shared" si="115"/>
        <v>3.8729154117736151</v>
      </c>
      <c r="H159" s="998">
        <f t="shared" si="115"/>
        <v>1.0816203297774971</v>
      </c>
      <c r="I159" s="1011">
        <f t="shared" si="115"/>
        <v>141.55741868087421</v>
      </c>
      <c r="J159" s="962">
        <f t="shared" si="115"/>
        <v>7.5873233020836377</v>
      </c>
      <c r="K159" s="962">
        <f t="shared" si="115"/>
        <v>3.5296063302891395E-2</v>
      </c>
      <c r="L159" s="1011">
        <f t="shared" si="115"/>
        <v>356.7316479008598</v>
      </c>
      <c r="M159" s="998">
        <f t="shared" si="115"/>
        <v>31.359587109432393</v>
      </c>
      <c r="N159" s="1013">
        <f t="shared" si="115"/>
        <v>7.5934353810103342E-2</v>
      </c>
      <c r="O159" s="965">
        <f t="shared" si="115"/>
        <v>35.127376285616691</v>
      </c>
      <c r="P159" s="965">
        <f t="shared" si="115"/>
        <v>11.382184844882975</v>
      </c>
      <c r="Q159" s="961">
        <f t="shared" si="115"/>
        <v>-75.372628032038961</v>
      </c>
      <c r="R159" s="954">
        <f t="shared" si="115"/>
        <v>-10.833089026569038</v>
      </c>
      <c r="T159">
        <v>3</v>
      </c>
      <c r="U159">
        <v>2</v>
      </c>
    </row>
    <row r="160" spans="1:22" ht="20.399999999999999" x14ac:dyDescent="0.35">
      <c r="C160" s="992" t="s">
        <v>715</v>
      </c>
      <c r="D160" s="965">
        <f>((4*D$152)-D$148)/3</f>
        <v>3.8673433491795861</v>
      </c>
      <c r="E160" s="962">
        <f t="shared" ref="E160:R160" si="116">((4*E$152)-E$148)/3</f>
        <v>3.7632467155423018E-2</v>
      </c>
      <c r="F160" s="1011">
        <f t="shared" si="116"/>
        <v>5.1006040731422502</v>
      </c>
      <c r="G160" s="965">
        <f t="shared" si="116"/>
        <v>4.5000902753295451</v>
      </c>
      <c r="H160" s="998">
        <f t="shared" si="116"/>
        <v>1.2330802163548589</v>
      </c>
      <c r="I160" s="1011">
        <f t="shared" si="116"/>
        <v>133.8097457953875</v>
      </c>
      <c r="J160" s="962">
        <f t="shared" si="116"/>
        <v>8.2010726775795693</v>
      </c>
      <c r="K160" s="962">
        <f t="shared" si="116"/>
        <v>5.8530709017605875E-2</v>
      </c>
      <c r="L160" s="1011">
        <f t="shared" si="116"/>
        <v>336.14643185252618</v>
      </c>
      <c r="M160" s="998">
        <f t="shared" si="116"/>
        <v>31.465071470171722</v>
      </c>
      <c r="N160" s="1013">
        <f t="shared" si="116"/>
        <v>7.9439981458287498E-2</v>
      </c>
      <c r="O160" s="965">
        <f t="shared" si="116"/>
        <v>36.385304257753255</v>
      </c>
      <c r="P160" s="965">
        <f t="shared" si="116"/>
        <v>13.923176495811468</v>
      </c>
      <c r="Q160" s="961">
        <f t="shared" si="116"/>
        <v>-74.585890713607611</v>
      </c>
      <c r="R160" s="954">
        <f t="shared" si="116"/>
        <v>-10.716098840927257</v>
      </c>
      <c r="T160">
        <v>4</v>
      </c>
      <c r="U160">
        <v>3</v>
      </c>
    </row>
    <row r="161" spans="3:21" ht="20.399999999999999" x14ac:dyDescent="0.35">
      <c r="C161" s="992" t="s">
        <v>716</v>
      </c>
      <c r="D161" s="965">
        <f>((5*D$152)-D$148)/4</f>
        <v>3.8965075037784578</v>
      </c>
      <c r="E161" s="962">
        <f t="shared" ref="E161:R161" si="117">((5*E$152)-E$148)/4</f>
        <v>3.7048983661283737E-2</v>
      </c>
      <c r="F161" s="1011">
        <f t="shared" si="117"/>
        <v>5.9353530573362399</v>
      </c>
      <c r="G161" s="965">
        <f t="shared" si="117"/>
        <v>4.8136777071075105</v>
      </c>
      <c r="H161" s="998">
        <f t="shared" si="117"/>
        <v>1.3088101596435395</v>
      </c>
      <c r="I161" s="1011">
        <f t="shared" si="117"/>
        <v>129.93590935264413</v>
      </c>
      <c r="J161" s="962">
        <f t="shared" si="117"/>
        <v>8.507947365327535</v>
      </c>
      <c r="K161" s="962">
        <f t="shared" si="117"/>
        <v>7.0148031874963115E-2</v>
      </c>
      <c r="L161" s="1011">
        <f t="shared" si="117"/>
        <v>325.8538238283594</v>
      </c>
      <c r="M161" s="998">
        <f t="shared" si="117"/>
        <v>31.517813650541392</v>
      </c>
      <c r="N161" s="1013">
        <f t="shared" si="117"/>
        <v>8.1192795282379576E-2</v>
      </c>
      <c r="O161" s="965">
        <f t="shared" si="117"/>
        <v>37.014268243821533</v>
      </c>
      <c r="P161" s="965">
        <f t="shared" si="117"/>
        <v>15.193672321275715</v>
      </c>
      <c r="Q161" s="961">
        <f t="shared" si="117"/>
        <v>-74.192522054391929</v>
      </c>
      <c r="R161" s="954">
        <f t="shared" si="117"/>
        <v>-10.657603748106366</v>
      </c>
      <c r="T161">
        <v>5</v>
      </c>
      <c r="U161">
        <v>4</v>
      </c>
    </row>
    <row r="162" spans="3:21" ht="20.399999999999999" x14ac:dyDescent="0.35">
      <c r="C162" s="992" t="s">
        <v>717</v>
      </c>
      <c r="D162" s="965">
        <f>(($T162*D$152)-D$148)/$U162</f>
        <v>3.9140059965377807</v>
      </c>
      <c r="E162" s="962">
        <f t="shared" ref="E162:R166" si="118">(($T162*E$152)-E$148)/$U162</f>
        <v>3.6698893564800168E-2</v>
      </c>
      <c r="F162" s="1011">
        <f t="shared" si="118"/>
        <v>6.4362024478526347</v>
      </c>
      <c r="G162" s="965">
        <f t="shared" si="118"/>
        <v>5.0018301661742894</v>
      </c>
      <c r="H162" s="998">
        <f t="shared" si="118"/>
        <v>1.3542481256167485</v>
      </c>
      <c r="I162" s="1011">
        <f t="shared" si="118"/>
        <v>127.61160748699812</v>
      </c>
      <c r="J162" s="962">
        <f t="shared" si="118"/>
        <v>8.6920721779763106</v>
      </c>
      <c r="K162" s="962">
        <f t="shared" si="118"/>
        <v>7.7118425589377454E-2</v>
      </c>
      <c r="L162" s="1011">
        <f t="shared" si="118"/>
        <v>319.6782590138593</v>
      </c>
      <c r="M162" s="998">
        <f t="shared" si="118"/>
        <v>31.549458958763193</v>
      </c>
      <c r="N162" s="1013">
        <f t="shared" si="118"/>
        <v>8.2244483576834851E-2</v>
      </c>
      <c r="O162" s="965">
        <f t="shared" si="118"/>
        <v>37.391646635462493</v>
      </c>
      <c r="P162" s="965">
        <f t="shared" si="118"/>
        <v>15.955969816554267</v>
      </c>
      <c r="Q162" s="961">
        <f t="shared" si="118"/>
        <v>-73.95650085886254</v>
      </c>
      <c r="R162" s="954">
        <f t="shared" si="118"/>
        <v>-10.622506692413832</v>
      </c>
      <c r="T162">
        <v>6</v>
      </c>
      <c r="U162">
        <v>5</v>
      </c>
    </row>
    <row r="163" spans="3:21" ht="20.399999999999999" x14ac:dyDescent="0.35">
      <c r="C163" s="992" t="s">
        <v>736</v>
      </c>
      <c r="D163" s="965">
        <f t="shared" ref="D163:D166" si="119">(($T163*D$152)-D$148)/$U163</f>
        <v>3.9256716583773295</v>
      </c>
      <c r="E163" s="962">
        <f t="shared" si="118"/>
        <v>3.6465500167144456E-2</v>
      </c>
      <c r="F163" s="1011">
        <f t="shared" si="118"/>
        <v>6.7701020415302322</v>
      </c>
      <c r="G163" s="965">
        <f t="shared" si="118"/>
        <v>5.127265138885476</v>
      </c>
      <c r="H163" s="998">
        <f t="shared" si="118"/>
        <v>1.3845401029322206</v>
      </c>
      <c r="I163" s="1011">
        <f t="shared" si="118"/>
        <v>126.06207290990079</v>
      </c>
      <c r="J163" s="962">
        <f t="shared" si="118"/>
        <v>8.8148220530754973</v>
      </c>
      <c r="K163" s="962">
        <f t="shared" si="118"/>
        <v>8.1765354732320356E-2</v>
      </c>
      <c r="L163" s="1011">
        <f t="shared" si="118"/>
        <v>315.56121580419261</v>
      </c>
      <c r="M163" s="998">
        <f t="shared" si="118"/>
        <v>31.570555830911058</v>
      </c>
      <c r="N163" s="1013">
        <f t="shared" si="118"/>
        <v>8.2945609106471682E-2</v>
      </c>
      <c r="O163" s="965">
        <f t="shared" si="118"/>
        <v>37.643232229889811</v>
      </c>
      <c r="P163" s="965">
        <f t="shared" si="118"/>
        <v>16.464168146739965</v>
      </c>
      <c r="Q163" s="961">
        <f t="shared" si="118"/>
        <v>-73.799153395176262</v>
      </c>
      <c r="R163" s="954">
        <f t="shared" si="118"/>
        <v>-10.599108655285477</v>
      </c>
      <c r="T163">
        <v>7</v>
      </c>
      <c r="U163">
        <v>6</v>
      </c>
    </row>
    <row r="164" spans="3:21" ht="20.399999999999999" x14ac:dyDescent="0.35">
      <c r="C164" s="992" t="s">
        <v>737</v>
      </c>
      <c r="D164" s="965">
        <f t="shared" si="119"/>
        <v>3.9340042739770071</v>
      </c>
      <c r="E164" s="962">
        <f t="shared" si="118"/>
        <v>3.6298790597390385E-2</v>
      </c>
      <c r="F164" s="1011">
        <f t="shared" si="118"/>
        <v>7.0086017512999428</v>
      </c>
      <c r="G164" s="965">
        <f t="shared" si="118"/>
        <v>5.2168615479648945</v>
      </c>
      <c r="H164" s="998">
        <f t="shared" si="118"/>
        <v>1.4061772295861295</v>
      </c>
      <c r="I164" s="1011">
        <f t="shared" si="118"/>
        <v>124.95526249768839</v>
      </c>
      <c r="J164" s="962">
        <f t="shared" si="118"/>
        <v>8.902500535289203</v>
      </c>
      <c r="K164" s="962">
        <f t="shared" si="118"/>
        <v>8.5084589834422422E-2</v>
      </c>
      <c r="L164" s="1011">
        <f t="shared" si="118"/>
        <v>312.62047065443068</v>
      </c>
      <c r="M164" s="998">
        <f t="shared" si="118"/>
        <v>31.585625025302392</v>
      </c>
      <c r="N164" s="1013">
        <f t="shared" si="118"/>
        <v>8.3446413056212268E-2</v>
      </c>
      <c r="O164" s="965">
        <f t="shared" si="118"/>
        <v>37.822936225909316</v>
      </c>
      <c r="P164" s="965">
        <f t="shared" si="118"/>
        <v>16.827166954015464</v>
      </c>
      <c r="Q164" s="961">
        <f t="shared" si="118"/>
        <v>-73.686762349686077</v>
      </c>
      <c r="R164" s="954">
        <f t="shared" si="118"/>
        <v>-10.582395771622364</v>
      </c>
      <c r="T164">
        <v>8</v>
      </c>
      <c r="U164">
        <v>7</v>
      </c>
    </row>
    <row r="165" spans="3:21" ht="20.399999999999999" x14ac:dyDescent="0.35">
      <c r="C165" s="992" t="s">
        <v>738</v>
      </c>
      <c r="D165" s="965">
        <f t="shared" si="119"/>
        <v>3.9402537356767655</v>
      </c>
      <c r="E165" s="962">
        <f t="shared" si="118"/>
        <v>3.6173758420074822E-2</v>
      </c>
      <c r="F165" s="1011">
        <f t="shared" si="118"/>
        <v>7.1874765336272262</v>
      </c>
      <c r="G165" s="965">
        <f t="shared" si="118"/>
        <v>5.2840588547744582</v>
      </c>
      <c r="H165" s="998">
        <f t="shared" si="118"/>
        <v>1.4224050745765611</v>
      </c>
      <c r="I165" s="1011">
        <f t="shared" si="118"/>
        <v>124.12515468852909</v>
      </c>
      <c r="J165" s="962">
        <f t="shared" si="118"/>
        <v>8.968259396949481</v>
      </c>
      <c r="K165" s="962">
        <f t="shared" si="118"/>
        <v>8.7574016160998969E-2</v>
      </c>
      <c r="L165" s="1011">
        <f t="shared" si="118"/>
        <v>310.41491179210919</v>
      </c>
      <c r="M165" s="998">
        <f t="shared" si="118"/>
        <v>31.596926921095893</v>
      </c>
      <c r="N165" s="1013">
        <f t="shared" si="118"/>
        <v>8.3822016018517714E-2</v>
      </c>
      <c r="O165" s="965">
        <f t="shared" si="118"/>
        <v>37.957714222923947</v>
      </c>
      <c r="P165" s="965">
        <f t="shared" si="118"/>
        <v>17.099416059472087</v>
      </c>
      <c r="Q165" s="961">
        <f t="shared" si="118"/>
        <v>-73.602469065568428</v>
      </c>
      <c r="R165" s="954">
        <f t="shared" si="118"/>
        <v>-10.569861108875031</v>
      </c>
      <c r="T165">
        <v>9</v>
      </c>
      <c r="U165">
        <v>8</v>
      </c>
    </row>
    <row r="166" spans="3:21" ht="20.399999999999999" x14ac:dyDescent="0.35">
      <c r="C166" s="992" t="s">
        <v>739</v>
      </c>
      <c r="D166" s="965">
        <f t="shared" si="119"/>
        <v>3.9451144281099113</v>
      </c>
      <c r="E166" s="962">
        <f t="shared" si="118"/>
        <v>3.6076511171051616E-2</v>
      </c>
      <c r="F166" s="1011">
        <f t="shared" si="118"/>
        <v>7.3266013643262244</v>
      </c>
      <c r="G166" s="965">
        <f t="shared" si="118"/>
        <v>5.3363234267374526</v>
      </c>
      <c r="H166" s="998">
        <f t="shared" si="118"/>
        <v>1.4350267317913412</v>
      </c>
      <c r="I166" s="1011">
        <f t="shared" si="118"/>
        <v>123.47951528140518</v>
      </c>
      <c r="J166" s="962">
        <f t="shared" si="118"/>
        <v>9.0194051782408096</v>
      </c>
      <c r="K166" s="962">
        <f t="shared" si="118"/>
        <v>8.9510236637225182E-2</v>
      </c>
      <c r="L166" s="1011">
        <f t="shared" si="118"/>
        <v>308.6994771214147</v>
      </c>
      <c r="M166" s="998">
        <f t="shared" si="118"/>
        <v>31.605717284490837</v>
      </c>
      <c r="N166" s="1013">
        <f t="shared" si="118"/>
        <v>8.4114151655866387E-2</v>
      </c>
      <c r="O166" s="965">
        <f t="shared" si="118"/>
        <v>38.062541553935333</v>
      </c>
      <c r="P166" s="965">
        <f t="shared" si="118"/>
        <v>17.311165363716128</v>
      </c>
      <c r="Q166" s="961">
        <f t="shared" si="118"/>
        <v>-73.536907622365817</v>
      </c>
      <c r="R166" s="954">
        <f t="shared" si="118"/>
        <v>-10.560111926738216</v>
      </c>
      <c r="T166">
        <v>10</v>
      </c>
      <c r="U166">
        <v>9</v>
      </c>
    </row>
    <row r="167" spans="3:21" ht="20.399999999999999" x14ac:dyDescent="0.35">
      <c r="D167" s="965"/>
      <c r="E167" s="962"/>
      <c r="F167" s="1011"/>
      <c r="G167" s="965"/>
      <c r="H167" s="998"/>
      <c r="I167" s="1011"/>
      <c r="J167" s="962"/>
      <c r="K167" s="962"/>
      <c r="L167" s="1011"/>
      <c r="M167" s="998"/>
      <c r="N167" s="1013"/>
      <c r="O167" s="965"/>
      <c r="P167" s="965"/>
      <c r="Q167" s="961"/>
      <c r="R167" s="954"/>
    </row>
    <row r="168" spans="3:21" ht="20.399999999999999" x14ac:dyDescent="0.35">
      <c r="C168" s="994" t="s">
        <v>718</v>
      </c>
      <c r="D168" s="965">
        <f>(2*D$150)-D$148</f>
        <v>8.6215858811433588</v>
      </c>
      <c r="E168" s="962">
        <f>(2*E$150)-E$148</f>
        <v>3.7860607891578232E-2</v>
      </c>
      <c r="F168" s="1011">
        <f t="shared" ref="F168:R168" si="120">(2*F$150)-F$148</f>
        <v>0.72118999991720401</v>
      </c>
      <c r="G168" s="965">
        <f t="shared" si="120"/>
        <v>5.9380663082002805</v>
      </c>
      <c r="H168" s="998">
        <f t="shared" si="120"/>
        <v>0.15746289523461998</v>
      </c>
      <c r="I168" s="1011">
        <f t="shared" si="120"/>
        <v>109.78719379349759</v>
      </c>
      <c r="J168" s="962">
        <f t="shared" si="120"/>
        <v>3.8889323184529907</v>
      </c>
      <c r="K168" s="987">
        <f t="shared" si="120"/>
        <v>-0.1444078732452056</v>
      </c>
      <c r="L168" s="1011">
        <f t="shared" si="120"/>
        <v>391.29085073336137</v>
      </c>
      <c r="M168" s="987">
        <f t="shared" si="120"/>
        <v>-24.483390766622414</v>
      </c>
      <c r="N168" s="1013">
        <f t="shared" si="120"/>
        <v>5.3203010194602801E-2</v>
      </c>
      <c r="O168" s="965">
        <f t="shared" si="120"/>
        <v>2.2803831067829776</v>
      </c>
      <c r="P168" s="987">
        <f t="shared" si="120"/>
        <v>-4.4559990007247805</v>
      </c>
      <c r="Q168" s="961">
        <f t="shared" si="120"/>
        <v>-78.195302909348484</v>
      </c>
      <c r="R168" s="954">
        <f t="shared" si="120"/>
        <v>-11.119258912966204</v>
      </c>
    </row>
    <row r="169" spans="3:21" ht="20.399999999999999" x14ac:dyDescent="0.35">
      <c r="C169" s="994" t="s">
        <v>720</v>
      </c>
      <c r="D169" s="965">
        <f>($U169*D$150)-$T169*D$148</f>
        <v>10.765393910334272</v>
      </c>
      <c r="E169" s="962">
        <f t="shared" ref="E169:R172" si="121">($U169*E$150)-$T169*E$148</f>
        <v>4.2642546212770048E-2</v>
      </c>
      <c r="F169" s="987">
        <f t="shared" si="121"/>
        <v>-8.1465089102472419</v>
      </c>
      <c r="G169" s="965">
        <f t="shared" si="121"/>
        <v>4.1483548704119286</v>
      </c>
      <c r="H169" s="987">
        <f t="shared" si="121"/>
        <v>-0.98618531163494705</v>
      </c>
      <c r="I169" s="1011">
        <f t="shared" si="121"/>
        <v>128.76660933449952</v>
      </c>
      <c r="J169" s="987">
        <f t="shared" si="121"/>
        <v>-0.7221353630940186</v>
      </c>
      <c r="K169" s="987">
        <f t="shared" si="121"/>
        <v>-0.33881574723546926</v>
      </c>
      <c r="L169" s="1011">
        <f t="shared" si="121"/>
        <v>501.2039243671133</v>
      </c>
      <c r="M169" s="987">
        <f t="shared" si="121"/>
        <v>-52.879559327976807</v>
      </c>
      <c r="N169" s="1013">
        <f t="shared" si="121"/>
        <v>2.6062013970023779E-2</v>
      </c>
      <c r="O169" s="987">
        <f t="shared" si="121"/>
        <v>-19.803789357248391</v>
      </c>
      <c r="P169" s="987">
        <f t="shared" si="121"/>
        <v>-23.809553352706885</v>
      </c>
      <c r="Q169" s="961">
        <f t="shared" si="121"/>
        <v>-83.146958280944318</v>
      </c>
      <c r="R169" s="954">
        <f t="shared" si="121"/>
        <v>-11.7887996915528</v>
      </c>
      <c r="T169">
        <v>2</v>
      </c>
      <c r="U169">
        <v>3</v>
      </c>
    </row>
    <row r="170" spans="3:21" ht="20.399999999999999" x14ac:dyDescent="0.35">
      <c r="C170" s="994" t="s">
        <v>719</v>
      </c>
      <c r="D170" s="965">
        <f t="shared" ref="D170:D172" si="122">($U170*D$150)-$T170*D$148</f>
        <v>12.909201939525182</v>
      </c>
      <c r="E170" s="962">
        <f t="shared" si="121"/>
        <v>4.7424484533961864E-2</v>
      </c>
      <c r="F170" s="987">
        <f t="shared" si="121"/>
        <v>-17.014207820411691</v>
      </c>
      <c r="G170" s="965">
        <f t="shared" si="121"/>
        <v>2.3586434326235732</v>
      </c>
      <c r="H170" s="987">
        <f t="shared" si="121"/>
        <v>-2.1298335185045136</v>
      </c>
      <c r="I170" s="1011">
        <f t="shared" si="121"/>
        <v>147.74602487550146</v>
      </c>
      <c r="J170" s="987">
        <f t="shared" si="121"/>
        <v>-5.3332030446410243</v>
      </c>
      <c r="K170" s="987">
        <f t="shared" si="121"/>
        <v>-0.53322362122573286</v>
      </c>
      <c r="L170" s="1011">
        <f t="shared" si="121"/>
        <v>611.11699800086524</v>
      </c>
      <c r="M170" s="987">
        <f t="shared" si="121"/>
        <v>-81.275727889331222</v>
      </c>
      <c r="N170" s="1013">
        <f t="shared" si="121"/>
        <v>-1.0789822545552719E-3</v>
      </c>
      <c r="O170" s="987">
        <f t="shared" si="121"/>
        <v>-41.88796182127976</v>
      </c>
      <c r="P170" s="987">
        <f t="shared" si="121"/>
        <v>-43.163107704688997</v>
      </c>
      <c r="Q170" s="961">
        <f t="shared" si="121"/>
        <v>-88.098613652540166</v>
      </c>
      <c r="R170" s="954">
        <f t="shared" si="121"/>
        <v>-12.45834047013939</v>
      </c>
      <c r="T170">
        <v>3</v>
      </c>
      <c r="U170">
        <v>4</v>
      </c>
    </row>
    <row r="171" spans="3:21" ht="20.399999999999999" x14ac:dyDescent="0.35">
      <c r="C171" s="994" t="s">
        <v>721</v>
      </c>
      <c r="D171" s="965">
        <f t="shared" si="122"/>
        <v>15.053009968716097</v>
      </c>
      <c r="E171" s="962">
        <f t="shared" si="121"/>
        <v>5.2206422855153686E-2</v>
      </c>
      <c r="F171" s="987">
        <f t="shared" si="121"/>
        <v>-25.881906730576141</v>
      </c>
      <c r="G171" s="965">
        <f t="shared" si="121"/>
        <v>0.56893199483521784</v>
      </c>
      <c r="H171" s="987">
        <f t="shared" si="121"/>
        <v>-3.2734817253740811</v>
      </c>
      <c r="I171" s="1011">
        <f t="shared" si="121"/>
        <v>166.72544041650337</v>
      </c>
      <c r="J171" s="987">
        <f t="shared" si="121"/>
        <v>-9.9442707261880372</v>
      </c>
      <c r="K171" s="987">
        <f t="shared" si="121"/>
        <v>-0.72763149521599657</v>
      </c>
      <c r="L171" s="1011">
        <f t="shared" si="121"/>
        <v>721.03007163461723</v>
      </c>
      <c r="M171" s="987">
        <f t="shared" si="121"/>
        <v>-109.67189645068561</v>
      </c>
      <c r="N171" s="1015">
        <f t="shared" si="121"/>
        <v>-2.8219978479134267E-2</v>
      </c>
      <c r="O171" s="987">
        <f t="shared" si="121"/>
        <v>-63.972134285311128</v>
      </c>
      <c r="P171" s="987">
        <f t="shared" si="121"/>
        <v>-62.516662056671095</v>
      </c>
      <c r="Q171" s="961">
        <f t="shared" si="121"/>
        <v>-93.050269024135957</v>
      </c>
      <c r="R171" s="954">
        <f t="shared" si="121"/>
        <v>-13.127881248725984</v>
      </c>
      <c r="T171">
        <v>4</v>
      </c>
      <c r="U171">
        <v>5</v>
      </c>
    </row>
    <row r="172" spans="3:21" ht="20.399999999999999" x14ac:dyDescent="0.35">
      <c r="C172" s="994" t="s">
        <v>722</v>
      </c>
      <c r="D172" s="965">
        <f t="shared" si="122"/>
        <v>17.196817997907008</v>
      </c>
      <c r="E172" s="962">
        <f t="shared" si="121"/>
        <v>5.6988361176345509E-2</v>
      </c>
      <c r="F172" s="987">
        <f t="shared" si="121"/>
        <v>-34.749605640740583</v>
      </c>
      <c r="G172" s="987">
        <f t="shared" si="121"/>
        <v>-1.2207794429531305</v>
      </c>
      <c r="H172" s="987">
        <f t="shared" si="121"/>
        <v>-4.4171299322436486</v>
      </c>
      <c r="I172" s="1011">
        <f t="shared" si="121"/>
        <v>185.70485595750529</v>
      </c>
      <c r="J172" s="987">
        <f t="shared" si="121"/>
        <v>-14.55533840773505</v>
      </c>
      <c r="K172" s="987">
        <f t="shared" si="121"/>
        <v>-0.92203936920626028</v>
      </c>
      <c r="L172" s="1011">
        <f t="shared" si="121"/>
        <v>830.94314526836922</v>
      </c>
      <c r="M172" s="987">
        <f t="shared" si="121"/>
        <v>-138.06806501203999</v>
      </c>
      <c r="N172" s="1015">
        <f t="shared" si="121"/>
        <v>-5.5360974703713262E-2</v>
      </c>
      <c r="O172" s="987">
        <f t="shared" si="121"/>
        <v>-86.056306749342497</v>
      </c>
      <c r="P172" s="987">
        <f t="shared" si="121"/>
        <v>-81.870216408653192</v>
      </c>
      <c r="Q172" s="961">
        <f t="shared" si="121"/>
        <v>-98.001924395731805</v>
      </c>
      <c r="R172" s="954">
        <f t="shared" si="121"/>
        <v>-13.797422027312585</v>
      </c>
      <c r="T172">
        <v>5</v>
      </c>
      <c r="U172">
        <v>6</v>
      </c>
    </row>
    <row r="173" spans="3:21" ht="20.399999999999999" x14ac:dyDescent="0.35">
      <c r="C173" s="995"/>
      <c r="D173" s="965"/>
      <c r="E173" s="962"/>
      <c r="F173" s="1011"/>
      <c r="G173" s="965"/>
      <c r="H173" s="998"/>
      <c r="I173" s="1011"/>
      <c r="J173" s="962"/>
      <c r="K173" s="962"/>
      <c r="L173" s="1011"/>
      <c r="M173" s="998"/>
      <c r="N173" s="1013"/>
      <c r="O173" s="965"/>
      <c r="P173" s="965"/>
      <c r="Q173" s="961"/>
      <c r="R173" s="954"/>
    </row>
    <row r="174" spans="3:21" ht="20.399999999999999" x14ac:dyDescent="0.35">
      <c r="C174" s="994" t="s">
        <v>723</v>
      </c>
      <c r="D174" s="965">
        <f>(($T174*D$150)-D$148)/$U174</f>
        <v>7.5496818665479033</v>
      </c>
      <c r="E174" s="962">
        <f t="shared" ref="E174:R181" si="123">(($T174*E$150)-E$148)/$U174</f>
        <v>3.5469638730982321E-2</v>
      </c>
      <c r="F174" s="1011">
        <f t="shared" si="123"/>
        <v>5.1550394549994287</v>
      </c>
      <c r="G174" s="965">
        <f t="shared" si="123"/>
        <v>6.8329220270944582</v>
      </c>
      <c r="H174" s="998">
        <f t="shared" si="123"/>
        <v>0.7292869986694035</v>
      </c>
      <c r="I174" s="1011">
        <f t="shared" si="123"/>
        <v>100.29748602299662</v>
      </c>
      <c r="J174" s="962">
        <f t="shared" si="123"/>
        <v>6.1944661592264953</v>
      </c>
      <c r="K174" s="962">
        <f t="shared" si="123"/>
        <v>-4.7203936250073769E-2</v>
      </c>
      <c r="L174" s="1011">
        <f t="shared" si="123"/>
        <v>336.33431391648537</v>
      </c>
      <c r="M174" s="987">
        <f t="shared" si="123"/>
        <v>-10.285306485945211</v>
      </c>
      <c r="N174" s="1013">
        <f t="shared" si="123"/>
        <v>6.6773508306892312E-2</v>
      </c>
      <c r="O174" s="965">
        <f t="shared" si="123"/>
        <v>13.322469338798662</v>
      </c>
      <c r="P174" s="965">
        <f t="shared" si="123"/>
        <v>5.2207781752662719</v>
      </c>
      <c r="Q174" s="961">
        <f t="shared" si="123"/>
        <v>-75.719475223550575</v>
      </c>
      <c r="R174" s="954">
        <f t="shared" si="123"/>
        <v>-10.784488523672909</v>
      </c>
      <c r="T174">
        <v>3</v>
      </c>
      <c r="U174">
        <v>2</v>
      </c>
    </row>
    <row r="175" spans="3:21" ht="20.399999999999999" x14ac:dyDescent="0.35">
      <c r="C175" s="994" t="s">
        <v>724</v>
      </c>
      <c r="D175" s="965">
        <f t="shared" ref="D175:D181" si="124">(($T175*D$150)-D$148)/$U175</f>
        <v>7.1923805283494175</v>
      </c>
      <c r="E175" s="962">
        <f t="shared" si="123"/>
        <v>3.4672649010783686E-2</v>
      </c>
      <c r="F175" s="1011">
        <f t="shared" si="123"/>
        <v>6.6329892733601694</v>
      </c>
      <c r="G175" s="965">
        <f t="shared" si="123"/>
        <v>7.1312072667258493</v>
      </c>
      <c r="H175" s="998">
        <f t="shared" si="123"/>
        <v>0.91989503314766463</v>
      </c>
      <c r="I175" s="1042">
        <f t="shared" si="123"/>
        <v>97.134250099496299</v>
      </c>
      <c r="J175" s="962">
        <f t="shared" si="123"/>
        <v>6.9629774394843302</v>
      </c>
      <c r="K175" s="962">
        <f t="shared" si="123"/>
        <v>-1.4802623918363159E-2</v>
      </c>
      <c r="L175" s="1011">
        <f t="shared" si="123"/>
        <v>318.01546831086006</v>
      </c>
      <c r="M175" s="987">
        <f t="shared" si="123"/>
        <v>-5.5526117257194789</v>
      </c>
      <c r="N175" s="1013">
        <f t="shared" si="123"/>
        <v>7.1297007677655483E-2</v>
      </c>
      <c r="O175" s="965">
        <f t="shared" si="123"/>
        <v>17.003164749470557</v>
      </c>
      <c r="P175" s="965">
        <f t="shared" si="123"/>
        <v>8.4463705672632887</v>
      </c>
      <c r="Q175" s="961">
        <f t="shared" si="123"/>
        <v>-74.894199328284586</v>
      </c>
      <c r="R175" s="954">
        <f t="shared" si="123"/>
        <v>-10.672898393908476</v>
      </c>
      <c r="T175">
        <v>4</v>
      </c>
      <c r="U175">
        <v>3</v>
      </c>
    </row>
    <row r="176" spans="3:21" ht="20.399999999999999" x14ac:dyDescent="0.35">
      <c r="C176" s="994" t="s">
        <v>725</v>
      </c>
      <c r="D176" s="965">
        <f t="shared" si="124"/>
        <v>7.0137298592501756</v>
      </c>
      <c r="E176" s="962">
        <f t="shared" si="123"/>
        <v>3.4274154150684362E-2</v>
      </c>
      <c r="F176" s="1011">
        <f t="shared" si="123"/>
        <v>7.3719641825405393</v>
      </c>
      <c r="G176" s="965">
        <f t="shared" si="123"/>
        <v>7.2803498865415452</v>
      </c>
      <c r="H176" s="998">
        <f t="shared" si="123"/>
        <v>1.0151990503867951</v>
      </c>
      <c r="I176" s="1011">
        <f t="shared" si="123"/>
        <v>95.552632137746144</v>
      </c>
      <c r="J176" s="962">
        <f t="shared" si="123"/>
        <v>7.3472330796132477</v>
      </c>
      <c r="K176" s="962">
        <f t="shared" si="123"/>
        <v>1.3980322474921453E-3</v>
      </c>
      <c r="L176" s="1011">
        <f t="shared" si="123"/>
        <v>308.85604550804737</v>
      </c>
      <c r="M176" s="987">
        <f t="shared" si="123"/>
        <v>-3.1862643456066122</v>
      </c>
      <c r="N176" s="1013">
        <f t="shared" si="123"/>
        <v>7.3558757363037075E-2</v>
      </c>
      <c r="O176" s="965">
        <f t="shared" si="123"/>
        <v>18.843512454806504</v>
      </c>
      <c r="P176" s="965">
        <f t="shared" si="123"/>
        <v>10.059166763261798</v>
      </c>
      <c r="Q176" s="961">
        <f t="shared" si="123"/>
        <v>-74.481561380651598</v>
      </c>
      <c r="R176" s="954">
        <f t="shared" si="123"/>
        <v>-10.617103329026259</v>
      </c>
      <c r="T176">
        <v>5</v>
      </c>
      <c r="U176">
        <v>4</v>
      </c>
    </row>
    <row r="177" spans="3:21" ht="20.399999999999999" x14ac:dyDescent="0.35">
      <c r="C177" s="994" t="s">
        <v>726</v>
      </c>
      <c r="D177" s="965">
        <f t="shared" si="124"/>
        <v>6.9065394577906289</v>
      </c>
      <c r="E177" s="962">
        <f t="shared" si="123"/>
        <v>3.4035057234624772E-2</v>
      </c>
      <c r="F177" s="1011">
        <f t="shared" si="123"/>
        <v>7.815349128048763</v>
      </c>
      <c r="G177" s="965">
        <f t="shared" si="123"/>
        <v>7.3698354584309644</v>
      </c>
      <c r="H177" s="998">
        <f t="shared" si="123"/>
        <v>1.0723814607302735</v>
      </c>
      <c r="I177" s="1011">
        <f t="shared" si="123"/>
        <v>94.603661360696051</v>
      </c>
      <c r="J177" s="962">
        <f t="shared" si="123"/>
        <v>7.5777864636905976</v>
      </c>
      <c r="K177" s="962">
        <f t="shared" si="123"/>
        <v>1.1118425947005328E-2</v>
      </c>
      <c r="L177" s="1011">
        <f t="shared" si="123"/>
        <v>303.36039182635977</v>
      </c>
      <c r="M177" s="987">
        <f t="shared" si="123"/>
        <v>-1.7664559175388916</v>
      </c>
      <c r="N177" s="1013">
        <f t="shared" si="123"/>
        <v>7.4915807174266019E-2</v>
      </c>
      <c r="O177" s="965">
        <f t="shared" si="123"/>
        <v>19.947721078008072</v>
      </c>
      <c r="P177" s="965">
        <f t="shared" si="123"/>
        <v>11.026844480860904</v>
      </c>
      <c r="Q177" s="961">
        <f t="shared" si="123"/>
        <v>-74.233978612071809</v>
      </c>
      <c r="R177" s="954">
        <f t="shared" si="123"/>
        <v>-10.58362629009693</v>
      </c>
      <c r="T177">
        <v>6</v>
      </c>
      <c r="U177">
        <v>5</v>
      </c>
    </row>
    <row r="178" spans="3:21" ht="20.399999999999999" x14ac:dyDescent="0.35">
      <c r="C178" s="994" t="s">
        <v>740</v>
      </c>
      <c r="D178" s="965">
        <f t="shared" si="124"/>
        <v>6.8350791901509327</v>
      </c>
      <c r="E178" s="962">
        <f t="shared" si="123"/>
        <v>3.3875659290585045E-2</v>
      </c>
      <c r="F178" s="1011">
        <f t="shared" si="123"/>
        <v>8.1109390917209101</v>
      </c>
      <c r="G178" s="965">
        <f t="shared" si="123"/>
        <v>7.4294925063572421</v>
      </c>
      <c r="H178" s="998">
        <f t="shared" si="123"/>
        <v>1.1105030676259258</v>
      </c>
      <c r="I178" s="1011">
        <f t="shared" si="123"/>
        <v>93.971014175996004</v>
      </c>
      <c r="J178" s="962">
        <f t="shared" si="123"/>
        <v>7.7314887197421642</v>
      </c>
      <c r="K178" s="962">
        <f t="shared" si="123"/>
        <v>1.7598688413347451E-2</v>
      </c>
      <c r="L178" s="1011">
        <f t="shared" si="123"/>
        <v>299.69662270523469</v>
      </c>
      <c r="M178" s="987">
        <f t="shared" si="123"/>
        <v>-0.81991696549374515</v>
      </c>
      <c r="N178" s="1013">
        <f t="shared" si="123"/>
        <v>7.5820507048418653E-2</v>
      </c>
      <c r="O178" s="965">
        <f t="shared" si="123"/>
        <v>20.683860160142455</v>
      </c>
      <c r="P178" s="965">
        <f t="shared" si="123"/>
        <v>11.671962959260307</v>
      </c>
      <c r="Q178" s="961">
        <f t="shared" si="123"/>
        <v>-74.068923433018625</v>
      </c>
      <c r="R178" s="954">
        <f t="shared" si="123"/>
        <v>-10.561308264144044</v>
      </c>
      <c r="T178">
        <v>7</v>
      </c>
      <c r="U178">
        <v>6</v>
      </c>
    </row>
    <row r="179" spans="3:21" ht="20.399999999999999" x14ac:dyDescent="0.35">
      <c r="C179" s="994" t="s">
        <v>741</v>
      </c>
      <c r="D179" s="965">
        <f t="shared" si="124"/>
        <v>6.7840361418368627</v>
      </c>
      <c r="E179" s="962">
        <f t="shared" si="123"/>
        <v>3.3761803616270951E-2</v>
      </c>
      <c r="F179" s="1011">
        <f t="shared" si="123"/>
        <v>8.3220747800581591</v>
      </c>
      <c r="G179" s="965">
        <f t="shared" si="123"/>
        <v>7.4721046834474407</v>
      </c>
      <c r="H179" s="998">
        <f t="shared" si="123"/>
        <v>1.1377327868371059</v>
      </c>
      <c r="I179" s="1011">
        <f t="shared" si="123"/>
        <v>93.519123329781664</v>
      </c>
      <c r="J179" s="962">
        <f t="shared" si="123"/>
        <v>7.8412760454932835</v>
      </c>
      <c r="K179" s="962">
        <f t="shared" si="123"/>
        <v>2.2227447317877538E-2</v>
      </c>
      <c r="L179" s="1011">
        <f t="shared" si="123"/>
        <v>297.07964476157395</v>
      </c>
      <c r="M179" s="987">
        <f t="shared" si="123"/>
        <v>-0.14381771403292629</v>
      </c>
      <c r="N179" s="1013">
        <f t="shared" si="123"/>
        <v>7.6466721244241961E-2</v>
      </c>
      <c r="O179" s="965">
        <f t="shared" si="123"/>
        <v>21.209673790238437</v>
      </c>
      <c r="P179" s="965">
        <f t="shared" si="123"/>
        <v>12.132761872402739</v>
      </c>
      <c r="Q179" s="961">
        <f t="shared" si="123"/>
        <v>-73.951026876552064</v>
      </c>
      <c r="R179" s="954">
        <f t="shared" si="123"/>
        <v>-10.545366817034838</v>
      </c>
      <c r="T179">
        <v>8</v>
      </c>
      <c r="U179">
        <v>7</v>
      </c>
    </row>
    <row r="180" spans="3:21" ht="20.399999999999999" x14ac:dyDescent="0.35">
      <c r="C180" s="994" t="s">
        <v>742</v>
      </c>
      <c r="D180" s="965">
        <f t="shared" si="124"/>
        <v>6.7457538556013112</v>
      </c>
      <c r="E180" s="962">
        <f t="shared" si="123"/>
        <v>3.3676411860535389E-2</v>
      </c>
      <c r="F180" s="1011">
        <f t="shared" si="123"/>
        <v>8.4804265463110955</v>
      </c>
      <c r="G180" s="965">
        <f t="shared" si="123"/>
        <v>7.5040638162650897</v>
      </c>
      <c r="H180" s="998">
        <f t="shared" si="123"/>
        <v>1.1581550762454911</v>
      </c>
      <c r="I180" s="1011">
        <f t="shared" si="123"/>
        <v>93.180205195120905</v>
      </c>
      <c r="J180" s="962">
        <f t="shared" si="123"/>
        <v>7.9236165398066234</v>
      </c>
      <c r="K180" s="962">
        <f t="shared" si="123"/>
        <v>2.5699016496275102E-2</v>
      </c>
      <c r="L180" s="1011">
        <f t="shared" si="123"/>
        <v>295.11691130382837</v>
      </c>
      <c r="M180" s="998">
        <f t="shared" si="123"/>
        <v>0.36325672456268787</v>
      </c>
      <c r="N180" s="1013">
        <f t="shared" si="123"/>
        <v>7.6951381891109449E-2</v>
      </c>
      <c r="O180" s="965">
        <f t="shared" si="123"/>
        <v>21.604034012810423</v>
      </c>
      <c r="P180" s="965">
        <f t="shared" si="123"/>
        <v>12.478361057259562</v>
      </c>
      <c r="Q180" s="961">
        <f t="shared" si="123"/>
        <v>-73.862604459202132</v>
      </c>
      <c r="R180" s="954">
        <f t="shared" si="123"/>
        <v>-10.533410731702935</v>
      </c>
      <c r="T180">
        <v>9</v>
      </c>
      <c r="U180">
        <v>8</v>
      </c>
    </row>
    <row r="181" spans="3:21" ht="20.399999999999999" x14ac:dyDescent="0.35">
      <c r="C181" s="994" t="s">
        <v>743</v>
      </c>
      <c r="D181" s="965">
        <f t="shared" si="124"/>
        <v>6.7159787440847714</v>
      </c>
      <c r="E181" s="962">
        <f t="shared" si="123"/>
        <v>3.3609996050518835E-2</v>
      </c>
      <c r="F181" s="1011">
        <f t="shared" si="123"/>
        <v>8.60358903117449</v>
      </c>
      <c r="G181" s="965">
        <f t="shared" si="123"/>
        <v>7.5289209195677058</v>
      </c>
      <c r="H181" s="998">
        <f t="shared" si="123"/>
        <v>1.1740390791186794</v>
      </c>
      <c r="I181" s="1011">
        <f t="shared" si="123"/>
        <v>92.916602201495891</v>
      </c>
      <c r="J181" s="962">
        <f t="shared" si="123"/>
        <v>7.9876591464947762</v>
      </c>
      <c r="K181" s="962">
        <f t="shared" si="123"/>
        <v>2.8399125857250986E-2</v>
      </c>
      <c r="L181" s="1011">
        <f t="shared" si="123"/>
        <v>293.59034083669292</v>
      </c>
      <c r="M181" s="998">
        <f t="shared" si="123"/>
        <v>0.75764795458149892</v>
      </c>
      <c r="N181" s="1013">
        <f t="shared" si="123"/>
        <v>7.7328340172006377E-2</v>
      </c>
      <c r="O181" s="965">
        <f t="shared" si="123"/>
        <v>21.910758630366416</v>
      </c>
      <c r="P181" s="965">
        <f t="shared" si="123"/>
        <v>12.747160423259313</v>
      </c>
      <c r="Q181" s="961">
        <f t="shared" si="123"/>
        <v>-73.793831467929962</v>
      </c>
      <c r="R181" s="954">
        <f t="shared" si="123"/>
        <v>-10.524111554222564</v>
      </c>
      <c r="T181">
        <v>10</v>
      </c>
      <c r="U181">
        <v>9</v>
      </c>
    </row>
    <row r="182" spans="3:21" ht="20.399999999999999" x14ac:dyDescent="0.35">
      <c r="D182" s="965"/>
      <c r="E182" s="962"/>
      <c r="F182" s="1011"/>
      <c r="G182" s="965"/>
      <c r="H182" s="998"/>
      <c r="I182" s="1011"/>
      <c r="J182" s="962"/>
      <c r="K182" s="962"/>
      <c r="L182" s="1011"/>
      <c r="M182" s="998"/>
      <c r="N182" s="1013"/>
      <c r="O182" s="965"/>
      <c r="P182" s="965"/>
      <c r="Q182" s="961"/>
      <c r="R182" s="954"/>
    </row>
    <row r="183" spans="3:21" ht="20.399999999999999" x14ac:dyDescent="0.35">
      <c r="C183" s="996" t="s">
        <v>727</v>
      </c>
      <c r="D183" s="965">
        <f>(2*D$151)-D$148</f>
        <v>6.5771412671568132</v>
      </c>
      <c r="E183" s="962">
        <f t="shared" ref="E183:R183" si="125">(2*E$151)-E$148</f>
        <v>2.74237011018383E-2</v>
      </c>
      <c r="F183" s="1011">
        <f t="shared" si="125"/>
        <v>2.2367452757282926</v>
      </c>
      <c r="G183" s="965">
        <f t="shared" si="125"/>
        <v>4.3980665582748788</v>
      </c>
      <c r="H183" s="998">
        <f t="shared" si="125"/>
        <v>0.51968514288815726</v>
      </c>
      <c r="I183" s="1011">
        <f t="shared" si="125"/>
        <v>117.36274853525104</v>
      </c>
      <c r="J183" s="962">
        <f t="shared" si="125"/>
        <v>3.2222656517863228</v>
      </c>
      <c r="K183" s="1012">
        <f t="shared" si="125"/>
        <v>-0.24440787473532172</v>
      </c>
      <c r="L183" s="1011">
        <f t="shared" si="125"/>
        <v>380.42418203218949</v>
      </c>
      <c r="M183" s="987">
        <f t="shared" si="125"/>
        <v>-12.415835021179703</v>
      </c>
      <c r="N183" s="1013">
        <f t="shared" si="125"/>
        <v>3.5990957882440611E-2</v>
      </c>
      <c r="O183" s="965">
        <f t="shared" si="125"/>
        <v>11.054826839150593</v>
      </c>
      <c r="P183" s="965">
        <f t="shared" si="125"/>
        <v>0.93844599473157331</v>
      </c>
      <c r="Q183" s="961">
        <f t="shared" si="125"/>
        <v>-77.413480061878673</v>
      </c>
      <c r="R183" s="954">
        <f t="shared" si="125"/>
        <v>-11.110381547816422</v>
      </c>
    </row>
    <row r="184" spans="3:21" ht="20.399999999999999" x14ac:dyDescent="0.35">
      <c r="C184" s="996" t="s">
        <v>728</v>
      </c>
      <c r="D184" s="965">
        <f>($U184*D$151)-$T184*D$148</f>
        <v>7.6987269893544514</v>
      </c>
      <c r="E184" s="962">
        <f t="shared" ref="E184:R187" si="126">($U184*E$151)-$T184*E$148</f>
        <v>2.6987186028160158E-2</v>
      </c>
      <c r="F184" s="987">
        <f t="shared" si="126"/>
        <v>-5.8731759965306125</v>
      </c>
      <c r="G184" s="965">
        <f t="shared" si="126"/>
        <v>1.8383552455238252</v>
      </c>
      <c r="H184" s="998">
        <f t="shared" si="126"/>
        <v>-0.44285194015464135</v>
      </c>
      <c r="I184" s="1011">
        <f t="shared" si="126"/>
        <v>140.12994144712971</v>
      </c>
      <c r="J184" s="987">
        <f t="shared" si="126"/>
        <v>-1.7221353630940186</v>
      </c>
      <c r="K184" s="1012">
        <f t="shared" si="126"/>
        <v>-0.48881574947064343</v>
      </c>
      <c r="L184" s="1011">
        <f t="shared" si="126"/>
        <v>484.90392131535549</v>
      </c>
      <c r="M184" s="987">
        <f t="shared" si="126"/>
        <v>-34.778225709812745</v>
      </c>
      <c r="N184" s="1013">
        <f t="shared" si="126"/>
        <v>2.4393550178047896E-4</v>
      </c>
      <c r="O184" s="987">
        <f t="shared" si="126"/>
        <v>-6.6421237586969681</v>
      </c>
      <c r="P184" s="987">
        <f t="shared" si="126"/>
        <v>-15.717885859522355</v>
      </c>
      <c r="Q184" s="961">
        <f t="shared" si="126"/>
        <v>-81.974224009739601</v>
      </c>
      <c r="R184" s="954">
        <f t="shared" si="126"/>
        <v>-11.775483643828125</v>
      </c>
      <c r="T184">
        <v>2</v>
      </c>
      <c r="U184">
        <v>3</v>
      </c>
    </row>
    <row r="185" spans="3:21" ht="20.399999999999999" x14ac:dyDescent="0.35">
      <c r="C185" s="996" t="s">
        <v>729</v>
      </c>
      <c r="D185" s="965">
        <f t="shared" ref="D185:D187" si="127">($U185*D$151)-$T185*D$148</f>
        <v>8.8203127115520914</v>
      </c>
      <c r="E185" s="962">
        <f t="shared" si="126"/>
        <v>2.6550670954482006E-2</v>
      </c>
      <c r="F185" s="987">
        <f t="shared" si="126"/>
        <v>-13.983097268789514</v>
      </c>
      <c r="G185" s="987">
        <f t="shared" si="126"/>
        <v>-0.72135606722723011</v>
      </c>
      <c r="H185" s="987">
        <f t="shared" si="126"/>
        <v>-1.4053890231974391</v>
      </c>
      <c r="I185" s="1011">
        <f t="shared" si="126"/>
        <v>162.89713435900836</v>
      </c>
      <c r="J185" s="987">
        <f t="shared" si="126"/>
        <v>-6.6665363779743601</v>
      </c>
      <c r="K185" s="1012">
        <f t="shared" si="126"/>
        <v>-0.7332236242059651</v>
      </c>
      <c r="L185" s="1011">
        <f t="shared" si="126"/>
        <v>589.38366059852149</v>
      </c>
      <c r="M185" s="987">
        <f t="shared" si="126"/>
        <v>-57.1406163984458</v>
      </c>
      <c r="N185" s="1015">
        <f t="shared" si="126"/>
        <v>-3.5503086878879653E-2</v>
      </c>
      <c r="O185" s="987">
        <f t="shared" si="126"/>
        <v>-24.339074356544529</v>
      </c>
      <c r="P185" s="987">
        <f t="shared" si="126"/>
        <v>-32.374217713776289</v>
      </c>
      <c r="Q185" s="961">
        <f t="shared" si="126"/>
        <v>-86.534967957600543</v>
      </c>
      <c r="R185" s="954">
        <f t="shared" si="126"/>
        <v>-12.440585739839825</v>
      </c>
      <c r="T185">
        <v>3</v>
      </c>
      <c r="U185">
        <v>4</v>
      </c>
    </row>
    <row r="186" spans="3:21" ht="20.399999999999999" x14ac:dyDescent="0.35">
      <c r="C186" s="996" t="s">
        <v>730</v>
      </c>
      <c r="D186" s="965">
        <f t="shared" si="127"/>
        <v>9.9418984337497314</v>
      </c>
      <c r="E186" s="962">
        <f t="shared" si="126"/>
        <v>2.611415588080386E-2</v>
      </c>
      <c r="F186" s="987">
        <f t="shared" si="126"/>
        <v>-22.093018541048416</v>
      </c>
      <c r="G186" s="987">
        <f t="shared" si="126"/>
        <v>-3.2810673799782819</v>
      </c>
      <c r="H186" s="987">
        <f t="shared" si="126"/>
        <v>-2.3679261062402377</v>
      </c>
      <c r="I186" s="1011">
        <f t="shared" si="126"/>
        <v>185.66432727088699</v>
      </c>
      <c r="J186" s="987">
        <f t="shared" si="126"/>
        <v>-11.610937392854709</v>
      </c>
      <c r="K186" s="1012">
        <f t="shared" si="126"/>
        <v>-0.97763149894128687</v>
      </c>
      <c r="L186" s="1011">
        <f t="shared" si="126"/>
        <v>693.86339988168754</v>
      </c>
      <c r="M186" s="987">
        <f t="shared" si="126"/>
        <v>-79.503007087078842</v>
      </c>
      <c r="N186" s="1015">
        <f t="shared" si="126"/>
        <v>-7.1250109259539729E-2</v>
      </c>
      <c r="O186" s="987">
        <f t="shared" si="126"/>
        <v>-42.036024954392076</v>
      </c>
      <c r="P186" s="987">
        <f t="shared" si="126"/>
        <v>-49.03054956803021</v>
      </c>
      <c r="Q186" s="961">
        <f t="shared" si="126"/>
        <v>-91.095711905461428</v>
      </c>
      <c r="R186" s="954">
        <f t="shared" si="126"/>
        <v>-13.105687835851533</v>
      </c>
      <c r="T186">
        <v>4</v>
      </c>
      <c r="U186">
        <v>5</v>
      </c>
    </row>
    <row r="187" spans="3:21" ht="20.399999999999999" x14ac:dyDescent="0.35">
      <c r="C187" s="996" t="s">
        <v>732</v>
      </c>
      <c r="D187" s="965">
        <f t="shared" si="127"/>
        <v>11.063484155947368</v>
      </c>
      <c r="E187" s="962">
        <f t="shared" si="126"/>
        <v>2.5677640807125729E-2</v>
      </c>
      <c r="F187" s="987">
        <f t="shared" si="126"/>
        <v>-30.202939813307324</v>
      </c>
      <c r="G187" s="987">
        <f t="shared" si="126"/>
        <v>-5.8407786927293373</v>
      </c>
      <c r="H187" s="987">
        <f t="shared" si="126"/>
        <v>-3.3304631892830372</v>
      </c>
      <c r="I187" s="1011">
        <f t="shared" si="126"/>
        <v>208.43152018276567</v>
      </c>
      <c r="J187" s="987">
        <f t="shared" si="126"/>
        <v>-16.55533840773505</v>
      </c>
      <c r="K187" s="1012">
        <f t="shared" si="126"/>
        <v>-1.2220393736766086</v>
      </c>
      <c r="L187" s="1011">
        <f t="shared" si="126"/>
        <v>798.3431391648536</v>
      </c>
      <c r="M187" s="987">
        <f t="shared" si="126"/>
        <v>-101.86539777571187</v>
      </c>
      <c r="N187" s="1015">
        <f t="shared" si="126"/>
        <v>-0.10699713164019986</v>
      </c>
      <c r="O187" s="987">
        <f t="shared" si="126"/>
        <v>-59.732975552239651</v>
      </c>
      <c r="P187" s="987">
        <f t="shared" si="126"/>
        <v>-65.686881422284131</v>
      </c>
      <c r="Q187" s="961">
        <f t="shared" si="126"/>
        <v>-95.65645585332237</v>
      </c>
      <c r="R187" s="954">
        <f t="shared" si="126"/>
        <v>-13.770789931863234</v>
      </c>
      <c r="T187">
        <v>5</v>
      </c>
      <c r="U187">
        <v>6</v>
      </c>
    </row>
    <row r="188" spans="3:21" ht="20.399999999999999" x14ac:dyDescent="0.35">
      <c r="C188" s="997"/>
      <c r="D188" s="965"/>
      <c r="E188" s="962"/>
      <c r="F188" s="1011"/>
      <c r="G188" s="965"/>
      <c r="H188" s="998"/>
      <c r="I188" s="1011"/>
      <c r="J188" s="962"/>
      <c r="K188" s="969"/>
      <c r="L188" s="1011"/>
      <c r="M188" s="998"/>
      <c r="N188" s="1013"/>
      <c r="O188" s="965"/>
      <c r="P188" s="965"/>
      <c r="Q188" s="961"/>
      <c r="R188" s="954"/>
    </row>
    <row r="189" spans="3:21" ht="20.399999999999999" x14ac:dyDescent="0.35">
      <c r="C189" s="996" t="s">
        <v>733</v>
      </c>
      <c r="D189" s="965">
        <f>(($T189*D$151)-D$148)/$U189</f>
        <v>6.0163484060579933</v>
      </c>
      <c r="E189" s="962">
        <f t="shared" ref="E189:R196" si="128">(($T189*E$151)-E$148)/$U189</f>
        <v>2.7641958638677376E-2</v>
      </c>
      <c r="F189" s="1011">
        <f t="shared" si="128"/>
        <v>6.2917059118577434</v>
      </c>
      <c r="G189" s="965">
        <f t="shared" si="128"/>
        <v>5.6779222146504065</v>
      </c>
      <c r="H189" s="998">
        <f t="shared" si="128"/>
        <v>1.0009536844095563</v>
      </c>
      <c r="I189" s="1011">
        <f t="shared" si="128"/>
        <v>105.97915207931172</v>
      </c>
      <c r="J189" s="962">
        <f t="shared" si="128"/>
        <v>5.6944661592264953</v>
      </c>
      <c r="K189" s="1012">
        <f t="shared" si="128"/>
        <v>-0.12220393736766086</v>
      </c>
      <c r="L189" s="1011">
        <f t="shared" si="128"/>
        <v>328.18431239060646</v>
      </c>
      <c r="M189" s="987">
        <f t="shared" si="128"/>
        <v>-1.2346396768631802</v>
      </c>
      <c r="N189" s="1013">
        <f t="shared" si="128"/>
        <v>5.3864469072770663E-2</v>
      </c>
      <c r="O189" s="965">
        <f t="shared" si="128"/>
        <v>19.903302138074373</v>
      </c>
      <c r="P189" s="965">
        <f t="shared" si="128"/>
        <v>9.2666119218585372</v>
      </c>
      <c r="Q189" s="961">
        <f t="shared" si="128"/>
        <v>-75.133108087948216</v>
      </c>
      <c r="R189" s="954">
        <f t="shared" si="128"/>
        <v>-10.77783049981057</v>
      </c>
      <c r="T189">
        <v>3</v>
      </c>
      <c r="U189">
        <v>2</v>
      </c>
    </row>
    <row r="190" spans="3:21" ht="20.399999999999999" x14ac:dyDescent="0.35">
      <c r="C190" s="996" t="s">
        <v>734</v>
      </c>
      <c r="D190" s="965">
        <f t="shared" ref="D190:D196" si="129">(($T190*D$151)-D$148)/$U190</f>
        <v>5.8294174523583875</v>
      </c>
      <c r="E190" s="962">
        <f t="shared" si="128"/>
        <v>2.7714711150957066E-2</v>
      </c>
      <c r="F190" s="1011">
        <f t="shared" si="128"/>
        <v>7.6433594572342285</v>
      </c>
      <c r="G190" s="965">
        <f t="shared" si="128"/>
        <v>6.1045407667755818</v>
      </c>
      <c r="H190" s="998">
        <f t="shared" si="128"/>
        <v>1.1613765315833562</v>
      </c>
      <c r="I190" s="1011">
        <f t="shared" si="128"/>
        <v>102.18461992733194</v>
      </c>
      <c r="J190" s="962">
        <f t="shared" si="128"/>
        <v>6.5185329950398847</v>
      </c>
      <c r="K190" s="1012">
        <f t="shared" si="128"/>
        <v>-8.1469291578440572E-2</v>
      </c>
      <c r="L190" s="1011">
        <f t="shared" si="128"/>
        <v>310.77102251007881</v>
      </c>
      <c r="M190" s="998">
        <f t="shared" si="128"/>
        <v>2.4924254379089938</v>
      </c>
      <c r="N190" s="1013">
        <f t="shared" si="128"/>
        <v>5.9822306136214025E-2</v>
      </c>
      <c r="O190" s="965">
        <f t="shared" si="128"/>
        <v>22.852793904382299</v>
      </c>
      <c r="P190" s="965">
        <f t="shared" si="128"/>
        <v>12.042667230900859</v>
      </c>
      <c r="Q190" s="961">
        <f t="shared" si="128"/>
        <v>-74.372984096638049</v>
      </c>
      <c r="R190" s="954">
        <f t="shared" si="128"/>
        <v>-10.666980150475288</v>
      </c>
      <c r="T190">
        <v>4</v>
      </c>
      <c r="U190">
        <v>3</v>
      </c>
    </row>
    <row r="191" spans="3:21" ht="20.399999999999999" x14ac:dyDescent="0.35">
      <c r="C191" s="996" t="s">
        <v>735</v>
      </c>
      <c r="D191" s="965">
        <f t="shared" si="129"/>
        <v>5.7359519755085842</v>
      </c>
      <c r="E191" s="962">
        <f t="shared" si="128"/>
        <v>2.7751087407096909E-2</v>
      </c>
      <c r="F191" s="1011">
        <f t="shared" si="128"/>
        <v>8.3191862299224706</v>
      </c>
      <c r="G191" s="965">
        <f t="shared" si="128"/>
        <v>6.3178500428381703</v>
      </c>
      <c r="H191" s="998">
        <f t="shared" si="128"/>
        <v>1.2415879551702562</v>
      </c>
      <c r="I191" s="1011">
        <f t="shared" si="128"/>
        <v>100.28735385134205</v>
      </c>
      <c r="J191" s="962">
        <f t="shared" si="128"/>
        <v>6.9305664129465798</v>
      </c>
      <c r="K191" s="1012">
        <f t="shared" si="128"/>
        <v>-6.1101968683830429E-2</v>
      </c>
      <c r="L191" s="1011">
        <f t="shared" si="128"/>
        <v>302.06437756981495</v>
      </c>
      <c r="M191" s="998">
        <f t="shared" si="128"/>
        <v>4.3559579952950802</v>
      </c>
      <c r="N191" s="1013">
        <f t="shared" si="128"/>
        <v>6.2801224667935696E-2</v>
      </c>
      <c r="O191" s="965">
        <f t="shared" si="128"/>
        <v>24.327539787536267</v>
      </c>
      <c r="P191" s="965">
        <f t="shared" si="128"/>
        <v>13.430694885422019</v>
      </c>
      <c r="Q191" s="961">
        <f t="shared" si="128"/>
        <v>-73.992922100982966</v>
      </c>
      <c r="R191" s="954">
        <f t="shared" si="128"/>
        <v>-10.611554975807646</v>
      </c>
      <c r="T191">
        <v>5</v>
      </c>
      <c r="U191">
        <v>4</v>
      </c>
    </row>
    <row r="192" spans="3:21" ht="20.399999999999999" x14ac:dyDescent="0.35">
      <c r="C192" s="996" t="s">
        <v>731</v>
      </c>
      <c r="D192" s="965">
        <f t="shared" si="129"/>
        <v>5.6798726893987013</v>
      </c>
      <c r="E192" s="962">
        <f t="shared" si="128"/>
        <v>2.7772913160780816E-2</v>
      </c>
      <c r="F192" s="1011">
        <f t="shared" si="128"/>
        <v>8.7246822935354142</v>
      </c>
      <c r="G192" s="965">
        <f t="shared" si="128"/>
        <v>6.4458356084757229</v>
      </c>
      <c r="H192" s="998">
        <f t="shared" si="128"/>
        <v>1.2897148093223958</v>
      </c>
      <c r="I192" s="1011">
        <f t="shared" si="128"/>
        <v>99.148994205748124</v>
      </c>
      <c r="J192" s="962">
        <f t="shared" si="128"/>
        <v>7.1777864636905973</v>
      </c>
      <c r="K192" s="1012">
        <f t="shared" si="128"/>
        <v>-4.8881574947064341E-2</v>
      </c>
      <c r="L192" s="1011">
        <f t="shared" si="128"/>
        <v>296.84039060565664</v>
      </c>
      <c r="M192" s="998">
        <f t="shared" si="128"/>
        <v>5.474077529726733</v>
      </c>
      <c r="N192" s="1013">
        <f t="shared" si="128"/>
        <v>6.4588575786968708E-2</v>
      </c>
      <c r="O192" s="965">
        <f t="shared" si="128"/>
        <v>25.212387317428643</v>
      </c>
      <c r="P192" s="965">
        <f t="shared" si="128"/>
        <v>14.263511478134717</v>
      </c>
      <c r="Q192" s="961">
        <f t="shared" si="128"/>
        <v>-73.76488490358993</v>
      </c>
      <c r="R192" s="954">
        <f t="shared" si="128"/>
        <v>-10.57829987100706</v>
      </c>
      <c r="T192">
        <v>6</v>
      </c>
      <c r="U192">
        <v>5</v>
      </c>
    </row>
    <row r="193" spans="1:31" ht="20.399999999999999" x14ac:dyDescent="0.35">
      <c r="C193" s="996" t="s">
        <v>744</v>
      </c>
      <c r="D193" s="965">
        <f t="shared" si="129"/>
        <v>5.6424864986587808</v>
      </c>
      <c r="E193" s="962">
        <f t="shared" si="128"/>
        <v>2.7787463663236752E-2</v>
      </c>
      <c r="F193" s="1011">
        <f t="shared" si="128"/>
        <v>8.9950130026107118</v>
      </c>
      <c r="G193" s="965">
        <f t="shared" si="128"/>
        <v>6.531159318900758</v>
      </c>
      <c r="H193" s="998">
        <f t="shared" si="128"/>
        <v>1.3217993787571558</v>
      </c>
      <c r="I193" s="1011">
        <f t="shared" si="128"/>
        <v>98.390087775352171</v>
      </c>
      <c r="J193" s="962">
        <f t="shared" si="128"/>
        <v>7.3425998308532767</v>
      </c>
      <c r="K193" s="1012">
        <f t="shared" si="128"/>
        <v>-4.0734645789220286E-2</v>
      </c>
      <c r="L193" s="1011">
        <f t="shared" si="128"/>
        <v>293.35773262955109</v>
      </c>
      <c r="M193" s="998">
        <f t="shared" si="128"/>
        <v>6.2194905526811688</v>
      </c>
      <c r="N193" s="1013">
        <f t="shared" si="128"/>
        <v>6.5780143199657373E-2</v>
      </c>
      <c r="O193" s="965">
        <f t="shared" si="128"/>
        <v>25.802285670690225</v>
      </c>
      <c r="P193" s="965">
        <f t="shared" si="128"/>
        <v>14.818722539943181</v>
      </c>
      <c r="Q193" s="961">
        <f t="shared" si="128"/>
        <v>-73.612860105327897</v>
      </c>
      <c r="R193" s="954">
        <f t="shared" si="128"/>
        <v>-10.556129801140003</v>
      </c>
      <c r="T193">
        <v>7</v>
      </c>
      <c r="U193">
        <v>6</v>
      </c>
    </row>
    <row r="194" spans="1:31" ht="20.399999999999999" x14ac:dyDescent="0.35">
      <c r="C194" s="996" t="s">
        <v>745</v>
      </c>
      <c r="D194" s="965">
        <f t="shared" si="129"/>
        <v>5.6157820767016933</v>
      </c>
      <c r="E194" s="962">
        <f t="shared" si="128"/>
        <v>2.779785687927671E-2</v>
      </c>
      <c r="F194" s="1011">
        <f t="shared" si="128"/>
        <v>9.1881063662359246</v>
      </c>
      <c r="G194" s="965">
        <f t="shared" si="128"/>
        <v>6.5921048263472111</v>
      </c>
      <c r="H194" s="998">
        <f t="shared" si="128"/>
        <v>1.3447169283534131</v>
      </c>
      <c r="I194" s="1011">
        <f t="shared" si="128"/>
        <v>97.848011753640776</v>
      </c>
      <c r="J194" s="962">
        <f t="shared" si="128"/>
        <v>7.4603236645409021</v>
      </c>
      <c r="K194" s="1012">
        <f t="shared" si="128"/>
        <v>-3.491541067647453E-2</v>
      </c>
      <c r="L194" s="1011">
        <f t="shared" si="128"/>
        <v>290.87011978947572</v>
      </c>
      <c r="M194" s="998">
        <f t="shared" si="128"/>
        <v>6.7519284262200499</v>
      </c>
      <c r="N194" s="1013">
        <f t="shared" si="128"/>
        <v>6.6631262780149289E-2</v>
      </c>
      <c r="O194" s="965">
        <f t="shared" si="128"/>
        <v>26.223641637305644</v>
      </c>
      <c r="P194" s="965">
        <f t="shared" si="128"/>
        <v>15.215301869806369</v>
      </c>
      <c r="Q194" s="961">
        <f t="shared" si="128"/>
        <v>-73.504270963712173</v>
      </c>
      <c r="R194" s="954">
        <f t="shared" si="128"/>
        <v>-10.540294036949248</v>
      </c>
      <c r="T194">
        <v>8</v>
      </c>
      <c r="U194">
        <v>7</v>
      </c>
    </row>
    <row r="195" spans="1:31" ht="20.399999999999999" x14ac:dyDescent="0.35">
      <c r="C195" s="996" t="s">
        <v>746</v>
      </c>
      <c r="D195" s="965">
        <f t="shared" si="129"/>
        <v>5.5957537602338796</v>
      </c>
      <c r="E195" s="962">
        <f t="shared" si="128"/>
        <v>2.7805651791306677E-2</v>
      </c>
      <c r="F195" s="1011">
        <f t="shared" si="128"/>
        <v>9.3329263889548333</v>
      </c>
      <c r="G195" s="965">
        <f t="shared" si="128"/>
        <v>6.6378139569320513</v>
      </c>
      <c r="H195" s="998">
        <f t="shared" si="128"/>
        <v>1.3619050905506058</v>
      </c>
      <c r="I195" s="1011">
        <f t="shared" si="128"/>
        <v>97.441454737357233</v>
      </c>
      <c r="J195" s="962">
        <f t="shared" si="128"/>
        <v>7.5486165398066234</v>
      </c>
      <c r="K195" s="1012">
        <f t="shared" si="128"/>
        <v>-3.0550984341915215E-2</v>
      </c>
      <c r="L195" s="1011">
        <f t="shared" si="128"/>
        <v>289.00441015941919</v>
      </c>
      <c r="M195" s="998">
        <f t="shared" si="128"/>
        <v>7.1512568313742113</v>
      </c>
      <c r="N195" s="1013">
        <f t="shared" si="128"/>
        <v>6.7269602465518219E-2</v>
      </c>
      <c r="O195" s="965">
        <f t="shared" si="128"/>
        <v>26.53965861226721</v>
      </c>
      <c r="P195" s="965">
        <f t="shared" si="128"/>
        <v>15.512736367203761</v>
      </c>
      <c r="Q195" s="961">
        <f t="shared" si="128"/>
        <v>-73.422829107500363</v>
      </c>
      <c r="R195" s="954">
        <f t="shared" si="128"/>
        <v>-10.528417213806183</v>
      </c>
      <c r="T195">
        <v>9</v>
      </c>
      <c r="U195">
        <v>8</v>
      </c>
    </row>
    <row r="196" spans="1:31" ht="20.399999999999999" x14ac:dyDescent="0.35">
      <c r="C196" s="996" t="s">
        <v>747</v>
      </c>
      <c r="D196" s="965">
        <f t="shared" si="129"/>
        <v>5.5801761807589116</v>
      </c>
      <c r="E196" s="962">
        <f t="shared" si="128"/>
        <v>2.7811714500663318E-2</v>
      </c>
      <c r="F196" s="1011">
        <f t="shared" si="128"/>
        <v>9.4455641844028744</v>
      </c>
      <c r="G196" s="965">
        <f t="shared" si="128"/>
        <v>6.6733655029424837</v>
      </c>
      <c r="H196" s="998">
        <f t="shared" si="128"/>
        <v>1.3752736611484224</v>
      </c>
      <c r="I196" s="1042">
        <f t="shared" si="128"/>
        <v>97.12524372469224</v>
      </c>
      <c r="J196" s="962">
        <f t="shared" si="128"/>
        <v>7.617288776124405</v>
      </c>
      <c r="K196" s="1012">
        <f t="shared" si="128"/>
        <v>-2.7156430526146857E-2</v>
      </c>
      <c r="L196" s="1011">
        <f t="shared" si="128"/>
        <v>287.55330266937523</v>
      </c>
      <c r="M196" s="998">
        <f t="shared" si="128"/>
        <v>7.4618455909385597</v>
      </c>
      <c r="N196" s="1013">
        <f t="shared" si="128"/>
        <v>6.7766088887471834E-2</v>
      </c>
      <c r="O196" s="965">
        <f t="shared" si="128"/>
        <v>26.785449592792872</v>
      </c>
      <c r="P196" s="965">
        <f t="shared" si="128"/>
        <v>15.744074309623954</v>
      </c>
      <c r="Q196" s="961">
        <f t="shared" si="128"/>
        <v>-73.359485441557851</v>
      </c>
      <c r="R196" s="954">
        <f t="shared" si="128"/>
        <v>-10.51917968469491</v>
      </c>
      <c r="T196">
        <v>10</v>
      </c>
      <c r="U196">
        <v>9</v>
      </c>
    </row>
    <row r="197" spans="1:31" s="1045" customFormat="1" ht="20.399999999999999" x14ac:dyDescent="0.35">
      <c r="A197" s="1044"/>
      <c r="C197" s="1046"/>
      <c r="D197" s="1043"/>
      <c r="E197" s="1047"/>
      <c r="F197" s="1043"/>
      <c r="G197" s="1043"/>
      <c r="H197" s="1043"/>
      <c r="I197" s="1043"/>
      <c r="J197" s="1043"/>
      <c r="K197" s="1048"/>
      <c r="L197" s="1043"/>
      <c r="M197" s="1043"/>
      <c r="N197" s="1047"/>
      <c r="O197" s="1043"/>
      <c r="P197" s="1043"/>
      <c r="Q197" s="1043"/>
      <c r="R197" s="1046"/>
    </row>
    <row r="198" spans="1:31" ht="15.6" x14ac:dyDescent="0.3">
      <c r="F198" s="1016" t="s">
        <v>793</v>
      </c>
      <c r="G198" s="1016" t="s">
        <v>794</v>
      </c>
      <c r="H198" s="1016" t="s">
        <v>808</v>
      </c>
      <c r="I198" s="1016" t="s">
        <v>795</v>
      </c>
      <c r="J198" s="1016"/>
      <c r="K198" s="1016"/>
      <c r="L198" s="1016" t="s">
        <v>796</v>
      </c>
      <c r="M198" s="1016" t="s">
        <v>809</v>
      </c>
      <c r="N198" s="1016" t="s">
        <v>797</v>
      </c>
      <c r="O198" s="1016" t="s">
        <v>798</v>
      </c>
      <c r="P198" s="1016" t="s">
        <v>799</v>
      </c>
      <c r="R198" s="1016" t="s">
        <v>818</v>
      </c>
    </row>
    <row r="199" spans="1:31" ht="15.6" x14ac:dyDescent="0.3">
      <c r="F199" s="1050">
        <f>F159</f>
        <v>3.431106104754269</v>
      </c>
      <c r="G199" s="1050">
        <f>G159</f>
        <v>3.8729154117736151</v>
      </c>
      <c r="H199" s="1050">
        <f>H174</f>
        <v>0.7292869986694035</v>
      </c>
      <c r="I199" s="1050">
        <f>I181</f>
        <v>92.916602201495891</v>
      </c>
      <c r="J199" s="1050"/>
      <c r="K199" s="1050"/>
      <c r="L199" s="1050">
        <f>L196</f>
        <v>287.55330266937523</v>
      </c>
      <c r="M199" s="1050">
        <f>M180</f>
        <v>0.36325672456268787</v>
      </c>
      <c r="N199" s="1050">
        <f>N189</f>
        <v>5.3864469072770663E-2</v>
      </c>
      <c r="O199" s="1050">
        <f>O174</f>
        <v>13.322469338798662</v>
      </c>
      <c r="P199" s="1050">
        <f>P174</f>
        <v>5.2207781752662719</v>
      </c>
      <c r="Q199" s="1041"/>
      <c r="R199" t="s">
        <v>819</v>
      </c>
      <c r="S199" t="s">
        <v>31</v>
      </c>
      <c r="T199" t="s">
        <v>821</v>
      </c>
      <c r="U199" t="s">
        <v>820</v>
      </c>
    </row>
    <row r="200" spans="1:31" ht="15.6" x14ac:dyDescent="0.3">
      <c r="F200" s="1050" t="s">
        <v>800</v>
      </c>
      <c r="G200" s="1050" t="s">
        <v>800</v>
      </c>
      <c r="H200" s="1050" t="s">
        <v>805</v>
      </c>
      <c r="I200" s="1050" t="s">
        <v>805</v>
      </c>
      <c r="J200" s="1050"/>
      <c r="K200" s="1050"/>
      <c r="L200" s="1050" t="s">
        <v>803</v>
      </c>
      <c r="M200" s="1050" t="s">
        <v>805</v>
      </c>
      <c r="N200" s="1050" t="s">
        <v>803</v>
      </c>
      <c r="O200" s="1050" t="s">
        <v>805</v>
      </c>
      <c r="P200" s="1050" t="s">
        <v>805</v>
      </c>
      <c r="Q200" s="1016"/>
      <c r="R200" s="1016" t="s">
        <v>793</v>
      </c>
      <c r="S200">
        <f>(F199+F209)/2</f>
        <v>6.4383351445785717</v>
      </c>
      <c r="T200" s="948">
        <f>(S200-F199)/S200</f>
        <v>0.46708178004007028</v>
      </c>
      <c r="U200" s="586">
        <f>F209-F199</f>
        <v>6.0144580796486053</v>
      </c>
      <c r="V200" s="898" t="s">
        <v>822</v>
      </c>
      <c r="W200" s="898"/>
      <c r="X200" s="898"/>
      <c r="Y200" s="898"/>
      <c r="Z200" s="898"/>
      <c r="AA200" s="898"/>
      <c r="AB200" s="898"/>
      <c r="AC200" s="898"/>
      <c r="AD200" s="898"/>
      <c r="AE200" s="898"/>
    </row>
    <row r="201" spans="1:31" ht="15.6" x14ac:dyDescent="0.3">
      <c r="F201" s="1050">
        <f>F174</f>
        <v>5.1550394549994287</v>
      </c>
      <c r="G201" s="1050">
        <f>G166</f>
        <v>5.3363234267374526</v>
      </c>
      <c r="H201" s="1050">
        <f>H189</f>
        <v>1.0009536844095563</v>
      </c>
      <c r="I201" s="1050">
        <f>I196</f>
        <v>97.12524372469224</v>
      </c>
      <c r="J201" s="1050"/>
      <c r="K201" s="1050"/>
      <c r="L201" s="1050">
        <f>L181</f>
        <v>293.59034083669292</v>
      </c>
      <c r="M201" s="1050">
        <f>M181</f>
        <v>0.75764795458149892</v>
      </c>
      <c r="N201" s="1050">
        <f>N174</f>
        <v>6.6773508306892312E-2</v>
      </c>
      <c r="O201" s="1050">
        <f>O189</f>
        <v>19.903302138074373</v>
      </c>
      <c r="P201" s="1050">
        <f>P189</f>
        <v>9.2666119218585372</v>
      </c>
      <c r="Q201" s="1016"/>
      <c r="R201" t="s">
        <v>794</v>
      </c>
      <c r="S201">
        <f>(G199+G209)/2</f>
        <v>5.7009181656706609</v>
      </c>
      <c r="T201" s="948">
        <f>(S201-G199)/S201</f>
        <v>0.32065058658529227</v>
      </c>
      <c r="U201" s="586">
        <f>G209-G199</f>
        <v>3.6560055077940907</v>
      </c>
      <c r="V201" t="s">
        <v>822</v>
      </c>
    </row>
    <row r="202" spans="1:31" ht="15.6" x14ac:dyDescent="0.3">
      <c r="F202" s="1050" t="s">
        <v>801</v>
      </c>
      <c r="G202" s="1050" t="s">
        <v>804</v>
      </c>
      <c r="H202" s="1050" t="s">
        <v>789</v>
      </c>
      <c r="I202" s="1050" t="s">
        <v>789</v>
      </c>
      <c r="J202" s="1050"/>
      <c r="K202" s="1050"/>
      <c r="L202" s="1050" t="s">
        <v>789</v>
      </c>
      <c r="M202" s="1050" t="s">
        <v>804</v>
      </c>
      <c r="N202" s="1050" t="s">
        <v>789</v>
      </c>
      <c r="O202" s="1050" t="s">
        <v>789</v>
      </c>
      <c r="P202" s="1050" t="s">
        <v>789</v>
      </c>
      <c r="Q202" s="1041"/>
      <c r="R202" s="1050" t="s">
        <v>808</v>
      </c>
      <c r="S202">
        <f>(H199+H209)/2</f>
        <v>1.0821568652303724</v>
      </c>
      <c r="T202" s="948">
        <f>(S202-H199)/S202</f>
        <v>0.32608014410724917</v>
      </c>
      <c r="U202" s="586">
        <f>H209-H199</f>
        <v>0.70573973312193772</v>
      </c>
      <c r="V202" t="s">
        <v>822</v>
      </c>
    </row>
    <row r="203" spans="1:31" ht="15.6" x14ac:dyDescent="0.3">
      <c r="F203" s="1050">
        <f>F189</f>
        <v>6.2917059118577434</v>
      </c>
      <c r="G203" s="1050">
        <f>G189</f>
        <v>5.6779222146504065</v>
      </c>
      <c r="H203" s="1050">
        <f>H159</f>
        <v>1.0816203297774971</v>
      </c>
      <c r="I203" s="1050">
        <f>I174</f>
        <v>100.29748602299662</v>
      </c>
      <c r="J203" s="1050"/>
      <c r="K203" s="1050"/>
      <c r="L203" s="1050">
        <f>L166</f>
        <v>308.6994771214147</v>
      </c>
      <c r="M203" s="1050">
        <f>M190</f>
        <v>2.4924254379089938</v>
      </c>
      <c r="N203" s="1050">
        <f>N196</f>
        <v>6.7766088887471834E-2</v>
      </c>
      <c r="O203" s="1050">
        <f>O181</f>
        <v>21.910758630366416</v>
      </c>
      <c r="P203" s="1050">
        <f>P159</f>
        <v>11.382184844882975</v>
      </c>
      <c r="Q203" s="1016"/>
      <c r="R203" t="s">
        <v>795</v>
      </c>
      <c r="S203">
        <f>(I199+I209)/2</f>
        <v>117.23701044118505</v>
      </c>
      <c r="T203" s="948">
        <f>(S203-I199)/S203</f>
        <v>0.20744650642460824</v>
      </c>
      <c r="U203" s="586">
        <f>I209-I199</f>
        <v>48.640816479378316</v>
      </c>
      <c r="V203" t="s">
        <v>823</v>
      </c>
    </row>
    <row r="204" spans="1:31" ht="15.6" x14ac:dyDescent="0.3">
      <c r="F204" s="1050" t="s">
        <v>802</v>
      </c>
      <c r="G204" s="1050" t="s">
        <v>803</v>
      </c>
      <c r="H204" s="1050" t="s">
        <v>802</v>
      </c>
      <c r="I204" s="1050" t="s">
        <v>803</v>
      </c>
      <c r="J204" s="1050"/>
      <c r="K204" s="1050"/>
      <c r="L204" s="1050" t="s">
        <v>802</v>
      </c>
      <c r="M204" s="1050" t="s">
        <v>803</v>
      </c>
      <c r="N204" s="1050" t="s">
        <v>805</v>
      </c>
      <c r="O204" s="1050" t="s">
        <v>803</v>
      </c>
      <c r="P204" s="1050" t="s">
        <v>802</v>
      </c>
      <c r="Q204" s="1016"/>
      <c r="R204" s="1050" t="s">
        <v>796</v>
      </c>
      <c r="S204">
        <f>(L199+L209)/2</f>
        <v>322.14247528511748</v>
      </c>
      <c r="T204" s="948">
        <f>(S204-L199)/S204</f>
        <v>0.10737228173691948</v>
      </c>
      <c r="U204" s="586">
        <f>L209-L199</f>
        <v>69.17834523148457</v>
      </c>
      <c r="V204" t="s">
        <v>823</v>
      </c>
    </row>
    <row r="205" spans="1:31" ht="15.6" x14ac:dyDescent="0.3">
      <c r="E205" s="1032"/>
      <c r="F205" s="1050">
        <f>F166</f>
        <v>7.3266013643262244</v>
      </c>
      <c r="G205" s="1050">
        <f>G196</f>
        <v>6.6733655029424837</v>
      </c>
      <c r="H205" s="1050">
        <f>H181</f>
        <v>1.1740390791186794</v>
      </c>
      <c r="I205" s="1050">
        <f>I189</f>
        <v>105.97915207931172</v>
      </c>
      <c r="J205" s="1050"/>
      <c r="K205" s="1050"/>
      <c r="L205" s="1050">
        <f>L189</f>
        <v>328.18431239060646</v>
      </c>
      <c r="M205" s="1050">
        <f>M196</f>
        <v>7.4618455909385597</v>
      </c>
      <c r="N205" s="1050">
        <f>N159</f>
        <v>7.5934353810103342E-2</v>
      </c>
      <c r="O205" s="1050">
        <f>O196</f>
        <v>26.785449592792872</v>
      </c>
      <c r="P205" s="1050">
        <f>P181</f>
        <v>12.747160423259313</v>
      </c>
      <c r="Q205" s="1041"/>
      <c r="R205" t="s">
        <v>809</v>
      </c>
      <c r="S205">
        <f>(M199+M209)/2</f>
        <v>15.984487004526763</v>
      </c>
      <c r="T205" s="948">
        <f>(S205-M199)/S205</f>
        <v>0.97727442085192873</v>
      </c>
      <c r="U205" s="586">
        <f>M209-M199</f>
        <v>31.242460559928148</v>
      </c>
    </row>
    <row r="206" spans="1:31" ht="15.6" x14ac:dyDescent="0.3">
      <c r="F206" s="1050" t="s">
        <v>789</v>
      </c>
      <c r="G206" s="1050" t="s">
        <v>804</v>
      </c>
      <c r="H206" s="1050" t="s">
        <v>810</v>
      </c>
      <c r="I206" s="1050" t="s">
        <v>804</v>
      </c>
      <c r="J206" s="1050"/>
      <c r="K206" s="1050"/>
      <c r="L206" s="1050" t="s">
        <v>803</v>
      </c>
      <c r="M206" s="1050" t="s">
        <v>804</v>
      </c>
      <c r="N206" s="1050" t="s">
        <v>801</v>
      </c>
      <c r="O206" s="1050" t="s">
        <v>804</v>
      </c>
      <c r="P206" s="1050" t="s">
        <v>807</v>
      </c>
      <c r="Q206" s="1016"/>
      <c r="R206" s="1050" t="s">
        <v>797</v>
      </c>
      <c r="S206">
        <f>(N199+N209)/2</f>
        <v>6.8989310364318518E-2</v>
      </c>
      <c r="T206" s="948">
        <f>(S206-N199)/S206</f>
        <v>0.2192345627413384</v>
      </c>
      <c r="U206" s="586">
        <f>N209-N199</f>
        <v>3.0249682583095724E-2</v>
      </c>
      <c r="V206" t="s">
        <v>824</v>
      </c>
    </row>
    <row r="207" spans="1:31" ht="15.6" x14ac:dyDescent="0.3">
      <c r="F207" s="1050">
        <f>F181</f>
        <v>8.60358903117449</v>
      </c>
      <c r="G207" s="1050">
        <f>G174</f>
        <v>6.8329220270944582</v>
      </c>
      <c r="H207" s="1050">
        <f>H196</f>
        <v>1.3752736611484224</v>
      </c>
      <c r="I207" s="1050">
        <f>I166</f>
        <v>123.47951528140518</v>
      </c>
      <c r="J207" s="1050"/>
      <c r="K207" s="1050"/>
      <c r="L207" s="1050">
        <f>L174</f>
        <v>336.33431391648537</v>
      </c>
      <c r="M207" s="1050">
        <f>M159</f>
        <v>31.359587109432393</v>
      </c>
      <c r="N207" s="1050">
        <f>N181</f>
        <v>7.7328340172006377E-2</v>
      </c>
      <c r="O207" s="1050">
        <f>O159</f>
        <v>35.127376285616691</v>
      </c>
      <c r="P207" s="1050">
        <f>P196</f>
        <v>15.744074309623954</v>
      </c>
      <c r="Q207" s="1016"/>
      <c r="R207" t="s">
        <v>798</v>
      </c>
      <c r="S207">
        <f>(O199+O209)/2</f>
        <v>25.692505446366997</v>
      </c>
      <c r="T207" s="948">
        <f>(S207-O199)/S207</f>
        <v>0.48146476541148298</v>
      </c>
      <c r="U207" s="586">
        <f>O209-O199</f>
        <v>24.740072215136671</v>
      </c>
    </row>
    <row r="208" spans="1:31" ht="15.6" x14ac:dyDescent="0.3">
      <c r="F208" s="1050" t="s">
        <v>803</v>
      </c>
      <c r="G208" s="1050" t="s">
        <v>805</v>
      </c>
      <c r="H208" s="1050" t="s">
        <v>800</v>
      </c>
      <c r="I208" s="1050" t="s">
        <v>800</v>
      </c>
      <c r="J208" s="1050"/>
      <c r="K208" s="1050"/>
      <c r="L208" s="1050" t="s">
        <v>800</v>
      </c>
      <c r="M208" s="1050" t="s">
        <v>800</v>
      </c>
      <c r="N208" s="1050" t="s">
        <v>800</v>
      </c>
      <c r="O208" s="1050" t="s">
        <v>800</v>
      </c>
      <c r="P208" s="1050" t="s">
        <v>800</v>
      </c>
      <c r="Q208" s="1041"/>
      <c r="R208" s="1050" t="s">
        <v>799</v>
      </c>
      <c r="S208">
        <f>(P199+P209)/2</f>
        <v>11.2659717694912</v>
      </c>
      <c r="T208" s="948">
        <f>(S208-P199)/P209</f>
        <v>0.34920777817162663</v>
      </c>
      <c r="U208" s="586">
        <f>P209-P199</f>
        <v>12.090387188449856</v>
      </c>
    </row>
    <row r="209" spans="1:33" ht="15.6" x14ac:dyDescent="0.3">
      <c r="E209" s="1016"/>
      <c r="F209" s="1050">
        <f>F196</f>
        <v>9.4455641844028744</v>
      </c>
      <c r="G209" s="1050">
        <f>G181</f>
        <v>7.5289209195677058</v>
      </c>
      <c r="H209" s="1050">
        <f>H166</f>
        <v>1.4350267317913412</v>
      </c>
      <c r="I209" s="1050">
        <f>I159</f>
        <v>141.55741868087421</v>
      </c>
      <c r="J209" s="1050"/>
      <c r="K209" s="1050"/>
      <c r="L209" s="1050">
        <f>L159</f>
        <v>356.7316479008598</v>
      </c>
      <c r="M209" s="1050">
        <f>M166</f>
        <v>31.605717284490837</v>
      </c>
      <c r="N209" s="1050">
        <f>N166</f>
        <v>8.4114151655866387E-2</v>
      </c>
      <c r="O209" s="1050">
        <f>O166</f>
        <v>38.062541553935333</v>
      </c>
      <c r="P209" s="1050">
        <f>P166</f>
        <v>17.311165363716128</v>
      </c>
      <c r="Q209" s="1016"/>
    </row>
    <row r="211" spans="1:33" x14ac:dyDescent="0.3">
      <c r="A211" s="1049" t="s">
        <v>806</v>
      </c>
    </row>
    <row r="212" spans="1:33" ht="15" thickBot="1" x14ac:dyDescent="0.35"/>
    <row r="213" spans="1:33" ht="21" thickTop="1" x14ac:dyDescent="0.35">
      <c r="A213" s="988" t="s">
        <v>748</v>
      </c>
      <c r="B213" t="s">
        <v>749</v>
      </c>
      <c r="C213" s="954" t="s">
        <v>750</v>
      </c>
      <c r="D213" s="956" t="s">
        <v>108</v>
      </c>
      <c r="E213" s="957" t="s">
        <v>109</v>
      </c>
      <c r="F213" s="956" t="s">
        <v>110</v>
      </c>
      <c r="G213" s="956" t="s">
        <v>111</v>
      </c>
      <c r="H213" s="958" t="s">
        <v>113</v>
      </c>
      <c r="I213" s="956" t="s">
        <v>114</v>
      </c>
      <c r="J213" s="957" t="s">
        <v>115</v>
      </c>
      <c r="K213" s="957" t="s">
        <v>116</v>
      </c>
      <c r="L213" s="956" t="s">
        <v>118</v>
      </c>
      <c r="M213" s="958" t="s">
        <v>119</v>
      </c>
      <c r="N213" s="956" t="s">
        <v>120</v>
      </c>
      <c r="O213" s="956" t="s">
        <v>121</v>
      </c>
      <c r="P213" s="959" t="s">
        <v>122</v>
      </c>
      <c r="Q213" s="961"/>
      <c r="R213" s="1016" t="s">
        <v>784</v>
      </c>
      <c r="S213" s="1019" t="s">
        <v>786</v>
      </c>
      <c r="T213" s="1020"/>
      <c r="U213" s="1020"/>
      <c r="V213" s="1016"/>
      <c r="W213" s="1016"/>
      <c r="X213" s="1016"/>
      <c r="Y213" s="1016"/>
      <c r="Z213" s="1016"/>
      <c r="AA213" s="1016"/>
      <c r="AB213" s="1016"/>
      <c r="AC213" s="1016"/>
      <c r="AD213" s="1016"/>
      <c r="AE213" s="1016"/>
      <c r="AF213" s="1016"/>
      <c r="AG213" s="1016"/>
    </row>
    <row r="214" spans="1:33" ht="20.399999999999999" x14ac:dyDescent="0.35">
      <c r="C214" s="954"/>
      <c r="D214" s="961" t="s">
        <v>159</v>
      </c>
      <c r="E214" s="962" t="s">
        <v>159</v>
      </c>
      <c r="F214" s="982" t="s">
        <v>159</v>
      </c>
      <c r="G214" s="961" t="s">
        <v>159</v>
      </c>
      <c r="H214" s="963" t="s">
        <v>159</v>
      </c>
      <c r="I214" s="982" t="s">
        <v>159</v>
      </c>
      <c r="J214" s="964" t="s">
        <v>159</v>
      </c>
      <c r="K214" s="970" t="s">
        <v>159</v>
      </c>
      <c r="L214" s="982" t="s">
        <v>159</v>
      </c>
      <c r="M214" s="963" t="s">
        <v>159</v>
      </c>
      <c r="N214" s="965" t="s">
        <v>159</v>
      </c>
      <c r="O214" s="961" t="s">
        <v>159</v>
      </c>
      <c r="P214" s="961" t="s">
        <v>159</v>
      </c>
      <c r="Q214" s="961"/>
      <c r="R214" s="1016"/>
      <c r="S214" s="1021" t="s">
        <v>785</v>
      </c>
      <c r="T214" s="1022"/>
      <c r="U214" s="1022"/>
      <c r="V214" s="1016"/>
      <c r="W214" s="1016"/>
      <c r="X214" s="1016"/>
      <c r="Y214" s="1016"/>
      <c r="Z214" s="1016"/>
      <c r="AA214" s="1016"/>
      <c r="AB214" s="1016"/>
      <c r="AC214" s="1016"/>
      <c r="AD214" s="1016"/>
      <c r="AE214" s="1016"/>
      <c r="AF214" s="1016"/>
      <c r="AG214" s="1016"/>
    </row>
    <row r="215" spans="1:33" ht="20.399999999999999" x14ac:dyDescent="0.35">
      <c r="A215" s="988">
        <v>1</v>
      </c>
      <c r="B215" t="s">
        <v>613</v>
      </c>
      <c r="C215" s="954"/>
      <c r="D215" s="961"/>
      <c r="E215" s="962">
        <v>0.12</v>
      </c>
      <c r="F215" s="982">
        <v>7</v>
      </c>
      <c r="G215" s="961">
        <v>0.28999999999999998</v>
      </c>
      <c r="H215" s="963">
        <v>1.1000000000000001</v>
      </c>
      <c r="I215" s="982">
        <v>44</v>
      </c>
      <c r="J215" s="964">
        <v>0.28999999999999998</v>
      </c>
      <c r="K215" s="970">
        <v>0.28999999999999998</v>
      </c>
      <c r="L215" s="982">
        <v>140.30000000000001</v>
      </c>
      <c r="M215" s="963">
        <v>0.1</v>
      </c>
      <c r="N215" s="965">
        <v>0.1</v>
      </c>
      <c r="O215" s="961">
        <v>7</v>
      </c>
      <c r="P215" s="961">
        <v>20</v>
      </c>
      <c r="Q215" s="961"/>
      <c r="R215" s="1016"/>
      <c r="S215" s="1017" t="s">
        <v>787</v>
      </c>
      <c r="T215" s="1018"/>
      <c r="U215" s="1018"/>
      <c r="V215" s="1016"/>
      <c r="W215" s="1016"/>
      <c r="X215" s="1016"/>
      <c r="Y215" s="1016"/>
      <c r="Z215" s="1016"/>
      <c r="AA215" s="1016"/>
      <c r="AB215" s="1016"/>
      <c r="AC215" s="1016"/>
      <c r="AD215" s="1016"/>
      <c r="AE215" s="1016"/>
      <c r="AF215" s="1016"/>
      <c r="AG215" s="1016"/>
    </row>
    <row r="216" spans="1:33" ht="20.399999999999999" x14ac:dyDescent="0.35">
      <c r="A216" s="988" t="s">
        <v>751</v>
      </c>
      <c r="B216" t="s">
        <v>614</v>
      </c>
      <c r="C216" s="954"/>
      <c r="D216" s="961"/>
      <c r="E216" s="962">
        <v>0.5</v>
      </c>
      <c r="F216" s="982">
        <v>71</v>
      </c>
      <c r="G216" s="961">
        <v>4.9000000000000004</v>
      </c>
      <c r="H216" s="963">
        <v>2.4</v>
      </c>
      <c r="I216" s="982">
        <v>106</v>
      </c>
      <c r="J216" s="964">
        <v>0.33</v>
      </c>
      <c r="K216" s="970">
        <v>16.600000000000001</v>
      </c>
      <c r="L216" s="982">
        <v>298.39999999999998</v>
      </c>
      <c r="M216" s="963">
        <v>12.5</v>
      </c>
      <c r="N216" s="965">
        <v>0.1</v>
      </c>
      <c r="O216" s="961">
        <v>41.7</v>
      </c>
      <c r="P216" s="961">
        <v>75</v>
      </c>
      <c r="Q216" s="961"/>
      <c r="R216" s="1016"/>
      <c r="S216" s="1023" t="s">
        <v>788</v>
      </c>
      <c r="T216" s="1024"/>
      <c r="U216" s="1024"/>
      <c r="V216" s="1016"/>
      <c r="W216" s="1016"/>
      <c r="X216" s="1016"/>
      <c r="Y216" s="1016"/>
      <c r="Z216" s="1016"/>
      <c r="AA216" s="1016"/>
      <c r="AB216" s="1016"/>
      <c r="AC216" s="1016"/>
      <c r="AD216" s="1016"/>
      <c r="AE216" s="1016"/>
      <c r="AF216" s="1016"/>
      <c r="AG216" s="1016"/>
    </row>
    <row r="217" spans="1:33" s="1032" customFormat="1" ht="20.399999999999999" x14ac:dyDescent="0.35">
      <c r="A217" s="1031"/>
      <c r="B217" s="1032" t="s">
        <v>31</v>
      </c>
      <c r="C217" s="1033"/>
      <c r="D217" s="1034"/>
      <c r="E217" s="1035">
        <v>0.27666666666666667</v>
      </c>
      <c r="F217" s="1036">
        <v>35.699999999999996</v>
      </c>
      <c r="G217" s="1034">
        <v>3.1633333333333327</v>
      </c>
      <c r="H217" s="1037">
        <v>1.7333333333333332</v>
      </c>
      <c r="I217" s="1036">
        <v>79.666666666666671</v>
      </c>
      <c r="J217" s="1038">
        <v>0.31</v>
      </c>
      <c r="K217" s="1039">
        <v>5.8133333333333335</v>
      </c>
      <c r="L217" s="1036">
        <v>243.83333333333334</v>
      </c>
      <c r="M217" s="1037">
        <v>8.1666666666666661</v>
      </c>
      <c r="N217" s="1040">
        <v>0.1</v>
      </c>
      <c r="O217" s="1034">
        <v>26.633333333333336</v>
      </c>
      <c r="P217" s="1034">
        <v>46.666666666666664</v>
      </c>
      <c r="Q217" s="1034"/>
      <c r="R217" s="1041"/>
      <c r="S217" s="1025" t="s">
        <v>790</v>
      </c>
      <c r="T217" s="1026"/>
      <c r="U217" s="1026"/>
      <c r="V217" s="1041"/>
      <c r="W217" s="1041"/>
      <c r="X217" s="1041"/>
      <c r="Y217" s="1041"/>
      <c r="Z217" s="1041"/>
      <c r="AA217" s="1041"/>
      <c r="AB217" s="1041"/>
      <c r="AC217" s="1041"/>
      <c r="AD217" s="1041"/>
      <c r="AE217" s="1041"/>
      <c r="AF217" s="1041"/>
      <c r="AG217" s="1041"/>
    </row>
    <row r="218" spans="1:33" ht="20.399999999999999" x14ac:dyDescent="0.35">
      <c r="A218" s="988">
        <v>2</v>
      </c>
      <c r="B218" t="s">
        <v>613</v>
      </c>
      <c r="C218" s="954"/>
      <c r="D218" s="961"/>
      <c r="E218" s="962">
        <v>0</v>
      </c>
      <c r="F218" s="982">
        <v>8.4</v>
      </c>
      <c r="G218" s="961">
        <v>9.6999999999999993</v>
      </c>
      <c r="H218" s="963">
        <v>1.4</v>
      </c>
      <c r="I218" s="982">
        <v>36</v>
      </c>
      <c r="J218" s="964">
        <v>0.4</v>
      </c>
      <c r="K218" s="970">
        <v>0.08</v>
      </c>
      <c r="L218" s="982">
        <v>173.8</v>
      </c>
      <c r="M218" s="963">
        <v>0</v>
      </c>
      <c r="N218" s="965">
        <v>0.09</v>
      </c>
      <c r="O218" s="961">
        <v>2</v>
      </c>
      <c r="P218" s="961">
        <v>4.5</v>
      </c>
      <c r="Q218" s="961"/>
      <c r="R218" s="1016"/>
      <c r="S218" s="1027" t="s">
        <v>791</v>
      </c>
      <c r="T218" s="1028"/>
      <c r="U218" s="1028"/>
      <c r="V218" s="1016"/>
      <c r="W218" s="1016"/>
      <c r="X218" s="1016"/>
      <c r="Y218" s="1016"/>
      <c r="Z218" s="1016"/>
      <c r="AA218" s="1016"/>
      <c r="AB218" s="1016"/>
      <c r="AC218" s="1016"/>
      <c r="AD218" s="1016"/>
      <c r="AE218" s="1016"/>
      <c r="AF218" s="1016"/>
      <c r="AG218" s="1016"/>
    </row>
    <row r="219" spans="1:33" ht="20.399999999999999" x14ac:dyDescent="0.35">
      <c r="A219" s="988" t="s">
        <v>752</v>
      </c>
      <c r="B219" t="s">
        <v>614</v>
      </c>
      <c r="C219" s="954"/>
      <c r="D219" s="961"/>
      <c r="E219" s="962">
        <v>6.59</v>
      </c>
      <c r="F219" s="982">
        <v>18.7</v>
      </c>
      <c r="G219" s="961">
        <v>10.9</v>
      </c>
      <c r="H219" s="963">
        <v>5.0999999999999996</v>
      </c>
      <c r="I219" s="982">
        <v>65</v>
      </c>
      <c r="J219" s="964">
        <v>1.6</v>
      </c>
      <c r="K219" s="970">
        <v>14.5</v>
      </c>
      <c r="L219" s="982">
        <v>268.39999999999998</v>
      </c>
      <c r="M219" s="963">
        <v>1</v>
      </c>
      <c r="N219" s="965">
        <v>0.11</v>
      </c>
      <c r="O219" s="961">
        <v>19</v>
      </c>
      <c r="P219" s="961">
        <v>41</v>
      </c>
      <c r="Q219" s="961"/>
      <c r="R219" s="1016"/>
      <c r="S219" s="1029" t="s">
        <v>792</v>
      </c>
      <c r="T219" s="1030"/>
      <c r="U219" s="1030"/>
      <c r="V219" s="1016"/>
      <c r="W219" s="1016"/>
      <c r="X219" s="1016"/>
      <c r="Y219" s="1016"/>
      <c r="Z219" s="1016"/>
      <c r="AA219" s="1016"/>
      <c r="AB219" s="1016"/>
      <c r="AC219" s="1016"/>
      <c r="AD219" s="1016"/>
      <c r="AE219" s="1016"/>
      <c r="AF219" s="1016"/>
      <c r="AG219" s="1016"/>
    </row>
    <row r="220" spans="1:33" s="1032" customFormat="1" ht="20.399999999999999" x14ac:dyDescent="0.35">
      <c r="A220" s="1031"/>
      <c r="B220" s="1032" t="s">
        <v>31</v>
      </c>
      <c r="C220" s="1033"/>
      <c r="D220" s="1034"/>
      <c r="E220" s="1035">
        <v>1.71</v>
      </c>
      <c r="F220" s="1036">
        <v>11.862500000000001</v>
      </c>
      <c r="G220" s="1034">
        <v>10.225</v>
      </c>
      <c r="H220" s="1037">
        <v>2.2374999999999998</v>
      </c>
      <c r="I220" s="1036">
        <v>55.325000000000003</v>
      </c>
      <c r="J220" s="1038">
        <v>0.92500000000000004</v>
      </c>
      <c r="K220" s="1039">
        <v>5.2349999999999994</v>
      </c>
      <c r="L220" s="1036">
        <v>238.38749999999999</v>
      </c>
      <c r="M220" s="1037">
        <v>0.3833333333333333</v>
      </c>
      <c r="N220" s="1040">
        <v>9.5000000000000001E-2</v>
      </c>
      <c r="O220" s="1034">
        <v>7.1</v>
      </c>
      <c r="P220" s="1034">
        <v>9.5625</v>
      </c>
      <c r="Q220" s="1034"/>
      <c r="R220" s="1041"/>
      <c r="S220" s="1041"/>
      <c r="T220" s="1041"/>
      <c r="U220" s="1041"/>
      <c r="V220" s="1041"/>
      <c r="W220" s="1041"/>
      <c r="X220" s="1041"/>
      <c r="Y220" s="1041"/>
      <c r="Z220" s="1041"/>
      <c r="AA220" s="1041"/>
      <c r="AB220" s="1041"/>
      <c r="AC220" s="1041"/>
      <c r="AD220" s="1041"/>
    </row>
    <row r="221" spans="1:33" ht="20.399999999999999" x14ac:dyDescent="0.35">
      <c r="A221" s="988">
        <v>2</v>
      </c>
      <c r="B221" t="s">
        <v>613</v>
      </c>
      <c r="C221" s="954"/>
      <c r="D221" s="961"/>
      <c r="E221" s="962">
        <v>0.3</v>
      </c>
      <c r="F221" s="982">
        <v>14</v>
      </c>
      <c r="G221" s="961">
        <v>9.6999999999999993</v>
      </c>
      <c r="H221" s="963">
        <v>1.7</v>
      </c>
      <c r="I221" s="982">
        <v>61</v>
      </c>
      <c r="J221" s="964">
        <v>2.2000000000000002</v>
      </c>
      <c r="K221" s="970">
        <v>18</v>
      </c>
      <c r="L221" s="982">
        <v>94.6</v>
      </c>
      <c r="M221" s="963">
        <v>0</v>
      </c>
      <c r="N221" s="965">
        <v>0</v>
      </c>
      <c r="O221" s="961">
        <v>81</v>
      </c>
      <c r="P221" s="961">
        <v>42.8</v>
      </c>
      <c r="Q221" s="961"/>
      <c r="R221" s="1016"/>
      <c r="S221" s="1016"/>
      <c r="T221" s="1016"/>
      <c r="U221" s="1016"/>
      <c r="V221" s="1016"/>
      <c r="W221" s="1016"/>
      <c r="X221" s="1016"/>
      <c r="Y221" s="1016"/>
      <c r="Z221" s="1016"/>
      <c r="AA221" s="1016"/>
      <c r="AB221" s="1016"/>
      <c r="AC221" s="1016"/>
      <c r="AD221" s="1016"/>
    </row>
    <row r="222" spans="1:33" ht="20.399999999999999" x14ac:dyDescent="0.35">
      <c r="A222" s="988" t="s">
        <v>754</v>
      </c>
      <c r="B222" t="s">
        <v>614</v>
      </c>
      <c r="C222" s="954"/>
      <c r="D222" s="961"/>
      <c r="E222" s="962">
        <v>0.75</v>
      </c>
      <c r="F222" s="982">
        <v>15</v>
      </c>
      <c r="G222" s="961">
        <v>12.1</v>
      </c>
      <c r="H222" s="963">
        <v>2.2000000000000002</v>
      </c>
      <c r="I222" s="982">
        <v>69</v>
      </c>
      <c r="J222" s="964">
        <v>3</v>
      </c>
      <c r="K222" s="970">
        <v>22.5</v>
      </c>
      <c r="L222" s="982">
        <v>125</v>
      </c>
      <c r="M222" s="963">
        <v>0</v>
      </c>
      <c r="N222" s="965">
        <v>0</v>
      </c>
      <c r="O222" s="961">
        <v>91</v>
      </c>
      <c r="P222" s="961">
        <v>52</v>
      </c>
      <c r="Q222" s="961"/>
      <c r="R222" s="1016"/>
      <c r="AE222" s="1016"/>
      <c r="AF222" s="1016"/>
      <c r="AG222" s="1016"/>
    </row>
    <row r="223" spans="1:33" s="1032" customFormat="1" ht="20.399999999999999" x14ac:dyDescent="0.35">
      <c r="A223" s="1031"/>
      <c r="B223" s="1032" t="s">
        <v>31</v>
      </c>
      <c r="C223" s="1033"/>
      <c r="D223" s="1034"/>
      <c r="E223" s="1035">
        <v>0.51249999999999996</v>
      </c>
      <c r="F223" s="1036">
        <v>14.475</v>
      </c>
      <c r="G223" s="1034">
        <v>10.775</v>
      </c>
      <c r="H223" s="1037">
        <v>1.95</v>
      </c>
      <c r="I223" s="1036">
        <v>65</v>
      </c>
      <c r="J223" s="1038">
        <v>2.5750000000000002</v>
      </c>
      <c r="K223" s="1039">
        <v>20.125</v>
      </c>
      <c r="L223" s="1036">
        <v>106</v>
      </c>
      <c r="M223" s="1037">
        <v>0</v>
      </c>
      <c r="N223" s="1040">
        <v>0</v>
      </c>
      <c r="O223" s="1034">
        <v>86</v>
      </c>
      <c r="P223" s="1034">
        <v>46.95</v>
      </c>
      <c r="Q223" s="1034"/>
      <c r="R223" s="1041"/>
      <c r="AE223" s="1041"/>
      <c r="AF223" s="1041"/>
      <c r="AG223" s="1041"/>
    </row>
    <row r="224" spans="1:33" ht="20.399999999999999" x14ac:dyDescent="0.35">
      <c r="A224" s="988">
        <v>3</v>
      </c>
      <c r="B224" t="s">
        <v>613</v>
      </c>
      <c r="C224" s="954"/>
      <c r="D224" s="961"/>
      <c r="E224" s="962">
        <v>0</v>
      </c>
      <c r="F224" s="982">
        <v>8.1999999999999993</v>
      </c>
      <c r="G224" s="961">
        <v>4.9000000000000004</v>
      </c>
      <c r="H224" s="963">
        <v>1.2</v>
      </c>
      <c r="I224" s="982">
        <v>91</v>
      </c>
      <c r="J224" s="964">
        <v>0</v>
      </c>
      <c r="K224" s="970">
        <v>0</v>
      </c>
      <c r="L224" s="982">
        <v>274.5</v>
      </c>
      <c r="M224" s="963">
        <v>8</v>
      </c>
      <c r="N224" s="965">
        <v>0.05</v>
      </c>
      <c r="O224" s="961">
        <v>15.4</v>
      </c>
      <c r="P224" s="961">
        <v>13</v>
      </c>
      <c r="Q224" s="961"/>
      <c r="R224" s="1016"/>
      <c r="AE224" s="1016"/>
      <c r="AF224" s="1016"/>
      <c r="AG224" s="1016"/>
    </row>
    <row r="225" spans="1:33" ht="20.399999999999999" x14ac:dyDescent="0.35">
      <c r="A225" s="988" t="s">
        <v>755</v>
      </c>
      <c r="B225" t="s">
        <v>614</v>
      </c>
      <c r="C225" s="954"/>
      <c r="D225" s="961"/>
      <c r="E225" s="962">
        <v>0.15</v>
      </c>
      <c r="F225" s="982">
        <v>9.5</v>
      </c>
      <c r="G225" s="961">
        <v>5.5</v>
      </c>
      <c r="H225" s="963">
        <v>1.6</v>
      </c>
      <c r="I225" s="982">
        <v>92</v>
      </c>
      <c r="J225" s="964">
        <v>0</v>
      </c>
      <c r="K225" s="970">
        <v>0</v>
      </c>
      <c r="L225" s="982">
        <v>280.60000000000002</v>
      </c>
      <c r="M225" s="963">
        <v>8.6999999999999993</v>
      </c>
      <c r="N225" s="965">
        <v>7.0000000000000007E-2</v>
      </c>
      <c r="O225" s="961">
        <v>19.2</v>
      </c>
      <c r="P225" s="961">
        <v>14</v>
      </c>
      <c r="Q225" s="961"/>
      <c r="R225" s="1016"/>
      <c r="AE225" s="1016"/>
      <c r="AF225" s="1016"/>
      <c r="AG225" s="1016"/>
    </row>
    <row r="226" spans="1:33" s="1032" customFormat="1" ht="20.399999999999999" x14ac:dyDescent="0.35">
      <c r="A226" s="1031"/>
      <c r="B226" s="1032" t="s">
        <v>31</v>
      </c>
      <c r="C226" s="1033"/>
      <c r="D226" s="1034"/>
      <c r="E226" s="1035">
        <v>4.9999999999999996E-2</v>
      </c>
      <c r="F226" s="1036">
        <v>8.7000000000000011</v>
      </c>
      <c r="G226" s="1034">
        <v>5.1000000000000005</v>
      </c>
      <c r="H226" s="1037">
        <v>1.4000000000000001</v>
      </c>
      <c r="I226" s="1036">
        <v>91.666666666666671</v>
      </c>
      <c r="J226" s="1038">
        <v>0</v>
      </c>
      <c r="K226" s="1039">
        <v>0</v>
      </c>
      <c r="L226" s="1036">
        <v>277.53333333333336</v>
      </c>
      <c r="M226" s="1037">
        <v>8.2333333333333325</v>
      </c>
      <c r="N226" s="1040">
        <v>0.06</v>
      </c>
      <c r="O226" s="1034">
        <v>17.133333333333336</v>
      </c>
      <c r="P226" s="1034">
        <v>13.333333333333334</v>
      </c>
      <c r="Q226" s="1034"/>
      <c r="R226" s="1041"/>
      <c r="AE226" s="1041"/>
      <c r="AF226" s="1041"/>
      <c r="AG226" s="1041"/>
    </row>
    <row r="227" spans="1:33" ht="20.399999999999999" x14ac:dyDescent="0.35">
      <c r="A227" s="988">
        <v>4</v>
      </c>
      <c r="B227" t="s">
        <v>613</v>
      </c>
      <c r="C227" s="954"/>
      <c r="D227" s="961"/>
      <c r="E227" s="962">
        <v>0</v>
      </c>
      <c r="F227" s="982">
        <v>8.3000000000000007</v>
      </c>
      <c r="G227" s="961">
        <v>3.6</v>
      </c>
      <c r="H227" s="963">
        <v>0.65</v>
      </c>
      <c r="I227" s="982">
        <v>93</v>
      </c>
      <c r="J227" s="964">
        <v>0</v>
      </c>
      <c r="K227" s="970" t="s">
        <v>753</v>
      </c>
      <c r="L227" s="982">
        <v>274.5</v>
      </c>
      <c r="M227" s="963">
        <v>7.8</v>
      </c>
      <c r="N227" s="965">
        <v>0.05</v>
      </c>
      <c r="O227" s="961">
        <v>19.7</v>
      </c>
      <c r="P227" s="961">
        <v>13</v>
      </c>
      <c r="Q227" s="961"/>
      <c r="R227" s="1016"/>
      <c r="AE227" s="1016"/>
      <c r="AF227" s="1016"/>
      <c r="AG227" s="1016"/>
    </row>
    <row r="228" spans="1:33" ht="20.399999999999999" x14ac:dyDescent="0.35">
      <c r="A228" s="988" t="s">
        <v>756</v>
      </c>
      <c r="B228" t="s">
        <v>614</v>
      </c>
      <c r="C228" s="954"/>
      <c r="D228" s="961"/>
      <c r="E228" s="962">
        <v>0.05</v>
      </c>
      <c r="F228" s="982">
        <v>11.5</v>
      </c>
      <c r="G228" s="961">
        <v>4.9000000000000004</v>
      </c>
      <c r="H228" s="963">
        <v>1.7</v>
      </c>
      <c r="I228" s="982">
        <v>98.5</v>
      </c>
      <c r="J228" s="964">
        <v>0.05</v>
      </c>
      <c r="K228" s="970">
        <v>1</v>
      </c>
      <c r="L228" s="982">
        <v>277.60000000000002</v>
      </c>
      <c r="M228" s="963">
        <v>11</v>
      </c>
      <c r="N228" s="965">
        <v>0.105</v>
      </c>
      <c r="O228" s="961">
        <v>34.6</v>
      </c>
      <c r="P228" s="961">
        <v>18</v>
      </c>
      <c r="Q228" s="961"/>
      <c r="R228" s="1016"/>
      <c r="AE228" s="1016"/>
      <c r="AF228" s="1016"/>
      <c r="AG228" s="1016"/>
    </row>
    <row r="229" spans="1:33" s="1032" customFormat="1" ht="20.399999999999999" x14ac:dyDescent="0.35">
      <c r="A229" s="1031"/>
      <c r="B229" s="1032" t="s">
        <v>31</v>
      </c>
      <c r="C229" s="1033"/>
      <c r="D229" s="1034"/>
      <c r="E229" s="1035">
        <v>3.1250000000000002E-3</v>
      </c>
      <c r="F229" s="1036">
        <v>9.1812500000000021</v>
      </c>
      <c r="G229" s="1034">
        <v>4.4399999999999995</v>
      </c>
      <c r="H229" s="1037">
        <v>1.2906250000000001</v>
      </c>
      <c r="I229" s="1036">
        <v>94.7</v>
      </c>
      <c r="J229" s="1038">
        <v>9.0909090909090922E-3</v>
      </c>
      <c r="K229" s="1039">
        <v>0.13333333333333336</v>
      </c>
      <c r="L229" s="1036">
        <v>276.05</v>
      </c>
      <c r="M229" s="1037">
        <v>9.4375</v>
      </c>
      <c r="N229" s="1040">
        <v>7.2999999999999995E-2</v>
      </c>
      <c r="O229" s="1034">
        <v>26.431249999999999</v>
      </c>
      <c r="P229" s="1034">
        <v>16.256250000000001</v>
      </c>
      <c r="Q229" s="1034"/>
      <c r="R229" s="1041"/>
      <c r="AE229" s="1041"/>
      <c r="AF229" s="1041"/>
      <c r="AG229" s="1041"/>
    </row>
    <row r="230" spans="1:33" ht="20.399999999999999" x14ac:dyDescent="0.35">
      <c r="A230" s="988">
        <v>5</v>
      </c>
      <c r="B230" t="s">
        <v>613</v>
      </c>
      <c r="C230" s="954"/>
      <c r="D230" s="961"/>
      <c r="E230" s="962">
        <v>0</v>
      </c>
      <c r="F230" s="982">
        <v>7.2</v>
      </c>
      <c r="G230" s="961">
        <v>0</v>
      </c>
      <c r="H230" s="963">
        <v>0.6</v>
      </c>
      <c r="I230" s="982">
        <v>85</v>
      </c>
      <c r="J230" s="964" t="s">
        <v>753</v>
      </c>
      <c r="K230" s="970" t="s">
        <v>753</v>
      </c>
      <c r="L230" s="982">
        <v>244.1</v>
      </c>
      <c r="M230" s="963">
        <v>4.3</v>
      </c>
      <c r="N230" s="965">
        <v>0.06</v>
      </c>
      <c r="O230" s="961">
        <v>11</v>
      </c>
      <c r="P230" s="961">
        <v>10</v>
      </c>
      <c r="Q230" s="961"/>
      <c r="R230" s="1016"/>
      <c r="AE230" s="1016"/>
      <c r="AF230" s="1016"/>
      <c r="AG230" s="1016"/>
    </row>
    <row r="231" spans="1:33" ht="20.399999999999999" x14ac:dyDescent="0.35">
      <c r="A231" s="988" t="s">
        <v>87</v>
      </c>
      <c r="B231" t="s">
        <v>614</v>
      </c>
      <c r="C231" s="954"/>
      <c r="D231" s="961"/>
      <c r="E231" s="962">
        <v>0.05</v>
      </c>
      <c r="F231" s="982">
        <v>10.8</v>
      </c>
      <c r="G231" s="961">
        <v>7.3</v>
      </c>
      <c r="H231" s="963">
        <v>1.8</v>
      </c>
      <c r="I231" s="982">
        <v>104</v>
      </c>
      <c r="J231" s="964">
        <v>0.05</v>
      </c>
      <c r="K231" s="970">
        <v>0.3</v>
      </c>
      <c r="L231" s="982">
        <v>283.7</v>
      </c>
      <c r="M231" s="963">
        <v>68</v>
      </c>
      <c r="N231" s="965">
        <v>0.11</v>
      </c>
      <c r="O231" s="961">
        <v>73</v>
      </c>
      <c r="P231" s="961">
        <v>19</v>
      </c>
      <c r="Q231" s="961"/>
      <c r="R231" s="1016"/>
      <c r="AE231" s="1016"/>
      <c r="AF231" s="1016"/>
      <c r="AG231" s="1016"/>
    </row>
    <row r="232" spans="1:33" s="1032" customFormat="1" ht="20.399999999999999" x14ac:dyDescent="0.35">
      <c r="A232" s="1031"/>
      <c r="B232" s="1032" t="s">
        <v>31</v>
      </c>
      <c r="C232" s="1033"/>
      <c r="D232" s="1034"/>
      <c r="E232" s="1035">
        <v>3.3333333333333335E-3</v>
      </c>
      <c r="F232" s="1036">
        <v>9.1687500000000011</v>
      </c>
      <c r="G232" s="1034">
        <v>5.0999999999999996</v>
      </c>
      <c r="H232" s="1037">
        <v>1.25</v>
      </c>
      <c r="I232" s="1036">
        <v>95.11999999999999</v>
      </c>
      <c r="J232" s="1038">
        <v>0.01</v>
      </c>
      <c r="K232" s="1039">
        <v>4.6363636363636378E-2</v>
      </c>
      <c r="L232" s="1036">
        <v>257</v>
      </c>
      <c r="M232" s="1037">
        <v>12.1</v>
      </c>
      <c r="N232" s="1040">
        <v>9.0999999999999998E-2</v>
      </c>
      <c r="O232" s="1034">
        <v>37.325000000000003</v>
      </c>
      <c r="P232" s="1034">
        <v>16.081250000000001</v>
      </c>
      <c r="Q232" s="1034"/>
      <c r="R232" s="1041"/>
      <c r="AE232" s="1041"/>
      <c r="AF232" s="1041"/>
      <c r="AG232" s="1041"/>
    </row>
    <row r="233" spans="1:33" ht="20.399999999999999" x14ac:dyDescent="0.35">
      <c r="A233" s="988">
        <v>6</v>
      </c>
      <c r="B233" t="s">
        <v>613</v>
      </c>
      <c r="C233" s="954"/>
      <c r="D233" s="961"/>
      <c r="E233" s="962">
        <v>0</v>
      </c>
      <c r="F233" s="982">
        <v>7.3</v>
      </c>
      <c r="G233" s="961">
        <v>0</v>
      </c>
      <c r="H233" s="963">
        <v>0.55000000000000004</v>
      </c>
      <c r="I233" s="982">
        <v>86</v>
      </c>
      <c r="J233" s="964" t="s">
        <v>753</v>
      </c>
      <c r="K233" s="970" t="s">
        <v>753</v>
      </c>
      <c r="L233" s="982">
        <v>256.2</v>
      </c>
      <c r="M233" s="963">
        <v>1.2</v>
      </c>
      <c r="N233" s="965">
        <v>0.04</v>
      </c>
      <c r="O233" s="961">
        <v>11.5</v>
      </c>
      <c r="P233" s="961">
        <v>8</v>
      </c>
      <c r="Q233" s="961"/>
      <c r="R233" s="1016"/>
      <c r="AE233" s="1016"/>
      <c r="AF233" s="1016"/>
      <c r="AG233" s="1016"/>
    </row>
    <row r="234" spans="1:33" ht="20.399999999999999" x14ac:dyDescent="0.35">
      <c r="A234" s="988" t="s">
        <v>757</v>
      </c>
      <c r="B234" t="s">
        <v>614</v>
      </c>
      <c r="C234" s="954"/>
      <c r="D234" s="961"/>
      <c r="E234" s="962">
        <v>0.05</v>
      </c>
      <c r="F234" s="982">
        <v>10</v>
      </c>
      <c r="G234" s="961">
        <v>7.3</v>
      </c>
      <c r="H234" s="963">
        <v>1.7</v>
      </c>
      <c r="I234" s="982">
        <v>96.2</v>
      </c>
      <c r="J234" s="964">
        <v>0.05</v>
      </c>
      <c r="K234" s="970">
        <v>0.25</v>
      </c>
      <c r="L234" s="982">
        <v>347.1</v>
      </c>
      <c r="M234" s="963">
        <v>7.3</v>
      </c>
      <c r="N234" s="965">
        <v>0.13</v>
      </c>
      <c r="O234" s="961">
        <v>54</v>
      </c>
      <c r="P234" s="961">
        <v>19</v>
      </c>
      <c r="Q234" s="961"/>
      <c r="R234" s="1016"/>
      <c r="AE234" s="1016"/>
      <c r="AF234" s="1016"/>
      <c r="AG234" s="1016"/>
    </row>
    <row r="235" spans="1:33" s="1032" customFormat="1" ht="20.399999999999999" x14ac:dyDescent="0.35">
      <c r="A235" s="1031"/>
      <c r="B235" s="1032" t="s">
        <v>31</v>
      </c>
      <c r="C235" s="1033"/>
      <c r="D235" s="1034"/>
      <c r="E235" s="1035">
        <v>3.1250000000000002E-3</v>
      </c>
      <c r="F235" s="1036">
        <v>8.764705882352942</v>
      </c>
      <c r="G235" s="1034">
        <v>4.7666666666666666</v>
      </c>
      <c r="H235" s="1037">
        <v>1.2323529411764707</v>
      </c>
      <c r="I235" s="1036">
        <v>93.933333333333337</v>
      </c>
      <c r="J235" s="1038">
        <v>7.1428571428571435E-3</v>
      </c>
      <c r="K235" s="1039">
        <v>5.8571428571428573E-2</v>
      </c>
      <c r="L235" s="1036">
        <v>278.66000000000003</v>
      </c>
      <c r="M235" s="1037">
        <v>4.5176470588235293</v>
      </c>
      <c r="N235" s="1040">
        <v>8.5833333333333331E-2</v>
      </c>
      <c r="O235" s="1034">
        <v>34.335294117647059</v>
      </c>
      <c r="P235" s="1034">
        <v>15.329411764705883</v>
      </c>
      <c r="Q235" s="1034"/>
      <c r="R235" s="1041"/>
      <c r="S235" s="1041"/>
      <c r="T235" s="1041"/>
      <c r="U235" s="1041"/>
      <c r="V235" s="1041"/>
      <c r="W235" s="1041"/>
      <c r="X235" s="1041"/>
      <c r="Y235" s="1041"/>
      <c r="Z235" s="1041"/>
      <c r="AA235" s="1041"/>
      <c r="AB235" s="1041"/>
      <c r="AC235" s="1041"/>
      <c r="AD235" s="1041"/>
      <c r="AE235" s="1041"/>
      <c r="AF235" s="1041"/>
      <c r="AG235" s="1041"/>
    </row>
    <row r="236" spans="1:33" ht="20.399999999999999" x14ac:dyDescent="0.35">
      <c r="A236" s="988">
        <v>7</v>
      </c>
      <c r="B236" t="s">
        <v>613</v>
      </c>
      <c r="C236" s="954"/>
      <c r="D236" s="961"/>
      <c r="E236" s="962">
        <v>0</v>
      </c>
      <c r="F236" s="982">
        <v>7.6</v>
      </c>
      <c r="G236" s="961">
        <v>0</v>
      </c>
      <c r="H236" s="963">
        <v>0.55000000000000004</v>
      </c>
      <c r="I236" s="982">
        <v>82</v>
      </c>
      <c r="J236" s="964" t="s">
        <v>753</v>
      </c>
      <c r="K236" s="970" t="s">
        <v>753</v>
      </c>
      <c r="L236" s="982">
        <v>159.30000000000001</v>
      </c>
      <c r="M236" s="963">
        <v>1.6</v>
      </c>
      <c r="N236" s="965">
        <v>0.08</v>
      </c>
      <c r="O236" s="961">
        <v>13</v>
      </c>
      <c r="P236" s="961">
        <v>1.5</v>
      </c>
      <c r="Q236" s="961"/>
      <c r="R236" s="1016"/>
      <c r="S236" s="1016"/>
      <c r="T236" s="1016"/>
      <c r="U236" s="1016"/>
      <c r="V236" s="1016"/>
      <c r="W236" s="1016"/>
      <c r="X236" s="1016"/>
      <c r="Y236" s="1016"/>
      <c r="Z236" s="1016"/>
      <c r="AA236" s="1016"/>
      <c r="AB236" s="1016"/>
      <c r="AC236" s="1016"/>
      <c r="AD236" s="1016"/>
      <c r="AE236" s="1016"/>
      <c r="AF236" s="1016"/>
      <c r="AG236" s="1016"/>
    </row>
    <row r="237" spans="1:33" ht="20.399999999999999" x14ac:dyDescent="0.35">
      <c r="A237" s="988" t="s">
        <v>85</v>
      </c>
      <c r="B237" t="s">
        <v>614</v>
      </c>
      <c r="C237" s="954"/>
      <c r="D237" s="961"/>
      <c r="E237" s="962">
        <v>0.05</v>
      </c>
      <c r="F237" s="982">
        <v>10</v>
      </c>
      <c r="G237" s="961">
        <v>6.7</v>
      </c>
      <c r="H237" s="963">
        <v>1.7</v>
      </c>
      <c r="I237" s="982">
        <v>96.8</v>
      </c>
      <c r="J237" s="964">
        <v>0.05</v>
      </c>
      <c r="K237" s="970">
        <v>0.85</v>
      </c>
      <c r="L237" s="982">
        <v>271.5</v>
      </c>
      <c r="M237" s="963">
        <v>5.2</v>
      </c>
      <c r="N237" s="965">
        <v>0.105</v>
      </c>
      <c r="O237" s="961">
        <v>60</v>
      </c>
      <c r="P237" s="961">
        <v>16.5</v>
      </c>
      <c r="Q237" s="961"/>
      <c r="R237" s="1016"/>
      <c r="S237" s="1016"/>
      <c r="T237" s="1016"/>
      <c r="U237" s="1016"/>
      <c r="V237" s="1016"/>
      <c r="W237" s="1016"/>
      <c r="X237" s="1016"/>
      <c r="Y237" s="1016"/>
      <c r="Z237" s="1016"/>
      <c r="AA237" s="1016"/>
      <c r="AB237" s="1016"/>
      <c r="AC237" s="1016"/>
      <c r="AD237" s="1016"/>
      <c r="AE237" s="1016"/>
      <c r="AF237" s="1016"/>
      <c r="AG237" s="1016"/>
    </row>
    <row r="238" spans="1:33" s="1032" customFormat="1" ht="20.399999999999999" x14ac:dyDescent="0.35">
      <c r="A238" s="1031"/>
      <c r="B238" s="1032" t="s">
        <v>31</v>
      </c>
      <c r="C238" s="1033"/>
      <c r="D238" s="1034"/>
      <c r="E238" s="1035">
        <v>3.3333333333333335E-3</v>
      </c>
      <c r="F238" s="1036">
        <v>8.3249999999999993</v>
      </c>
      <c r="G238" s="1034">
        <v>5.0600000000000005</v>
      </c>
      <c r="H238" s="1037">
        <v>1.140625</v>
      </c>
      <c r="I238" s="1036">
        <v>92.28</v>
      </c>
      <c r="J238" s="1038">
        <v>9.0909090909090922E-3</v>
      </c>
      <c r="K238" s="1039">
        <v>0.14333333333333334</v>
      </c>
      <c r="L238" s="1036">
        <v>235.07499999999999</v>
      </c>
      <c r="M238" s="1037">
        <v>3.2187500000000004</v>
      </c>
      <c r="N238" s="1040">
        <v>9.7000000000000003E-2</v>
      </c>
      <c r="O238" s="1034">
        <v>31.662500000000001</v>
      </c>
      <c r="P238" s="1034">
        <v>12.88125</v>
      </c>
      <c r="Q238" s="1034"/>
      <c r="R238" s="1041"/>
      <c r="S238" s="1041"/>
      <c r="T238" s="1041"/>
      <c r="U238" s="1041"/>
      <c r="V238" s="1041"/>
      <c r="W238" s="1041"/>
      <c r="X238" s="1041"/>
      <c r="Y238" s="1041"/>
      <c r="Z238" s="1041"/>
      <c r="AA238" s="1041"/>
      <c r="AB238" s="1041"/>
      <c r="AC238" s="1041"/>
      <c r="AD238" s="1041"/>
      <c r="AE238" s="1041"/>
      <c r="AF238" s="1041"/>
      <c r="AG238" s="1041"/>
    </row>
    <row r="239" spans="1:33" ht="20.399999999999999" x14ac:dyDescent="0.35">
      <c r="A239" s="988">
        <v>8</v>
      </c>
      <c r="B239" t="s">
        <v>613</v>
      </c>
      <c r="C239" s="954"/>
      <c r="D239" s="961"/>
      <c r="E239" s="962">
        <v>0</v>
      </c>
      <c r="F239" s="982">
        <v>7.2</v>
      </c>
      <c r="G239" s="961">
        <v>0</v>
      </c>
      <c r="H239" s="963">
        <v>0.5</v>
      </c>
      <c r="I239" s="982">
        <v>84</v>
      </c>
      <c r="J239" s="964" t="s">
        <v>753</v>
      </c>
      <c r="K239" s="970">
        <v>0</v>
      </c>
      <c r="L239" s="982">
        <v>174.5</v>
      </c>
      <c r="M239" s="963">
        <v>1</v>
      </c>
      <c r="N239" s="965">
        <v>7.0000000000000007E-2</v>
      </c>
      <c r="O239" s="961">
        <v>11.5</v>
      </c>
      <c r="P239" s="961">
        <v>9.5</v>
      </c>
      <c r="Q239" s="961"/>
      <c r="R239" s="1016"/>
      <c r="S239" s="1016"/>
      <c r="T239" s="1016"/>
      <c r="U239" s="1016"/>
      <c r="V239" s="1016"/>
      <c r="W239" s="1016"/>
      <c r="X239" s="1016"/>
      <c r="Y239" s="1016"/>
      <c r="Z239" s="1016"/>
      <c r="AA239" s="1016"/>
      <c r="AB239" s="1016"/>
      <c r="AC239" s="1016"/>
      <c r="AD239" s="1016"/>
      <c r="AE239" s="1016"/>
      <c r="AF239" s="1016"/>
      <c r="AG239" s="1016"/>
    </row>
    <row r="240" spans="1:33" ht="20.399999999999999" x14ac:dyDescent="0.35">
      <c r="A240" s="988" t="s">
        <v>758</v>
      </c>
      <c r="B240" t="s">
        <v>614</v>
      </c>
      <c r="C240" s="954"/>
      <c r="D240" s="961"/>
      <c r="E240" s="962">
        <v>0.05</v>
      </c>
      <c r="F240" s="982">
        <v>10</v>
      </c>
      <c r="G240" s="961">
        <v>7.1</v>
      </c>
      <c r="H240" s="963">
        <v>1.3</v>
      </c>
      <c r="I240" s="982">
        <v>93</v>
      </c>
      <c r="J240" s="964">
        <v>0.05</v>
      </c>
      <c r="K240" s="970">
        <v>0.22</v>
      </c>
      <c r="L240" s="982">
        <v>274.5</v>
      </c>
      <c r="M240" s="963">
        <v>2.6</v>
      </c>
      <c r="N240" s="965">
        <v>0.11</v>
      </c>
      <c r="O240" s="961">
        <v>26</v>
      </c>
      <c r="P240" s="961">
        <v>13</v>
      </c>
      <c r="Q240" s="961"/>
      <c r="R240" s="1016"/>
      <c r="S240" s="1016"/>
      <c r="T240" s="1016"/>
      <c r="U240" s="1016"/>
      <c r="V240" s="1016"/>
      <c r="W240" s="1016"/>
      <c r="X240" s="1016"/>
      <c r="Y240" s="1016"/>
      <c r="Z240" s="1016"/>
      <c r="AA240" s="1016"/>
      <c r="AB240" s="1016"/>
      <c r="AC240" s="1016"/>
      <c r="AD240" s="1016"/>
      <c r="AE240" s="1016"/>
      <c r="AF240" s="1016"/>
      <c r="AG240" s="1016"/>
    </row>
    <row r="241" spans="1:33" s="1032" customFormat="1" ht="20.399999999999999" x14ac:dyDescent="0.35">
      <c r="A241" s="1031"/>
      <c r="B241" s="1032" t="s">
        <v>31</v>
      </c>
      <c r="C241" s="1033"/>
      <c r="D241" s="1034"/>
      <c r="E241" s="1035">
        <v>3.8461538461538464E-3</v>
      </c>
      <c r="F241" s="1036">
        <v>7.9071428571428575</v>
      </c>
      <c r="G241" s="1034">
        <v>5.0599999999999996</v>
      </c>
      <c r="H241" s="1037">
        <v>1.0000000000000002</v>
      </c>
      <c r="I241" s="1036">
        <v>86.97999999999999</v>
      </c>
      <c r="J241" s="1038">
        <v>8.3333333333333332E-3</v>
      </c>
      <c r="K241" s="1039">
        <v>3.9285714285714292E-2</v>
      </c>
      <c r="L241" s="1036">
        <v>223.77500000000001</v>
      </c>
      <c r="M241" s="1037">
        <v>2.0071428571428576</v>
      </c>
      <c r="N241" s="1040">
        <v>9.1999999999999998E-2</v>
      </c>
      <c r="O241" s="1034">
        <v>15.421428571428573</v>
      </c>
      <c r="P241" s="1034">
        <v>10.771428571428572</v>
      </c>
      <c r="Q241" s="1034"/>
      <c r="R241" s="1041"/>
      <c r="S241" s="1041"/>
      <c r="T241" s="1041"/>
      <c r="U241" s="1041"/>
      <c r="V241" s="1041"/>
      <c r="W241" s="1041"/>
      <c r="X241" s="1041"/>
      <c r="Y241" s="1041"/>
      <c r="Z241" s="1041"/>
      <c r="AA241" s="1041"/>
      <c r="AB241" s="1041"/>
      <c r="AC241" s="1041"/>
      <c r="AD241" s="1041"/>
      <c r="AE241" s="1041"/>
      <c r="AF241" s="1041"/>
      <c r="AG241" s="1041"/>
    </row>
    <row r="242" spans="1:33" ht="20.399999999999999" x14ac:dyDescent="0.35">
      <c r="A242" s="988">
        <v>9</v>
      </c>
      <c r="B242" t="s">
        <v>613</v>
      </c>
      <c r="C242" s="954"/>
      <c r="D242" s="961"/>
      <c r="E242" s="962">
        <v>0</v>
      </c>
      <c r="F242" s="982">
        <v>8.1</v>
      </c>
      <c r="G242" s="961">
        <v>0.05</v>
      </c>
      <c r="H242" s="963">
        <v>0.6</v>
      </c>
      <c r="I242" s="982">
        <v>93.2</v>
      </c>
      <c r="J242" s="964" t="s">
        <v>753</v>
      </c>
      <c r="K242" s="970">
        <v>0</v>
      </c>
      <c r="L242" s="982">
        <v>244.1</v>
      </c>
      <c r="M242" s="963">
        <v>5.2</v>
      </c>
      <c r="N242" s="965">
        <v>7.0000000000000007E-2</v>
      </c>
      <c r="O242" s="961">
        <v>20.3</v>
      </c>
      <c r="P242" s="961">
        <v>14.1</v>
      </c>
      <c r="Q242" s="961"/>
      <c r="R242" s="1016"/>
      <c r="S242" s="1016"/>
      <c r="T242" s="1016"/>
      <c r="U242" s="1016"/>
      <c r="V242" s="1016"/>
      <c r="W242" s="1016"/>
      <c r="X242" s="1016"/>
      <c r="Y242" s="1016"/>
      <c r="Z242" s="1016"/>
      <c r="AA242" s="1016"/>
      <c r="AB242" s="1016"/>
      <c r="AC242" s="1016"/>
      <c r="AD242" s="1016"/>
      <c r="AE242" s="1016"/>
      <c r="AF242" s="1016"/>
      <c r="AG242" s="1016"/>
    </row>
    <row r="243" spans="1:33" ht="20.399999999999999" x14ac:dyDescent="0.35">
      <c r="A243" s="988" t="s">
        <v>759</v>
      </c>
      <c r="B243" t="s">
        <v>614</v>
      </c>
      <c r="C243" s="954"/>
      <c r="D243" s="961"/>
      <c r="E243" s="962">
        <v>0.05</v>
      </c>
      <c r="F243" s="982">
        <v>11</v>
      </c>
      <c r="G243" s="961">
        <v>6.7</v>
      </c>
      <c r="H243" s="963">
        <v>1.8</v>
      </c>
      <c r="I243" s="982">
        <v>101</v>
      </c>
      <c r="J243" s="964">
        <v>0.05</v>
      </c>
      <c r="K243" s="970">
        <v>2.9</v>
      </c>
      <c r="L243" s="982">
        <v>274.5</v>
      </c>
      <c r="M243" s="963">
        <v>12</v>
      </c>
      <c r="N243" s="965">
        <v>0.15</v>
      </c>
      <c r="O243" s="961">
        <v>60</v>
      </c>
      <c r="P243" s="961">
        <v>19</v>
      </c>
      <c r="Q243" s="961"/>
      <c r="R243" s="1016"/>
      <c r="S243" s="1016"/>
      <c r="T243" s="1016"/>
      <c r="U243" s="1016"/>
      <c r="V243" s="1016"/>
      <c r="W243" s="1016"/>
      <c r="X243" s="1016"/>
      <c r="Y243" s="1016"/>
      <c r="Z243" s="1016"/>
      <c r="AA243" s="1016"/>
      <c r="AB243" s="1016"/>
      <c r="AC243" s="1016"/>
      <c r="AD243" s="1016"/>
      <c r="AE243" s="1016"/>
      <c r="AF243" s="1016"/>
      <c r="AG243" s="1016"/>
    </row>
    <row r="244" spans="1:33" s="1032" customFormat="1" ht="20.399999999999999" x14ac:dyDescent="0.35">
      <c r="A244" s="1031"/>
      <c r="B244" s="1032" t="s">
        <v>31</v>
      </c>
      <c r="C244" s="1033"/>
      <c r="D244" s="1034"/>
      <c r="E244" s="1035">
        <v>3.3333333333333335E-3</v>
      </c>
      <c r="F244" s="1036">
        <v>9.1499999999999986</v>
      </c>
      <c r="G244" s="1034">
        <v>4.6899999999999995</v>
      </c>
      <c r="H244" s="1037">
        <v>1.2187500000000002</v>
      </c>
      <c r="I244" s="1036">
        <v>97.28</v>
      </c>
      <c r="J244" s="1038">
        <v>1.1538461538461541E-2</v>
      </c>
      <c r="K244" s="1039">
        <v>0.24630769230769231</v>
      </c>
      <c r="L244" s="1036">
        <v>255.47500000000002</v>
      </c>
      <c r="M244" s="1037">
        <v>10.0625</v>
      </c>
      <c r="N244" s="1040">
        <v>0.11299999999999999</v>
      </c>
      <c r="O244" s="1034">
        <v>31.287500000000001</v>
      </c>
      <c r="P244" s="1034">
        <v>16.381250000000001</v>
      </c>
      <c r="Q244" s="1034"/>
      <c r="R244" s="1041"/>
      <c r="S244" s="1041"/>
      <c r="T244" s="1041"/>
      <c r="U244" s="1041"/>
      <c r="V244" s="1041"/>
      <c r="W244" s="1041"/>
      <c r="X244" s="1041"/>
      <c r="Y244" s="1041"/>
      <c r="Z244" s="1041"/>
      <c r="AA244" s="1041"/>
      <c r="AB244" s="1041"/>
      <c r="AC244" s="1041"/>
      <c r="AD244" s="1041"/>
      <c r="AE244" s="1041"/>
      <c r="AF244" s="1041"/>
      <c r="AG244" s="1041"/>
    </row>
    <row r="245" spans="1:33" ht="20.399999999999999" x14ac:dyDescent="0.35">
      <c r="A245" s="988">
        <v>10</v>
      </c>
      <c r="B245" t="s">
        <v>613</v>
      </c>
      <c r="C245" s="954"/>
      <c r="D245" s="961"/>
      <c r="E245" s="962">
        <v>0</v>
      </c>
      <c r="F245" s="982">
        <v>8.1999999999999993</v>
      </c>
      <c r="G245" s="961">
        <v>4.5999999999999996</v>
      </c>
      <c r="H245" s="963">
        <v>0.6</v>
      </c>
      <c r="I245" s="982">
        <v>97.8</v>
      </c>
      <c r="J245" s="964" t="s">
        <v>753</v>
      </c>
      <c r="K245" s="970" t="s">
        <v>753</v>
      </c>
      <c r="L245" s="982">
        <v>0</v>
      </c>
      <c r="M245" s="963">
        <v>7.8</v>
      </c>
      <c r="N245" s="965">
        <v>0.11</v>
      </c>
      <c r="O245" s="961">
        <v>27.8</v>
      </c>
      <c r="P245" s="961">
        <v>15.5</v>
      </c>
      <c r="Q245" s="961"/>
      <c r="R245" s="1016"/>
      <c r="S245" s="1016"/>
      <c r="T245" s="1016"/>
      <c r="U245" s="1016"/>
      <c r="V245" s="1016"/>
      <c r="W245" s="1016"/>
      <c r="X245" s="1016"/>
      <c r="Y245" s="1016"/>
      <c r="Z245" s="1016"/>
      <c r="AA245" s="1016"/>
      <c r="AB245" s="1016"/>
      <c r="AC245" s="1016"/>
      <c r="AD245" s="1016"/>
      <c r="AE245" s="1016"/>
      <c r="AF245" s="1016"/>
      <c r="AG245" s="1016"/>
    </row>
    <row r="246" spans="1:33" ht="20.399999999999999" x14ac:dyDescent="0.35">
      <c r="A246" s="988" t="s">
        <v>760</v>
      </c>
      <c r="B246" t="s">
        <v>614</v>
      </c>
      <c r="C246" s="954"/>
      <c r="D246" s="961"/>
      <c r="E246" s="962">
        <v>0</v>
      </c>
      <c r="F246" s="982">
        <v>11</v>
      </c>
      <c r="G246" s="961">
        <v>4.5999999999999996</v>
      </c>
      <c r="H246" s="963">
        <v>1.5</v>
      </c>
      <c r="I246" s="982">
        <v>97.8</v>
      </c>
      <c r="J246" s="964">
        <v>0.05</v>
      </c>
      <c r="K246" s="970">
        <v>0.05</v>
      </c>
      <c r="L246" s="982">
        <v>0</v>
      </c>
      <c r="M246" s="963">
        <v>12</v>
      </c>
      <c r="N246" s="965">
        <v>0.11</v>
      </c>
      <c r="O246" s="961">
        <v>38.299999999999997</v>
      </c>
      <c r="P246" s="961">
        <v>18</v>
      </c>
      <c r="Q246" s="961"/>
      <c r="R246" s="1016"/>
      <c r="S246" s="1016"/>
      <c r="T246" s="1016"/>
      <c r="U246" s="1016"/>
      <c r="V246" s="1016"/>
      <c r="W246" s="1016"/>
      <c r="X246" s="1016"/>
      <c r="Y246" s="1016"/>
      <c r="Z246" s="1016"/>
      <c r="AA246" s="1016"/>
      <c r="AB246" s="1016"/>
      <c r="AC246" s="1016"/>
      <c r="AD246" s="1016"/>
      <c r="AE246" s="1016"/>
      <c r="AF246" s="1016"/>
      <c r="AG246" s="1016"/>
    </row>
    <row r="247" spans="1:33" s="1032" customFormat="1" ht="20.399999999999999" x14ac:dyDescent="0.35">
      <c r="A247" s="1031"/>
      <c r="B247" s="1032" t="s">
        <v>31</v>
      </c>
      <c r="C247" s="1033"/>
      <c r="D247" s="1034"/>
      <c r="E247" s="1035">
        <v>0</v>
      </c>
      <c r="F247" s="1036">
        <v>9.0416666666666661</v>
      </c>
      <c r="G247" s="1034">
        <v>4.5999999999999996</v>
      </c>
      <c r="H247" s="1037">
        <v>1.175</v>
      </c>
      <c r="I247" s="1036">
        <v>97.8</v>
      </c>
      <c r="J247" s="1038">
        <v>4.5454545454545461E-3</v>
      </c>
      <c r="K247" s="1039">
        <v>3.2500000000000001E-2</v>
      </c>
      <c r="L247" s="1036">
        <v>0</v>
      </c>
      <c r="M247" s="1037">
        <v>9.6166666666666671</v>
      </c>
      <c r="N247" s="1040">
        <v>0.11</v>
      </c>
      <c r="O247" s="1034">
        <v>32.366666666666667</v>
      </c>
      <c r="P247" s="1034">
        <v>16.491666666666667</v>
      </c>
      <c r="Q247" s="1034"/>
      <c r="R247" s="1041"/>
      <c r="S247" s="1041"/>
      <c r="T247" s="1041"/>
      <c r="U247" s="1041"/>
      <c r="V247" s="1041"/>
      <c r="W247" s="1041"/>
      <c r="X247" s="1041"/>
      <c r="Y247" s="1041"/>
      <c r="Z247" s="1041"/>
      <c r="AA247" s="1041"/>
      <c r="AB247" s="1041"/>
      <c r="AC247" s="1041"/>
      <c r="AD247" s="1041"/>
      <c r="AE247" s="1041"/>
      <c r="AF247" s="1041"/>
      <c r="AG247" s="1041"/>
    </row>
    <row r="248" spans="1:33" ht="20.399999999999999" x14ac:dyDescent="0.35">
      <c r="A248" s="988">
        <v>11</v>
      </c>
      <c r="B248" t="s">
        <v>613</v>
      </c>
      <c r="C248" s="954"/>
      <c r="D248" s="961"/>
      <c r="E248" s="962">
        <v>0</v>
      </c>
      <c r="F248" s="982">
        <v>8.4</v>
      </c>
      <c r="G248" s="961">
        <v>5.0999999999999996</v>
      </c>
      <c r="H248" s="963">
        <v>0.6</v>
      </c>
      <c r="I248" s="982">
        <v>100.2</v>
      </c>
      <c r="J248" s="964" t="s">
        <v>753</v>
      </c>
      <c r="K248" s="970" t="s">
        <v>753</v>
      </c>
      <c r="L248" s="982">
        <v>0</v>
      </c>
      <c r="M248" s="963">
        <v>8.6999999999999993</v>
      </c>
      <c r="N248" s="965">
        <v>0.115</v>
      </c>
      <c r="O248" s="961">
        <v>31</v>
      </c>
      <c r="P248" s="961">
        <v>15.2</v>
      </c>
      <c r="Q248" s="961"/>
      <c r="R248" s="1016"/>
      <c r="S248" s="1016"/>
      <c r="T248" s="1016"/>
      <c r="U248" s="1016"/>
      <c r="V248" s="1016"/>
      <c r="W248" s="1016"/>
      <c r="X248" s="1016"/>
      <c r="Y248" s="1016"/>
      <c r="Z248" s="1016"/>
      <c r="AA248" s="1016"/>
      <c r="AB248" s="1016"/>
      <c r="AC248" s="1016"/>
      <c r="AD248" s="1016"/>
      <c r="AE248" s="1016"/>
      <c r="AF248" s="1016"/>
      <c r="AG248" s="1016"/>
    </row>
    <row r="249" spans="1:33" ht="20.399999999999999" x14ac:dyDescent="0.35">
      <c r="A249" s="988" t="s">
        <v>761</v>
      </c>
      <c r="B249" t="s">
        <v>614</v>
      </c>
      <c r="C249" s="954"/>
      <c r="D249" s="961"/>
      <c r="E249" s="962">
        <v>0</v>
      </c>
      <c r="F249" s="982">
        <v>11</v>
      </c>
      <c r="G249" s="961">
        <v>5.0999999999999996</v>
      </c>
      <c r="H249" s="963">
        <v>1.5</v>
      </c>
      <c r="I249" s="982">
        <v>100.2</v>
      </c>
      <c r="J249" s="964">
        <v>0.05</v>
      </c>
      <c r="K249" s="970">
        <v>0.08</v>
      </c>
      <c r="L249" s="982">
        <v>0</v>
      </c>
      <c r="M249" s="963">
        <v>17</v>
      </c>
      <c r="N249" s="965">
        <v>0.115</v>
      </c>
      <c r="O249" s="961">
        <v>96.5</v>
      </c>
      <c r="P249" s="961">
        <v>20</v>
      </c>
      <c r="Q249" s="961"/>
      <c r="R249" s="1016"/>
      <c r="S249" s="1016"/>
      <c r="T249" s="1016"/>
      <c r="U249" s="1016"/>
      <c r="V249" s="1016"/>
      <c r="W249" s="1016"/>
      <c r="X249" s="1016"/>
      <c r="Y249" s="1016"/>
      <c r="Z249" s="1016"/>
      <c r="AA249" s="1016"/>
      <c r="AB249" s="1016"/>
      <c r="AC249" s="1016"/>
      <c r="AD249" s="1016"/>
      <c r="AE249" s="1016"/>
      <c r="AF249" s="1016"/>
      <c r="AG249" s="1016"/>
    </row>
    <row r="250" spans="1:33" s="1032" customFormat="1" ht="20.399999999999999" x14ac:dyDescent="0.35">
      <c r="A250" s="1031"/>
      <c r="B250" s="1032" t="s">
        <v>31</v>
      </c>
      <c r="C250" s="1033"/>
      <c r="D250" s="1034"/>
      <c r="E250" s="1035">
        <v>0</v>
      </c>
      <c r="F250" s="1036">
        <v>9.2583333333333346</v>
      </c>
      <c r="G250" s="1034">
        <v>5.0999999999999996</v>
      </c>
      <c r="H250" s="1037">
        <v>1.1499999999999999</v>
      </c>
      <c r="I250" s="1036">
        <v>100.2</v>
      </c>
      <c r="J250" s="1038">
        <v>0.05</v>
      </c>
      <c r="K250" s="1039">
        <v>3.5999999999999997E-2</v>
      </c>
      <c r="L250" s="1036">
        <v>0</v>
      </c>
      <c r="M250" s="1037">
        <v>13.166666666666666</v>
      </c>
      <c r="N250" s="1040">
        <v>0.115</v>
      </c>
      <c r="O250" s="1034">
        <v>60.341666666666661</v>
      </c>
      <c r="P250" s="1034">
        <v>17.358333333333331</v>
      </c>
      <c r="Q250" s="1034"/>
      <c r="R250" s="1041"/>
      <c r="S250" s="1041"/>
      <c r="T250" s="1041"/>
      <c r="U250" s="1041"/>
      <c r="V250" s="1041"/>
      <c r="W250" s="1041"/>
      <c r="X250" s="1041"/>
      <c r="Y250" s="1041"/>
      <c r="Z250" s="1041"/>
      <c r="AA250" s="1041"/>
      <c r="AB250" s="1041"/>
      <c r="AC250" s="1041"/>
      <c r="AD250" s="1041"/>
      <c r="AE250" s="1041"/>
      <c r="AF250" s="1041"/>
      <c r="AG250" s="1041"/>
    </row>
    <row r="251" spans="1:33" ht="20.399999999999999" x14ac:dyDescent="0.35">
      <c r="A251" s="988">
        <v>12</v>
      </c>
      <c r="B251" t="s">
        <v>613</v>
      </c>
      <c r="C251" s="954"/>
      <c r="D251" s="961"/>
      <c r="E251" s="962">
        <v>0</v>
      </c>
      <c r="F251" s="982">
        <v>8.4</v>
      </c>
      <c r="G251" s="961">
        <v>4.4000000000000004</v>
      </c>
      <c r="H251" s="963">
        <v>0.6</v>
      </c>
      <c r="I251" s="982">
        <v>103</v>
      </c>
      <c r="J251" s="964">
        <v>0.05</v>
      </c>
      <c r="K251" s="970" t="s">
        <v>753</v>
      </c>
      <c r="L251" s="982">
        <v>256.2</v>
      </c>
      <c r="M251" s="963">
        <v>8.1</v>
      </c>
      <c r="N251" s="965">
        <v>0.105</v>
      </c>
      <c r="O251" s="961">
        <v>23.5</v>
      </c>
      <c r="P251" s="961">
        <v>15</v>
      </c>
      <c r="Q251" s="961"/>
      <c r="R251" s="1016"/>
      <c r="S251" s="1016"/>
      <c r="T251" s="1016"/>
      <c r="U251" s="1016"/>
      <c r="V251" s="1016"/>
      <c r="W251" s="1016"/>
      <c r="X251" s="1016"/>
      <c r="Y251" s="1016"/>
      <c r="Z251" s="1016"/>
      <c r="AA251" s="1016"/>
      <c r="AB251" s="1016"/>
      <c r="AC251" s="1016"/>
      <c r="AD251" s="1016"/>
      <c r="AE251" s="1016"/>
      <c r="AF251" s="1016"/>
      <c r="AG251" s="1016"/>
    </row>
    <row r="252" spans="1:33" ht="20.399999999999999" x14ac:dyDescent="0.35">
      <c r="A252" s="988" t="s">
        <v>762</v>
      </c>
      <c r="B252" t="s">
        <v>614</v>
      </c>
      <c r="C252" s="954"/>
      <c r="D252" s="961"/>
      <c r="E252" s="962">
        <v>0</v>
      </c>
      <c r="F252" s="982">
        <v>11</v>
      </c>
      <c r="G252" s="961">
        <v>5.5</v>
      </c>
      <c r="H252" s="963">
        <v>2.5</v>
      </c>
      <c r="I252" s="982">
        <v>106</v>
      </c>
      <c r="J252" s="964">
        <v>0.05</v>
      </c>
      <c r="K252" s="970">
        <v>0.05</v>
      </c>
      <c r="L252" s="982">
        <v>256.2</v>
      </c>
      <c r="M252" s="963">
        <v>12.1</v>
      </c>
      <c r="N252" s="965">
        <v>0.24</v>
      </c>
      <c r="O252" s="961">
        <v>67</v>
      </c>
      <c r="P252" s="961">
        <v>18.5</v>
      </c>
      <c r="Q252" s="961"/>
      <c r="R252" s="1016"/>
      <c r="S252" s="1016"/>
      <c r="T252" s="1016"/>
      <c r="U252" s="1016"/>
      <c r="V252" s="1016"/>
      <c r="W252" s="1016"/>
      <c r="X252" s="1016"/>
      <c r="Y252" s="1016"/>
      <c r="Z252" s="1016"/>
      <c r="AA252" s="1016"/>
      <c r="AB252" s="1016"/>
      <c r="AC252" s="1016"/>
      <c r="AD252" s="1016"/>
      <c r="AE252" s="1016"/>
      <c r="AF252" s="1016"/>
      <c r="AG252" s="1016"/>
    </row>
    <row r="253" spans="1:33" s="1032" customFormat="1" ht="20.399999999999999" x14ac:dyDescent="0.35">
      <c r="A253" s="1031"/>
      <c r="B253" s="1032" t="s">
        <v>31</v>
      </c>
      <c r="C253" s="1033"/>
      <c r="D253" s="1034"/>
      <c r="E253" s="1035">
        <v>0</v>
      </c>
      <c r="F253" s="1036">
        <v>9.0769230769230766</v>
      </c>
      <c r="G253" s="1034">
        <v>4.95</v>
      </c>
      <c r="H253" s="1037">
        <v>1.3153846153846156</v>
      </c>
      <c r="I253" s="1036">
        <v>104.5</v>
      </c>
      <c r="J253" s="1038">
        <v>0.05</v>
      </c>
      <c r="K253" s="1039">
        <v>2.5428571428571429E-2</v>
      </c>
      <c r="L253" s="1036">
        <v>256.2</v>
      </c>
      <c r="M253" s="1037">
        <v>10.284615384615384</v>
      </c>
      <c r="N253" s="1040">
        <v>0.17249999999999999</v>
      </c>
      <c r="O253" s="1034">
        <v>35.992307692307691</v>
      </c>
      <c r="P253" s="1034">
        <v>16.953846153846154</v>
      </c>
      <c r="Q253" s="1034"/>
      <c r="R253" s="1041"/>
      <c r="S253" s="1041"/>
      <c r="T253" s="1041"/>
      <c r="U253" s="1041"/>
      <c r="V253" s="1041"/>
      <c r="W253" s="1041"/>
      <c r="X253" s="1041"/>
      <c r="Y253" s="1041"/>
      <c r="Z253" s="1041"/>
      <c r="AA253" s="1041"/>
      <c r="AB253" s="1041"/>
      <c r="AC253" s="1041"/>
      <c r="AD253" s="1041"/>
      <c r="AE253" s="1041"/>
      <c r="AF253" s="1041"/>
      <c r="AG253" s="1041"/>
    </row>
    <row r="254" spans="1:33" ht="20.399999999999999" x14ac:dyDescent="0.35">
      <c r="A254" s="988">
        <v>13</v>
      </c>
      <c r="B254" t="s">
        <v>613</v>
      </c>
      <c r="C254" s="954"/>
      <c r="D254" s="961"/>
      <c r="E254" s="962">
        <v>0</v>
      </c>
      <c r="F254" s="982">
        <v>0</v>
      </c>
      <c r="G254" s="961">
        <v>0.6</v>
      </c>
      <c r="H254" s="963">
        <v>0</v>
      </c>
      <c r="I254" s="982">
        <v>80</v>
      </c>
      <c r="J254" s="964">
        <v>0.05</v>
      </c>
      <c r="K254" s="970">
        <v>0</v>
      </c>
      <c r="L254" s="982">
        <v>82.4</v>
      </c>
      <c r="M254" s="963">
        <v>0</v>
      </c>
      <c r="N254" s="965">
        <v>0</v>
      </c>
      <c r="O254" s="961">
        <v>23</v>
      </c>
      <c r="P254" s="961">
        <v>15</v>
      </c>
      <c r="Q254" s="961"/>
      <c r="R254" s="1016"/>
      <c r="S254" s="1016"/>
      <c r="T254" s="1016"/>
      <c r="U254" s="1016"/>
      <c r="V254" s="1016"/>
      <c r="W254" s="1016"/>
      <c r="X254" s="1016"/>
      <c r="Y254" s="1016"/>
      <c r="Z254" s="1016"/>
      <c r="AA254" s="1016"/>
      <c r="AB254" s="1016"/>
      <c r="AC254" s="1016"/>
      <c r="AD254" s="1016"/>
      <c r="AE254" s="1016"/>
      <c r="AF254" s="1016"/>
      <c r="AG254" s="1016"/>
    </row>
    <row r="255" spans="1:33" ht="20.399999999999999" x14ac:dyDescent="0.35">
      <c r="A255" s="988" t="s">
        <v>763</v>
      </c>
      <c r="B255" t="s">
        <v>614</v>
      </c>
      <c r="C255" s="954"/>
      <c r="D255" s="961"/>
      <c r="E255" s="962">
        <v>0</v>
      </c>
      <c r="F255" s="982">
        <v>9.8000000000000007</v>
      </c>
      <c r="G255" s="961">
        <v>10.9</v>
      </c>
      <c r="H255" s="963">
        <v>4.9000000000000004</v>
      </c>
      <c r="I255" s="982">
        <v>114</v>
      </c>
      <c r="J255" s="964">
        <v>0.05</v>
      </c>
      <c r="K255" s="970">
        <v>0.08</v>
      </c>
      <c r="L255" s="982">
        <v>268.39999999999998</v>
      </c>
      <c r="M255" s="963">
        <v>68.5</v>
      </c>
      <c r="N255" s="965">
        <v>0.26</v>
      </c>
      <c r="O255" s="961">
        <v>120</v>
      </c>
      <c r="P255" s="961">
        <v>55</v>
      </c>
      <c r="Q255" s="961"/>
      <c r="R255" s="1016"/>
      <c r="S255" s="1016"/>
      <c r="T255" s="1016"/>
      <c r="U255" s="1016"/>
      <c r="V255" s="1016"/>
      <c r="W255" s="1016"/>
      <c r="X255" s="1016"/>
      <c r="Y255" s="1016"/>
      <c r="Z255" s="1016"/>
      <c r="AA255" s="1016"/>
      <c r="AB255" s="1016"/>
      <c r="AC255" s="1016"/>
      <c r="AD255" s="1016"/>
      <c r="AE255" s="1016"/>
      <c r="AF255" s="1016"/>
      <c r="AG255" s="1016"/>
    </row>
    <row r="256" spans="1:33" s="1032" customFormat="1" ht="20.399999999999999" x14ac:dyDescent="0.35">
      <c r="A256" s="1031"/>
      <c r="B256" s="1032" t="s">
        <v>31</v>
      </c>
      <c r="C256" s="1033"/>
      <c r="D256" s="1034"/>
      <c r="E256" s="1035">
        <v>0</v>
      </c>
      <c r="F256" s="1036">
        <v>5.0714285714285712</v>
      </c>
      <c r="G256" s="1034">
        <v>2.7357142857142853</v>
      </c>
      <c r="H256" s="1037">
        <v>1.0642857142857143</v>
      </c>
      <c r="I256" s="1036">
        <v>104.14285714285714</v>
      </c>
      <c r="J256" s="1038">
        <v>0.05</v>
      </c>
      <c r="K256" s="1039">
        <v>2.0000000000000007E-2</v>
      </c>
      <c r="L256" s="1036">
        <v>239.05714285714285</v>
      </c>
      <c r="M256" s="1037">
        <v>18.87142857142857</v>
      </c>
      <c r="N256" s="1040">
        <v>6.8214285714285741E-2</v>
      </c>
      <c r="O256" s="1034">
        <v>40.807142857142857</v>
      </c>
      <c r="P256" s="1034">
        <v>17.989285714285714</v>
      </c>
      <c r="Q256" s="1034"/>
      <c r="R256" s="1041"/>
      <c r="S256" s="1041"/>
      <c r="T256" s="1041"/>
      <c r="U256" s="1041"/>
      <c r="V256" s="1041"/>
      <c r="W256" s="1041"/>
      <c r="X256" s="1041"/>
      <c r="Y256" s="1041"/>
      <c r="Z256" s="1041"/>
      <c r="AA256" s="1041"/>
      <c r="AB256" s="1041"/>
      <c r="AC256" s="1041"/>
      <c r="AD256" s="1041"/>
      <c r="AE256" s="1041"/>
      <c r="AF256" s="1041"/>
      <c r="AG256" s="1041"/>
    </row>
    <row r="257" spans="1:33" ht="20.399999999999999" x14ac:dyDescent="0.35">
      <c r="A257" s="988">
        <v>14</v>
      </c>
      <c r="B257" t="s">
        <v>613</v>
      </c>
      <c r="C257" s="954"/>
      <c r="D257" s="961"/>
      <c r="E257" s="962">
        <v>0</v>
      </c>
      <c r="F257" s="982">
        <v>10.7</v>
      </c>
      <c r="G257" s="961">
        <v>4.8</v>
      </c>
      <c r="H257" s="963">
        <v>6.7</v>
      </c>
      <c r="I257" s="982">
        <v>82</v>
      </c>
      <c r="J257" s="964">
        <v>0.05</v>
      </c>
      <c r="K257" s="970">
        <v>0</v>
      </c>
      <c r="L257" s="982">
        <v>82.4</v>
      </c>
      <c r="M257" s="963">
        <v>30</v>
      </c>
      <c r="N257" s="965">
        <v>0.15</v>
      </c>
      <c r="O257" s="961">
        <v>42.2</v>
      </c>
      <c r="P257" s="961">
        <v>31</v>
      </c>
      <c r="Q257" s="961"/>
      <c r="R257" s="1016"/>
      <c r="S257" s="1016"/>
      <c r="T257" s="1016"/>
      <c r="U257" s="1016"/>
      <c r="V257" s="1016"/>
      <c r="W257" s="1016"/>
      <c r="X257" s="1016"/>
      <c r="Y257" s="1016"/>
      <c r="Z257" s="1016"/>
      <c r="AA257" s="1016"/>
      <c r="AB257" s="1016"/>
      <c r="AC257" s="1016"/>
      <c r="AD257" s="1016"/>
      <c r="AE257" s="1016"/>
      <c r="AF257" s="1016"/>
      <c r="AG257" s="1016"/>
    </row>
    <row r="258" spans="1:33" ht="20.399999999999999" x14ac:dyDescent="0.35">
      <c r="A258" s="988" t="s">
        <v>764</v>
      </c>
      <c r="B258" t="s">
        <v>614</v>
      </c>
      <c r="C258" s="954"/>
      <c r="D258" s="961"/>
      <c r="E258" s="962">
        <v>0</v>
      </c>
      <c r="F258" s="982">
        <v>14.8</v>
      </c>
      <c r="G258" s="961">
        <v>9.6999999999999993</v>
      </c>
      <c r="H258" s="963">
        <v>7.5</v>
      </c>
      <c r="I258" s="982">
        <v>88</v>
      </c>
      <c r="J258" s="964">
        <v>0.05</v>
      </c>
      <c r="K258" s="970">
        <v>0.15</v>
      </c>
      <c r="L258" s="982">
        <v>195.2</v>
      </c>
      <c r="M258" s="963">
        <v>67</v>
      </c>
      <c r="N258" s="965">
        <v>0.22</v>
      </c>
      <c r="O258" s="961">
        <v>92.7</v>
      </c>
      <c r="P258" s="961">
        <v>52.5</v>
      </c>
      <c r="Q258" s="961"/>
      <c r="R258" s="1016"/>
      <c r="S258" s="1016"/>
      <c r="T258" s="1016"/>
      <c r="U258" s="1016"/>
      <c r="V258" s="1016"/>
      <c r="W258" s="1016"/>
      <c r="X258" s="1016"/>
      <c r="Y258" s="1016"/>
      <c r="Z258" s="1016"/>
      <c r="AA258" s="1016"/>
      <c r="AB258" s="1016"/>
      <c r="AC258" s="1016"/>
      <c r="AD258" s="1016"/>
      <c r="AE258" s="1016"/>
      <c r="AF258" s="1016"/>
      <c r="AG258" s="1016"/>
    </row>
    <row r="259" spans="1:33" s="1032" customFormat="1" ht="20.399999999999999" x14ac:dyDescent="0.35">
      <c r="A259" s="1031"/>
      <c r="B259" s="1032" t="s">
        <v>31</v>
      </c>
      <c r="C259" s="1033"/>
      <c r="D259" s="1034"/>
      <c r="E259" s="1035" t="e">
        <v>#DIV/0!</v>
      </c>
      <c r="F259" s="1036">
        <v>13.133333333333335</v>
      </c>
      <c r="G259" s="1034">
        <v>7.2666666666666666</v>
      </c>
      <c r="H259" s="1037">
        <v>7.2</v>
      </c>
      <c r="I259" s="1036">
        <v>86</v>
      </c>
      <c r="J259" s="1038">
        <v>0.05</v>
      </c>
      <c r="K259" s="1039">
        <v>5.6666666666666664E-2</v>
      </c>
      <c r="L259" s="1036">
        <v>135.23333333333332</v>
      </c>
      <c r="M259" s="1037">
        <v>48</v>
      </c>
      <c r="N259" s="1040">
        <v>0.17333333333333334</v>
      </c>
      <c r="O259" s="1034">
        <v>68.5</v>
      </c>
      <c r="P259" s="1034">
        <v>43.833333333333336</v>
      </c>
      <c r="Q259" s="1034"/>
      <c r="R259" s="1041"/>
      <c r="S259" s="1041"/>
      <c r="T259" s="1041"/>
      <c r="U259" s="1041"/>
      <c r="V259" s="1041"/>
      <c r="W259" s="1041"/>
      <c r="X259" s="1041"/>
      <c r="Y259" s="1041"/>
      <c r="Z259" s="1041"/>
      <c r="AA259" s="1041"/>
      <c r="AB259" s="1041"/>
      <c r="AC259" s="1041"/>
      <c r="AD259" s="1041"/>
      <c r="AE259" s="1041"/>
      <c r="AF259" s="1041"/>
      <c r="AG259" s="1041"/>
    </row>
    <row r="260" spans="1:33" ht="20.399999999999999" x14ac:dyDescent="0.35">
      <c r="A260" s="988">
        <v>15</v>
      </c>
      <c r="B260" t="s">
        <v>613</v>
      </c>
      <c r="C260" s="954"/>
      <c r="D260" s="961"/>
      <c r="E260" s="962">
        <v>0.06</v>
      </c>
      <c r="F260" s="982">
        <v>4.5999999999999996</v>
      </c>
      <c r="G260" s="961">
        <v>1.2</v>
      </c>
      <c r="H260" s="963">
        <v>0.7</v>
      </c>
      <c r="I260" s="982">
        <v>89.8</v>
      </c>
      <c r="J260" s="964">
        <v>0.05</v>
      </c>
      <c r="K260" s="970">
        <v>0</v>
      </c>
      <c r="L260" s="982">
        <v>231.9</v>
      </c>
      <c r="M260" s="963">
        <v>11</v>
      </c>
      <c r="N260" s="965">
        <v>0.03</v>
      </c>
      <c r="O260" s="961">
        <v>19.7</v>
      </c>
      <c r="P260" s="961">
        <v>11.5</v>
      </c>
      <c r="Q260" s="961"/>
      <c r="R260" s="1016"/>
      <c r="S260" s="1016"/>
      <c r="T260" s="1016"/>
      <c r="U260" s="1016"/>
      <c r="V260" s="1016"/>
      <c r="W260" s="1016"/>
      <c r="X260" s="1016"/>
      <c r="Y260" s="1016"/>
      <c r="Z260" s="1016"/>
      <c r="AA260" s="1016"/>
      <c r="AB260" s="1016"/>
      <c r="AC260" s="1016"/>
      <c r="AD260" s="1016"/>
      <c r="AE260" s="1016"/>
      <c r="AF260" s="1016"/>
      <c r="AG260" s="1016"/>
    </row>
    <row r="261" spans="1:33" ht="20.399999999999999" x14ac:dyDescent="0.35">
      <c r="A261" s="988" t="s">
        <v>765</v>
      </c>
      <c r="B261" t="s">
        <v>614</v>
      </c>
      <c r="C261" s="954"/>
      <c r="D261" s="961"/>
      <c r="E261" s="962">
        <v>0.06</v>
      </c>
      <c r="F261" s="982">
        <v>21.1</v>
      </c>
      <c r="G261" s="961">
        <v>16</v>
      </c>
      <c r="H261" s="963">
        <v>1.7</v>
      </c>
      <c r="I261" s="982">
        <v>142</v>
      </c>
      <c r="J261" s="964">
        <v>0.05</v>
      </c>
      <c r="K261" s="970">
        <v>0.05</v>
      </c>
      <c r="L261" s="982">
        <v>396.5</v>
      </c>
      <c r="M261" s="963">
        <v>21.5</v>
      </c>
      <c r="N261" s="965">
        <v>0.15</v>
      </c>
      <c r="O261" s="961">
        <v>82</v>
      </c>
      <c r="P261" s="961">
        <v>43</v>
      </c>
      <c r="Q261" s="961"/>
      <c r="R261" s="1016"/>
      <c r="S261" s="1016"/>
      <c r="T261" s="1016"/>
      <c r="U261" s="1016"/>
      <c r="V261" s="1016"/>
      <c r="W261" s="1016"/>
      <c r="X261" s="1016"/>
      <c r="Y261" s="1016"/>
      <c r="Z261" s="1016"/>
      <c r="AA261" s="1016"/>
      <c r="AB261" s="1016"/>
      <c r="AC261" s="1016"/>
      <c r="AD261" s="1016"/>
      <c r="AE261" s="1016"/>
      <c r="AF261" s="1016"/>
      <c r="AG261" s="1016"/>
    </row>
    <row r="262" spans="1:33" s="1032" customFormat="1" ht="20.399999999999999" x14ac:dyDescent="0.35">
      <c r="A262" s="1031"/>
      <c r="B262" s="1032" t="s">
        <v>31</v>
      </c>
      <c r="C262" s="1033"/>
      <c r="D262" s="1034"/>
      <c r="E262" s="1035">
        <v>0.06</v>
      </c>
      <c r="F262" s="1036">
        <v>6.0607142857142859</v>
      </c>
      <c r="G262" s="1034">
        <v>4.7</v>
      </c>
      <c r="H262" s="1037">
        <v>1.0035714285714286</v>
      </c>
      <c r="I262" s="1036">
        <v>137.44137931034484</v>
      </c>
      <c r="J262" s="1038">
        <v>0.05</v>
      </c>
      <c r="K262" s="1039">
        <v>1.7241379310344831E-2</v>
      </c>
      <c r="L262" s="1036">
        <v>383.78620689655162</v>
      </c>
      <c r="M262" s="1037">
        <v>18.565517241379315</v>
      </c>
      <c r="N262" s="1040">
        <v>5.928571428571431E-2</v>
      </c>
      <c r="O262" s="1034">
        <v>27.741379310344819</v>
      </c>
      <c r="P262" s="1034">
        <v>13.827586206896552</v>
      </c>
      <c r="Q262" s="1034"/>
      <c r="R262" s="1041"/>
      <c r="S262" s="1041"/>
      <c r="T262" s="1041"/>
      <c r="U262" s="1041"/>
      <c r="V262" s="1041"/>
      <c r="W262" s="1041"/>
      <c r="X262" s="1041"/>
      <c r="Y262" s="1041"/>
      <c r="Z262" s="1041"/>
      <c r="AA262" s="1041"/>
      <c r="AB262" s="1041"/>
      <c r="AC262" s="1041"/>
      <c r="AD262" s="1041"/>
      <c r="AE262" s="1041"/>
      <c r="AF262" s="1041"/>
      <c r="AG262" s="1041"/>
    </row>
    <row r="263" spans="1:33" ht="20.399999999999999" x14ac:dyDescent="0.35">
      <c r="A263" s="988">
        <v>16</v>
      </c>
      <c r="B263" t="s">
        <v>613</v>
      </c>
      <c r="C263" s="954"/>
      <c r="D263" s="961"/>
      <c r="E263" s="962">
        <v>0</v>
      </c>
      <c r="F263" s="982">
        <v>6.7</v>
      </c>
      <c r="G263" s="961">
        <v>4.3</v>
      </c>
      <c r="H263" s="963">
        <v>0.7</v>
      </c>
      <c r="I263" s="982">
        <v>44</v>
      </c>
      <c r="J263" s="964">
        <v>0.05</v>
      </c>
      <c r="K263" s="970">
        <v>0.02</v>
      </c>
      <c r="L263" s="982">
        <v>51.9</v>
      </c>
      <c r="M263" s="963">
        <v>10.8</v>
      </c>
      <c r="N263" s="965">
        <v>0.05</v>
      </c>
      <c r="O263" s="961">
        <v>19.2</v>
      </c>
      <c r="P263" s="961">
        <v>12</v>
      </c>
      <c r="Q263" s="961"/>
      <c r="R263" s="1016"/>
      <c r="S263" s="1016"/>
      <c r="T263" s="1016"/>
      <c r="U263" s="1016"/>
      <c r="V263" s="1016"/>
      <c r="W263" s="1016"/>
      <c r="X263" s="1016"/>
      <c r="Y263" s="1016"/>
      <c r="Z263" s="1016"/>
      <c r="AA263" s="1016"/>
      <c r="AB263" s="1016"/>
      <c r="AC263" s="1016"/>
      <c r="AD263" s="1016"/>
      <c r="AE263" s="1016"/>
      <c r="AF263" s="1016"/>
      <c r="AG263" s="1016"/>
    </row>
    <row r="264" spans="1:33" ht="20.399999999999999" x14ac:dyDescent="0.35">
      <c r="A264" s="988" t="s">
        <v>766</v>
      </c>
      <c r="B264" t="s">
        <v>614</v>
      </c>
      <c r="C264" s="954"/>
      <c r="D264" s="961"/>
      <c r="E264" s="962">
        <v>0</v>
      </c>
      <c r="F264" s="982">
        <v>16.3</v>
      </c>
      <c r="G264" s="961">
        <v>9.6999999999999993</v>
      </c>
      <c r="H264" s="963">
        <v>3.8</v>
      </c>
      <c r="I264" s="982">
        <v>78</v>
      </c>
      <c r="J264" s="964">
        <v>0.05</v>
      </c>
      <c r="K264" s="970">
        <v>0.65</v>
      </c>
      <c r="L264" s="982">
        <v>155.6</v>
      </c>
      <c r="M264" s="963">
        <v>72</v>
      </c>
      <c r="N264" s="965">
        <v>0.9</v>
      </c>
      <c r="O264" s="961">
        <v>92.2</v>
      </c>
      <c r="P264" s="961">
        <v>53</v>
      </c>
      <c r="Q264" s="961"/>
      <c r="R264" s="1016"/>
      <c r="S264" s="1016"/>
      <c r="T264" s="1016"/>
      <c r="U264" s="1016"/>
      <c r="V264" s="1016"/>
      <c r="W264" s="1016"/>
      <c r="X264" s="1016"/>
      <c r="Y264" s="1016"/>
      <c r="Z264" s="1016"/>
      <c r="AA264" s="1016"/>
      <c r="AB264" s="1016"/>
      <c r="AC264" s="1016"/>
      <c r="AD264" s="1016"/>
      <c r="AE264" s="1016"/>
      <c r="AF264" s="1016"/>
      <c r="AG264" s="1016"/>
    </row>
    <row r="265" spans="1:33" s="1032" customFormat="1" ht="20.399999999999999" x14ac:dyDescent="0.35">
      <c r="A265" s="1031"/>
      <c r="B265" s="1032" t="s">
        <v>31</v>
      </c>
      <c r="C265" s="1033"/>
      <c r="D265" s="1034"/>
      <c r="E265" s="1035">
        <v>0</v>
      </c>
      <c r="F265" s="1036">
        <v>11.59090909090909</v>
      </c>
      <c r="G265" s="1034">
        <v>7.0636363636363635</v>
      </c>
      <c r="H265" s="1037">
        <v>1.7681818181818181</v>
      </c>
      <c r="I265" s="1036">
        <v>61.136363636363633</v>
      </c>
      <c r="J265" s="1038">
        <v>0.05</v>
      </c>
      <c r="K265" s="1039">
        <v>0.13954545454545453</v>
      </c>
      <c r="L265" s="1036">
        <v>115.64999999999999</v>
      </c>
      <c r="M265" s="1037">
        <v>35.745454545454542</v>
      </c>
      <c r="N265" s="1040">
        <v>0.14727272727272731</v>
      </c>
      <c r="O265" s="1034">
        <v>44.222727272727276</v>
      </c>
      <c r="P265" s="1034">
        <v>29.227272727272727</v>
      </c>
      <c r="Q265" s="1034"/>
      <c r="R265" s="1041"/>
      <c r="S265" s="1041"/>
      <c r="T265" s="1041"/>
      <c r="U265" s="1041"/>
      <c r="V265" s="1041"/>
      <c r="W265" s="1041"/>
      <c r="X265" s="1041"/>
      <c r="Y265" s="1041"/>
      <c r="Z265" s="1041"/>
      <c r="AA265" s="1041"/>
      <c r="AB265" s="1041"/>
      <c r="AC265" s="1041"/>
      <c r="AD265" s="1041"/>
      <c r="AE265" s="1041"/>
      <c r="AF265" s="1041"/>
      <c r="AG265" s="1041"/>
    </row>
    <row r="266" spans="1:33" ht="20.399999999999999" x14ac:dyDescent="0.35">
      <c r="A266" s="988">
        <v>17</v>
      </c>
      <c r="B266" t="s">
        <v>613</v>
      </c>
      <c r="C266" s="954"/>
      <c r="D266" s="961"/>
      <c r="E266" s="962">
        <v>0.05</v>
      </c>
      <c r="F266" s="982">
        <v>6.1</v>
      </c>
      <c r="G266" s="961">
        <v>1.2</v>
      </c>
      <c r="H266" s="963">
        <v>1</v>
      </c>
      <c r="I266" s="982">
        <v>102</v>
      </c>
      <c r="J266" s="964">
        <v>0.05</v>
      </c>
      <c r="K266" s="970">
        <v>0.01</v>
      </c>
      <c r="L266" s="982">
        <v>213.5</v>
      </c>
      <c r="M266" s="963">
        <v>18.5</v>
      </c>
      <c r="N266" s="965">
        <v>0.1</v>
      </c>
      <c r="O266" s="961">
        <v>25.4</v>
      </c>
      <c r="P266" s="961">
        <v>13</v>
      </c>
      <c r="Q266" s="961"/>
      <c r="R266" s="1016"/>
      <c r="S266" s="1016"/>
      <c r="T266" s="1016"/>
      <c r="U266" s="1016"/>
      <c r="V266" s="1016"/>
      <c r="W266" s="1016"/>
      <c r="X266" s="1016"/>
      <c r="Y266" s="1016"/>
      <c r="Z266" s="1016"/>
      <c r="AA266" s="1016"/>
      <c r="AB266" s="1016"/>
      <c r="AC266" s="1016"/>
      <c r="AD266" s="1016"/>
      <c r="AE266" s="1016"/>
      <c r="AF266" s="1016"/>
      <c r="AG266" s="1016"/>
    </row>
    <row r="267" spans="1:33" s="278" customFormat="1" ht="20.399999999999999" x14ac:dyDescent="0.35">
      <c r="A267" s="486" t="s">
        <v>767</v>
      </c>
      <c r="B267" s="278" t="s">
        <v>614</v>
      </c>
      <c r="C267" s="954"/>
      <c r="D267" s="961"/>
      <c r="E267" s="962">
        <v>0.05</v>
      </c>
      <c r="F267" s="982">
        <v>10.5</v>
      </c>
      <c r="G267" s="961">
        <v>5.5</v>
      </c>
      <c r="H267" s="963">
        <v>2.4</v>
      </c>
      <c r="I267" s="982">
        <v>113.3</v>
      </c>
      <c r="J267" s="964">
        <v>0.05</v>
      </c>
      <c r="K267" s="970">
        <v>0.15</v>
      </c>
      <c r="L267" s="982">
        <v>295.89999999999998</v>
      </c>
      <c r="M267" s="963">
        <v>36.4</v>
      </c>
      <c r="N267" s="965">
        <v>0.1</v>
      </c>
      <c r="O267" s="961">
        <v>398</v>
      </c>
      <c r="P267" s="961">
        <v>23</v>
      </c>
      <c r="Q267" s="961"/>
      <c r="R267" s="1016"/>
      <c r="S267" s="1016"/>
      <c r="T267" s="1016"/>
      <c r="U267" s="1016"/>
      <c r="V267" s="1016"/>
      <c r="W267" s="1016"/>
      <c r="X267" s="1016"/>
      <c r="Y267" s="1016"/>
      <c r="Z267" s="1016"/>
      <c r="AA267" s="1016"/>
      <c r="AB267" s="1016"/>
      <c r="AC267" s="1016"/>
      <c r="AD267" s="1016"/>
      <c r="AE267" s="1016"/>
      <c r="AF267" s="1016"/>
      <c r="AG267" s="1016"/>
    </row>
    <row r="268" spans="1:33" s="1032" customFormat="1" ht="20.399999999999999" x14ac:dyDescent="0.35">
      <c r="A268" s="1031"/>
      <c r="B268" s="1032" t="s">
        <v>31</v>
      </c>
      <c r="C268" s="1033"/>
      <c r="D268" s="1034"/>
      <c r="E268" s="1035">
        <v>0.05</v>
      </c>
      <c r="F268" s="1036">
        <v>7.4862068965517228</v>
      </c>
      <c r="G268" s="1034">
        <v>3.7896551724137932</v>
      </c>
      <c r="H268" s="1037">
        <v>1.720689655172414</v>
      </c>
      <c r="I268" s="1036">
        <v>106.11379310344829</v>
      </c>
      <c r="J268" s="1038">
        <v>0.05</v>
      </c>
      <c r="K268" s="1039">
        <v>4.2068965517241388E-2</v>
      </c>
      <c r="L268" s="1036">
        <v>269.04137931034484</v>
      </c>
      <c r="M268" s="1037">
        <v>21.675862068965518</v>
      </c>
      <c r="N268" s="1040">
        <v>0.1</v>
      </c>
      <c r="O268" s="1034">
        <v>47.9551724137931</v>
      </c>
      <c r="P268" s="1034">
        <v>17.913793103448278</v>
      </c>
      <c r="Q268" s="1034"/>
      <c r="R268" s="1041"/>
      <c r="S268" s="1041"/>
      <c r="T268" s="1041"/>
      <c r="U268" s="1041"/>
      <c r="V268" s="1041"/>
      <c r="W268" s="1041"/>
      <c r="X268" s="1041"/>
      <c r="Y268" s="1041"/>
      <c r="Z268" s="1041"/>
      <c r="AA268" s="1041"/>
      <c r="AB268" s="1041"/>
      <c r="AC268" s="1041"/>
      <c r="AD268" s="1041"/>
      <c r="AE268" s="1041"/>
      <c r="AF268" s="1041"/>
      <c r="AG268" s="1041"/>
    </row>
    <row r="269" spans="1:33" ht="20.399999999999999" x14ac:dyDescent="0.35">
      <c r="A269" s="988">
        <v>18</v>
      </c>
      <c r="B269" t="s">
        <v>613</v>
      </c>
      <c r="C269" s="954"/>
      <c r="D269" s="961"/>
      <c r="E269" s="962">
        <v>0.05</v>
      </c>
      <c r="F269" s="982">
        <v>7.4862068965517228</v>
      </c>
      <c r="G269" s="961">
        <v>3.7896551724137932</v>
      </c>
      <c r="H269" s="963">
        <v>1.6</v>
      </c>
      <c r="I269" s="982">
        <v>68</v>
      </c>
      <c r="J269" s="964">
        <v>0.05</v>
      </c>
      <c r="K269" s="970">
        <v>4.2068965517241388E-2</v>
      </c>
      <c r="L269" s="982">
        <v>24</v>
      </c>
      <c r="M269" s="963">
        <v>14.7</v>
      </c>
      <c r="N269" s="965">
        <v>0.1</v>
      </c>
      <c r="O269" s="961">
        <v>16</v>
      </c>
      <c r="P269" s="961">
        <v>16</v>
      </c>
      <c r="Q269" s="961"/>
      <c r="R269" s="1016"/>
      <c r="S269" s="1016"/>
      <c r="T269" s="1016"/>
      <c r="U269" s="1016"/>
      <c r="V269" s="1016"/>
      <c r="W269" s="1016"/>
      <c r="X269" s="1016"/>
      <c r="Y269" s="1016"/>
      <c r="Z269" s="1016"/>
      <c r="AA269" s="1016"/>
      <c r="AB269" s="1016"/>
      <c r="AC269" s="1016"/>
      <c r="AD269" s="1016"/>
      <c r="AE269" s="1016"/>
      <c r="AF269" s="1016"/>
      <c r="AG269" s="1016"/>
    </row>
    <row r="270" spans="1:33" ht="20.399999999999999" x14ac:dyDescent="0.35">
      <c r="A270" s="988" t="s">
        <v>768</v>
      </c>
      <c r="B270" t="s">
        <v>614</v>
      </c>
      <c r="C270" s="954"/>
      <c r="D270" s="961"/>
      <c r="E270" s="962">
        <v>0.05</v>
      </c>
      <c r="F270" s="982">
        <v>15.1</v>
      </c>
      <c r="G270" s="961">
        <v>12.8</v>
      </c>
      <c r="H270" s="963">
        <v>2.5</v>
      </c>
      <c r="I270" s="982">
        <v>113.3</v>
      </c>
      <c r="J270" s="964">
        <v>0.05</v>
      </c>
      <c r="K270" s="970">
        <v>0.22</v>
      </c>
      <c r="L270" s="982">
        <v>295.89999999999998</v>
      </c>
      <c r="M270" s="963">
        <v>65</v>
      </c>
      <c r="N270" s="965">
        <v>0.18</v>
      </c>
      <c r="O270" s="961">
        <v>398</v>
      </c>
      <c r="P270" s="961">
        <v>43</v>
      </c>
      <c r="Q270" s="961"/>
      <c r="R270" s="1016"/>
      <c r="S270" s="1016"/>
      <c r="T270" s="1016"/>
      <c r="U270" s="1016"/>
      <c r="V270" s="1016"/>
      <c r="W270" s="1016"/>
      <c r="X270" s="1016"/>
      <c r="Y270" s="1016"/>
      <c r="Z270" s="1016"/>
      <c r="AA270" s="1016"/>
      <c r="AB270" s="1016"/>
      <c r="AC270" s="1016"/>
      <c r="AD270" s="1016"/>
      <c r="AE270" s="1016"/>
      <c r="AF270" s="1016"/>
      <c r="AG270" s="1016"/>
    </row>
    <row r="271" spans="1:33" s="1032" customFormat="1" ht="20.399999999999999" x14ac:dyDescent="0.35">
      <c r="A271" s="1031"/>
      <c r="B271" s="1032" t="s">
        <v>31</v>
      </c>
      <c r="C271" s="1033"/>
      <c r="D271" s="1034"/>
      <c r="E271" s="1035">
        <v>0.05</v>
      </c>
      <c r="F271" s="1036">
        <v>10.896551724137931</v>
      </c>
      <c r="G271" s="1034">
        <v>7.6474137931034489</v>
      </c>
      <c r="H271" s="1037">
        <v>2.0551724137931036</v>
      </c>
      <c r="I271" s="1036">
        <v>89.353448275862064</v>
      </c>
      <c r="J271" s="1038">
        <v>0.05</v>
      </c>
      <c r="K271" s="1039">
        <v>0.11801724137931036</v>
      </c>
      <c r="L271" s="1036">
        <v>179.26034482758621</v>
      </c>
      <c r="M271" s="1037">
        <v>28.76468489892985</v>
      </c>
      <c r="N271" s="1040">
        <v>0.1275</v>
      </c>
      <c r="O271" s="1034">
        <v>56.357074910820444</v>
      </c>
      <c r="P271" s="1034">
        <v>23.824613555291318</v>
      </c>
      <c r="Q271" s="1034"/>
      <c r="R271" s="1041"/>
      <c r="S271" s="1041"/>
      <c r="T271" s="1041"/>
      <c r="U271" s="1041"/>
      <c r="V271" s="1041"/>
      <c r="W271" s="1041"/>
      <c r="X271" s="1041"/>
      <c r="Y271" s="1041"/>
      <c r="Z271" s="1041"/>
      <c r="AA271" s="1041"/>
      <c r="AB271" s="1041"/>
      <c r="AC271" s="1041"/>
      <c r="AD271" s="1041"/>
      <c r="AE271" s="1041"/>
      <c r="AF271" s="1041"/>
      <c r="AG271" s="1041"/>
    </row>
    <row r="272" spans="1:33" ht="20.399999999999999" x14ac:dyDescent="0.35">
      <c r="A272" s="988">
        <v>19</v>
      </c>
      <c r="B272" t="s">
        <v>613</v>
      </c>
      <c r="C272" s="954"/>
      <c r="D272" s="961"/>
      <c r="E272" s="962">
        <v>0</v>
      </c>
      <c r="F272" s="982">
        <v>15.3</v>
      </c>
      <c r="G272" s="961">
        <v>12.2</v>
      </c>
      <c r="H272" s="963">
        <v>2.4</v>
      </c>
      <c r="I272" s="982">
        <v>56</v>
      </c>
      <c r="J272" s="964">
        <v>0.05</v>
      </c>
      <c r="K272" s="970">
        <v>0.16</v>
      </c>
      <c r="L272" s="982">
        <v>36.6</v>
      </c>
      <c r="M272" s="963">
        <v>5.5</v>
      </c>
      <c r="N272" s="965">
        <v>0.12</v>
      </c>
      <c r="O272" s="961">
        <v>44.4</v>
      </c>
      <c r="P272" s="961">
        <v>20.5</v>
      </c>
      <c r="Q272" s="961"/>
      <c r="R272" s="1016"/>
      <c r="S272" s="1016"/>
      <c r="T272" s="1016"/>
      <c r="U272" s="1016"/>
      <c r="V272" s="1016"/>
      <c r="W272" s="1016"/>
      <c r="X272" s="1016"/>
      <c r="Y272" s="1016"/>
      <c r="Z272" s="1016"/>
      <c r="AA272" s="1016"/>
      <c r="AB272" s="1016"/>
      <c r="AC272" s="1016"/>
      <c r="AD272" s="1016"/>
      <c r="AE272" s="1016"/>
      <c r="AF272" s="1016"/>
      <c r="AG272" s="1016"/>
    </row>
    <row r="273" spans="1:33" ht="20.399999999999999" x14ac:dyDescent="0.35">
      <c r="A273" s="988" t="s">
        <v>769</v>
      </c>
      <c r="B273" t="s">
        <v>614</v>
      </c>
      <c r="C273" s="954"/>
      <c r="D273" s="961"/>
      <c r="E273" s="962">
        <v>0</v>
      </c>
      <c r="F273" s="982">
        <v>16.600000000000001</v>
      </c>
      <c r="G273" s="961">
        <v>13.4</v>
      </c>
      <c r="H273" s="963">
        <v>2.7</v>
      </c>
      <c r="I273" s="982">
        <v>66</v>
      </c>
      <c r="J273" s="964">
        <v>0.05</v>
      </c>
      <c r="K273" s="970">
        <v>0.3</v>
      </c>
      <c r="L273" s="982">
        <v>82.4</v>
      </c>
      <c r="M273" s="963">
        <v>80</v>
      </c>
      <c r="N273" s="965">
        <v>0.16</v>
      </c>
      <c r="O273" s="961">
        <v>127.2</v>
      </c>
      <c r="P273" s="961">
        <v>48</v>
      </c>
      <c r="Q273" s="961"/>
      <c r="R273" s="1016"/>
      <c r="S273" s="1016"/>
      <c r="T273" s="1016"/>
      <c r="U273" s="1016"/>
      <c r="V273" s="1016"/>
      <c r="W273" s="1016"/>
      <c r="X273" s="1016"/>
      <c r="Y273" s="1016"/>
      <c r="Z273" s="1016"/>
      <c r="AA273" s="1016"/>
      <c r="AB273" s="1016"/>
      <c r="AC273" s="1016"/>
      <c r="AD273" s="1016"/>
      <c r="AE273" s="1016"/>
      <c r="AF273" s="1016"/>
      <c r="AG273" s="1016"/>
    </row>
    <row r="274" spans="1:33" s="1032" customFormat="1" ht="20.399999999999999" x14ac:dyDescent="0.35">
      <c r="A274" s="1031"/>
      <c r="B274" s="1032" t="s">
        <v>31</v>
      </c>
      <c r="C274" s="1033"/>
      <c r="D274" s="1034"/>
      <c r="E274" s="1035">
        <v>0</v>
      </c>
      <c r="F274" s="1036">
        <v>15.950000000000001</v>
      </c>
      <c r="G274" s="1034">
        <v>12.8</v>
      </c>
      <c r="H274" s="1037">
        <v>2.5499999999999998</v>
      </c>
      <c r="I274" s="1036">
        <v>61</v>
      </c>
      <c r="J274" s="1038">
        <v>0.05</v>
      </c>
      <c r="K274" s="1039">
        <v>0.22999999999999998</v>
      </c>
      <c r="L274" s="1036">
        <v>59.5</v>
      </c>
      <c r="M274" s="1037">
        <v>33.921428571428571</v>
      </c>
      <c r="N274" s="1040">
        <v>0.14000000000000001</v>
      </c>
      <c r="O274" s="1034">
        <v>83.833333333333329</v>
      </c>
      <c r="P274" s="1034">
        <v>34.589285714285715</v>
      </c>
      <c r="Q274" s="1034"/>
      <c r="R274" s="1041"/>
      <c r="S274" s="1041"/>
      <c r="T274" s="1041"/>
      <c r="U274" s="1041"/>
      <c r="V274" s="1041"/>
      <c r="W274" s="1041"/>
      <c r="X274" s="1041"/>
      <c r="Y274" s="1041"/>
      <c r="Z274" s="1041"/>
      <c r="AA274" s="1041"/>
      <c r="AB274" s="1041"/>
      <c r="AC274" s="1041"/>
      <c r="AD274" s="1041"/>
      <c r="AE274" s="1041"/>
      <c r="AF274" s="1041"/>
      <c r="AG274" s="1041"/>
    </row>
    <row r="275" spans="1:33" ht="20.399999999999999" x14ac:dyDescent="0.35">
      <c r="A275" s="988">
        <v>20</v>
      </c>
      <c r="B275" t="s">
        <v>613</v>
      </c>
      <c r="C275" s="954"/>
      <c r="D275" s="961"/>
      <c r="E275" s="962">
        <v>0</v>
      </c>
      <c r="F275" s="982">
        <v>0</v>
      </c>
      <c r="G275" s="961">
        <v>0</v>
      </c>
      <c r="H275" s="963">
        <v>0</v>
      </c>
      <c r="I275" s="982">
        <v>0</v>
      </c>
      <c r="J275" s="964">
        <v>0.05</v>
      </c>
      <c r="K275" s="970">
        <v>0</v>
      </c>
      <c r="L275" s="982">
        <v>0</v>
      </c>
      <c r="M275" s="963">
        <v>3.3</v>
      </c>
      <c r="N275" s="965">
        <v>0</v>
      </c>
      <c r="O275" s="961">
        <v>33.6</v>
      </c>
      <c r="P275" s="961">
        <v>17</v>
      </c>
      <c r="Q275" s="961"/>
      <c r="R275" s="1016"/>
      <c r="S275" s="1016"/>
      <c r="T275" s="1016"/>
      <c r="U275" s="1016"/>
      <c r="V275" s="1016"/>
      <c r="W275" s="1016"/>
      <c r="X275" s="1016"/>
      <c r="Y275" s="1016"/>
      <c r="Z275" s="1016"/>
      <c r="AA275" s="1016"/>
      <c r="AB275" s="1016"/>
      <c r="AC275" s="1016"/>
      <c r="AD275" s="1016"/>
      <c r="AE275" s="1016"/>
      <c r="AF275" s="1016"/>
      <c r="AG275" s="1016"/>
    </row>
    <row r="276" spans="1:33" ht="20.399999999999999" x14ac:dyDescent="0.35">
      <c r="A276" s="988" t="s">
        <v>770</v>
      </c>
      <c r="B276" t="s">
        <v>614</v>
      </c>
      <c r="C276" s="954"/>
      <c r="D276" s="961"/>
      <c r="E276" s="962">
        <v>0</v>
      </c>
      <c r="F276" s="982">
        <v>0</v>
      </c>
      <c r="G276" s="961">
        <v>0</v>
      </c>
      <c r="H276" s="963">
        <v>0</v>
      </c>
      <c r="I276" s="982">
        <v>0</v>
      </c>
      <c r="J276" s="964">
        <v>0.05</v>
      </c>
      <c r="K276" s="970">
        <v>0</v>
      </c>
      <c r="L276" s="982">
        <v>0</v>
      </c>
      <c r="M276" s="963">
        <v>72</v>
      </c>
      <c r="N276" s="965">
        <v>0</v>
      </c>
      <c r="O276" s="961">
        <v>132</v>
      </c>
      <c r="P276" s="961">
        <v>44</v>
      </c>
      <c r="Q276" s="961"/>
      <c r="R276" s="1016"/>
      <c r="S276" s="1016"/>
      <c r="T276" s="1016"/>
      <c r="U276" s="1016"/>
      <c r="V276" s="1016"/>
      <c r="W276" s="1016"/>
      <c r="X276" s="1016"/>
      <c r="Y276" s="1016"/>
      <c r="Z276" s="1016"/>
      <c r="AA276" s="1016"/>
      <c r="AB276" s="1016"/>
      <c r="AC276" s="1016"/>
      <c r="AD276" s="1016"/>
      <c r="AE276" s="1016"/>
      <c r="AF276" s="1016"/>
      <c r="AG276" s="1016"/>
    </row>
    <row r="277" spans="1:33" s="1032" customFormat="1" ht="20.399999999999999" x14ac:dyDescent="0.35">
      <c r="A277" s="1031"/>
      <c r="B277" s="1032" t="s">
        <v>31</v>
      </c>
      <c r="C277" s="1033"/>
      <c r="D277" s="1034"/>
      <c r="E277" s="1035">
        <v>0</v>
      </c>
      <c r="F277" s="1036">
        <v>0</v>
      </c>
      <c r="G277" s="1034">
        <v>0</v>
      </c>
      <c r="H277" s="1037">
        <v>0</v>
      </c>
      <c r="I277" s="1036">
        <v>0</v>
      </c>
      <c r="J277" s="1038">
        <v>0.05</v>
      </c>
      <c r="K277" s="1039">
        <v>0</v>
      </c>
      <c r="L277" s="1036">
        <v>0</v>
      </c>
      <c r="M277" s="1037">
        <v>21.339285714285719</v>
      </c>
      <c r="N277" s="1040">
        <v>0</v>
      </c>
      <c r="O277" s="1034">
        <v>67.821428571428569</v>
      </c>
      <c r="P277" s="1034">
        <v>26.385714285714283</v>
      </c>
      <c r="Q277" s="1034"/>
      <c r="R277" s="1041"/>
      <c r="S277" s="1041"/>
      <c r="T277" s="1041"/>
      <c r="U277" s="1041"/>
      <c r="V277" s="1041"/>
      <c r="W277" s="1041"/>
      <c r="X277" s="1041"/>
      <c r="Y277" s="1041"/>
      <c r="Z277" s="1041"/>
      <c r="AA277" s="1041"/>
      <c r="AB277" s="1041"/>
      <c r="AC277" s="1041"/>
      <c r="AD277" s="1041"/>
      <c r="AE277" s="1041"/>
      <c r="AF277" s="1041"/>
      <c r="AG277" s="1041"/>
    </row>
    <row r="278" spans="1:33" ht="20.399999999999999" x14ac:dyDescent="0.35">
      <c r="A278" s="988">
        <v>21</v>
      </c>
      <c r="B278" t="s">
        <v>613</v>
      </c>
      <c r="C278" s="954"/>
      <c r="D278" s="961"/>
      <c r="E278" s="962">
        <v>0</v>
      </c>
      <c r="F278" s="982">
        <v>17.100000000000001</v>
      </c>
      <c r="G278" s="961">
        <v>15.8</v>
      </c>
      <c r="H278" s="963">
        <v>3.9</v>
      </c>
      <c r="I278" s="982">
        <v>70</v>
      </c>
      <c r="J278" s="964">
        <v>0.05</v>
      </c>
      <c r="K278" s="970">
        <v>0.02</v>
      </c>
      <c r="L278" s="982">
        <v>164.7</v>
      </c>
      <c r="M278" s="963">
        <v>0.2</v>
      </c>
      <c r="N278" s="965">
        <v>0.25</v>
      </c>
      <c r="O278" s="961">
        <v>38.5</v>
      </c>
      <c r="P278" s="961">
        <v>24</v>
      </c>
      <c r="Q278" s="961"/>
      <c r="R278" s="1016"/>
      <c r="S278" s="1016"/>
      <c r="T278" s="1016"/>
      <c r="U278" s="1016"/>
      <c r="V278" s="1016"/>
      <c r="W278" s="1016"/>
      <c r="X278" s="1016"/>
      <c r="Y278" s="1016"/>
      <c r="Z278" s="1016"/>
      <c r="AA278" s="1016"/>
      <c r="AB278" s="1016"/>
      <c r="AC278" s="1016"/>
      <c r="AD278" s="1016"/>
      <c r="AE278" s="1016"/>
      <c r="AF278" s="1016"/>
      <c r="AG278" s="1016"/>
    </row>
    <row r="279" spans="1:33" ht="20.399999999999999" x14ac:dyDescent="0.35">
      <c r="A279" s="988" t="s">
        <v>771</v>
      </c>
      <c r="B279" t="s">
        <v>614</v>
      </c>
      <c r="C279" s="954"/>
      <c r="D279" s="961"/>
      <c r="E279" s="962">
        <v>0</v>
      </c>
      <c r="F279" s="982">
        <v>17.100000000000001</v>
      </c>
      <c r="G279" s="961">
        <v>15.8</v>
      </c>
      <c r="H279" s="963">
        <v>3.9</v>
      </c>
      <c r="I279" s="982">
        <v>70</v>
      </c>
      <c r="J279" s="964">
        <v>0.05</v>
      </c>
      <c r="K279" s="970">
        <v>0.02</v>
      </c>
      <c r="L279" s="982">
        <v>164.7</v>
      </c>
      <c r="M279" s="963">
        <v>81</v>
      </c>
      <c r="N279" s="965">
        <v>0.25</v>
      </c>
      <c r="O279" s="961">
        <v>144</v>
      </c>
      <c r="P279" s="961">
        <v>52.5</v>
      </c>
      <c r="Q279" s="961"/>
      <c r="R279" s="1016"/>
      <c r="S279" s="1016"/>
      <c r="T279" s="1016"/>
      <c r="U279" s="1016"/>
      <c r="V279" s="1016"/>
      <c r="W279" s="1016"/>
      <c r="X279" s="1016"/>
      <c r="Y279" s="1016"/>
      <c r="Z279" s="1016"/>
      <c r="AA279" s="1016"/>
      <c r="AB279" s="1016"/>
      <c r="AC279" s="1016"/>
      <c r="AD279" s="1016"/>
      <c r="AE279" s="1016"/>
      <c r="AF279" s="1016"/>
      <c r="AG279" s="1016"/>
    </row>
    <row r="280" spans="1:33" s="1032" customFormat="1" ht="20.399999999999999" x14ac:dyDescent="0.35">
      <c r="A280" s="1031"/>
      <c r="B280" s="1032" t="s">
        <v>31</v>
      </c>
      <c r="C280" s="1033"/>
      <c r="D280" s="1034"/>
      <c r="E280" s="1035">
        <v>0</v>
      </c>
      <c r="F280" s="1036">
        <v>17.100000000000001</v>
      </c>
      <c r="G280" s="1034">
        <v>15.8</v>
      </c>
      <c r="H280" s="1037">
        <v>3.9</v>
      </c>
      <c r="I280" s="1036">
        <v>70</v>
      </c>
      <c r="J280" s="1038">
        <v>0.05</v>
      </c>
      <c r="K280" s="1039">
        <v>0.02</v>
      </c>
      <c r="L280" s="1036">
        <v>164.7</v>
      </c>
      <c r="M280" s="1037">
        <v>27.605555555555558</v>
      </c>
      <c r="N280" s="1040">
        <v>0.25</v>
      </c>
      <c r="O280" s="1034">
        <v>79.26111111111112</v>
      </c>
      <c r="P280" s="1034">
        <v>34</v>
      </c>
      <c r="Q280" s="1034"/>
      <c r="R280" s="1041"/>
      <c r="S280" s="1041"/>
      <c r="T280" s="1041"/>
      <c r="U280" s="1041"/>
      <c r="V280" s="1041"/>
      <c r="W280" s="1041"/>
      <c r="X280" s="1041"/>
      <c r="Y280" s="1041"/>
      <c r="Z280" s="1041"/>
      <c r="AA280" s="1041"/>
      <c r="AB280" s="1041"/>
      <c r="AC280" s="1041"/>
      <c r="AD280" s="1041"/>
      <c r="AE280" s="1041"/>
      <c r="AF280" s="1041"/>
      <c r="AG280" s="1041"/>
    </row>
    <row r="281" spans="1:33" ht="20.399999999999999" x14ac:dyDescent="0.35">
      <c r="A281" s="988">
        <v>22</v>
      </c>
      <c r="B281" t="s">
        <v>613</v>
      </c>
      <c r="C281" s="954"/>
      <c r="D281" s="961"/>
      <c r="E281" s="962">
        <v>0</v>
      </c>
      <c r="F281" s="982">
        <v>18.399999999999999</v>
      </c>
      <c r="G281" s="961">
        <v>14</v>
      </c>
      <c r="H281" s="963">
        <v>4.7</v>
      </c>
      <c r="I281" s="982">
        <v>75</v>
      </c>
      <c r="J281" s="964">
        <v>0.05</v>
      </c>
      <c r="K281" s="970">
        <v>0.02</v>
      </c>
      <c r="L281" s="982">
        <v>167.8</v>
      </c>
      <c r="M281" s="963">
        <v>5</v>
      </c>
      <c r="N281" s="965">
        <v>0.28000000000000003</v>
      </c>
      <c r="O281" s="961">
        <v>50.4</v>
      </c>
      <c r="P281" s="961">
        <v>25</v>
      </c>
      <c r="Q281" s="961"/>
      <c r="R281" s="1016"/>
      <c r="S281" s="1016"/>
      <c r="T281" s="1016"/>
      <c r="U281" s="1016"/>
      <c r="V281" s="1016"/>
      <c r="W281" s="1016"/>
      <c r="X281" s="1016"/>
      <c r="Y281" s="1016"/>
      <c r="Z281" s="1016"/>
      <c r="AA281" s="1016"/>
      <c r="AB281" s="1016"/>
      <c r="AC281" s="1016"/>
      <c r="AD281" s="1016"/>
      <c r="AE281" s="1016"/>
      <c r="AF281" s="1016"/>
      <c r="AG281" s="1016"/>
    </row>
    <row r="282" spans="1:33" ht="20.399999999999999" x14ac:dyDescent="0.35">
      <c r="A282" s="988" t="s">
        <v>772</v>
      </c>
      <c r="B282" t="s">
        <v>614</v>
      </c>
      <c r="C282" s="954"/>
      <c r="D282" s="961"/>
      <c r="E282" s="962">
        <v>0</v>
      </c>
      <c r="F282" s="982">
        <v>18.399999999999999</v>
      </c>
      <c r="G282" s="961">
        <v>14</v>
      </c>
      <c r="H282" s="963">
        <v>4.7</v>
      </c>
      <c r="I282" s="982">
        <v>75</v>
      </c>
      <c r="J282" s="964">
        <v>0.05</v>
      </c>
      <c r="K282" s="970">
        <v>0.02</v>
      </c>
      <c r="L282" s="982">
        <v>167.8</v>
      </c>
      <c r="M282" s="963">
        <v>77</v>
      </c>
      <c r="N282" s="965">
        <v>0.28000000000000003</v>
      </c>
      <c r="O282" s="961">
        <v>228</v>
      </c>
      <c r="P282" s="961">
        <v>46</v>
      </c>
      <c r="Q282" s="961"/>
      <c r="R282" s="1016"/>
      <c r="S282" s="1016"/>
      <c r="T282" s="1016"/>
      <c r="U282" s="1016"/>
      <c r="V282" s="1016"/>
      <c r="W282" s="1016"/>
      <c r="X282" s="1016"/>
      <c r="Y282" s="1016"/>
      <c r="Z282" s="1016"/>
      <c r="AA282" s="1016"/>
      <c r="AB282" s="1016"/>
      <c r="AC282" s="1016"/>
      <c r="AD282" s="1016"/>
      <c r="AE282" s="1016"/>
      <c r="AF282" s="1016"/>
      <c r="AG282" s="1016"/>
    </row>
    <row r="283" spans="1:33" s="1032" customFormat="1" ht="20.399999999999999" x14ac:dyDescent="0.35">
      <c r="A283" s="1031"/>
      <c r="B283" s="1032" t="s">
        <v>31</v>
      </c>
      <c r="C283" s="1033"/>
      <c r="D283" s="1034"/>
      <c r="E283" s="1035">
        <v>0</v>
      </c>
      <c r="F283" s="1036">
        <v>18.399999999999999</v>
      </c>
      <c r="G283" s="1034">
        <v>14</v>
      </c>
      <c r="H283" s="1037">
        <v>4.7</v>
      </c>
      <c r="I283" s="1036">
        <v>75</v>
      </c>
      <c r="J283" s="1038">
        <v>0.05</v>
      </c>
      <c r="K283" s="1039">
        <v>0.02</v>
      </c>
      <c r="L283" s="1036">
        <v>167.8</v>
      </c>
      <c r="M283" s="1037">
        <v>27.725000000000005</v>
      </c>
      <c r="N283" s="1040">
        <v>0.28000000000000003</v>
      </c>
      <c r="O283" s="1034">
        <v>87.974999999999994</v>
      </c>
      <c r="P283" s="1034">
        <v>33.470588235294116</v>
      </c>
      <c r="Q283" s="1034"/>
      <c r="R283" s="1041"/>
      <c r="S283" s="1041"/>
      <c r="T283" s="1041"/>
      <c r="U283" s="1041"/>
      <c r="V283" s="1041"/>
      <c r="W283" s="1041"/>
      <c r="X283" s="1041"/>
      <c r="Y283" s="1041"/>
      <c r="Z283" s="1041"/>
      <c r="AA283" s="1041"/>
      <c r="AB283" s="1041"/>
      <c r="AC283" s="1041"/>
      <c r="AD283" s="1041"/>
      <c r="AE283" s="1041"/>
      <c r="AF283" s="1041"/>
      <c r="AG283" s="1041"/>
    </row>
    <row r="284" spans="1:33" ht="20.399999999999999" x14ac:dyDescent="0.35">
      <c r="A284" s="988">
        <v>23</v>
      </c>
      <c r="B284" t="s">
        <v>613</v>
      </c>
      <c r="C284" s="954"/>
      <c r="D284" s="961"/>
      <c r="E284" s="962">
        <v>0.05</v>
      </c>
      <c r="F284" s="982">
        <v>8.1999999999999993</v>
      </c>
      <c r="G284" s="961">
        <v>1.8</v>
      </c>
      <c r="H284" s="963">
        <v>3.6</v>
      </c>
      <c r="I284" s="982">
        <v>42</v>
      </c>
      <c r="J284" s="964">
        <v>0.05</v>
      </c>
      <c r="K284" s="970" t="s">
        <v>753</v>
      </c>
      <c r="L284" s="982">
        <v>73.2</v>
      </c>
      <c r="M284" s="963">
        <v>9</v>
      </c>
      <c r="N284" s="965">
        <v>0.04</v>
      </c>
      <c r="O284" s="961">
        <v>34.5</v>
      </c>
      <c r="P284" s="961">
        <v>16</v>
      </c>
      <c r="Q284" s="961"/>
      <c r="R284" s="954"/>
    </row>
    <row r="285" spans="1:33" ht="20.399999999999999" x14ac:dyDescent="0.35">
      <c r="A285" s="988" t="s">
        <v>773</v>
      </c>
      <c r="B285" t="s">
        <v>614</v>
      </c>
      <c r="C285" s="954"/>
      <c r="D285" s="961"/>
      <c r="E285" s="962">
        <v>0.35</v>
      </c>
      <c r="F285" s="982">
        <v>15.3</v>
      </c>
      <c r="G285" s="961">
        <v>7.44</v>
      </c>
      <c r="H285" s="963">
        <v>4.9000000000000004</v>
      </c>
      <c r="I285" s="982">
        <v>55.1</v>
      </c>
      <c r="J285" s="964">
        <v>0.05</v>
      </c>
      <c r="K285" s="970">
        <v>0.64</v>
      </c>
      <c r="L285" s="982">
        <v>115.9</v>
      </c>
      <c r="M285" s="963">
        <v>27</v>
      </c>
      <c r="N285" s="965">
        <v>0.15</v>
      </c>
      <c r="O285" s="961">
        <v>50</v>
      </c>
      <c r="P285" s="961">
        <v>23</v>
      </c>
      <c r="Q285" s="961"/>
      <c r="R285" s="954"/>
    </row>
    <row r="286" spans="1:33" s="1032" customFormat="1" ht="20.399999999999999" x14ac:dyDescent="0.35">
      <c r="A286" s="1031"/>
      <c r="B286" s="1032" t="s">
        <v>31</v>
      </c>
      <c r="C286" s="1033"/>
      <c r="D286" s="1034"/>
      <c r="E286" s="1035">
        <v>0.19444444444444445</v>
      </c>
      <c r="F286" s="1036">
        <v>11.236363636363638</v>
      </c>
      <c r="G286" s="1034">
        <v>4.7763636363636364</v>
      </c>
      <c r="H286" s="1037">
        <v>4.127272727272727</v>
      </c>
      <c r="I286" s="1036">
        <v>44.49545454545455</v>
      </c>
      <c r="J286" s="1038">
        <v>0.05</v>
      </c>
      <c r="K286" s="1039">
        <v>0.28599999999999998</v>
      </c>
      <c r="L286" s="1036">
        <v>93.466363636363624</v>
      </c>
      <c r="M286" s="1037">
        <v>17.645454545454545</v>
      </c>
      <c r="N286" s="1040">
        <v>0.10700000000000001</v>
      </c>
      <c r="O286" s="1034">
        <v>41.8</v>
      </c>
      <c r="P286" s="1034">
        <v>18.13909090909091</v>
      </c>
      <c r="Q286" s="1034"/>
      <c r="R286" s="1033"/>
    </row>
    <row r="287" spans="1:33" ht="20.399999999999999" x14ac:dyDescent="0.35">
      <c r="A287" s="988">
        <v>24</v>
      </c>
      <c r="B287" t="s">
        <v>613</v>
      </c>
      <c r="C287" s="954"/>
      <c r="D287" s="961"/>
      <c r="E287" s="962">
        <v>0</v>
      </c>
      <c r="F287" s="982">
        <v>30.2</v>
      </c>
      <c r="G287" s="961">
        <v>19.399999999999999</v>
      </c>
      <c r="H287" s="963">
        <v>2.2000000000000002</v>
      </c>
      <c r="I287" s="982">
        <v>90</v>
      </c>
      <c r="J287" s="964">
        <v>0.05</v>
      </c>
      <c r="K287" s="970">
        <v>0.05</v>
      </c>
      <c r="L287" s="982">
        <v>0</v>
      </c>
      <c r="M287" s="963">
        <v>46.6</v>
      </c>
      <c r="N287" s="965">
        <v>0.16</v>
      </c>
      <c r="O287" s="961">
        <v>130</v>
      </c>
      <c r="P287" s="961">
        <v>91</v>
      </c>
      <c r="Q287" s="961"/>
      <c r="R287" s="954"/>
    </row>
    <row r="288" spans="1:33" ht="20.399999999999999" x14ac:dyDescent="0.35">
      <c r="A288" s="988" t="s">
        <v>774</v>
      </c>
      <c r="B288" t="s">
        <v>614</v>
      </c>
      <c r="C288" s="954"/>
      <c r="D288" s="961"/>
      <c r="E288" s="962">
        <v>0</v>
      </c>
      <c r="F288" s="982">
        <v>33.6</v>
      </c>
      <c r="G288" s="961">
        <v>21.2</v>
      </c>
      <c r="H288" s="963">
        <v>2.6</v>
      </c>
      <c r="I288" s="982">
        <v>94</v>
      </c>
      <c r="J288" s="964">
        <v>0.05</v>
      </c>
      <c r="K288" s="970">
        <v>0.25</v>
      </c>
      <c r="L288" s="982">
        <v>0</v>
      </c>
      <c r="M288" s="963">
        <v>49</v>
      </c>
      <c r="N288" s="965">
        <v>0.18</v>
      </c>
      <c r="O288" s="961">
        <v>139</v>
      </c>
      <c r="P288" s="961">
        <v>96.5</v>
      </c>
      <c r="Q288" s="961"/>
      <c r="R288" s="954"/>
    </row>
    <row r="289" spans="1:18" s="1032" customFormat="1" ht="20.399999999999999" x14ac:dyDescent="0.35">
      <c r="A289" s="1031"/>
      <c r="B289" s="1032" t="s">
        <v>31</v>
      </c>
      <c r="C289" s="1033"/>
      <c r="D289" s="1034"/>
      <c r="E289" s="1035">
        <v>0</v>
      </c>
      <c r="F289" s="1036">
        <v>31.599999999999998</v>
      </c>
      <c r="G289" s="1034">
        <v>20.2</v>
      </c>
      <c r="H289" s="1037">
        <v>2.4</v>
      </c>
      <c r="I289" s="1036">
        <v>91.333333333333329</v>
      </c>
      <c r="J289" s="1038">
        <v>0.05</v>
      </c>
      <c r="K289" s="1039">
        <v>0.15666666666666665</v>
      </c>
      <c r="L289" s="1036">
        <v>0</v>
      </c>
      <c r="M289" s="1037">
        <v>47.699999999999996</v>
      </c>
      <c r="N289" s="1040">
        <v>0.16666666666666666</v>
      </c>
      <c r="O289" s="1034">
        <v>134.5</v>
      </c>
      <c r="P289" s="1034">
        <v>94.5</v>
      </c>
      <c r="Q289" s="1034"/>
      <c r="R289" s="1033"/>
    </row>
    <row r="290" spans="1:18" ht="20.399999999999999" x14ac:dyDescent="0.35">
      <c r="A290" s="988">
        <v>25</v>
      </c>
      <c r="B290" t="s">
        <v>613</v>
      </c>
      <c r="C290" s="954"/>
      <c r="D290" s="961"/>
      <c r="E290" s="962">
        <v>0</v>
      </c>
      <c r="F290" s="982">
        <v>8.6</v>
      </c>
      <c r="G290" s="961">
        <v>6.7</v>
      </c>
      <c r="H290" s="963">
        <v>1.3</v>
      </c>
      <c r="I290" s="982">
        <v>97</v>
      </c>
      <c r="J290" s="964">
        <v>0.05</v>
      </c>
      <c r="K290" s="970">
        <v>0.05</v>
      </c>
      <c r="L290" s="982">
        <v>152.5</v>
      </c>
      <c r="M290" s="963">
        <v>1.1000000000000001</v>
      </c>
      <c r="N290" s="965">
        <v>0.08</v>
      </c>
      <c r="O290" s="961">
        <v>80.5</v>
      </c>
      <c r="P290" s="961">
        <v>13</v>
      </c>
      <c r="Q290" s="961"/>
      <c r="R290" s="954"/>
    </row>
    <row r="291" spans="1:18" ht="20.399999999999999" x14ac:dyDescent="0.35">
      <c r="A291" s="988" t="s">
        <v>775</v>
      </c>
      <c r="B291" t="s">
        <v>614</v>
      </c>
      <c r="C291" s="954"/>
      <c r="D291" s="961"/>
      <c r="E291" s="962">
        <v>1.25</v>
      </c>
      <c r="F291" s="982">
        <v>17</v>
      </c>
      <c r="G291" s="961">
        <v>12.58</v>
      </c>
      <c r="H291" s="963">
        <v>3</v>
      </c>
      <c r="I291" s="982">
        <v>121</v>
      </c>
      <c r="J291" s="964">
        <v>0.05</v>
      </c>
      <c r="K291" s="970">
        <v>0.05</v>
      </c>
      <c r="L291" s="982">
        <v>271.5</v>
      </c>
      <c r="M291" s="963">
        <v>29.5</v>
      </c>
      <c r="N291" s="965">
        <v>0.09</v>
      </c>
      <c r="O291" s="961">
        <v>184.3</v>
      </c>
      <c r="P291" s="961">
        <v>38</v>
      </c>
      <c r="Q291" s="961"/>
      <c r="R291" s="954"/>
    </row>
    <row r="292" spans="1:18" s="1032" customFormat="1" ht="20.399999999999999" x14ac:dyDescent="0.35">
      <c r="A292" s="1031"/>
      <c r="B292" s="1032" t="s">
        <v>31</v>
      </c>
      <c r="C292" s="1033"/>
      <c r="D292" s="1034"/>
      <c r="E292" s="1035">
        <v>0.625</v>
      </c>
      <c r="F292" s="1036">
        <v>11.25</v>
      </c>
      <c r="G292" s="1034">
        <v>8.86</v>
      </c>
      <c r="H292" s="1037">
        <v>2.1749999999999998</v>
      </c>
      <c r="I292" s="1036">
        <v>109.33333333333333</v>
      </c>
      <c r="J292" s="1038">
        <v>0.05</v>
      </c>
      <c r="K292" s="1039">
        <v>0.05</v>
      </c>
      <c r="L292" s="1036">
        <v>208.43333333333331</v>
      </c>
      <c r="M292" s="1037">
        <v>11.049999999999999</v>
      </c>
      <c r="N292" s="1040">
        <v>8.666666666666667E-2</v>
      </c>
      <c r="O292" s="1034">
        <v>109.45</v>
      </c>
      <c r="P292" s="1034">
        <v>22.75</v>
      </c>
      <c r="Q292" s="1034"/>
      <c r="R292" s="1033"/>
    </row>
    <row r="293" spans="1:18" ht="20.399999999999999" x14ac:dyDescent="0.35">
      <c r="A293" s="988">
        <v>26</v>
      </c>
      <c r="B293" t="s">
        <v>613</v>
      </c>
      <c r="C293" s="954"/>
      <c r="D293" s="961"/>
      <c r="E293" s="962">
        <v>0</v>
      </c>
      <c r="F293" s="982">
        <v>7.8</v>
      </c>
      <c r="G293" s="961">
        <v>5.5</v>
      </c>
      <c r="H293" s="963">
        <v>0.9</v>
      </c>
      <c r="I293" s="982">
        <v>36.4</v>
      </c>
      <c r="J293" s="964">
        <v>0.05</v>
      </c>
      <c r="K293" s="970">
        <v>0</v>
      </c>
      <c r="L293" s="982">
        <v>125.5</v>
      </c>
      <c r="M293" s="963">
        <v>0.1</v>
      </c>
      <c r="N293" s="965">
        <v>0.09</v>
      </c>
      <c r="O293" s="961">
        <v>14.4</v>
      </c>
      <c r="P293" s="961">
        <v>2.1</v>
      </c>
      <c r="Q293" s="961"/>
      <c r="R293" s="954"/>
    </row>
    <row r="294" spans="1:18" ht="20.399999999999999" x14ac:dyDescent="0.35">
      <c r="A294" s="988" t="s">
        <v>776</v>
      </c>
      <c r="B294" t="s">
        <v>614</v>
      </c>
      <c r="C294" s="954"/>
      <c r="D294" s="961"/>
      <c r="E294" s="962">
        <v>0</v>
      </c>
      <c r="F294" s="982">
        <v>9.6</v>
      </c>
      <c r="G294" s="961">
        <v>6.4</v>
      </c>
      <c r="H294" s="963">
        <v>1.5</v>
      </c>
      <c r="I294" s="982">
        <v>48.2</v>
      </c>
      <c r="J294" s="964">
        <v>0.05</v>
      </c>
      <c r="K294" s="970">
        <v>0</v>
      </c>
      <c r="L294" s="982">
        <v>181.8</v>
      </c>
      <c r="M294" s="963">
        <v>0.8</v>
      </c>
      <c r="N294" s="965">
        <v>0.12</v>
      </c>
      <c r="O294" s="961">
        <v>37</v>
      </c>
      <c r="P294" s="961">
        <v>13</v>
      </c>
      <c r="Q294" s="961"/>
      <c r="R294" s="954"/>
    </row>
    <row r="295" spans="1:18" s="1032" customFormat="1" ht="20.399999999999999" x14ac:dyDescent="0.35">
      <c r="A295" s="1031"/>
      <c r="B295" s="1032" t="s">
        <v>31</v>
      </c>
      <c r="C295" s="1033"/>
      <c r="D295" s="1034"/>
      <c r="E295" s="1035">
        <v>0</v>
      </c>
      <c r="F295" s="1036">
        <v>8.7999999999999989</v>
      </c>
      <c r="G295" s="1034">
        <v>5.8571428571428559</v>
      </c>
      <c r="H295" s="1037">
        <v>1.2428571428571431</v>
      </c>
      <c r="I295" s="1036">
        <v>43.371428571428574</v>
      </c>
      <c r="J295" s="1038">
        <v>0.05</v>
      </c>
      <c r="K295" s="1039">
        <v>0</v>
      </c>
      <c r="L295" s="1036">
        <v>141.79999999999998</v>
      </c>
      <c r="M295" s="1037">
        <v>0.45</v>
      </c>
      <c r="N295" s="1040">
        <v>0.10250000000000001</v>
      </c>
      <c r="O295" s="1034">
        <v>24.25714285714286</v>
      </c>
      <c r="P295" s="1034">
        <v>10.142857142857142</v>
      </c>
      <c r="Q295" s="1034"/>
      <c r="R295" s="1033"/>
    </row>
    <row r="296" spans="1:18" ht="20.399999999999999" x14ac:dyDescent="0.35">
      <c r="A296" s="988">
        <v>27</v>
      </c>
      <c r="B296" t="s">
        <v>613</v>
      </c>
      <c r="C296" s="954"/>
      <c r="D296" s="961"/>
      <c r="E296" s="962">
        <v>0</v>
      </c>
      <c r="F296" s="982">
        <v>11.1</v>
      </c>
      <c r="G296" s="961">
        <v>8.1</v>
      </c>
      <c r="H296" s="963">
        <v>0.97</v>
      </c>
      <c r="I296" s="982">
        <v>42.9</v>
      </c>
      <c r="J296" s="964">
        <v>0.05</v>
      </c>
      <c r="K296" s="970">
        <v>0</v>
      </c>
      <c r="L296" s="982">
        <v>192.2</v>
      </c>
      <c r="M296" s="963" t="s">
        <v>777</v>
      </c>
      <c r="N296" s="965">
        <v>0.17</v>
      </c>
      <c r="O296" s="961">
        <v>1</v>
      </c>
      <c r="P296" s="961">
        <v>4.3</v>
      </c>
      <c r="Q296" s="961"/>
      <c r="R296" s="954"/>
    </row>
    <row r="297" spans="1:18" ht="20.399999999999999" x14ac:dyDescent="0.35">
      <c r="A297" s="988" t="s">
        <v>778</v>
      </c>
      <c r="B297" t="s">
        <v>614</v>
      </c>
      <c r="C297" s="954"/>
      <c r="D297" s="961"/>
      <c r="E297" s="962">
        <v>0</v>
      </c>
      <c r="F297" s="982">
        <v>13.1</v>
      </c>
      <c r="G297" s="961">
        <v>9.4</v>
      </c>
      <c r="H297" s="963">
        <v>1.6</v>
      </c>
      <c r="I297" s="982">
        <v>54.8</v>
      </c>
      <c r="J297" s="964">
        <v>0.05</v>
      </c>
      <c r="K297" s="970">
        <v>0</v>
      </c>
      <c r="L297" s="982">
        <v>225.7</v>
      </c>
      <c r="M297" s="963">
        <v>1</v>
      </c>
      <c r="N297" s="965">
        <v>0.24</v>
      </c>
      <c r="O297" s="961">
        <v>16.8</v>
      </c>
      <c r="P297" s="961">
        <v>7</v>
      </c>
      <c r="Q297" s="961"/>
      <c r="R297" s="954"/>
    </row>
    <row r="298" spans="1:18" s="1032" customFormat="1" ht="20.399999999999999" x14ac:dyDescent="0.35">
      <c r="A298" s="1031"/>
      <c r="B298" s="1032" t="s">
        <v>31</v>
      </c>
      <c r="C298" s="1033"/>
      <c r="D298" s="1034"/>
      <c r="E298" s="1035">
        <v>0</v>
      </c>
      <c r="F298" s="1036">
        <v>12.128571428571428</v>
      </c>
      <c r="G298" s="1034">
        <v>8.6428571428571423</v>
      </c>
      <c r="H298" s="1037">
        <v>1.3228571428571427</v>
      </c>
      <c r="I298" s="1036">
        <v>48.600000000000009</v>
      </c>
      <c r="J298" s="1038">
        <v>0.05</v>
      </c>
      <c r="K298" s="1039">
        <v>0</v>
      </c>
      <c r="L298" s="1036">
        <v>207.21428571428572</v>
      </c>
      <c r="M298" s="1037">
        <v>0.66666666666666663</v>
      </c>
      <c r="N298" s="1040">
        <v>0.20142857142857146</v>
      </c>
      <c r="O298" s="1034">
        <v>10.657142857142857</v>
      </c>
      <c r="P298" s="1034">
        <v>5.7285714285714286</v>
      </c>
      <c r="Q298" s="1034"/>
      <c r="R298" s="1033"/>
    </row>
    <row r="299" spans="1:18" ht="20.399999999999999" x14ac:dyDescent="0.35">
      <c r="A299" s="988">
        <v>28</v>
      </c>
      <c r="B299" t="s">
        <v>613</v>
      </c>
      <c r="C299" s="954"/>
      <c r="D299" s="961"/>
      <c r="E299" s="962">
        <v>0</v>
      </c>
      <c r="F299" s="982">
        <v>13.4</v>
      </c>
      <c r="G299" s="961">
        <v>8.3000000000000007</v>
      </c>
      <c r="H299" s="963">
        <v>1</v>
      </c>
      <c r="I299" s="982">
        <v>44.7</v>
      </c>
      <c r="J299" s="964">
        <v>0.05</v>
      </c>
      <c r="K299" s="970">
        <v>0</v>
      </c>
      <c r="L299" s="982">
        <v>202.3</v>
      </c>
      <c r="M299" s="963">
        <v>0</v>
      </c>
      <c r="N299" s="965">
        <v>0.18</v>
      </c>
      <c r="O299" s="961">
        <v>1</v>
      </c>
      <c r="P299" s="961">
        <v>6.7</v>
      </c>
      <c r="Q299" s="961"/>
      <c r="R299" s="954"/>
    </row>
    <row r="300" spans="1:18" ht="20.399999999999999" x14ac:dyDescent="0.35">
      <c r="A300" s="988" t="s">
        <v>779</v>
      </c>
      <c r="B300" t="s">
        <v>614</v>
      </c>
      <c r="C300" s="954"/>
      <c r="D300" s="961"/>
      <c r="E300" s="962">
        <v>0</v>
      </c>
      <c r="F300" s="982">
        <v>16.5</v>
      </c>
      <c r="G300" s="961">
        <v>9.9</v>
      </c>
      <c r="H300" s="963">
        <v>1.7</v>
      </c>
      <c r="I300" s="982">
        <v>54.4</v>
      </c>
      <c r="J300" s="964">
        <v>0.05</v>
      </c>
      <c r="K300" s="970">
        <v>0</v>
      </c>
      <c r="L300" s="982">
        <v>225.7</v>
      </c>
      <c r="M300" s="963">
        <v>0.8</v>
      </c>
      <c r="N300" s="965">
        <v>0.25</v>
      </c>
      <c r="O300" s="961">
        <v>20.2</v>
      </c>
      <c r="P300" s="961">
        <v>10</v>
      </c>
      <c r="Q300" s="961"/>
      <c r="R300" s="954"/>
    </row>
    <row r="301" spans="1:18" s="1032" customFormat="1" ht="20.399999999999999" x14ac:dyDescent="0.35">
      <c r="A301" s="1031"/>
      <c r="B301" s="1032" t="s">
        <v>31</v>
      </c>
      <c r="C301" s="1033"/>
      <c r="D301" s="1034"/>
      <c r="E301" s="1035">
        <v>0</v>
      </c>
      <c r="F301" s="1036">
        <v>14.971428571428573</v>
      </c>
      <c r="G301" s="1034">
        <v>8.9714285714285715</v>
      </c>
      <c r="H301" s="1037">
        <v>1.3914285714285715</v>
      </c>
      <c r="I301" s="1036">
        <v>48.771428571428565</v>
      </c>
      <c r="J301" s="1038">
        <v>0.05</v>
      </c>
      <c r="K301" s="1039">
        <v>0</v>
      </c>
      <c r="L301" s="1036">
        <v>214.67142857142858</v>
      </c>
      <c r="M301" s="1037">
        <v>0.30000000000000004</v>
      </c>
      <c r="N301" s="1040">
        <v>0.19428571428571426</v>
      </c>
      <c r="O301" s="1034">
        <v>12.028571428571428</v>
      </c>
      <c r="P301" s="1034">
        <v>7.6714285714285717</v>
      </c>
      <c r="Q301" s="1034"/>
      <c r="R301" s="1033"/>
    </row>
    <row r="302" spans="1:18" ht="20.399999999999999" x14ac:dyDescent="0.35">
      <c r="A302" s="988">
        <v>29</v>
      </c>
      <c r="B302" t="s">
        <v>613</v>
      </c>
      <c r="C302" s="954"/>
      <c r="D302" s="961"/>
      <c r="E302" s="962">
        <v>0</v>
      </c>
      <c r="F302" s="982">
        <v>2</v>
      </c>
      <c r="G302" s="961">
        <v>0.6</v>
      </c>
      <c r="H302" s="963">
        <v>1.5</v>
      </c>
      <c r="I302" s="982">
        <v>20</v>
      </c>
      <c r="J302" s="964">
        <v>0.05</v>
      </c>
      <c r="K302" s="970">
        <v>0</v>
      </c>
      <c r="L302" s="982">
        <v>36.6</v>
      </c>
      <c r="M302" s="963">
        <v>0</v>
      </c>
      <c r="N302" s="965">
        <v>0</v>
      </c>
      <c r="O302" s="961">
        <v>24</v>
      </c>
      <c r="P302" s="961">
        <v>4</v>
      </c>
      <c r="Q302" s="961"/>
      <c r="R302" s="954"/>
    </row>
    <row r="303" spans="1:18" ht="20.399999999999999" x14ac:dyDescent="0.35">
      <c r="A303" s="988" t="s">
        <v>780</v>
      </c>
      <c r="B303" t="s">
        <v>614</v>
      </c>
      <c r="C303" s="954"/>
      <c r="D303" s="961"/>
      <c r="E303" s="962">
        <v>0</v>
      </c>
      <c r="F303" s="982">
        <v>20</v>
      </c>
      <c r="G303" s="961">
        <v>40.1</v>
      </c>
      <c r="H303" s="963">
        <v>6.6</v>
      </c>
      <c r="I303" s="982">
        <v>70</v>
      </c>
      <c r="J303" s="964">
        <v>0.05</v>
      </c>
      <c r="K303" s="970">
        <v>0</v>
      </c>
      <c r="L303" s="982">
        <v>134.19999999999999</v>
      </c>
      <c r="M303" s="963">
        <v>11.3</v>
      </c>
      <c r="N303" s="965">
        <v>0</v>
      </c>
      <c r="O303" s="961">
        <v>120</v>
      </c>
      <c r="P303" s="961">
        <v>51</v>
      </c>
      <c r="Q303" s="961"/>
      <c r="R303" s="954"/>
    </row>
    <row r="304" spans="1:18" s="1032" customFormat="1" ht="20.399999999999999" x14ac:dyDescent="0.35">
      <c r="A304" s="1031"/>
      <c r="B304" s="1032" t="s">
        <v>31</v>
      </c>
      <c r="C304" s="1033"/>
      <c r="D304" s="1034"/>
      <c r="E304" s="1035">
        <v>0</v>
      </c>
      <c r="F304" s="1036">
        <v>11.894444444444442</v>
      </c>
      <c r="G304" s="1034">
        <v>7.7622516556291403</v>
      </c>
      <c r="H304" s="1037">
        <v>4.0333333333333332</v>
      </c>
      <c r="I304" s="1036">
        <v>36.235294117647058</v>
      </c>
      <c r="J304" s="1038">
        <v>0.05</v>
      </c>
      <c r="K304" s="1039">
        <v>0</v>
      </c>
      <c r="L304" s="1036">
        <v>95.508333333333283</v>
      </c>
      <c r="M304" s="1037">
        <v>3.8114015151515148</v>
      </c>
      <c r="N304" s="1040">
        <v>0</v>
      </c>
      <c r="O304" s="1034">
        <v>46.31818181818182</v>
      </c>
      <c r="P304" s="1034">
        <v>16.655303030303031</v>
      </c>
      <c r="Q304" s="1034"/>
      <c r="R304" s="1033"/>
    </row>
    <row r="305" spans="1:39" ht="20.399999999999999" x14ac:dyDescent="0.35">
      <c r="A305" s="988">
        <v>30</v>
      </c>
      <c r="B305" t="s">
        <v>613</v>
      </c>
      <c r="C305" s="954"/>
      <c r="D305" s="961"/>
      <c r="E305" s="962">
        <v>0</v>
      </c>
      <c r="F305" s="982">
        <v>8.9</v>
      </c>
      <c r="G305" s="961">
        <v>10.5</v>
      </c>
      <c r="H305" s="963">
        <v>0.4</v>
      </c>
      <c r="I305" s="982">
        <v>35.200000000000003</v>
      </c>
      <c r="J305" s="964">
        <v>0.05</v>
      </c>
      <c r="K305" s="970">
        <v>0</v>
      </c>
      <c r="L305" s="982">
        <v>134.19999999999999</v>
      </c>
      <c r="M305" s="963">
        <v>0.3</v>
      </c>
      <c r="N305" s="965">
        <v>0.09</v>
      </c>
      <c r="O305" s="961">
        <v>4.3</v>
      </c>
      <c r="P305" s="961">
        <v>21.3</v>
      </c>
      <c r="Q305" s="961"/>
      <c r="R305" s="954"/>
    </row>
    <row r="306" spans="1:39" ht="20.399999999999999" x14ac:dyDescent="0.35">
      <c r="A306" s="988" t="s">
        <v>781</v>
      </c>
      <c r="B306" t="s">
        <v>614</v>
      </c>
      <c r="C306" s="954"/>
      <c r="D306" s="961"/>
      <c r="E306" s="962">
        <v>0</v>
      </c>
      <c r="F306" s="982">
        <v>22.6</v>
      </c>
      <c r="G306" s="961">
        <v>22</v>
      </c>
      <c r="H306" s="963">
        <v>1.4</v>
      </c>
      <c r="I306" s="982">
        <v>127</v>
      </c>
      <c r="J306" s="964">
        <v>0.05</v>
      </c>
      <c r="K306" s="970">
        <v>0</v>
      </c>
      <c r="L306" s="982">
        <v>305.10000000000002</v>
      </c>
      <c r="M306" s="963">
        <v>25.5</v>
      </c>
      <c r="N306" s="965">
        <v>0.18</v>
      </c>
      <c r="O306" s="961">
        <v>80.7</v>
      </c>
      <c r="P306" s="961">
        <v>50.3</v>
      </c>
      <c r="Q306" s="961"/>
      <c r="R306" s="954"/>
    </row>
    <row r="307" spans="1:39" s="1032" customFormat="1" ht="20.399999999999999" x14ac:dyDescent="0.35">
      <c r="A307" s="1031"/>
      <c r="B307" s="1032" t="s">
        <v>31</v>
      </c>
      <c r="C307" s="1033"/>
      <c r="D307" s="1034"/>
      <c r="E307" s="1035">
        <v>0</v>
      </c>
      <c r="F307" s="1036">
        <v>11.941666666666668</v>
      </c>
      <c r="G307" s="1034">
        <v>14.125</v>
      </c>
      <c r="H307" s="1037">
        <v>1.0583333333333333</v>
      </c>
      <c r="I307" s="1036">
        <v>86.875</v>
      </c>
      <c r="J307" s="1038">
        <v>0.05</v>
      </c>
      <c r="K307" s="1039">
        <v>0</v>
      </c>
      <c r="L307" s="1036">
        <v>221.24166666666665</v>
      </c>
      <c r="M307" s="1037">
        <v>10.516666666666667</v>
      </c>
      <c r="N307" s="1040">
        <v>0.14416666666666667</v>
      </c>
      <c r="O307" s="1034">
        <v>60.975000000000001</v>
      </c>
      <c r="P307" s="1034">
        <v>34.124999999999993</v>
      </c>
      <c r="Q307" s="1034"/>
      <c r="R307" s="1033"/>
    </row>
    <row r="308" spans="1:39" ht="20.399999999999999" x14ac:dyDescent="0.35">
      <c r="A308" s="988">
        <v>31</v>
      </c>
      <c r="B308" t="s">
        <v>613</v>
      </c>
      <c r="C308" s="954"/>
      <c r="D308" s="961"/>
      <c r="E308" s="962">
        <v>0</v>
      </c>
      <c r="F308" s="982">
        <v>7.7</v>
      </c>
      <c r="G308" s="961">
        <v>11.1</v>
      </c>
      <c r="H308" s="963">
        <v>0.4</v>
      </c>
      <c r="I308" s="982">
        <v>102.9</v>
      </c>
      <c r="J308" s="964">
        <v>0.05</v>
      </c>
      <c r="K308" s="970">
        <v>0</v>
      </c>
      <c r="L308" s="982">
        <v>226.3</v>
      </c>
      <c r="M308" s="963">
        <v>1</v>
      </c>
      <c r="N308" s="965">
        <v>0.14000000000000001</v>
      </c>
      <c r="O308" s="961">
        <v>65.8</v>
      </c>
      <c r="P308" s="961">
        <v>36.5</v>
      </c>
      <c r="Q308" s="961"/>
      <c r="R308" s="954"/>
    </row>
    <row r="309" spans="1:39" ht="20.399999999999999" x14ac:dyDescent="0.35">
      <c r="A309" s="988" t="s">
        <v>782</v>
      </c>
      <c r="B309" t="s">
        <v>614</v>
      </c>
      <c r="C309" s="954"/>
      <c r="D309" s="961"/>
      <c r="E309" s="962">
        <v>0</v>
      </c>
      <c r="F309" s="982">
        <v>10.8</v>
      </c>
      <c r="G309" s="961">
        <v>17.399999999999999</v>
      </c>
      <c r="H309" s="963">
        <v>6.7</v>
      </c>
      <c r="I309" s="982">
        <v>174.4</v>
      </c>
      <c r="J309" s="964">
        <v>0.05</v>
      </c>
      <c r="K309" s="970">
        <v>0</v>
      </c>
      <c r="L309" s="982">
        <v>357</v>
      </c>
      <c r="M309" s="963">
        <v>24.3</v>
      </c>
      <c r="N309" s="965">
        <v>0.31</v>
      </c>
      <c r="O309" s="961">
        <v>119.6</v>
      </c>
      <c r="P309" s="961">
        <v>97.5</v>
      </c>
      <c r="Q309" s="961"/>
      <c r="R309" s="954"/>
    </row>
    <row r="310" spans="1:39" s="1032" customFormat="1" ht="20.399999999999999" x14ac:dyDescent="0.35">
      <c r="A310" s="1031"/>
      <c r="B310" s="1032" t="s">
        <v>31</v>
      </c>
      <c r="C310" s="1033"/>
      <c r="D310" s="1034"/>
      <c r="E310" s="1035">
        <v>0</v>
      </c>
      <c r="F310" s="1036">
        <v>9.7214285714285715</v>
      </c>
      <c r="G310" s="1034">
        <v>14.1</v>
      </c>
      <c r="H310" s="1037">
        <v>1.1357142857142857</v>
      </c>
      <c r="I310" s="1036">
        <v>135.51428571428571</v>
      </c>
      <c r="J310" s="1038">
        <v>0.05</v>
      </c>
      <c r="K310" s="1039">
        <v>0</v>
      </c>
      <c r="L310" s="1036">
        <v>289.80714285714288</v>
      </c>
      <c r="M310" s="1037">
        <v>10.992857142857144</v>
      </c>
      <c r="N310" s="1040">
        <v>0.22642857142857142</v>
      </c>
      <c r="O310" s="1034">
        <v>91.528571428571425</v>
      </c>
      <c r="P310" s="1034">
        <v>55.478571428571435</v>
      </c>
      <c r="Q310" s="1034"/>
      <c r="R310" s="1033"/>
    </row>
    <row r="311" spans="1:39" ht="20.399999999999999" x14ac:dyDescent="0.35">
      <c r="A311" s="988">
        <v>32</v>
      </c>
      <c r="B311" t="s">
        <v>613</v>
      </c>
      <c r="C311" s="954"/>
      <c r="D311" s="961"/>
      <c r="E311" s="962">
        <v>0</v>
      </c>
      <c r="F311" s="982">
        <v>29.4</v>
      </c>
      <c r="G311" s="961">
        <v>22.3</v>
      </c>
      <c r="H311" s="963">
        <v>0.8</v>
      </c>
      <c r="I311" s="982">
        <v>131.5</v>
      </c>
      <c r="J311" s="964">
        <v>0.05</v>
      </c>
      <c r="K311" s="970">
        <v>0</v>
      </c>
      <c r="L311" s="982">
        <v>251.9</v>
      </c>
      <c r="M311" s="963">
        <v>0.2</v>
      </c>
      <c r="N311" s="965">
        <v>0.14000000000000001</v>
      </c>
      <c r="O311" s="961">
        <v>128.69999999999999</v>
      </c>
      <c r="P311" s="961">
        <v>95.4</v>
      </c>
      <c r="Q311" s="961"/>
      <c r="R311" s="954"/>
    </row>
    <row r="312" spans="1:39" ht="20.399999999999999" x14ac:dyDescent="0.35">
      <c r="A312" s="988" t="s">
        <v>783</v>
      </c>
      <c r="B312" t="s">
        <v>614</v>
      </c>
      <c r="C312" s="954"/>
      <c r="D312" s="961"/>
      <c r="E312" s="962">
        <v>0</v>
      </c>
      <c r="F312" s="982">
        <v>51.5</v>
      </c>
      <c r="G312" s="961">
        <v>40</v>
      </c>
      <c r="H312" s="963">
        <v>4.5999999999999996</v>
      </c>
      <c r="I312" s="982">
        <v>170.7</v>
      </c>
      <c r="J312" s="964">
        <v>0.05</v>
      </c>
      <c r="K312" s="970">
        <v>0</v>
      </c>
      <c r="L312" s="982">
        <v>312.5</v>
      </c>
      <c r="M312" s="963">
        <v>20</v>
      </c>
      <c r="N312" s="965">
        <v>0.26</v>
      </c>
      <c r="O312" s="961">
        <v>203.2</v>
      </c>
      <c r="P312" s="961">
        <v>171.9</v>
      </c>
      <c r="Q312" s="961"/>
      <c r="R312" s="954"/>
    </row>
    <row r="313" spans="1:39" s="1032" customFormat="1" ht="20.399999999999999" x14ac:dyDescent="0.35">
      <c r="A313" s="1031"/>
      <c r="B313" s="1032" t="s">
        <v>31</v>
      </c>
      <c r="C313" s="1033"/>
      <c r="D313" s="1034"/>
      <c r="E313" s="1035">
        <v>0</v>
      </c>
      <c r="F313" s="1036">
        <v>37.899999999999991</v>
      </c>
      <c r="G313" s="1034">
        <v>29.821428571428573</v>
      </c>
      <c r="H313" s="1037">
        <v>2.4642857142857144</v>
      </c>
      <c r="I313" s="1036">
        <v>152.70000000000002</v>
      </c>
      <c r="J313" s="1038">
        <v>0.05</v>
      </c>
      <c r="K313" s="1039">
        <v>0</v>
      </c>
      <c r="L313" s="1036">
        <v>282.98571428571432</v>
      </c>
      <c r="M313" s="1037">
        <v>2.6428571428571428</v>
      </c>
      <c r="N313" s="1040">
        <v>0.17357142857142854</v>
      </c>
      <c r="O313" s="1034">
        <v>177.22142857142859</v>
      </c>
      <c r="P313" s="1034">
        <v>124.12142857142858</v>
      </c>
      <c r="Q313" s="1034"/>
      <c r="R313" s="1033"/>
    </row>
    <row r="314" spans="1:39" s="940" customFormat="1" ht="20.399999999999999" x14ac:dyDescent="0.35">
      <c r="A314" s="1051"/>
      <c r="B314" s="1052" t="s">
        <v>123</v>
      </c>
      <c r="C314" s="1053" t="s">
        <v>811</v>
      </c>
      <c r="D314" s="1034"/>
      <c r="E314" s="1035"/>
      <c r="F314" s="1036"/>
      <c r="G314" s="1034"/>
      <c r="H314" s="1037"/>
      <c r="I314" s="1036"/>
      <c r="J314" s="1038"/>
      <c r="K314" s="1039"/>
      <c r="L314" s="1036"/>
      <c r="M314" s="1037"/>
      <c r="N314" s="1040"/>
      <c r="O314" s="1034"/>
      <c r="P314" s="1034"/>
      <c r="T314" s="1054"/>
      <c r="U314" s="1054"/>
      <c r="V314" s="1054"/>
      <c r="W314" s="1054"/>
      <c r="X314" s="1054"/>
      <c r="Y314" s="1054"/>
      <c r="Z314" s="1054"/>
      <c r="AA314" s="1054"/>
      <c r="AB314" s="1054"/>
      <c r="AC314" s="1054"/>
      <c r="AD314" s="1054"/>
      <c r="AE314" s="1054"/>
      <c r="AF314" s="1054"/>
      <c r="AG314" s="1054"/>
      <c r="AH314" s="1054"/>
      <c r="AI314" s="1054"/>
      <c r="AJ314" s="1054"/>
      <c r="AK314" s="1054"/>
      <c r="AL314" s="1054"/>
      <c r="AM314" s="1054"/>
    </row>
    <row r="315" spans="1:39" s="940" customFormat="1" ht="21" thickBot="1" x14ac:dyDescent="0.4">
      <c r="A315" s="1055"/>
      <c r="B315" s="1056"/>
      <c r="C315" s="1057" t="s">
        <v>812</v>
      </c>
      <c r="D315" s="1034"/>
      <c r="E315" s="1035"/>
      <c r="F315" s="1036"/>
      <c r="G315" s="1034"/>
      <c r="H315" s="1037"/>
      <c r="I315" s="1036"/>
      <c r="J315" s="1038"/>
      <c r="K315" s="1039"/>
      <c r="L315" s="1036"/>
      <c r="M315" s="1037"/>
      <c r="N315" s="1040"/>
      <c r="O315" s="1034"/>
      <c r="P315" s="1034"/>
      <c r="Q315"/>
      <c r="R315"/>
      <c r="S315"/>
      <c r="T315" s="1054"/>
      <c r="U315" s="1054"/>
      <c r="V315" s="1054"/>
      <c r="W315" s="1054"/>
      <c r="X315" s="1054"/>
      <c r="Y315" s="1054"/>
      <c r="Z315" s="1054"/>
      <c r="AA315" s="1054"/>
      <c r="AB315" s="1054"/>
      <c r="AC315" s="1054"/>
      <c r="AD315" s="1054"/>
      <c r="AE315" s="1054"/>
      <c r="AF315" s="1054"/>
      <c r="AG315" s="1054"/>
      <c r="AH315" s="1054"/>
      <c r="AI315" s="1054"/>
      <c r="AJ315" s="1054"/>
      <c r="AK315" s="1054"/>
      <c r="AL315" s="1054"/>
      <c r="AM315" s="1054"/>
    </row>
    <row r="316" spans="1:39" s="1061" customFormat="1" ht="20.399999999999999" x14ac:dyDescent="0.35">
      <c r="A316" s="1058" t="s">
        <v>813</v>
      </c>
      <c r="B316" s="1059">
        <v>6.6</v>
      </c>
      <c r="C316" s="1060">
        <v>1.06</v>
      </c>
      <c r="D316" s="965">
        <v>0.01</v>
      </c>
      <c r="E316" s="962"/>
      <c r="F316" s="982">
        <v>9.89</v>
      </c>
      <c r="G316" s="961">
        <v>5.7</v>
      </c>
      <c r="H316" s="963">
        <v>4.25</v>
      </c>
      <c r="I316" s="982">
        <v>40.82</v>
      </c>
      <c r="J316" s="964">
        <v>2.4300000000000002</v>
      </c>
      <c r="K316" s="970">
        <v>0.04</v>
      </c>
      <c r="L316" s="982">
        <v>161.65000000000003</v>
      </c>
      <c r="M316" s="963" t="s">
        <v>814</v>
      </c>
      <c r="N316" s="965">
        <v>0.1183</v>
      </c>
      <c r="O316" s="961">
        <v>22.792999999999999</v>
      </c>
      <c r="P316" s="961">
        <v>15.182</v>
      </c>
      <c r="Q316" s="278"/>
      <c r="R316" s="278"/>
      <c r="S316" s="278"/>
      <c r="T316" s="1054"/>
      <c r="U316" s="1054"/>
      <c r="V316" s="1054"/>
      <c r="W316" s="1054"/>
      <c r="X316" s="1054"/>
      <c r="Y316" s="1054"/>
      <c r="Z316" s="1054"/>
      <c r="AA316" s="1054"/>
      <c r="AB316" s="1054"/>
      <c r="AC316" s="1054"/>
      <c r="AD316" s="1054"/>
      <c r="AE316" s="1054"/>
      <c r="AF316" s="1054"/>
      <c r="AG316" s="1054"/>
      <c r="AH316" s="1054"/>
      <c r="AI316" s="1054"/>
      <c r="AJ316" s="1054"/>
      <c r="AK316" s="1054"/>
      <c r="AL316" s="1054"/>
      <c r="AM316" s="1054"/>
    </row>
    <row r="317" spans="1:39" s="1061" customFormat="1" ht="20.399999999999999" x14ac:dyDescent="0.35">
      <c r="A317" s="1062" t="s">
        <v>815</v>
      </c>
      <c r="B317" s="1063">
        <v>7.2</v>
      </c>
      <c r="C317" s="1064">
        <v>0.56000000000000005</v>
      </c>
      <c r="D317" s="965">
        <v>0.01</v>
      </c>
      <c r="E317" s="962"/>
      <c r="F317" s="982">
        <v>8.33</v>
      </c>
      <c r="G317" s="961">
        <v>4.1500000000000004</v>
      </c>
      <c r="H317" s="963">
        <v>3.42</v>
      </c>
      <c r="I317" s="982">
        <v>27.94</v>
      </c>
      <c r="J317" s="964" t="s">
        <v>816</v>
      </c>
      <c r="K317" s="970">
        <v>0.03</v>
      </c>
      <c r="L317" s="982">
        <v>85.40000000000002</v>
      </c>
      <c r="M317" s="963">
        <v>8.3920999999999992</v>
      </c>
      <c r="N317" s="965">
        <v>9.4799999999999995E-2</v>
      </c>
      <c r="O317" s="961">
        <v>25.871099999999998</v>
      </c>
      <c r="P317" s="961">
        <v>11.773099999999999</v>
      </c>
      <c r="Q317" s="278"/>
      <c r="R317" s="278"/>
      <c r="S317" s="278"/>
      <c r="T317" s="1054"/>
      <c r="U317" s="1054"/>
      <c r="V317" s="1054"/>
      <c r="W317" s="1054"/>
      <c r="X317" s="1054"/>
      <c r="Y317" s="1054"/>
      <c r="Z317" s="1054"/>
      <c r="AA317" s="1054"/>
      <c r="AB317" s="1054"/>
      <c r="AC317" s="1054"/>
      <c r="AD317" s="1054"/>
      <c r="AE317" s="1054"/>
      <c r="AF317" s="1054"/>
      <c r="AG317" s="1054"/>
      <c r="AH317" s="1054"/>
      <c r="AI317" s="1054"/>
      <c r="AJ317" s="1054"/>
      <c r="AK317" s="1054"/>
      <c r="AL317" s="1054"/>
      <c r="AM317" s="1054"/>
    </row>
    <row r="318" spans="1:39" s="1061" customFormat="1" ht="20.399999999999999" x14ac:dyDescent="0.35">
      <c r="A318" s="1065" t="s">
        <v>817</v>
      </c>
      <c r="B318" s="1066">
        <v>6.86</v>
      </c>
      <c r="C318" s="1064">
        <v>0.74</v>
      </c>
      <c r="D318" s="965">
        <v>0.01</v>
      </c>
      <c r="E318" s="962"/>
      <c r="F318" s="982">
        <v>8.9700000000000006</v>
      </c>
      <c r="G318" s="961">
        <v>4.3600000000000003</v>
      </c>
      <c r="H318" s="963">
        <v>3.01</v>
      </c>
      <c r="I318" s="982">
        <v>33.979999999999997</v>
      </c>
      <c r="J318" s="964">
        <v>0.04</v>
      </c>
      <c r="K318" s="970">
        <v>0.03</v>
      </c>
      <c r="L318" s="982">
        <v>112.85000000000001</v>
      </c>
      <c r="M318" s="963">
        <v>4.2861000000000002</v>
      </c>
      <c r="N318" s="965">
        <v>0.1111</v>
      </c>
      <c r="O318" s="961">
        <v>24.460999999999999</v>
      </c>
      <c r="P318" s="961">
        <v>12.3787</v>
      </c>
      <c r="Q318" s="278"/>
      <c r="R318" s="278"/>
      <c r="S318" s="278"/>
      <c r="T318" s="1054"/>
      <c r="U318" s="1054"/>
      <c r="V318" s="1054"/>
      <c r="W318" s="1054"/>
      <c r="X318" s="1054"/>
      <c r="Y318" s="1054"/>
      <c r="Z318" s="1054"/>
      <c r="AA318" s="1054"/>
      <c r="AB318" s="1054"/>
      <c r="AC318" s="1054"/>
      <c r="AD318" s="1054"/>
      <c r="AE318" s="1054"/>
      <c r="AF318" s="1054"/>
      <c r="AG318" s="1054"/>
      <c r="AH318" s="1054"/>
      <c r="AI318" s="1054"/>
      <c r="AJ318" s="1054"/>
      <c r="AK318" s="1054"/>
      <c r="AL318" s="1054"/>
      <c r="AM318" s="1054"/>
    </row>
    <row r="321" spans="1:31" x14ac:dyDescent="0.3">
      <c r="F321" t="s">
        <v>793</v>
      </c>
      <c r="G321" t="s">
        <v>794</v>
      </c>
      <c r="H321" t="s">
        <v>808</v>
      </c>
      <c r="I321" t="s">
        <v>795</v>
      </c>
      <c r="L321" t="s">
        <v>796</v>
      </c>
      <c r="M321" t="s">
        <v>809</v>
      </c>
      <c r="N321" t="s">
        <v>797</v>
      </c>
      <c r="O321" t="s">
        <v>798</v>
      </c>
      <c r="P321" t="s">
        <v>799</v>
      </c>
      <c r="R321" t="s">
        <v>818</v>
      </c>
    </row>
    <row r="322" spans="1:31" x14ac:dyDescent="0.3">
      <c r="A322" s="1067" t="s">
        <v>825</v>
      </c>
      <c r="B322" s="178"/>
      <c r="C322" s="178"/>
      <c r="D322" s="178"/>
      <c r="E322" s="178"/>
      <c r="F322">
        <v>3.431106104754269</v>
      </c>
      <c r="G322">
        <v>3.8729154117736151</v>
      </c>
      <c r="H322">
        <v>0.7292869986694035</v>
      </c>
      <c r="I322">
        <v>92.916602201495891</v>
      </c>
      <c r="L322">
        <v>287.55330266937523</v>
      </c>
      <c r="M322">
        <v>0.36325672456268787</v>
      </c>
      <c r="N322">
        <v>5.3864469072770663E-2</v>
      </c>
      <c r="O322">
        <v>13.322469338798662</v>
      </c>
      <c r="P322">
        <v>5.2207781752662719</v>
      </c>
      <c r="R322" t="s">
        <v>819</v>
      </c>
      <c r="S322" t="s">
        <v>31</v>
      </c>
      <c r="T322" t="s">
        <v>821</v>
      </c>
      <c r="U322" t="s">
        <v>820</v>
      </c>
    </row>
    <row r="323" spans="1:31" x14ac:dyDescent="0.3">
      <c r="F323" t="s">
        <v>800</v>
      </c>
      <c r="G323" t="s">
        <v>800</v>
      </c>
      <c r="H323" t="s">
        <v>805</v>
      </c>
      <c r="I323" t="s">
        <v>805</v>
      </c>
      <c r="L323" t="s">
        <v>803</v>
      </c>
      <c r="M323" t="s">
        <v>805</v>
      </c>
      <c r="N323" t="s">
        <v>803</v>
      </c>
      <c r="O323" t="s">
        <v>805</v>
      </c>
      <c r="P323" t="s">
        <v>805</v>
      </c>
      <c r="R323" s="178" t="s">
        <v>793</v>
      </c>
      <c r="S323" s="178">
        <v>6.4383351445785717</v>
      </c>
      <c r="T323" s="178">
        <v>0.46708178004007028</v>
      </c>
      <c r="U323" s="178">
        <v>6.0144580796486053</v>
      </c>
      <c r="V323" s="178" t="s">
        <v>822</v>
      </c>
      <c r="W323" s="178"/>
      <c r="X323" s="178"/>
      <c r="Y323" s="178"/>
      <c r="Z323" s="178"/>
      <c r="AA323" s="178"/>
      <c r="AB323" s="178"/>
      <c r="AC323" s="178"/>
      <c r="AD323" s="178"/>
      <c r="AE323" s="178"/>
    </row>
    <row r="324" spans="1:31" x14ac:dyDescent="0.3">
      <c r="F324">
        <v>5.1550394549994287</v>
      </c>
      <c r="G324">
        <v>5.3363234267374526</v>
      </c>
      <c r="H324">
        <v>1.0009536844095563</v>
      </c>
      <c r="I324">
        <v>97.12524372469224</v>
      </c>
      <c r="L324">
        <v>293.59034083669292</v>
      </c>
      <c r="M324">
        <v>0.75764795458149892</v>
      </c>
      <c r="N324">
        <v>6.6773508306892312E-2</v>
      </c>
      <c r="O324">
        <v>19.903302138074373</v>
      </c>
      <c r="P324">
        <v>9.2666119218585372</v>
      </c>
      <c r="R324" s="178" t="s">
        <v>794</v>
      </c>
      <c r="S324" s="178">
        <v>5.7009181656706609</v>
      </c>
      <c r="T324" s="178">
        <v>0.32065058658529227</v>
      </c>
      <c r="U324" s="178">
        <v>3.6560055077940907</v>
      </c>
      <c r="V324" s="178" t="s">
        <v>822</v>
      </c>
      <c r="W324" s="178"/>
      <c r="X324" s="178"/>
      <c r="Y324" s="178"/>
      <c r="Z324" s="178"/>
      <c r="AA324" s="178"/>
      <c r="AB324" s="178"/>
      <c r="AC324" s="178"/>
      <c r="AD324" s="178"/>
      <c r="AE324" s="178"/>
    </row>
    <row r="325" spans="1:31" x14ac:dyDescent="0.3">
      <c r="F325" t="s">
        <v>801</v>
      </c>
      <c r="G325" t="s">
        <v>804</v>
      </c>
      <c r="H325" t="s">
        <v>789</v>
      </c>
      <c r="I325" t="s">
        <v>789</v>
      </c>
      <c r="L325" t="s">
        <v>789</v>
      </c>
      <c r="M325" t="s">
        <v>804</v>
      </c>
      <c r="N325" t="s">
        <v>789</v>
      </c>
      <c r="O325" t="s">
        <v>789</v>
      </c>
      <c r="P325" t="s">
        <v>789</v>
      </c>
      <c r="R325" s="178" t="s">
        <v>808</v>
      </c>
      <c r="S325" s="178">
        <v>1.0821568652303724</v>
      </c>
      <c r="T325" s="178">
        <v>0.32608014410724917</v>
      </c>
      <c r="U325" s="178">
        <v>0.70573973312193772</v>
      </c>
      <c r="V325" s="178" t="s">
        <v>822</v>
      </c>
      <c r="W325" s="178"/>
      <c r="X325" s="178"/>
      <c r="Y325" s="178"/>
      <c r="Z325" s="178"/>
      <c r="AA325" s="178"/>
      <c r="AB325" s="178"/>
      <c r="AC325" s="178"/>
      <c r="AD325" s="178"/>
      <c r="AE325" s="178"/>
    </row>
    <row r="326" spans="1:31" x14ac:dyDescent="0.3">
      <c r="F326">
        <v>6.2917059118577434</v>
      </c>
      <c r="G326">
        <v>5.6779222146504065</v>
      </c>
      <c r="H326">
        <v>1.0816203297774971</v>
      </c>
      <c r="I326">
        <v>100.29748602299662</v>
      </c>
      <c r="L326">
        <v>308.6994771214147</v>
      </c>
      <c r="M326">
        <v>2.4924254379089938</v>
      </c>
      <c r="N326">
        <v>6.7766088887471834E-2</v>
      </c>
      <c r="O326">
        <v>21.910758630366416</v>
      </c>
      <c r="P326">
        <v>11.382184844882975</v>
      </c>
      <c r="R326" s="178" t="s">
        <v>795</v>
      </c>
      <c r="S326" s="178">
        <v>117.23701044118505</v>
      </c>
      <c r="T326" s="178">
        <v>0.20744650642460824</v>
      </c>
      <c r="U326" s="178">
        <v>48.640816479378316</v>
      </c>
      <c r="V326" s="178" t="s">
        <v>823</v>
      </c>
      <c r="W326" s="178"/>
      <c r="X326" s="178"/>
      <c r="Y326" s="178"/>
      <c r="Z326" s="178"/>
      <c r="AA326" s="178"/>
      <c r="AB326" s="178"/>
      <c r="AC326" s="178"/>
      <c r="AD326" s="178"/>
      <c r="AE326" s="178"/>
    </row>
    <row r="327" spans="1:31" x14ac:dyDescent="0.3">
      <c r="F327" t="s">
        <v>802</v>
      </c>
      <c r="G327" t="s">
        <v>803</v>
      </c>
      <c r="H327" t="s">
        <v>802</v>
      </c>
      <c r="I327" t="s">
        <v>803</v>
      </c>
      <c r="L327" t="s">
        <v>802</v>
      </c>
      <c r="M327" t="s">
        <v>803</v>
      </c>
      <c r="N327" t="s">
        <v>805</v>
      </c>
      <c r="O327" t="s">
        <v>803</v>
      </c>
      <c r="P327" t="s">
        <v>802</v>
      </c>
      <c r="R327" s="178" t="s">
        <v>796</v>
      </c>
      <c r="S327" s="178">
        <v>322.14247528511748</v>
      </c>
      <c r="T327" s="178">
        <v>0.10737228173691948</v>
      </c>
      <c r="U327" s="178">
        <v>69.17834523148457</v>
      </c>
      <c r="V327" s="178" t="s">
        <v>823</v>
      </c>
      <c r="W327" s="178"/>
      <c r="X327" s="178"/>
      <c r="Y327" s="178"/>
      <c r="Z327" s="178"/>
      <c r="AA327" s="178"/>
      <c r="AB327" s="178"/>
      <c r="AC327" s="178"/>
      <c r="AD327" s="178"/>
      <c r="AE327" s="178"/>
    </row>
    <row r="328" spans="1:31" x14ac:dyDescent="0.3">
      <c r="F328">
        <v>7.3266013643262244</v>
      </c>
      <c r="G328">
        <v>6.6733655029424837</v>
      </c>
      <c r="H328">
        <v>1.1740390791186794</v>
      </c>
      <c r="I328">
        <v>105.97915207931172</v>
      </c>
      <c r="L328">
        <v>328.18431239060646</v>
      </c>
      <c r="M328">
        <v>7.4618455909385597</v>
      </c>
      <c r="N328">
        <v>7.5934353810103342E-2</v>
      </c>
      <c r="O328">
        <v>26.785449592792872</v>
      </c>
      <c r="P328">
        <v>12.747160423259313</v>
      </c>
      <c r="R328" t="s">
        <v>809</v>
      </c>
      <c r="S328">
        <v>15.984487004526763</v>
      </c>
      <c r="T328">
        <v>0.97727442085192873</v>
      </c>
      <c r="U328">
        <v>31.242460559928148</v>
      </c>
    </row>
    <row r="329" spans="1:31" x14ac:dyDescent="0.3">
      <c r="F329" t="s">
        <v>789</v>
      </c>
      <c r="G329" t="s">
        <v>804</v>
      </c>
      <c r="H329" t="s">
        <v>810</v>
      </c>
      <c r="I329" t="s">
        <v>804</v>
      </c>
      <c r="L329" t="s">
        <v>803</v>
      </c>
      <c r="M329" t="s">
        <v>804</v>
      </c>
      <c r="N329" t="s">
        <v>801</v>
      </c>
      <c r="O329" t="s">
        <v>804</v>
      </c>
      <c r="P329" t="s">
        <v>807</v>
      </c>
      <c r="R329" s="178" t="s">
        <v>797</v>
      </c>
      <c r="S329" s="178">
        <v>6.8989310364318518E-2</v>
      </c>
      <c r="T329" s="178">
        <v>0.2192345627413384</v>
      </c>
      <c r="U329" s="178">
        <v>3.0249682583095724E-2</v>
      </c>
      <c r="V329" s="178" t="s">
        <v>824</v>
      </c>
      <c r="W329" s="178"/>
      <c r="X329" s="178"/>
      <c r="Y329" s="178"/>
      <c r="Z329" s="178"/>
      <c r="AA329" s="178"/>
      <c r="AB329" s="178"/>
      <c r="AC329" s="178"/>
      <c r="AD329" s="178"/>
      <c r="AE329" s="178"/>
    </row>
    <row r="330" spans="1:31" x14ac:dyDescent="0.3">
      <c r="F330">
        <v>8.60358903117449</v>
      </c>
      <c r="G330">
        <v>6.8329220270944582</v>
      </c>
      <c r="H330">
        <v>1.3752736611484224</v>
      </c>
      <c r="I330">
        <v>123.47951528140518</v>
      </c>
      <c r="L330">
        <v>336.33431391648537</v>
      </c>
      <c r="M330">
        <v>31.359587109432393</v>
      </c>
      <c r="N330">
        <v>7.7328340172006377E-2</v>
      </c>
      <c r="O330">
        <v>35.127376285616691</v>
      </c>
      <c r="P330">
        <v>15.744074309623954</v>
      </c>
      <c r="R330" t="s">
        <v>798</v>
      </c>
      <c r="S330">
        <v>25.692505446366997</v>
      </c>
      <c r="T330">
        <v>0.48146476541148298</v>
      </c>
      <c r="U330">
        <v>24.740072215136671</v>
      </c>
    </row>
    <row r="331" spans="1:31" x14ac:dyDescent="0.3">
      <c r="F331" t="s">
        <v>803</v>
      </c>
      <c r="G331" t="s">
        <v>805</v>
      </c>
      <c r="H331" t="s">
        <v>800</v>
      </c>
      <c r="I331" t="s">
        <v>800</v>
      </c>
      <c r="L331" t="s">
        <v>800</v>
      </c>
      <c r="M331" t="s">
        <v>800</v>
      </c>
      <c r="N331" t="s">
        <v>800</v>
      </c>
      <c r="O331" t="s">
        <v>800</v>
      </c>
      <c r="P331" t="s">
        <v>800</v>
      </c>
      <c r="R331" t="s">
        <v>799</v>
      </c>
      <c r="S331">
        <v>11.2659717694912</v>
      </c>
      <c r="T331">
        <v>0.34920777817162663</v>
      </c>
      <c r="U331">
        <v>12.090387188449856</v>
      </c>
    </row>
    <row r="332" spans="1:31" x14ac:dyDescent="0.3">
      <c r="F332">
        <v>9.4455641844028744</v>
      </c>
      <c r="G332">
        <v>7.5289209195677058</v>
      </c>
      <c r="H332">
        <v>1.4350267317913412</v>
      </c>
      <c r="I332">
        <v>141.55741868087421</v>
      </c>
      <c r="L332">
        <v>356.7316479008598</v>
      </c>
      <c r="M332">
        <v>31.605717284490837</v>
      </c>
      <c r="N332">
        <v>8.4114151655866387E-2</v>
      </c>
      <c r="O332">
        <v>38.062541553935333</v>
      </c>
      <c r="P332">
        <v>17.311165363716128</v>
      </c>
    </row>
    <row r="336" spans="1:31" ht="15" thickBot="1" x14ac:dyDescent="0.35"/>
    <row r="337" spans="1:26" ht="21" thickTop="1" x14ac:dyDescent="0.35">
      <c r="A337" s="988" t="s">
        <v>748</v>
      </c>
      <c r="B337" t="s">
        <v>749</v>
      </c>
      <c r="C337" s="954" t="s">
        <v>750</v>
      </c>
      <c r="D337" s="956" t="s">
        <v>108</v>
      </c>
      <c r="E337" s="957" t="s">
        <v>109</v>
      </c>
      <c r="F337" s="1068" t="s">
        <v>110</v>
      </c>
      <c r="G337" s="1068" t="s">
        <v>111</v>
      </c>
      <c r="H337" s="958" t="s">
        <v>113</v>
      </c>
      <c r="I337" s="1068" t="s">
        <v>114</v>
      </c>
      <c r="J337" s="957" t="s">
        <v>115</v>
      </c>
      <c r="K337" s="957" t="s">
        <v>116</v>
      </c>
      <c r="L337" s="956" t="s">
        <v>118</v>
      </c>
      <c r="M337" s="958" t="s">
        <v>119</v>
      </c>
      <c r="N337" s="956" t="s">
        <v>120</v>
      </c>
      <c r="O337" s="956" t="s">
        <v>121</v>
      </c>
      <c r="P337" s="959" t="s">
        <v>122</v>
      </c>
    </row>
    <row r="338" spans="1:26" ht="20.399999999999999" x14ac:dyDescent="0.35">
      <c r="C338" s="954"/>
      <c r="D338" s="961" t="s">
        <v>159</v>
      </c>
      <c r="E338" s="962" t="s">
        <v>159</v>
      </c>
      <c r="F338" s="1069" t="s">
        <v>159</v>
      </c>
      <c r="G338" s="1070" t="s">
        <v>159</v>
      </c>
      <c r="H338" s="963" t="s">
        <v>159</v>
      </c>
      <c r="I338" s="1069" t="s">
        <v>159</v>
      </c>
      <c r="J338" s="964" t="s">
        <v>159</v>
      </c>
      <c r="K338" s="970" t="s">
        <v>159</v>
      </c>
      <c r="L338" s="982" t="s">
        <v>159</v>
      </c>
      <c r="M338" s="963" t="s">
        <v>159</v>
      </c>
      <c r="N338" s="965" t="s">
        <v>159</v>
      </c>
      <c r="O338" s="961" t="s">
        <v>159</v>
      </c>
      <c r="P338" s="961" t="s">
        <v>159</v>
      </c>
    </row>
    <row r="339" spans="1:26" ht="20.399999999999999" x14ac:dyDescent="0.35">
      <c r="A339" s="988">
        <v>1</v>
      </c>
      <c r="B339" t="s">
        <v>613</v>
      </c>
      <c r="C339" s="954"/>
      <c r="D339" s="961"/>
      <c r="E339" s="962">
        <v>0.12</v>
      </c>
      <c r="F339" s="1069">
        <v>7</v>
      </c>
      <c r="G339" s="1070">
        <v>0.28999999999999998</v>
      </c>
      <c r="H339" s="963">
        <v>1.1000000000000001</v>
      </c>
      <c r="I339" s="1069">
        <v>44</v>
      </c>
      <c r="J339" s="964">
        <v>0.28999999999999998</v>
      </c>
      <c r="K339" s="970">
        <v>0.28999999999999998</v>
      </c>
      <c r="L339" s="982">
        <v>140.30000000000001</v>
      </c>
      <c r="M339" s="963">
        <v>0.1</v>
      </c>
      <c r="N339" s="965">
        <v>0.1</v>
      </c>
      <c r="O339" s="961">
        <v>7</v>
      </c>
      <c r="P339" s="961">
        <v>20</v>
      </c>
    </row>
    <row r="340" spans="1:26" ht="20.399999999999999" x14ac:dyDescent="0.35">
      <c r="A340" s="988" t="s">
        <v>751</v>
      </c>
      <c r="B340" t="s">
        <v>614</v>
      </c>
      <c r="C340" s="954"/>
      <c r="D340" s="961"/>
      <c r="E340" s="962">
        <v>0.5</v>
      </c>
      <c r="F340" s="1069">
        <v>71</v>
      </c>
      <c r="G340" s="1070">
        <v>4.9000000000000004</v>
      </c>
      <c r="H340" s="963">
        <v>2.4</v>
      </c>
      <c r="I340" s="1069">
        <v>106</v>
      </c>
      <c r="J340" s="964">
        <v>0.33</v>
      </c>
      <c r="K340" s="970">
        <v>16.600000000000001</v>
      </c>
      <c r="L340" s="982">
        <v>298.39999999999998</v>
      </c>
      <c r="M340" s="963">
        <v>12.5</v>
      </c>
      <c r="N340" s="965">
        <v>0.1</v>
      </c>
      <c r="O340" s="961">
        <v>41.7</v>
      </c>
      <c r="P340" s="961">
        <v>75</v>
      </c>
    </row>
    <row r="341" spans="1:26" ht="20.399999999999999" x14ac:dyDescent="0.35">
      <c r="A341" s="1031"/>
      <c r="B341" s="1032" t="s">
        <v>31</v>
      </c>
      <c r="C341" s="1033"/>
      <c r="D341" s="1034"/>
      <c r="E341" s="1035">
        <v>0.27666666666666667</v>
      </c>
      <c r="F341" s="1071">
        <v>35.699999999999996</v>
      </c>
      <c r="G341" s="1072">
        <v>3.1633333333333327</v>
      </c>
      <c r="H341" s="1037">
        <v>1.7333333333333332</v>
      </c>
      <c r="I341" s="1071">
        <v>79.666666666666671</v>
      </c>
      <c r="J341" s="1038">
        <v>0.31</v>
      </c>
      <c r="K341" s="1039">
        <v>5.8133333333333335</v>
      </c>
      <c r="L341" s="1036">
        <v>243.83333333333334</v>
      </c>
      <c r="M341" s="1037">
        <v>8.1666666666666661</v>
      </c>
      <c r="N341" s="1040">
        <v>0.1</v>
      </c>
      <c r="O341" s="1034">
        <v>26.633333333333336</v>
      </c>
      <c r="P341" s="1034">
        <v>46.666666666666664</v>
      </c>
    </row>
    <row r="342" spans="1:26" ht="20.399999999999999" x14ac:dyDescent="0.35">
      <c r="A342" s="988" t="s">
        <v>837</v>
      </c>
      <c r="B342" t="s">
        <v>613</v>
      </c>
      <c r="C342" s="954"/>
      <c r="D342" s="961"/>
      <c r="E342" s="962">
        <v>0</v>
      </c>
      <c r="F342" s="1069">
        <v>8.4</v>
      </c>
      <c r="G342" s="1070">
        <v>9.6999999999999993</v>
      </c>
      <c r="H342" s="963">
        <v>1.4</v>
      </c>
      <c r="I342" s="1069">
        <v>36</v>
      </c>
      <c r="J342" s="964">
        <v>0.4</v>
      </c>
      <c r="K342" s="970">
        <v>0.08</v>
      </c>
      <c r="L342" s="982">
        <v>173.8</v>
      </c>
      <c r="M342" s="963">
        <v>0</v>
      </c>
      <c r="N342" s="965">
        <v>0.09</v>
      </c>
      <c r="O342" s="961">
        <v>2</v>
      </c>
      <c r="P342" s="961">
        <v>4.5</v>
      </c>
      <c r="V342" s="586">
        <f>T396-I350</f>
        <v>1.2499355348292198</v>
      </c>
      <c r="W342" s="586">
        <f>L353-U396</f>
        <v>-11.503302669375216</v>
      </c>
      <c r="X342" s="586">
        <f>L356-U396</f>
        <v>-30.553302669375228</v>
      </c>
      <c r="Y342" s="586"/>
      <c r="Z342" s="586"/>
    </row>
    <row r="343" spans="1:26" ht="20.399999999999999" x14ac:dyDescent="0.35">
      <c r="A343" s="988" t="s">
        <v>752</v>
      </c>
      <c r="B343" t="s">
        <v>614</v>
      </c>
      <c r="C343" s="954"/>
      <c r="D343" s="961"/>
      <c r="E343" s="962">
        <v>6.59</v>
      </c>
      <c r="F343" s="1069">
        <v>18.7</v>
      </c>
      <c r="G343" s="1070">
        <v>10.9</v>
      </c>
      <c r="H343" s="963">
        <v>5.0999999999999996</v>
      </c>
      <c r="I343" s="1069">
        <v>65</v>
      </c>
      <c r="J343" s="964">
        <v>1.6</v>
      </c>
      <c r="K343" s="970">
        <v>14.5</v>
      </c>
      <c r="L343" s="982">
        <v>268.39999999999998</v>
      </c>
      <c r="M343" s="963">
        <v>1</v>
      </c>
      <c r="N343" s="965">
        <v>0.11</v>
      </c>
      <c r="O343" s="961">
        <v>19</v>
      </c>
      <c r="P343" s="961">
        <v>41</v>
      </c>
      <c r="V343" s="586">
        <f>L350-U396</f>
        <v>-10.019969336041868</v>
      </c>
      <c r="W343" s="586">
        <f>M353-V402</f>
        <v>1.9756544090614403</v>
      </c>
      <c r="X343" s="586">
        <f>M356-V402</f>
        <v>4.6381544090614399</v>
      </c>
      <c r="Y343" s="586"/>
      <c r="Z343" s="586"/>
    </row>
    <row r="344" spans="1:26" ht="20.399999999999999" x14ac:dyDescent="0.35">
      <c r="A344" s="1031"/>
      <c r="B344" s="1032" t="s">
        <v>31</v>
      </c>
      <c r="C344" s="1033"/>
      <c r="D344" s="1034"/>
      <c r="E344" s="1035">
        <v>1.71</v>
      </c>
      <c r="F344" s="1071">
        <v>11.862500000000001</v>
      </c>
      <c r="G344" s="1072">
        <v>10.225</v>
      </c>
      <c r="H344" s="1037">
        <v>2.2374999999999998</v>
      </c>
      <c r="I344" s="1071">
        <v>55.325000000000003</v>
      </c>
      <c r="J344" s="1038">
        <v>0.92500000000000004</v>
      </c>
      <c r="K344" s="1039">
        <v>5.2349999999999994</v>
      </c>
      <c r="L344" s="1036">
        <v>238.38749999999999</v>
      </c>
      <c r="M344" s="1037">
        <v>0.3833333333333333</v>
      </c>
      <c r="N344" s="1040">
        <v>9.5000000000000001E-2</v>
      </c>
      <c r="O344" s="1034">
        <v>7.1</v>
      </c>
      <c r="P344" s="1034">
        <v>9.5625</v>
      </c>
      <c r="V344" s="586">
        <f>M350-V402</f>
        <v>0.7714877423947728</v>
      </c>
      <c r="W344" s="586"/>
      <c r="X344" s="586">
        <f>W406-N356</f>
        <v>-6.8858483441336105E-3</v>
      </c>
      <c r="Y344" s="586"/>
      <c r="Z344" s="586"/>
    </row>
    <row r="345" spans="1:26" ht="20.399999999999999" x14ac:dyDescent="0.35">
      <c r="A345" s="1090">
        <v>43467</v>
      </c>
      <c r="B345" t="s">
        <v>613</v>
      </c>
      <c r="C345" s="954"/>
      <c r="D345" s="961"/>
      <c r="E345" s="962">
        <v>0.3</v>
      </c>
      <c r="F345" s="1069">
        <v>14</v>
      </c>
      <c r="G345" s="1070">
        <v>9.6999999999999993</v>
      </c>
      <c r="H345" s="963">
        <v>1.7</v>
      </c>
      <c r="I345" s="1069">
        <v>61</v>
      </c>
      <c r="J345" s="964">
        <v>2.2000000000000002</v>
      </c>
      <c r="K345" s="970">
        <v>18</v>
      </c>
      <c r="L345" s="982">
        <v>94.6</v>
      </c>
      <c r="M345" s="963">
        <v>0</v>
      </c>
      <c r="N345" s="965">
        <v>0</v>
      </c>
      <c r="O345" s="961">
        <v>81</v>
      </c>
      <c r="P345" s="961">
        <v>42.8</v>
      </c>
      <c r="V345" s="586"/>
    </row>
    <row r="346" spans="1:26" ht="20.399999999999999" x14ac:dyDescent="0.35">
      <c r="A346" s="988" t="s">
        <v>754</v>
      </c>
      <c r="B346" t="s">
        <v>614</v>
      </c>
      <c r="C346" s="954"/>
      <c r="D346" s="961"/>
      <c r="E346" s="962">
        <v>0.75</v>
      </c>
      <c r="F346" s="1069">
        <v>15</v>
      </c>
      <c r="G346" s="1070">
        <v>12.1</v>
      </c>
      <c r="H346" s="963">
        <v>2.2000000000000002</v>
      </c>
      <c r="I346" s="1069">
        <v>69</v>
      </c>
      <c r="J346" s="964">
        <v>3</v>
      </c>
      <c r="K346" s="970">
        <v>22.5</v>
      </c>
      <c r="L346" s="982">
        <v>125</v>
      </c>
      <c r="M346" s="963">
        <v>0</v>
      </c>
      <c r="N346" s="965">
        <v>0</v>
      </c>
      <c r="O346" s="961">
        <v>91</v>
      </c>
      <c r="P346" s="961">
        <v>52</v>
      </c>
      <c r="V346" s="586"/>
    </row>
    <row r="347" spans="1:26" ht="20.399999999999999" x14ac:dyDescent="0.35">
      <c r="A347" s="1031"/>
      <c r="B347" s="1032" t="s">
        <v>31</v>
      </c>
      <c r="C347" s="1033"/>
      <c r="D347" s="1034"/>
      <c r="E347" s="1035">
        <v>0.51249999999999996</v>
      </c>
      <c r="F347" s="1071">
        <v>14.475</v>
      </c>
      <c r="G347" s="1072">
        <v>10.775</v>
      </c>
      <c r="H347" s="1037">
        <v>1.95</v>
      </c>
      <c r="I347" s="1071">
        <v>65</v>
      </c>
      <c r="J347" s="1038">
        <v>2.5750000000000002</v>
      </c>
      <c r="K347" s="1039">
        <v>20.125</v>
      </c>
      <c r="L347" s="1036">
        <v>106</v>
      </c>
      <c r="M347" s="1037">
        <v>0</v>
      </c>
      <c r="N347" s="1040">
        <v>0</v>
      </c>
      <c r="O347" s="1034">
        <v>86</v>
      </c>
      <c r="P347" s="1034">
        <v>46.95</v>
      </c>
      <c r="V347" s="586"/>
    </row>
    <row r="348" spans="1:26" ht="20.399999999999999" x14ac:dyDescent="0.35">
      <c r="A348" s="988">
        <v>3</v>
      </c>
      <c r="B348" t="s">
        <v>613</v>
      </c>
      <c r="C348" s="954"/>
      <c r="D348" s="961"/>
      <c r="E348" s="962">
        <v>0</v>
      </c>
      <c r="F348" s="1069">
        <v>8.1999999999999993</v>
      </c>
      <c r="G348" s="1070">
        <v>4.9000000000000004</v>
      </c>
      <c r="H348" s="963">
        <v>1.2</v>
      </c>
      <c r="I348" s="1069">
        <v>91</v>
      </c>
      <c r="J348" s="964">
        <v>0</v>
      </c>
      <c r="K348" s="970">
        <v>0</v>
      </c>
      <c r="L348" s="982">
        <v>274.5</v>
      </c>
      <c r="M348" s="963">
        <v>8</v>
      </c>
      <c r="N348" s="965">
        <v>0.05</v>
      </c>
      <c r="O348" s="961">
        <v>15.4</v>
      </c>
      <c r="P348" s="961">
        <v>13</v>
      </c>
      <c r="V348" s="586"/>
    </row>
    <row r="349" spans="1:26" ht="20.399999999999999" x14ac:dyDescent="0.35">
      <c r="A349" s="988" t="s">
        <v>755</v>
      </c>
      <c r="B349" t="s">
        <v>614</v>
      </c>
      <c r="C349" s="954"/>
      <c r="D349" s="961"/>
      <c r="E349" s="962">
        <v>0.15</v>
      </c>
      <c r="F349" s="1069">
        <v>9.5</v>
      </c>
      <c r="G349" s="1070">
        <v>5.5</v>
      </c>
      <c r="H349" s="963">
        <v>1.6</v>
      </c>
      <c r="I349" s="1069">
        <v>92</v>
      </c>
      <c r="J349" s="964">
        <v>0</v>
      </c>
      <c r="K349" s="970">
        <v>0</v>
      </c>
      <c r="L349" s="982">
        <v>280.60000000000002</v>
      </c>
      <c r="M349" s="963">
        <v>8.6999999999999993</v>
      </c>
      <c r="N349" s="965">
        <v>7.0000000000000007E-2</v>
      </c>
      <c r="O349" s="961">
        <v>19.2</v>
      </c>
      <c r="P349" s="961">
        <v>14</v>
      </c>
    </row>
    <row r="350" spans="1:26" s="1086" customFormat="1" ht="20.399999999999999" x14ac:dyDescent="0.35">
      <c r="A350" s="1074"/>
      <c r="B350" s="1075" t="s">
        <v>31</v>
      </c>
      <c r="C350" s="1076"/>
      <c r="D350" s="1077"/>
      <c r="E350" s="1078">
        <v>4.9999999999999996E-2</v>
      </c>
      <c r="F350" s="1079">
        <v>8.7000000000000011</v>
      </c>
      <c r="G350" s="1080">
        <v>5.1000000000000005</v>
      </c>
      <c r="H350" s="1081">
        <v>1.4000000000000001</v>
      </c>
      <c r="I350" s="1079">
        <v>91.666666666666671</v>
      </c>
      <c r="J350" s="1082">
        <v>0</v>
      </c>
      <c r="K350" s="1083">
        <v>0</v>
      </c>
      <c r="L350" s="1084">
        <v>277.53333333333336</v>
      </c>
      <c r="M350" s="1081">
        <v>8.2333333333333325</v>
      </c>
      <c r="N350" s="1085">
        <v>0.06</v>
      </c>
      <c r="O350" s="1077">
        <v>17.133333333333336</v>
      </c>
      <c r="P350" s="1077">
        <v>13.333333333333334</v>
      </c>
      <c r="Q350" s="1086" t="s">
        <v>827</v>
      </c>
    </row>
    <row r="351" spans="1:26" ht="20.399999999999999" x14ac:dyDescent="0.35">
      <c r="A351" s="988">
        <v>4</v>
      </c>
      <c r="B351" t="s">
        <v>613</v>
      </c>
      <c r="C351" s="954"/>
      <c r="D351" s="961"/>
      <c r="E351" s="962">
        <v>0</v>
      </c>
      <c r="F351" s="1069">
        <v>8.3000000000000007</v>
      </c>
      <c r="G351" s="1070">
        <v>3.6</v>
      </c>
      <c r="H351" s="963">
        <v>0.65</v>
      </c>
      <c r="I351" s="1069">
        <v>93</v>
      </c>
      <c r="J351" s="964">
        <v>0</v>
      </c>
      <c r="K351" s="970" t="s">
        <v>753</v>
      </c>
      <c r="L351" s="982">
        <v>274.5</v>
      </c>
      <c r="M351" s="963">
        <v>7.8</v>
      </c>
      <c r="N351" s="965">
        <v>0.05</v>
      </c>
      <c r="O351" s="961">
        <v>19.7</v>
      </c>
      <c r="P351" s="961">
        <v>13</v>
      </c>
    </row>
    <row r="352" spans="1:26" ht="20.399999999999999" x14ac:dyDescent="0.35">
      <c r="A352" s="988" t="s">
        <v>756</v>
      </c>
      <c r="B352" t="s">
        <v>614</v>
      </c>
      <c r="C352" s="954"/>
      <c r="D352" s="961"/>
      <c r="E352" s="962">
        <v>0.05</v>
      </c>
      <c r="F352" s="1069">
        <v>11.5</v>
      </c>
      <c r="G352" s="1070">
        <v>4.9000000000000004</v>
      </c>
      <c r="H352" s="963">
        <v>1.7</v>
      </c>
      <c r="I352" s="1069">
        <v>98.5</v>
      </c>
      <c r="J352" s="964">
        <v>0.05</v>
      </c>
      <c r="K352" s="970">
        <v>1</v>
      </c>
      <c r="L352" s="982">
        <v>277.60000000000002</v>
      </c>
      <c r="M352" s="963">
        <v>11</v>
      </c>
      <c r="N352" s="965">
        <v>0.105</v>
      </c>
      <c r="O352" s="961">
        <v>34.6</v>
      </c>
      <c r="P352" s="961">
        <v>18</v>
      </c>
    </row>
    <row r="353" spans="1:32" s="1086" customFormat="1" ht="20.399999999999999" x14ac:dyDescent="0.35">
      <c r="A353" s="1074"/>
      <c r="B353" s="1075" t="s">
        <v>31</v>
      </c>
      <c r="C353" s="1076"/>
      <c r="D353" s="1077"/>
      <c r="E353" s="1078">
        <v>3.1250000000000002E-3</v>
      </c>
      <c r="F353" s="1079">
        <v>9.1812500000000021</v>
      </c>
      <c r="G353" s="1080">
        <v>4.4399999999999995</v>
      </c>
      <c r="H353" s="1081">
        <v>1.2906250000000001</v>
      </c>
      <c r="I353" s="1079">
        <v>94.7</v>
      </c>
      <c r="J353" s="1082">
        <v>9.0909090909090922E-3</v>
      </c>
      <c r="K353" s="1083">
        <v>0.13333333333333336</v>
      </c>
      <c r="L353" s="1084">
        <v>276.05</v>
      </c>
      <c r="M353" s="1081">
        <v>9.4375</v>
      </c>
      <c r="N353" s="1085">
        <v>7.2999999999999995E-2</v>
      </c>
      <c r="O353" s="1077">
        <v>26.431249999999999</v>
      </c>
      <c r="P353" s="1077">
        <v>16.256250000000001</v>
      </c>
      <c r="Q353" s="1086" t="s">
        <v>826</v>
      </c>
    </row>
    <row r="354" spans="1:32" ht="20.399999999999999" x14ac:dyDescent="0.35">
      <c r="A354" s="988">
        <v>5</v>
      </c>
      <c r="B354" t="s">
        <v>613</v>
      </c>
      <c r="C354" s="954"/>
      <c r="D354" s="961"/>
      <c r="E354" s="962">
        <v>0</v>
      </c>
      <c r="F354" s="1069">
        <v>7.2</v>
      </c>
      <c r="G354" s="1070">
        <v>0</v>
      </c>
      <c r="H354" s="963">
        <v>0.6</v>
      </c>
      <c r="I354" s="1069">
        <v>85</v>
      </c>
      <c r="J354" s="964" t="s">
        <v>753</v>
      </c>
      <c r="K354" s="970" t="s">
        <v>753</v>
      </c>
      <c r="L354" s="982">
        <v>244.1</v>
      </c>
      <c r="M354" s="963">
        <v>4.3</v>
      </c>
      <c r="N354" s="965">
        <v>0.06</v>
      </c>
      <c r="O354" s="961">
        <v>11</v>
      </c>
      <c r="P354" s="961">
        <v>10</v>
      </c>
    </row>
    <row r="355" spans="1:32" ht="20.399999999999999" x14ac:dyDescent="0.35">
      <c r="A355" s="988" t="s">
        <v>87</v>
      </c>
      <c r="B355" t="s">
        <v>614</v>
      </c>
      <c r="C355" s="954"/>
      <c r="D355" s="961"/>
      <c r="E355" s="962">
        <v>0.05</v>
      </c>
      <c r="F355" s="1069">
        <v>10.8</v>
      </c>
      <c r="G355" s="1070">
        <v>7.3</v>
      </c>
      <c r="H355" s="963">
        <v>1.8</v>
      </c>
      <c r="I355" s="1069">
        <v>104</v>
      </c>
      <c r="J355" s="964">
        <v>0.05</v>
      </c>
      <c r="K355" s="970">
        <v>0.3</v>
      </c>
      <c r="L355" s="982">
        <v>283.7</v>
      </c>
      <c r="M355" s="963">
        <v>68</v>
      </c>
      <c r="N355" s="965">
        <v>0.11</v>
      </c>
      <c r="O355" s="961">
        <v>73</v>
      </c>
      <c r="P355" s="961">
        <v>19</v>
      </c>
    </row>
    <row r="356" spans="1:32" s="1086" customFormat="1" ht="20.399999999999999" x14ac:dyDescent="0.35">
      <c r="A356" s="1074"/>
      <c r="B356" s="1075" t="s">
        <v>31</v>
      </c>
      <c r="C356" s="1076"/>
      <c r="D356" s="1077"/>
      <c r="E356" s="1078">
        <v>3.3333333333333335E-3</v>
      </c>
      <c r="F356" s="1079">
        <v>9.1687500000000011</v>
      </c>
      <c r="G356" s="1080">
        <v>5.0999999999999996</v>
      </c>
      <c r="H356" s="1081">
        <v>1.25</v>
      </c>
      <c r="I356" s="1079">
        <v>95.11999999999999</v>
      </c>
      <c r="J356" s="1082">
        <v>0.01</v>
      </c>
      <c r="K356" s="1083">
        <v>4.6363636363636378E-2</v>
      </c>
      <c r="L356" s="1084">
        <v>257</v>
      </c>
      <c r="M356" s="1081">
        <v>12.1</v>
      </c>
      <c r="N356" s="1085">
        <v>9.0999999999999998E-2</v>
      </c>
      <c r="O356" s="1077">
        <v>37.325000000000003</v>
      </c>
      <c r="P356" s="1077">
        <v>16.081250000000001</v>
      </c>
      <c r="Q356" s="1086" t="s">
        <v>828</v>
      </c>
    </row>
    <row r="357" spans="1:32" ht="20.399999999999999" x14ac:dyDescent="0.35">
      <c r="A357" s="988">
        <v>6</v>
      </c>
      <c r="B357" t="s">
        <v>613</v>
      </c>
      <c r="C357" s="954"/>
      <c r="D357" s="961"/>
      <c r="E357" s="962">
        <v>0</v>
      </c>
      <c r="F357" s="1069">
        <v>7.3</v>
      </c>
      <c r="G357" s="1070">
        <v>0</v>
      </c>
      <c r="H357" s="963">
        <v>0.55000000000000004</v>
      </c>
      <c r="I357" s="1069">
        <v>86</v>
      </c>
      <c r="J357" s="964" t="s">
        <v>753</v>
      </c>
      <c r="K357" s="970" t="s">
        <v>753</v>
      </c>
      <c r="L357" s="982">
        <v>256.2</v>
      </c>
      <c r="M357" s="963">
        <v>1.2</v>
      </c>
      <c r="N357" s="965">
        <v>0.04</v>
      </c>
      <c r="O357" s="961">
        <v>11.5</v>
      </c>
      <c r="P357" s="961">
        <v>8</v>
      </c>
      <c r="U357" s="586">
        <f>L359-U396</f>
        <v>-8.8933026693752026</v>
      </c>
      <c r="V357" s="586">
        <f>O359-X404</f>
        <v>-0.79208216796963171</v>
      </c>
      <c r="W357" s="586">
        <f>I362-T396</f>
        <v>-0.63660220149589009</v>
      </c>
      <c r="X357" s="586">
        <f>N362-W406</f>
        <v>1.2885848344133616E-2</v>
      </c>
      <c r="Y357" s="586"/>
      <c r="Z357" s="586"/>
    </row>
    <row r="358" spans="1:32" ht="20.399999999999999" x14ac:dyDescent="0.35">
      <c r="A358" s="988" t="s">
        <v>757</v>
      </c>
      <c r="B358" t="s">
        <v>614</v>
      </c>
      <c r="C358" s="954"/>
      <c r="D358" s="961"/>
      <c r="E358" s="962">
        <v>0.05</v>
      </c>
      <c r="F358" s="1069">
        <v>10</v>
      </c>
      <c r="G358" s="1070">
        <v>7.3</v>
      </c>
      <c r="H358" s="963">
        <v>1.7</v>
      </c>
      <c r="I358" s="1069">
        <v>96.2</v>
      </c>
      <c r="J358" s="964">
        <v>0.05</v>
      </c>
      <c r="K358" s="970">
        <v>0.25</v>
      </c>
      <c r="L358" s="982">
        <v>347.1</v>
      </c>
      <c r="M358" s="963">
        <v>7.3</v>
      </c>
      <c r="N358" s="965">
        <v>0.13</v>
      </c>
      <c r="O358" s="961">
        <v>54</v>
      </c>
      <c r="P358" s="961">
        <v>19</v>
      </c>
      <c r="U358" s="1073">
        <f>N359-W406</f>
        <v>1.7191816774669438E-3</v>
      </c>
      <c r="V358" s="586"/>
      <c r="W358" s="586">
        <f>L362-U396</f>
        <v>-52.478302669375239</v>
      </c>
      <c r="X358" s="586">
        <f>O362-X404</f>
        <v>-3.4648762856166897</v>
      </c>
      <c r="Y358" s="586"/>
      <c r="Z358" s="586"/>
    </row>
    <row r="359" spans="1:32" s="1086" customFormat="1" ht="20.399999999999999" x14ac:dyDescent="0.35">
      <c r="A359" s="1074"/>
      <c r="B359" s="1075" t="s">
        <v>31</v>
      </c>
      <c r="C359" s="1076"/>
      <c r="D359" s="1077"/>
      <c r="E359" s="1078">
        <v>3.1250000000000002E-3</v>
      </c>
      <c r="F359" s="1079">
        <v>8.764705882352942</v>
      </c>
      <c r="G359" s="1080">
        <v>4.7666666666666666</v>
      </c>
      <c r="H359" s="1081">
        <v>1.2323529411764707</v>
      </c>
      <c r="I359" s="1079">
        <v>93.933333333333337</v>
      </c>
      <c r="J359" s="1082">
        <v>7.1428571428571435E-3</v>
      </c>
      <c r="K359" s="1083">
        <v>5.8571428571428573E-2</v>
      </c>
      <c r="L359" s="1084">
        <v>278.66000000000003</v>
      </c>
      <c r="M359" s="1081">
        <v>4.5176470588235293</v>
      </c>
      <c r="N359" s="1085">
        <v>8.5833333333333331E-2</v>
      </c>
      <c r="O359" s="1077">
        <v>34.335294117647059</v>
      </c>
      <c r="P359" s="1077">
        <v>15.329411764705883</v>
      </c>
      <c r="Q359" s="1086" t="s">
        <v>829</v>
      </c>
      <c r="U359" s="1087"/>
      <c r="V359" s="1087"/>
      <c r="W359" s="1087"/>
      <c r="X359" s="1087"/>
      <c r="Y359" s="1087"/>
      <c r="Z359" s="1087"/>
    </row>
    <row r="360" spans="1:32" ht="20.399999999999999" x14ac:dyDescent="0.35">
      <c r="A360" s="988">
        <v>7</v>
      </c>
      <c r="B360" t="s">
        <v>613</v>
      </c>
      <c r="C360" s="954"/>
      <c r="D360" s="961"/>
      <c r="E360" s="962">
        <v>0</v>
      </c>
      <c r="F360" s="1069">
        <v>7.6</v>
      </c>
      <c r="G360" s="1070">
        <v>0</v>
      </c>
      <c r="H360" s="963">
        <v>0.55000000000000004</v>
      </c>
      <c r="I360" s="1069">
        <v>82</v>
      </c>
      <c r="J360" s="964" t="s">
        <v>753</v>
      </c>
      <c r="K360" s="970" t="s">
        <v>753</v>
      </c>
      <c r="L360" s="982">
        <v>159.30000000000001</v>
      </c>
      <c r="M360" s="963">
        <v>1.6</v>
      </c>
      <c r="N360" s="965">
        <v>0.08</v>
      </c>
      <c r="O360" s="961">
        <v>13</v>
      </c>
      <c r="P360" s="961">
        <v>1.5</v>
      </c>
      <c r="U360" s="586">
        <f>I365-T396</f>
        <v>-5.9366022014959015</v>
      </c>
      <c r="V360" s="586">
        <f>M365-V400</f>
        <v>-0.48528258076613628</v>
      </c>
      <c r="W360" s="586" t="s">
        <v>831</v>
      </c>
      <c r="X360" s="586"/>
      <c r="Y360" s="586"/>
      <c r="Z360" s="586"/>
    </row>
    <row r="361" spans="1:32" ht="20.399999999999999" x14ac:dyDescent="0.35">
      <c r="A361" s="988" t="s">
        <v>85</v>
      </c>
      <c r="B361" t="s">
        <v>614</v>
      </c>
      <c r="C361" s="954"/>
      <c r="D361" s="961"/>
      <c r="E361" s="962">
        <v>0.05</v>
      </c>
      <c r="F361" s="1069">
        <v>10</v>
      </c>
      <c r="G361" s="1070">
        <v>6.7</v>
      </c>
      <c r="H361" s="963">
        <v>1.7</v>
      </c>
      <c r="I361" s="1069">
        <v>96.8</v>
      </c>
      <c r="J361" s="964">
        <v>0.05</v>
      </c>
      <c r="K361" s="970">
        <v>0.85</v>
      </c>
      <c r="L361" s="982">
        <v>271.5</v>
      </c>
      <c r="M361" s="963">
        <v>5.2</v>
      </c>
      <c r="N361" s="965">
        <v>0.105</v>
      </c>
      <c r="O361" s="961">
        <v>60</v>
      </c>
      <c r="P361" s="961">
        <v>16.5</v>
      </c>
      <c r="U361" s="586">
        <f>L365-U396</f>
        <v>-63.778302669375222</v>
      </c>
      <c r="V361" s="586">
        <f>N365-W406</f>
        <v>7.8858483441336114E-3</v>
      </c>
      <c r="W361" s="586"/>
      <c r="X361" s="586"/>
      <c r="Y361" s="586"/>
      <c r="Z361" s="586"/>
    </row>
    <row r="362" spans="1:32" s="1086" customFormat="1" ht="20.399999999999999" x14ac:dyDescent="0.35">
      <c r="A362" s="1074"/>
      <c r="B362" s="1075" t="s">
        <v>31</v>
      </c>
      <c r="C362" s="1076"/>
      <c r="D362" s="1077"/>
      <c r="E362" s="1078">
        <v>3.3333333333333335E-3</v>
      </c>
      <c r="F362" s="1079">
        <v>8.3249999999999993</v>
      </c>
      <c r="G362" s="1080">
        <v>5.0600000000000005</v>
      </c>
      <c r="H362" s="1081">
        <v>1.140625</v>
      </c>
      <c r="I362" s="1079">
        <v>92.28</v>
      </c>
      <c r="J362" s="1082">
        <v>9.0909090909090922E-3</v>
      </c>
      <c r="K362" s="1083">
        <v>0.14333333333333334</v>
      </c>
      <c r="L362" s="1084">
        <v>235.07499999999999</v>
      </c>
      <c r="M362" s="1081">
        <v>3.2187500000000004</v>
      </c>
      <c r="N362" s="1085">
        <v>9.7000000000000003E-2</v>
      </c>
      <c r="O362" s="1077">
        <v>31.662500000000001</v>
      </c>
      <c r="P362" s="1077">
        <v>12.88125</v>
      </c>
      <c r="Q362" s="1086" t="s">
        <v>830</v>
      </c>
      <c r="U362" s="1087"/>
      <c r="V362" s="1087"/>
      <c r="W362" s="1087"/>
      <c r="X362" s="1087"/>
      <c r="Y362" s="1087"/>
      <c r="Z362" s="1087"/>
    </row>
    <row r="363" spans="1:32" ht="20.399999999999999" x14ac:dyDescent="0.35">
      <c r="A363" s="988">
        <v>8</v>
      </c>
      <c r="B363" t="s">
        <v>613</v>
      </c>
      <c r="C363" s="954"/>
      <c r="D363" s="961"/>
      <c r="E363" s="962">
        <v>0</v>
      </c>
      <c r="F363" s="1069">
        <v>7.2</v>
      </c>
      <c r="G363" s="1070">
        <v>0</v>
      </c>
      <c r="H363" s="963">
        <v>0.5</v>
      </c>
      <c r="I363" s="1069">
        <v>84</v>
      </c>
      <c r="J363" s="964" t="s">
        <v>753</v>
      </c>
      <c r="K363" s="970">
        <v>0</v>
      </c>
      <c r="L363" s="982">
        <v>174.5</v>
      </c>
      <c r="M363" s="963">
        <v>1</v>
      </c>
      <c r="N363" s="965">
        <v>7.0000000000000007E-2</v>
      </c>
      <c r="O363" s="961">
        <v>11.5</v>
      </c>
      <c r="P363" s="961">
        <v>9.5</v>
      </c>
      <c r="U363" s="586"/>
      <c r="V363" s="586"/>
      <c r="W363" s="586"/>
      <c r="X363" s="586"/>
      <c r="Y363" s="586"/>
      <c r="Z363" s="586"/>
    </row>
    <row r="364" spans="1:32" s="278" customFormat="1" ht="20.399999999999999" x14ac:dyDescent="0.35">
      <c r="A364" s="486" t="s">
        <v>758</v>
      </c>
      <c r="B364" s="278" t="s">
        <v>614</v>
      </c>
      <c r="C364" s="954"/>
      <c r="D364" s="961"/>
      <c r="E364" s="962">
        <v>0.05</v>
      </c>
      <c r="F364" s="1069">
        <v>10</v>
      </c>
      <c r="G364" s="1070">
        <v>7.1</v>
      </c>
      <c r="H364" s="963">
        <v>1.3</v>
      </c>
      <c r="I364" s="1069">
        <v>93</v>
      </c>
      <c r="J364" s="964">
        <v>0.05</v>
      </c>
      <c r="K364" s="970">
        <v>0.22</v>
      </c>
      <c r="L364" s="982">
        <v>274.5</v>
      </c>
      <c r="M364" s="963">
        <v>2.6</v>
      </c>
      <c r="N364" s="965">
        <v>0.11</v>
      </c>
      <c r="O364" s="961">
        <v>26</v>
      </c>
      <c r="P364" s="961">
        <v>13</v>
      </c>
      <c r="U364" s="1088"/>
      <c r="V364" s="1088"/>
      <c r="W364" s="1088"/>
      <c r="X364" s="1088"/>
      <c r="Y364" s="1088"/>
      <c r="Z364" s="1088"/>
    </row>
    <row r="365" spans="1:32" s="1086" customFormat="1" ht="20.399999999999999" x14ac:dyDescent="0.35">
      <c r="A365" s="1074"/>
      <c r="B365" s="1075" t="s">
        <v>31</v>
      </c>
      <c r="C365" s="1076"/>
      <c r="D365" s="1077"/>
      <c r="E365" s="1078">
        <v>3.8461538461538464E-3</v>
      </c>
      <c r="F365" s="1079">
        <v>7.9071428571428575</v>
      </c>
      <c r="G365" s="1080">
        <v>5.0599999999999996</v>
      </c>
      <c r="H365" s="1081">
        <v>1.0000000000000002</v>
      </c>
      <c r="I365" s="1079">
        <v>86.97999999999999</v>
      </c>
      <c r="J365" s="1082">
        <v>8.3333333333333332E-3</v>
      </c>
      <c r="K365" s="1083">
        <v>3.9285714285714292E-2</v>
      </c>
      <c r="L365" s="1084">
        <v>223.77500000000001</v>
      </c>
      <c r="M365" s="1081">
        <v>2.0071428571428576</v>
      </c>
      <c r="N365" s="1085">
        <v>9.1999999999999998E-2</v>
      </c>
      <c r="O365" s="1077">
        <v>15.421428571428573</v>
      </c>
      <c r="P365" s="1077">
        <v>10.771428571428572</v>
      </c>
      <c r="Q365" s="1086" t="s">
        <v>832</v>
      </c>
      <c r="U365" s="1087"/>
      <c r="V365" s="1087"/>
      <c r="W365" s="1087"/>
      <c r="X365" s="1087"/>
      <c r="Y365" s="1087"/>
      <c r="Z365" s="1087"/>
    </row>
    <row r="366" spans="1:32" ht="20.399999999999999" x14ac:dyDescent="0.35">
      <c r="A366" s="988">
        <v>9</v>
      </c>
      <c r="B366" t="s">
        <v>613</v>
      </c>
      <c r="C366" s="954"/>
      <c r="D366" s="961"/>
      <c r="E366" s="962">
        <v>0</v>
      </c>
      <c r="F366" s="1069">
        <v>8.1</v>
      </c>
      <c r="G366" s="1070">
        <v>0.05</v>
      </c>
      <c r="H366" s="963">
        <v>0.6</v>
      </c>
      <c r="I366" s="1069">
        <v>93.2</v>
      </c>
      <c r="J366" s="964" t="s">
        <v>753</v>
      </c>
      <c r="K366" s="970">
        <v>0</v>
      </c>
      <c r="L366" s="982">
        <v>244.1</v>
      </c>
      <c r="M366" s="963">
        <v>5.2</v>
      </c>
      <c r="N366" s="965">
        <v>7.0000000000000007E-2</v>
      </c>
      <c r="O366" s="961">
        <v>20.3</v>
      </c>
      <c r="P366" s="961">
        <v>14.1</v>
      </c>
      <c r="Q366" s="1073">
        <f>L368-$U$396</f>
        <v>-32.078302669375205</v>
      </c>
      <c r="R366" s="1073">
        <f>N368-$W$406</f>
        <v>2.8885848344133602E-2</v>
      </c>
      <c r="S366" s="1073"/>
      <c r="T366" s="1073"/>
      <c r="U366" s="1073"/>
      <c r="V366" s="1073"/>
      <c r="W366" s="1073"/>
      <c r="X366" s="1073"/>
      <c r="Y366" s="1073"/>
      <c r="Z366" s="1073"/>
      <c r="AA366" s="1073"/>
      <c r="AB366" s="1073"/>
      <c r="AC366" s="1073"/>
      <c r="AD366" s="1073"/>
      <c r="AE366" s="1073"/>
      <c r="AF366" s="1073"/>
    </row>
    <row r="367" spans="1:32" ht="20.399999999999999" x14ac:dyDescent="0.35">
      <c r="A367" s="988" t="s">
        <v>759</v>
      </c>
      <c r="B367" t="s">
        <v>614</v>
      </c>
      <c r="C367" s="954"/>
      <c r="D367" s="961"/>
      <c r="E367" s="962">
        <v>0.05</v>
      </c>
      <c r="F367" s="1069">
        <v>11</v>
      </c>
      <c r="G367" s="1070">
        <v>6.7</v>
      </c>
      <c r="H367" s="963">
        <v>1.8</v>
      </c>
      <c r="I367" s="1069">
        <v>101</v>
      </c>
      <c r="J367" s="964">
        <v>0.05</v>
      </c>
      <c r="K367" s="970">
        <v>2.9</v>
      </c>
      <c r="L367" s="982">
        <v>274.5</v>
      </c>
      <c r="M367" s="963">
        <v>12</v>
      </c>
      <c r="N367" s="965">
        <v>0.15</v>
      </c>
      <c r="O367" s="961">
        <v>60</v>
      </c>
      <c r="P367" s="961">
        <v>19</v>
      </c>
      <c r="Q367" s="1073">
        <f>M368-$V$402</f>
        <v>2.6006544090614403</v>
      </c>
      <c r="R367" s="1073">
        <f>O368-$X$402</f>
        <v>4.502050407207129</v>
      </c>
      <c r="S367" s="1073"/>
      <c r="T367" s="1073"/>
      <c r="U367" s="1073"/>
      <c r="V367" s="1073"/>
      <c r="W367" s="1073"/>
      <c r="X367" s="1073"/>
      <c r="Y367" s="1073"/>
      <c r="Z367" s="1073"/>
      <c r="AA367" s="1073"/>
      <c r="AB367" s="1073"/>
      <c r="AC367" s="1073"/>
      <c r="AD367" s="1073"/>
      <c r="AE367" s="1073"/>
      <c r="AF367" s="1073"/>
    </row>
    <row r="368" spans="1:32" s="1086" customFormat="1" ht="20.399999999999999" x14ac:dyDescent="0.35">
      <c r="A368" s="1074"/>
      <c r="B368" s="1075" t="s">
        <v>31</v>
      </c>
      <c r="C368" s="1076"/>
      <c r="D368" s="1077"/>
      <c r="E368" s="1078">
        <v>3.3333333333333335E-3</v>
      </c>
      <c r="F368" s="1079">
        <v>9.1499999999999986</v>
      </c>
      <c r="G368" s="1080">
        <v>4.6899999999999995</v>
      </c>
      <c r="H368" s="1081">
        <v>1.2187500000000002</v>
      </c>
      <c r="I368" s="1079">
        <v>97.28</v>
      </c>
      <c r="J368" s="1082">
        <v>1.1538461538461541E-2</v>
      </c>
      <c r="K368" s="1083">
        <v>0.24630769230769231</v>
      </c>
      <c r="L368" s="1084">
        <v>255.47500000000002</v>
      </c>
      <c r="M368" s="1081">
        <v>10.0625</v>
      </c>
      <c r="N368" s="1085">
        <v>0.11299999999999999</v>
      </c>
      <c r="O368" s="1077">
        <v>31.287500000000001</v>
      </c>
      <c r="P368" s="1077">
        <v>16.381250000000001</v>
      </c>
      <c r="Q368" s="1086" t="s">
        <v>833</v>
      </c>
      <c r="U368" s="1087"/>
      <c r="V368" s="1087"/>
      <c r="W368" s="1087"/>
      <c r="X368" s="1087"/>
      <c r="Y368" s="1087"/>
      <c r="Z368" s="1087"/>
    </row>
    <row r="369" spans="1:26" ht="20.399999999999999" x14ac:dyDescent="0.35">
      <c r="A369" s="988">
        <v>10</v>
      </c>
      <c r="B369" t="s">
        <v>613</v>
      </c>
      <c r="C369" s="954"/>
      <c r="D369" s="961"/>
      <c r="E369" s="962">
        <v>0</v>
      </c>
      <c r="F369" s="1069">
        <v>8.1999999999999993</v>
      </c>
      <c r="G369" s="1070">
        <v>4.5999999999999996</v>
      </c>
      <c r="H369" s="963">
        <v>0.6</v>
      </c>
      <c r="I369" s="1069">
        <v>97.8</v>
      </c>
      <c r="J369" s="964" t="s">
        <v>753</v>
      </c>
      <c r="K369" s="970" t="s">
        <v>753</v>
      </c>
      <c r="L369" s="982">
        <v>0</v>
      </c>
      <c r="M369" s="963">
        <v>7.8</v>
      </c>
      <c r="N369" s="965">
        <v>0.11</v>
      </c>
      <c r="O369" s="961">
        <v>27.8</v>
      </c>
      <c r="P369" s="961">
        <v>15.5</v>
      </c>
      <c r="Q369" s="1073">
        <f>L371-$U$396</f>
        <v>-287.55330266937523</v>
      </c>
      <c r="R369" s="1073">
        <f>N371-$W$406</f>
        <v>2.5885848344133613E-2</v>
      </c>
      <c r="U369" s="586"/>
      <c r="V369" s="586"/>
      <c r="W369" s="586"/>
      <c r="X369" s="586"/>
      <c r="Y369" s="586"/>
      <c r="Z369" s="586"/>
    </row>
    <row r="370" spans="1:26" s="278" customFormat="1" ht="20.399999999999999" x14ac:dyDescent="0.35">
      <c r="A370" s="486" t="s">
        <v>760</v>
      </c>
      <c r="B370" s="278" t="s">
        <v>614</v>
      </c>
      <c r="C370" s="954"/>
      <c r="D370" s="961"/>
      <c r="E370" s="962">
        <v>0</v>
      </c>
      <c r="F370" s="1069">
        <v>11</v>
      </c>
      <c r="G370" s="1070">
        <v>4.5999999999999996</v>
      </c>
      <c r="H370" s="963">
        <v>1.5</v>
      </c>
      <c r="I370" s="1069">
        <v>97.8</v>
      </c>
      <c r="J370" s="964">
        <v>0.05</v>
      </c>
      <c r="K370" s="970">
        <v>0.05</v>
      </c>
      <c r="L370" s="982">
        <v>0</v>
      </c>
      <c r="M370" s="963">
        <v>12</v>
      </c>
      <c r="N370" s="965">
        <v>0.11</v>
      </c>
      <c r="O370" s="961">
        <v>38.299999999999997</v>
      </c>
      <c r="P370" s="961">
        <v>18</v>
      </c>
      <c r="Q370" s="1089">
        <f>M371-$V$402</f>
        <v>2.1548210757281074</v>
      </c>
      <c r="R370" s="1089">
        <f>O371-$X$402</f>
        <v>5.5812170738737947</v>
      </c>
      <c r="U370" s="1088"/>
      <c r="V370" s="1088"/>
      <c r="W370" s="1088"/>
      <c r="X370" s="1088"/>
      <c r="Y370" s="1088"/>
      <c r="Z370" s="1088"/>
    </row>
    <row r="371" spans="1:26" s="1086" customFormat="1" ht="20.399999999999999" x14ac:dyDescent="0.35">
      <c r="A371" s="1074"/>
      <c r="B371" s="1075" t="s">
        <v>31</v>
      </c>
      <c r="C371" s="1076"/>
      <c r="D371" s="1077"/>
      <c r="E371" s="1078">
        <v>0</v>
      </c>
      <c r="F371" s="1079">
        <v>9.0416666666666661</v>
      </c>
      <c r="G371" s="1080">
        <v>4.5999999999999996</v>
      </c>
      <c r="H371" s="1081">
        <v>1.175</v>
      </c>
      <c r="I371" s="1079">
        <v>97.8</v>
      </c>
      <c r="J371" s="1082">
        <v>4.5454545454545461E-3</v>
      </c>
      <c r="K371" s="1083">
        <v>3.2500000000000001E-2</v>
      </c>
      <c r="L371" s="1084">
        <v>0</v>
      </c>
      <c r="M371" s="1081">
        <v>9.6166666666666671</v>
      </c>
      <c r="N371" s="1085">
        <v>0.11</v>
      </c>
      <c r="O371" s="1077">
        <v>32.366666666666667</v>
      </c>
      <c r="P371" s="1077">
        <v>16.491666666666667</v>
      </c>
      <c r="Q371" s="1086" t="s">
        <v>834</v>
      </c>
      <c r="U371" s="1087"/>
      <c r="V371" s="1087"/>
      <c r="W371" s="1087"/>
      <c r="X371" s="1087"/>
      <c r="Y371" s="1087"/>
      <c r="Z371" s="1087"/>
    </row>
    <row r="372" spans="1:26" ht="20.399999999999999" x14ac:dyDescent="0.35">
      <c r="A372" s="988">
        <v>11</v>
      </c>
      <c r="B372" t="s">
        <v>613</v>
      </c>
      <c r="C372" s="954"/>
      <c r="D372" s="961"/>
      <c r="E372" s="962">
        <v>0</v>
      </c>
      <c r="F372" s="1069">
        <v>8.4</v>
      </c>
      <c r="G372" s="1070">
        <v>5.0999999999999996</v>
      </c>
      <c r="H372" s="963">
        <v>0.6</v>
      </c>
      <c r="I372" s="1069">
        <v>100.2</v>
      </c>
      <c r="J372" s="964" t="s">
        <v>753</v>
      </c>
      <c r="K372" s="970" t="s">
        <v>753</v>
      </c>
      <c r="L372" s="982">
        <v>0</v>
      </c>
      <c r="M372" s="963">
        <v>8.6999999999999993</v>
      </c>
      <c r="N372" s="965">
        <v>0.115</v>
      </c>
      <c r="O372" s="961">
        <v>31</v>
      </c>
      <c r="P372" s="961">
        <v>15.2</v>
      </c>
      <c r="U372" s="586"/>
      <c r="V372" s="586"/>
      <c r="W372" s="586"/>
      <c r="X372" s="586"/>
      <c r="Y372" s="586"/>
      <c r="Z372" s="586"/>
    </row>
    <row r="373" spans="1:26" ht="20.399999999999999" x14ac:dyDescent="0.35">
      <c r="A373" s="988" t="s">
        <v>761</v>
      </c>
      <c r="B373" t="s">
        <v>614</v>
      </c>
      <c r="C373" s="954"/>
      <c r="D373" s="961"/>
      <c r="E373" s="962">
        <v>0</v>
      </c>
      <c r="F373" s="1069">
        <v>11</v>
      </c>
      <c r="G373" s="1070">
        <v>5.0999999999999996</v>
      </c>
      <c r="H373" s="963">
        <v>1.5</v>
      </c>
      <c r="I373" s="1069">
        <v>100.2</v>
      </c>
      <c r="J373" s="964">
        <v>0.05</v>
      </c>
      <c r="K373" s="970">
        <v>0.08</v>
      </c>
      <c r="L373" s="982">
        <v>0</v>
      </c>
      <c r="M373" s="963">
        <v>17</v>
      </c>
      <c r="N373" s="965">
        <v>0.115</v>
      </c>
      <c r="O373" s="961">
        <v>96.5</v>
      </c>
      <c r="P373" s="961">
        <v>20</v>
      </c>
      <c r="U373" s="586"/>
      <c r="V373" s="586"/>
      <c r="W373" s="586"/>
      <c r="X373" s="586"/>
      <c r="Y373" s="586"/>
      <c r="Z373" s="586"/>
    </row>
    <row r="374" spans="1:26" ht="20.399999999999999" x14ac:dyDescent="0.35">
      <c r="A374" s="1031"/>
      <c r="B374" s="1032" t="s">
        <v>31</v>
      </c>
      <c r="C374" s="1033"/>
      <c r="D374" s="1034"/>
      <c r="E374" s="1035">
        <v>0</v>
      </c>
      <c r="F374" s="1071">
        <v>9.2583333333333346</v>
      </c>
      <c r="G374" s="1072">
        <v>5.0999999999999996</v>
      </c>
      <c r="H374" s="1037">
        <v>1.1499999999999999</v>
      </c>
      <c r="I374" s="1071">
        <v>100.2</v>
      </c>
      <c r="J374" s="1038">
        <v>0.05</v>
      </c>
      <c r="K374" s="1039">
        <v>3.5999999999999997E-2</v>
      </c>
      <c r="L374" s="1036">
        <v>0</v>
      </c>
      <c r="M374" s="1037">
        <v>13.166666666666666</v>
      </c>
      <c r="N374" s="1040">
        <v>0.115</v>
      </c>
      <c r="O374" s="1034">
        <v>60.341666666666661</v>
      </c>
      <c r="P374" s="1034">
        <v>17.358333333333331</v>
      </c>
      <c r="U374" s="586"/>
      <c r="V374" s="586"/>
      <c r="W374" s="586"/>
      <c r="X374" s="586"/>
      <c r="Y374" s="586"/>
      <c r="Z374" s="586"/>
    </row>
    <row r="375" spans="1:26" ht="20.399999999999999" x14ac:dyDescent="0.35">
      <c r="A375" s="988">
        <v>12</v>
      </c>
      <c r="B375" t="s">
        <v>613</v>
      </c>
      <c r="C375" s="954"/>
      <c r="D375" s="961"/>
      <c r="E375" s="962">
        <v>0</v>
      </c>
      <c r="F375" s="1069">
        <v>8.4</v>
      </c>
      <c r="G375" s="1070">
        <v>4.4000000000000004</v>
      </c>
      <c r="H375" s="963">
        <v>0.6</v>
      </c>
      <c r="I375" s="1069">
        <v>103</v>
      </c>
      <c r="J375" s="964">
        <v>0.05</v>
      </c>
      <c r="K375" s="970" t="s">
        <v>753</v>
      </c>
      <c r="L375" s="982">
        <v>256.2</v>
      </c>
      <c r="M375" s="963">
        <v>8.1</v>
      </c>
      <c r="N375" s="965">
        <v>0.105</v>
      </c>
      <c r="O375" s="961">
        <v>23.5</v>
      </c>
      <c r="P375" s="961">
        <v>15</v>
      </c>
      <c r="Q375" s="1073">
        <f>L377-$U$396</f>
        <v>-31.353302669375239</v>
      </c>
      <c r="R375" s="1073">
        <f>N377-$W$406</f>
        <v>8.83858483441336E-2</v>
      </c>
      <c r="U375" s="586"/>
    </row>
    <row r="376" spans="1:26" ht="20.399999999999999" x14ac:dyDescent="0.35">
      <c r="A376" s="988" t="s">
        <v>762</v>
      </c>
      <c r="B376" t="s">
        <v>614</v>
      </c>
      <c r="C376" s="954"/>
      <c r="D376" s="961"/>
      <c r="E376" s="962">
        <v>0</v>
      </c>
      <c r="F376" s="1069">
        <v>11</v>
      </c>
      <c r="G376" s="1070">
        <v>5.5</v>
      </c>
      <c r="H376" s="963">
        <v>2.5</v>
      </c>
      <c r="I376" s="1069">
        <v>106</v>
      </c>
      <c r="J376" s="964">
        <v>0.05</v>
      </c>
      <c r="K376" s="970">
        <v>0.05</v>
      </c>
      <c r="L376" s="982">
        <v>256.2</v>
      </c>
      <c r="M376" s="963">
        <v>12.1</v>
      </c>
      <c r="N376" s="965">
        <v>0.24</v>
      </c>
      <c r="O376" s="961">
        <v>67</v>
      </c>
      <c r="P376" s="961">
        <v>18.5</v>
      </c>
      <c r="Q376" s="1073">
        <f>M377-$V$402</f>
        <v>2.8227697936768239</v>
      </c>
      <c r="R376" s="1073">
        <f>O377-$X$402</f>
        <v>9.2068580995148182</v>
      </c>
    </row>
    <row r="377" spans="1:26" s="1086" customFormat="1" ht="20.399999999999999" x14ac:dyDescent="0.35">
      <c r="A377" s="1074"/>
      <c r="B377" s="1075" t="s">
        <v>31</v>
      </c>
      <c r="C377" s="1076"/>
      <c r="D377" s="1077"/>
      <c r="E377" s="1078">
        <v>0</v>
      </c>
      <c r="F377" s="1079">
        <v>9.0769230769230766</v>
      </c>
      <c r="G377" s="1080">
        <v>4.95</v>
      </c>
      <c r="H377" s="1081">
        <v>1.3153846153846156</v>
      </c>
      <c r="I377" s="1079">
        <v>104.5</v>
      </c>
      <c r="J377" s="1082">
        <v>0.05</v>
      </c>
      <c r="K377" s="1083">
        <v>2.5428571428571429E-2</v>
      </c>
      <c r="L377" s="1084">
        <v>256.2</v>
      </c>
      <c r="M377" s="1081">
        <v>10.284615384615384</v>
      </c>
      <c r="N377" s="1085">
        <v>0.17249999999999999</v>
      </c>
      <c r="O377" s="1077">
        <v>35.992307692307691</v>
      </c>
      <c r="P377" s="1077">
        <v>16.953846153846154</v>
      </c>
      <c r="Q377" s="1086" t="s">
        <v>835</v>
      </c>
    </row>
    <row r="378" spans="1:26" ht="20.399999999999999" x14ac:dyDescent="0.35">
      <c r="A378" s="988">
        <v>13</v>
      </c>
      <c r="B378" t="s">
        <v>613</v>
      </c>
      <c r="C378" s="954"/>
      <c r="D378" s="961"/>
      <c r="E378" s="962">
        <v>0</v>
      </c>
      <c r="F378" s="1069">
        <v>0</v>
      </c>
      <c r="G378" s="1070">
        <v>0.6</v>
      </c>
      <c r="H378" s="963">
        <v>0</v>
      </c>
      <c r="I378" s="1069">
        <v>80</v>
      </c>
      <c r="J378" s="964">
        <v>0.05</v>
      </c>
      <c r="K378" s="970">
        <v>0</v>
      </c>
      <c r="L378" s="982">
        <v>82.4</v>
      </c>
      <c r="M378" s="963">
        <v>0</v>
      </c>
      <c r="N378" s="965">
        <v>0</v>
      </c>
      <c r="O378" s="961">
        <v>23</v>
      </c>
      <c r="P378" s="961">
        <v>15</v>
      </c>
    </row>
    <row r="379" spans="1:26" ht="20.399999999999999" x14ac:dyDescent="0.35">
      <c r="A379" s="988" t="s">
        <v>763</v>
      </c>
      <c r="B379" t="s">
        <v>614</v>
      </c>
      <c r="C379" s="954"/>
      <c r="D379" s="961"/>
      <c r="E379" s="962">
        <v>0</v>
      </c>
      <c r="F379" s="1069">
        <v>9.8000000000000007</v>
      </c>
      <c r="G379" s="1070">
        <v>10.9</v>
      </c>
      <c r="H379" s="963">
        <v>4.9000000000000004</v>
      </c>
      <c r="I379" s="1069">
        <v>114</v>
      </c>
      <c r="J379" s="964">
        <v>0.05</v>
      </c>
      <c r="K379" s="970">
        <v>0.08</v>
      </c>
      <c r="L379" s="982">
        <v>268.39999999999998</v>
      </c>
      <c r="M379" s="963">
        <v>68.5</v>
      </c>
      <c r="N379" s="965">
        <v>0.26</v>
      </c>
      <c r="O379" s="961">
        <v>120</v>
      </c>
      <c r="P379" s="961">
        <v>55</v>
      </c>
    </row>
    <row r="380" spans="1:26" ht="20.399999999999999" x14ac:dyDescent="0.35">
      <c r="A380" s="1031"/>
      <c r="B380" s="1032" t="s">
        <v>31</v>
      </c>
      <c r="C380" s="1033"/>
      <c r="D380" s="1034"/>
      <c r="E380" s="1035">
        <v>0</v>
      </c>
      <c r="F380" s="1071">
        <v>5.0714285714285712</v>
      </c>
      <c r="G380" s="1072">
        <v>2.7357142857142853</v>
      </c>
      <c r="H380" s="1037">
        <v>1.0642857142857143</v>
      </c>
      <c r="I380" s="1071">
        <v>104.14285714285714</v>
      </c>
      <c r="J380" s="1038">
        <v>0.05</v>
      </c>
      <c r="K380" s="1039">
        <v>2.0000000000000007E-2</v>
      </c>
      <c r="L380" s="1036">
        <v>239.05714285714285</v>
      </c>
      <c r="M380" s="1037">
        <v>18.87142857142857</v>
      </c>
      <c r="N380" s="1040">
        <v>6.8214285714285741E-2</v>
      </c>
      <c r="O380" s="1034">
        <v>40.807142857142857</v>
      </c>
      <c r="P380" s="1034">
        <v>17.989285714285714</v>
      </c>
    </row>
    <row r="381" spans="1:26" ht="20.399999999999999" x14ac:dyDescent="0.35">
      <c r="A381" s="988">
        <v>14</v>
      </c>
      <c r="B381" t="s">
        <v>613</v>
      </c>
      <c r="C381" s="954"/>
      <c r="D381" s="961"/>
      <c r="E381" s="962">
        <v>0</v>
      </c>
      <c r="F381" s="1069">
        <v>10.7</v>
      </c>
      <c r="G381" s="1070">
        <v>4.8</v>
      </c>
      <c r="H381" s="963">
        <v>6.7</v>
      </c>
      <c r="I381" s="1069">
        <v>82</v>
      </c>
      <c r="J381" s="964">
        <v>0.05</v>
      </c>
      <c r="K381" s="970">
        <v>0</v>
      </c>
      <c r="L381" s="982">
        <v>82.4</v>
      </c>
      <c r="M381" s="963">
        <v>30</v>
      </c>
      <c r="N381" s="965">
        <v>0.15</v>
      </c>
      <c r="O381" s="961">
        <v>42.2</v>
      </c>
      <c r="P381" s="961">
        <v>31</v>
      </c>
    </row>
    <row r="382" spans="1:26" ht="20.399999999999999" x14ac:dyDescent="0.35">
      <c r="A382" s="988" t="s">
        <v>764</v>
      </c>
      <c r="B382" t="s">
        <v>614</v>
      </c>
      <c r="C382" s="954"/>
      <c r="D382" s="961"/>
      <c r="E382" s="962">
        <v>0</v>
      </c>
      <c r="F382" s="1069">
        <v>14.8</v>
      </c>
      <c r="G382" s="1070">
        <v>9.6999999999999993</v>
      </c>
      <c r="H382" s="963">
        <v>7.5</v>
      </c>
      <c r="I382" s="1069">
        <v>88</v>
      </c>
      <c r="J382" s="964">
        <v>0.05</v>
      </c>
      <c r="K382" s="970">
        <v>0.15</v>
      </c>
      <c r="L382" s="982">
        <v>195.2</v>
      </c>
      <c r="M382" s="963">
        <v>67</v>
      </c>
      <c r="N382" s="965">
        <v>0.22</v>
      </c>
      <c r="O382" s="961">
        <v>92.7</v>
      </c>
      <c r="P382" s="961">
        <v>52.5</v>
      </c>
    </row>
    <row r="383" spans="1:26" ht="20.399999999999999" x14ac:dyDescent="0.35">
      <c r="A383" s="1031"/>
      <c r="B383" s="1032" t="s">
        <v>31</v>
      </c>
      <c r="C383" s="1033"/>
      <c r="D383" s="1034"/>
      <c r="E383" s="1035" t="e">
        <v>#DIV/0!</v>
      </c>
      <c r="F383" s="1071">
        <v>13.133333333333335</v>
      </c>
      <c r="G383" s="1072">
        <v>7.2666666666666666</v>
      </c>
      <c r="H383" s="1037">
        <v>7.2</v>
      </c>
      <c r="I383" s="1071">
        <v>86</v>
      </c>
      <c r="J383" s="1038">
        <v>0.05</v>
      </c>
      <c r="K383" s="1039">
        <v>5.6666666666666664E-2</v>
      </c>
      <c r="L383" s="1036">
        <v>135.23333333333332</v>
      </c>
      <c r="M383" s="1037">
        <v>48</v>
      </c>
      <c r="N383" s="1040">
        <v>0.17333333333333334</v>
      </c>
      <c r="O383" s="1034">
        <v>68.5</v>
      </c>
      <c r="P383" s="1034">
        <v>43.833333333333336</v>
      </c>
    </row>
    <row r="384" spans="1:26" ht="20.399999999999999" x14ac:dyDescent="0.35">
      <c r="A384" s="988">
        <v>15</v>
      </c>
      <c r="B384" t="s">
        <v>613</v>
      </c>
      <c r="C384" s="954"/>
      <c r="D384" s="961"/>
      <c r="E384" s="962">
        <v>0.06</v>
      </c>
      <c r="F384" s="1069">
        <v>4.5999999999999996</v>
      </c>
      <c r="G384" s="1070">
        <v>1.2</v>
      </c>
      <c r="H384" s="963">
        <v>0.7</v>
      </c>
      <c r="I384" s="1069">
        <v>89.8</v>
      </c>
      <c r="J384" s="964">
        <v>0.05</v>
      </c>
      <c r="K384" s="970">
        <v>0</v>
      </c>
      <c r="L384" s="982">
        <v>231.9</v>
      </c>
      <c r="M384" s="963">
        <v>11</v>
      </c>
      <c r="N384" s="965">
        <v>0.03</v>
      </c>
      <c r="O384" s="961">
        <v>19.7</v>
      </c>
      <c r="P384" s="961">
        <v>11.5</v>
      </c>
    </row>
    <row r="385" spans="1:25" ht="20.399999999999999" x14ac:dyDescent="0.35">
      <c r="A385" s="988" t="s">
        <v>765</v>
      </c>
      <c r="B385" t="s">
        <v>614</v>
      </c>
      <c r="C385" s="954"/>
      <c r="D385" s="961"/>
      <c r="E385" s="962">
        <v>0.06</v>
      </c>
      <c r="F385" s="1069">
        <v>21.1</v>
      </c>
      <c r="G385" s="1070">
        <v>16</v>
      </c>
      <c r="H385" s="963">
        <v>1.7</v>
      </c>
      <c r="I385" s="1069">
        <v>142</v>
      </c>
      <c r="J385" s="964">
        <v>0.05</v>
      </c>
      <c r="K385" s="970">
        <v>0.05</v>
      </c>
      <c r="L385" s="982">
        <v>396.5</v>
      </c>
      <c r="M385" s="963">
        <v>21.5</v>
      </c>
      <c r="N385" s="965">
        <v>0.15</v>
      </c>
      <c r="O385" s="961">
        <v>82</v>
      </c>
      <c r="P385" s="961">
        <v>43</v>
      </c>
    </row>
    <row r="386" spans="1:25" ht="20.399999999999999" x14ac:dyDescent="0.35">
      <c r="A386" s="1031"/>
      <c r="B386" s="1032" t="s">
        <v>31</v>
      </c>
      <c r="C386" s="1033"/>
      <c r="D386" s="1034"/>
      <c r="E386" s="1035">
        <v>0.06</v>
      </c>
      <c r="F386" s="1071">
        <v>6.0607142857142859</v>
      </c>
      <c r="G386" s="1072">
        <v>4.7</v>
      </c>
      <c r="H386" s="1037">
        <v>1.0035714285714286</v>
      </c>
      <c r="I386" s="1071">
        <v>137.44137931034484</v>
      </c>
      <c r="J386" s="1038">
        <v>0.05</v>
      </c>
      <c r="K386" s="1039">
        <v>1.7241379310344831E-2</v>
      </c>
      <c r="L386" s="1036">
        <v>383.78620689655162</v>
      </c>
      <c r="M386" s="1037">
        <v>18.565517241379315</v>
      </c>
      <c r="N386" s="1040">
        <v>5.928571428571431E-2</v>
      </c>
      <c r="O386" s="1034">
        <v>27.741379310344819</v>
      </c>
      <c r="P386" s="1034">
        <v>13.827586206896552</v>
      </c>
    </row>
    <row r="387" spans="1:25" ht="20.399999999999999" x14ac:dyDescent="0.35">
      <c r="A387" s="988">
        <v>16</v>
      </c>
      <c r="B387" t="s">
        <v>613</v>
      </c>
      <c r="C387" s="954"/>
      <c r="D387" s="961"/>
      <c r="E387" s="962">
        <v>0</v>
      </c>
      <c r="F387" s="1069">
        <v>6.7</v>
      </c>
      <c r="G387" s="1070">
        <v>4.3</v>
      </c>
      <c r="H387" s="963">
        <v>0.7</v>
      </c>
      <c r="I387" s="1069">
        <v>44</v>
      </c>
      <c r="J387" s="964">
        <v>0.05</v>
      </c>
      <c r="K387" s="970">
        <v>0.02</v>
      </c>
      <c r="L387" s="982">
        <v>51.9</v>
      </c>
      <c r="M387" s="963">
        <v>10.8</v>
      </c>
      <c r="N387" s="965">
        <v>0.05</v>
      </c>
      <c r="O387" s="961">
        <v>19.2</v>
      </c>
      <c r="P387" s="961">
        <v>12</v>
      </c>
    </row>
    <row r="388" spans="1:25" ht="20.399999999999999" x14ac:dyDescent="0.35">
      <c r="A388" s="988" t="s">
        <v>766</v>
      </c>
      <c r="B388" t="s">
        <v>614</v>
      </c>
      <c r="C388" s="954"/>
      <c r="D388" s="961"/>
      <c r="E388" s="962">
        <v>0</v>
      </c>
      <c r="F388" s="1069">
        <v>16.3</v>
      </c>
      <c r="G388" s="1070">
        <v>9.6999999999999993</v>
      </c>
      <c r="H388" s="963">
        <v>3.8</v>
      </c>
      <c r="I388" s="1069">
        <v>78</v>
      </c>
      <c r="J388" s="964">
        <v>0.05</v>
      </c>
      <c r="K388" s="970">
        <v>0.65</v>
      </c>
      <c r="L388" s="982">
        <v>155.6</v>
      </c>
      <c r="M388" s="963">
        <v>72</v>
      </c>
      <c r="N388" s="965">
        <v>0.9</v>
      </c>
      <c r="O388" s="961">
        <v>92.2</v>
      </c>
      <c r="P388" s="961">
        <v>53</v>
      </c>
    </row>
    <row r="389" spans="1:25" ht="20.399999999999999" x14ac:dyDescent="0.35">
      <c r="A389" s="1031"/>
      <c r="B389" s="1032" t="s">
        <v>31</v>
      </c>
      <c r="C389" s="1033"/>
      <c r="D389" s="1034"/>
      <c r="E389" s="1035">
        <v>0</v>
      </c>
      <c r="F389" s="1071">
        <v>11.59090909090909</v>
      </c>
      <c r="G389" s="1072">
        <v>7.0636363636363635</v>
      </c>
      <c r="H389" s="1037">
        <v>1.7681818181818181</v>
      </c>
      <c r="I389" s="1071">
        <v>61.136363636363633</v>
      </c>
      <c r="J389" s="1038">
        <v>0.05</v>
      </c>
      <c r="K389" s="1039">
        <v>0.13954545454545453</v>
      </c>
      <c r="L389" s="1036">
        <v>115.64999999999999</v>
      </c>
      <c r="M389" s="1037">
        <v>35.745454545454542</v>
      </c>
      <c r="N389" s="1040">
        <v>0.14727272727272731</v>
      </c>
      <c r="O389" s="1034">
        <v>44.222727272727276</v>
      </c>
      <c r="P389" s="1034">
        <v>29.227272727272727</v>
      </c>
    </row>
    <row r="390" spans="1:25" ht="20.399999999999999" x14ac:dyDescent="0.35">
      <c r="A390" s="988">
        <v>17</v>
      </c>
      <c r="B390" t="s">
        <v>613</v>
      </c>
      <c r="C390" s="954"/>
      <c r="D390" s="961"/>
      <c r="E390" s="962">
        <v>0.05</v>
      </c>
      <c r="F390" s="1069">
        <v>6.1</v>
      </c>
      <c r="G390" s="1070">
        <v>1.2</v>
      </c>
      <c r="H390" s="963">
        <v>1</v>
      </c>
      <c r="I390" s="1069">
        <v>102</v>
      </c>
      <c r="J390" s="964">
        <v>0.05</v>
      </c>
      <c r="K390" s="970">
        <v>0.01</v>
      </c>
      <c r="L390" s="982">
        <v>213.5</v>
      </c>
      <c r="M390" s="963">
        <v>18.5</v>
      </c>
      <c r="N390" s="965">
        <v>0.1</v>
      </c>
      <c r="O390" s="961">
        <v>25.4</v>
      </c>
      <c r="P390" s="961">
        <v>13</v>
      </c>
    </row>
    <row r="391" spans="1:25" ht="20.399999999999999" x14ac:dyDescent="0.35">
      <c r="A391" s="486" t="s">
        <v>767</v>
      </c>
      <c r="B391" s="278" t="s">
        <v>614</v>
      </c>
      <c r="C391" s="954"/>
      <c r="D391" s="961"/>
      <c r="E391" s="962">
        <v>0.05</v>
      </c>
      <c r="F391" s="1069">
        <v>10.5</v>
      </c>
      <c r="G391" s="1070">
        <v>5.5</v>
      </c>
      <c r="H391" s="963">
        <v>2.4</v>
      </c>
      <c r="I391" s="1069">
        <v>113.3</v>
      </c>
      <c r="J391" s="964">
        <v>0.05</v>
      </c>
      <c r="K391" s="970">
        <v>0.15</v>
      </c>
      <c r="L391" s="982">
        <v>295.89999999999998</v>
      </c>
      <c r="M391" s="963">
        <v>36.4</v>
      </c>
      <c r="N391" s="965">
        <v>0.1</v>
      </c>
      <c r="O391" s="961">
        <v>398</v>
      </c>
      <c r="P391" s="961">
        <v>23</v>
      </c>
    </row>
    <row r="392" spans="1:25" ht="20.399999999999999" x14ac:dyDescent="0.35">
      <c r="A392" s="1031"/>
      <c r="B392" s="1032" t="s">
        <v>31</v>
      </c>
      <c r="C392" s="1033"/>
      <c r="D392" s="1034"/>
      <c r="E392" s="1035">
        <v>0.05</v>
      </c>
      <c r="F392" s="1071">
        <v>7.4862068965517228</v>
      </c>
      <c r="G392" s="1072">
        <v>3.7896551724137932</v>
      </c>
      <c r="H392" s="1037">
        <v>1.720689655172414</v>
      </c>
      <c r="I392" s="1071">
        <v>106.11379310344829</v>
      </c>
      <c r="J392" s="1038">
        <v>0.05</v>
      </c>
      <c r="K392" s="1039">
        <v>4.2068965517241388E-2</v>
      </c>
      <c r="L392" s="1036">
        <v>269.04137931034484</v>
      </c>
      <c r="M392" s="1037">
        <v>21.675862068965518</v>
      </c>
      <c r="N392" s="1040">
        <v>0.1</v>
      </c>
      <c r="O392" s="1034">
        <v>47.9551724137931</v>
      </c>
      <c r="P392" s="1034">
        <v>17.913793103448278</v>
      </c>
    </row>
    <row r="393" spans="1:25" ht="20.399999999999999" x14ac:dyDescent="0.35">
      <c r="A393" s="988">
        <v>18</v>
      </c>
      <c r="B393" t="s">
        <v>613</v>
      </c>
      <c r="C393" s="954"/>
      <c r="D393" s="961"/>
      <c r="E393" s="962">
        <v>0.05</v>
      </c>
      <c r="F393" s="1069">
        <v>7.4862068965517228</v>
      </c>
      <c r="G393" s="1070">
        <v>3.7896551724137932</v>
      </c>
      <c r="H393" s="963">
        <v>1.6</v>
      </c>
      <c r="I393" s="1069">
        <v>68</v>
      </c>
      <c r="J393" s="964">
        <v>0.05</v>
      </c>
      <c r="K393" s="970">
        <v>4.2068965517241388E-2</v>
      </c>
      <c r="L393" s="982">
        <v>24</v>
      </c>
      <c r="M393" s="963">
        <v>14.7</v>
      </c>
      <c r="N393" s="965">
        <v>0.1</v>
      </c>
      <c r="O393" s="961">
        <v>16</v>
      </c>
      <c r="P393" s="961">
        <v>16</v>
      </c>
    </row>
    <row r="394" spans="1:25" ht="20.399999999999999" x14ac:dyDescent="0.35">
      <c r="A394" s="988" t="s">
        <v>768</v>
      </c>
      <c r="B394" t="s">
        <v>614</v>
      </c>
      <c r="C394" s="954"/>
      <c r="D394" s="961"/>
      <c r="E394" s="962">
        <v>0.05</v>
      </c>
      <c r="F394" s="1069">
        <v>15.1</v>
      </c>
      <c r="G394" s="1070">
        <v>12.8</v>
      </c>
      <c r="H394" s="963">
        <v>2.5</v>
      </c>
      <c r="I394" s="1069">
        <v>113.3</v>
      </c>
      <c r="J394" s="964">
        <v>0.05</v>
      </c>
      <c r="K394" s="970">
        <v>0.22</v>
      </c>
      <c r="L394" s="982">
        <v>295.89999999999998</v>
      </c>
      <c r="M394" s="963">
        <v>65</v>
      </c>
      <c r="N394" s="965">
        <v>0.18</v>
      </c>
      <c r="O394" s="961">
        <v>398</v>
      </c>
      <c r="P394" s="961">
        <v>43</v>
      </c>
    </row>
    <row r="395" spans="1:25" ht="20.399999999999999" x14ac:dyDescent="0.35">
      <c r="A395" s="1031"/>
      <c r="B395" s="1032" t="s">
        <v>31</v>
      </c>
      <c r="C395" s="1033"/>
      <c r="D395" s="1034"/>
      <c r="E395" s="1035">
        <v>0.05</v>
      </c>
      <c r="F395" s="1071">
        <v>10.896551724137931</v>
      </c>
      <c r="G395" s="1072">
        <v>7.6474137931034489</v>
      </c>
      <c r="H395" s="1037">
        <v>2.0551724137931036</v>
      </c>
      <c r="I395" s="1071">
        <v>89.353448275862064</v>
      </c>
      <c r="J395" s="1038">
        <v>0.05</v>
      </c>
      <c r="K395" s="1039">
        <v>0.11801724137931036</v>
      </c>
      <c r="L395" s="1036">
        <v>179.26034482758621</v>
      </c>
      <c r="M395" s="1037">
        <v>28.76468489892985</v>
      </c>
      <c r="N395" s="1040">
        <v>0.1275</v>
      </c>
      <c r="O395" s="1034">
        <v>56.357074910820444</v>
      </c>
      <c r="P395" s="1034">
        <v>23.824613555291318</v>
      </c>
      <c r="Q395" t="s">
        <v>793</v>
      </c>
      <c r="R395" t="s">
        <v>794</v>
      </c>
      <c r="S395" t="s">
        <v>808</v>
      </c>
      <c r="T395" t="s">
        <v>795</v>
      </c>
      <c r="U395" t="s">
        <v>796</v>
      </c>
      <c r="V395" t="s">
        <v>809</v>
      </c>
      <c r="W395" t="s">
        <v>797</v>
      </c>
      <c r="X395" t="s">
        <v>798</v>
      </c>
      <c r="Y395" t="s">
        <v>799</v>
      </c>
    </row>
    <row r="396" spans="1:25" ht="20.399999999999999" x14ac:dyDescent="0.35">
      <c r="A396" s="988">
        <v>19</v>
      </c>
      <c r="B396" t="s">
        <v>613</v>
      </c>
      <c r="C396" s="954"/>
      <c r="D396" s="961"/>
      <c r="E396" s="962">
        <v>0</v>
      </c>
      <c r="F396" s="1069">
        <v>15.3</v>
      </c>
      <c r="G396" s="1070">
        <v>12.2</v>
      </c>
      <c r="H396" s="963">
        <v>2.4</v>
      </c>
      <c r="I396" s="1069">
        <v>56</v>
      </c>
      <c r="J396" s="964">
        <v>0.05</v>
      </c>
      <c r="K396" s="970">
        <v>0.16</v>
      </c>
      <c r="L396" s="982">
        <v>36.6</v>
      </c>
      <c r="M396" s="963">
        <v>5.5</v>
      </c>
      <c r="N396" s="965">
        <v>0.12</v>
      </c>
      <c r="O396" s="961">
        <v>44.4</v>
      </c>
      <c r="P396" s="961">
        <v>20.5</v>
      </c>
      <c r="Q396">
        <v>3.431106104754269</v>
      </c>
      <c r="R396">
        <v>3.8729154117736151</v>
      </c>
      <c r="S396">
        <v>0.7292869986694035</v>
      </c>
      <c r="T396">
        <v>92.916602201495891</v>
      </c>
      <c r="U396">
        <v>287.55330266937523</v>
      </c>
      <c r="V396">
        <v>0.36325672456268787</v>
      </c>
      <c r="W396">
        <v>5.3864469072770663E-2</v>
      </c>
      <c r="X396">
        <v>13.322469338798662</v>
      </c>
      <c r="Y396">
        <v>5.2207781752662719</v>
      </c>
    </row>
    <row r="397" spans="1:25" ht="20.399999999999999" x14ac:dyDescent="0.35">
      <c r="A397" s="988" t="s">
        <v>769</v>
      </c>
      <c r="B397" t="s">
        <v>614</v>
      </c>
      <c r="C397" s="954"/>
      <c r="D397" s="961"/>
      <c r="E397" s="962">
        <v>0</v>
      </c>
      <c r="F397" s="1069">
        <v>16.600000000000001</v>
      </c>
      <c r="G397" s="1070">
        <v>13.4</v>
      </c>
      <c r="H397" s="963">
        <v>2.7</v>
      </c>
      <c r="I397" s="1069">
        <v>66</v>
      </c>
      <c r="J397" s="964">
        <v>0.05</v>
      </c>
      <c r="K397" s="970">
        <v>0.3</v>
      </c>
      <c r="L397" s="982">
        <v>82.4</v>
      </c>
      <c r="M397" s="963">
        <v>80</v>
      </c>
      <c r="N397" s="965">
        <v>0.16</v>
      </c>
      <c r="O397" s="961">
        <v>127.2</v>
      </c>
      <c r="P397" s="961">
        <v>48</v>
      </c>
      <c r="Q397" t="s">
        <v>800</v>
      </c>
      <c r="R397" t="s">
        <v>800</v>
      </c>
      <c r="S397" t="s">
        <v>805</v>
      </c>
      <c r="T397" t="s">
        <v>805</v>
      </c>
      <c r="U397" t="s">
        <v>803</v>
      </c>
      <c r="V397" t="s">
        <v>805</v>
      </c>
      <c r="W397" t="s">
        <v>803</v>
      </c>
      <c r="X397" t="s">
        <v>805</v>
      </c>
      <c r="Y397" t="s">
        <v>805</v>
      </c>
    </row>
    <row r="398" spans="1:25" ht="20.399999999999999" x14ac:dyDescent="0.35">
      <c r="A398" s="1031"/>
      <c r="B398" s="1032" t="s">
        <v>31</v>
      </c>
      <c r="C398" s="1033"/>
      <c r="D398" s="1034"/>
      <c r="E398" s="1035">
        <v>0</v>
      </c>
      <c r="F398" s="1071">
        <v>15.950000000000001</v>
      </c>
      <c r="G398" s="1072">
        <v>12.8</v>
      </c>
      <c r="H398" s="1037">
        <v>2.5499999999999998</v>
      </c>
      <c r="I398" s="1071">
        <v>61</v>
      </c>
      <c r="J398" s="1038">
        <v>0.05</v>
      </c>
      <c r="K398" s="1039">
        <v>0.22999999999999998</v>
      </c>
      <c r="L398" s="1036">
        <v>59.5</v>
      </c>
      <c r="M398" s="1037">
        <v>33.921428571428571</v>
      </c>
      <c r="N398" s="1040">
        <v>0.14000000000000001</v>
      </c>
      <c r="O398" s="1034">
        <v>83.833333333333329</v>
      </c>
      <c r="P398" s="1034">
        <v>34.589285714285715</v>
      </c>
      <c r="Q398">
        <v>5.1550394549994287</v>
      </c>
      <c r="R398">
        <v>5.3363234267374526</v>
      </c>
      <c r="S398">
        <v>1.0009536844095563</v>
      </c>
      <c r="T398">
        <v>97.12524372469224</v>
      </c>
      <c r="U398">
        <v>293.59034083669292</v>
      </c>
      <c r="V398">
        <v>0.75764795458149892</v>
      </c>
      <c r="W398">
        <v>6.6773508306892312E-2</v>
      </c>
      <c r="X398">
        <v>19.903302138074373</v>
      </c>
      <c r="Y398">
        <v>9.2666119218585372</v>
      </c>
    </row>
    <row r="399" spans="1:25" ht="20.399999999999999" x14ac:dyDescent="0.35">
      <c r="A399" s="988">
        <v>20</v>
      </c>
      <c r="B399" t="s">
        <v>613</v>
      </c>
      <c r="C399" s="954"/>
      <c r="D399" s="961"/>
      <c r="E399" s="962">
        <v>0</v>
      </c>
      <c r="F399" s="1069">
        <v>0</v>
      </c>
      <c r="G399" s="1070">
        <v>0</v>
      </c>
      <c r="H399" s="963">
        <v>0</v>
      </c>
      <c r="I399" s="1069">
        <v>0</v>
      </c>
      <c r="J399" s="964">
        <v>0.05</v>
      </c>
      <c r="K399" s="970">
        <v>0</v>
      </c>
      <c r="L399" s="982">
        <v>0</v>
      </c>
      <c r="M399" s="963">
        <v>3.3</v>
      </c>
      <c r="N399" s="965">
        <v>0</v>
      </c>
      <c r="O399" s="961">
        <v>33.6</v>
      </c>
      <c r="P399" s="961">
        <v>17</v>
      </c>
      <c r="Q399" t="s">
        <v>801</v>
      </c>
      <c r="R399" t="s">
        <v>804</v>
      </c>
      <c r="S399" t="s">
        <v>789</v>
      </c>
      <c r="T399" t="s">
        <v>789</v>
      </c>
      <c r="U399" t="s">
        <v>789</v>
      </c>
      <c r="V399" t="s">
        <v>804</v>
      </c>
      <c r="W399" t="s">
        <v>789</v>
      </c>
      <c r="X399" t="s">
        <v>789</v>
      </c>
      <c r="Y399" t="s">
        <v>789</v>
      </c>
    </row>
    <row r="400" spans="1:25" ht="20.399999999999999" x14ac:dyDescent="0.35">
      <c r="A400" s="988" t="s">
        <v>770</v>
      </c>
      <c r="B400" t="s">
        <v>614</v>
      </c>
      <c r="C400" s="954"/>
      <c r="D400" s="961"/>
      <c r="E400" s="962">
        <v>0</v>
      </c>
      <c r="F400" s="1069">
        <v>0</v>
      </c>
      <c r="G400" s="1070">
        <v>0</v>
      </c>
      <c r="H400" s="963">
        <v>0</v>
      </c>
      <c r="I400" s="1069">
        <v>0</v>
      </c>
      <c r="J400" s="964">
        <v>0.05</v>
      </c>
      <c r="K400" s="970">
        <v>0</v>
      </c>
      <c r="L400" s="982">
        <v>0</v>
      </c>
      <c r="M400" s="963">
        <v>72</v>
      </c>
      <c r="N400" s="965">
        <v>0</v>
      </c>
      <c r="O400" s="961">
        <v>132</v>
      </c>
      <c r="P400" s="961">
        <v>44</v>
      </c>
      <c r="Q400">
        <v>6.2917059118577434</v>
      </c>
      <c r="R400">
        <v>5.6779222146504065</v>
      </c>
      <c r="S400">
        <v>1.0816203297774971</v>
      </c>
      <c r="T400">
        <v>100.29748602299662</v>
      </c>
      <c r="U400">
        <v>308.6994771214147</v>
      </c>
      <c r="V400">
        <v>2.4924254379089938</v>
      </c>
      <c r="W400">
        <v>6.7766088887471834E-2</v>
      </c>
      <c r="X400">
        <v>21.910758630366416</v>
      </c>
      <c r="Y400">
        <v>11.382184844882975</v>
      </c>
    </row>
    <row r="401" spans="1:25" ht="20.399999999999999" x14ac:dyDescent="0.35">
      <c r="A401" s="1031"/>
      <c r="B401" s="1032" t="s">
        <v>31</v>
      </c>
      <c r="C401" s="1033"/>
      <c r="D401" s="1034"/>
      <c r="E401" s="1035">
        <v>0</v>
      </c>
      <c r="F401" s="1071">
        <v>0</v>
      </c>
      <c r="G401" s="1072">
        <v>0</v>
      </c>
      <c r="H401" s="1037">
        <v>0</v>
      </c>
      <c r="I401" s="1071">
        <v>0</v>
      </c>
      <c r="J401" s="1038">
        <v>0.05</v>
      </c>
      <c r="K401" s="1039">
        <v>0</v>
      </c>
      <c r="L401" s="1036">
        <v>0</v>
      </c>
      <c r="M401" s="1037">
        <v>21.339285714285719</v>
      </c>
      <c r="N401" s="1040">
        <v>0</v>
      </c>
      <c r="O401" s="1034">
        <v>67.821428571428569</v>
      </c>
      <c r="P401" s="1034">
        <v>26.385714285714283</v>
      </c>
      <c r="Q401" t="s">
        <v>802</v>
      </c>
      <c r="R401" t="s">
        <v>803</v>
      </c>
      <c r="S401" t="s">
        <v>802</v>
      </c>
      <c r="T401" t="s">
        <v>803</v>
      </c>
      <c r="U401" t="s">
        <v>802</v>
      </c>
      <c r="V401" t="s">
        <v>803</v>
      </c>
      <c r="W401" t="s">
        <v>805</v>
      </c>
      <c r="X401" t="s">
        <v>803</v>
      </c>
      <c r="Y401" t="s">
        <v>802</v>
      </c>
    </row>
    <row r="402" spans="1:25" ht="20.399999999999999" x14ac:dyDescent="0.35">
      <c r="A402" s="988">
        <v>21</v>
      </c>
      <c r="B402" t="s">
        <v>613</v>
      </c>
      <c r="C402" s="954"/>
      <c r="D402" s="961"/>
      <c r="E402" s="962">
        <v>0</v>
      </c>
      <c r="F402" s="1069">
        <v>17.100000000000001</v>
      </c>
      <c r="G402" s="1070">
        <v>15.8</v>
      </c>
      <c r="H402" s="963">
        <v>3.9</v>
      </c>
      <c r="I402" s="1069">
        <v>70</v>
      </c>
      <c r="J402" s="964">
        <v>0.05</v>
      </c>
      <c r="K402" s="970">
        <v>0.02</v>
      </c>
      <c r="L402" s="982">
        <v>164.7</v>
      </c>
      <c r="M402" s="963">
        <v>0.2</v>
      </c>
      <c r="N402" s="965">
        <v>0.25</v>
      </c>
      <c r="O402" s="961">
        <v>38.5</v>
      </c>
      <c r="P402" s="961">
        <v>24</v>
      </c>
      <c r="Q402">
        <v>7.3266013643262244</v>
      </c>
      <c r="R402">
        <v>6.6733655029424837</v>
      </c>
      <c r="S402">
        <v>1.1740390791186794</v>
      </c>
      <c r="T402">
        <v>105.97915207931172</v>
      </c>
      <c r="U402">
        <v>328.18431239060646</v>
      </c>
      <c r="V402">
        <v>7.4618455909385597</v>
      </c>
      <c r="W402">
        <v>7.5934353810103342E-2</v>
      </c>
      <c r="X402">
        <v>26.785449592792872</v>
      </c>
      <c r="Y402">
        <v>12.747160423259313</v>
      </c>
    </row>
    <row r="403" spans="1:25" ht="20.399999999999999" x14ac:dyDescent="0.35">
      <c r="A403" s="988" t="s">
        <v>771</v>
      </c>
      <c r="B403" t="s">
        <v>614</v>
      </c>
      <c r="C403" s="954"/>
      <c r="D403" s="961"/>
      <c r="E403" s="962">
        <v>0</v>
      </c>
      <c r="F403" s="1069">
        <v>17.100000000000001</v>
      </c>
      <c r="G403" s="1070">
        <v>15.8</v>
      </c>
      <c r="H403" s="963">
        <v>3.9</v>
      </c>
      <c r="I403" s="1069">
        <v>70</v>
      </c>
      <c r="J403" s="964">
        <v>0.05</v>
      </c>
      <c r="K403" s="970">
        <v>0.02</v>
      </c>
      <c r="L403" s="982">
        <v>164.7</v>
      </c>
      <c r="M403" s="963">
        <v>81</v>
      </c>
      <c r="N403" s="965">
        <v>0.25</v>
      </c>
      <c r="O403" s="961">
        <v>144</v>
      </c>
      <c r="P403" s="961">
        <v>52.5</v>
      </c>
      <c r="Q403" t="s">
        <v>789</v>
      </c>
      <c r="R403" t="s">
        <v>804</v>
      </c>
      <c r="S403" t="s">
        <v>810</v>
      </c>
      <c r="T403" t="s">
        <v>804</v>
      </c>
      <c r="U403" t="s">
        <v>803</v>
      </c>
      <c r="V403" t="s">
        <v>804</v>
      </c>
      <c r="W403" t="s">
        <v>801</v>
      </c>
      <c r="X403" t="s">
        <v>804</v>
      </c>
      <c r="Y403" t="s">
        <v>807</v>
      </c>
    </row>
    <row r="404" spans="1:25" ht="20.399999999999999" x14ac:dyDescent="0.35">
      <c r="A404" s="1031"/>
      <c r="B404" s="1032" t="s">
        <v>31</v>
      </c>
      <c r="C404" s="1033"/>
      <c r="D404" s="1034"/>
      <c r="E404" s="1035">
        <v>0</v>
      </c>
      <c r="F404" s="1071">
        <v>17.100000000000001</v>
      </c>
      <c r="G404" s="1072">
        <v>15.8</v>
      </c>
      <c r="H404" s="1037">
        <v>3.9</v>
      </c>
      <c r="I404" s="1071">
        <v>70</v>
      </c>
      <c r="J404" s="1038">
        <v>0.05</v>
      </c>
      <c r="K404" s="1039">
        <v>0.02</v>
      </c>
      <c r="L404" s="1036">
        <v>164.7</v>
      </c>
      <c r="M404" s="1037">
        <v>27.605555555555558</v>
      </c>
      <c r="N404" s="1040">
        <v>0.25</v>
      </c>
      <c r="O404" s="1034">
        <v>79.26111111111112</v>
      </c>
      <c r="P404" s="1034">
        <v>34</v>
      </c>
      <c r="Q404">
        <v>8.60358903117449</v>
      </c>
      <c r="R404">
        <v>6.8329220270944582</v>
      </c>
      <c r="S404">
        <v>1.3752736611484224</v>
      </c>
      <c r="T404">
        <v>123.47951528140518</v>
      </c>
      <c r="U404">
        <v>336.33431391648537</v>
      </c>
      <c r="V404">
        <v>31.359587109432393</v>
      </c>
      <c r="W404">
        <v>7.7328340172006377E-2</v>
      </c>
      <c r="X404">
        <v>35.127376285616691</v>
      </c>
      <c r="Y404">
        <v>15.744074309623954</v>
      </c>
    </row>
    <row r="405" spans="1:25" ht="20.399999999999999" x14ac:dyDescent="0.35">
      <c r="A405" s="988">
        <v>22</v>
      </c>
      <c r="B405" t="s">
        <v>613</v>
      </c>
      <c r="C405" s="954"/>
      <c r="D405" s="961"/>
      <c r="E405" s="962">
        <v>0</v>
      </c>
      <c r="F405" s="1069">
        <v>18.399999999999999</v>
      </c>
      <c r="G405" s="1070">
        <v>14</v>
      </c>
      <c r="H405" s="963">
        <v>4.7</v>
      </c>
      <c r="I405" s="1069">
        <v>75</v>
      </c>
      <c r="J405" s="964">
        <v>0.05</v>
      </c>
      <c r="K405" s="970">
        <v>0.02</v>
      </c>
      <c r="L405" s="982">
        <v>167.8</v>
      </c>
      <c r="M405" s="963">
        <v>5</v>
      </c>
      <c r="N405" s="965">
        <v>0.28000000000000003</v>
      </c>
      <c r="O405" s="961">
        <v>50.4</v>
      </c>
      <c r="P405" s="961">
        <v>25</v>
      </c>
      <c r="Q405" t="s">
        <v>803</v>
      </c>
      <c r="R405" t="s">
        <v>805</v>
      </c>
      <c r="S405" t="s">
        <v>800</v>
      </c>
      <c r="T405" t="s">
        <v>800</v>
      </c>
      <c r="U405" t="s">
        <v>800</v>
      </c>
      <c r="V405" t="s">
        <v>800</v>
      </c>
      <c r="W405" t="s">
        <v>800</v>
      </c>
      <c r="X405" t="s">
        <v>800</v>
      </c>
      <c r="Y405" t="s">
        <v>800</v>
      </c>
    </row>
    <row r="406" spans="1:25" ht="20.399999999999999" x14ac:dyDescent="0.35">
      <c r="A406" s="988" t="s">
        <v>772</v>
      </c>
      <c r="B406" t="s">
        <v>614</v>
      </c>
      <c r="C406" s="954"/>
      <c r="D406" s="961"/>
      <c r="E406" s="962">
        <v>0</v>
      </c>
      <c r="F406" s="1069">
        <v>18.399999999999999</v>
      </c>
      <c r="G406" s="1070">
        <v>14</v>
      </c>
      <c r="H406" s="963">
        <v>4.7</v>
      </c>
      <c r="I406" s="1069">
        <v>75</v>
      </c>
      <c r="J406" s="964">
        <v>0.05</v>
      </c>
      <c r="K406" s="970">
        <v>0.02</v>
      </c>
      <c r="L406" s="982">
        <v>167.8</v>
      </c>
      <c r="M406" s="963">
        <v>77</v>
      </c>
      <c r="N406" s="965">
        <v>0.28000000000000003</v>
      </c>
      <c r="O406" s="961">
        <v>228</v>
      </c>
      <c r="P406" s="961">
        <v>46</v>
      </c>
      <c r="Q406">
        <v>9.4455641844028744</v>
      </c>
      <c r="R406">
        <v>7.5289209195677058</v>
      </c>
      <c r="S406">
        <v>1.4350267317913412</v>
      </c>
      <c r="T406">
        <v>141.55741868087421</v>
      </c>
      <c r="U406">
        <v>356.7316479008598</v>
      </c>
      <c r="V406">
        <v>31.605717284490837</v>
      </c>
      <c r="W406">
        <v>8.4114151655866387E-2</v>
      </c>
      <c r="X406">
        <v>38.062541553935333</v>
      </c>
      <c r="Y406">
        <v>17.311165363716128</v>
      </c>
    </row>
    <row r="407" spans="1:25" ht="20.399999999999999" x14ac:dyDescent="0.35">
      <c r="A407" s="1031"/>
      <c r="B407" s="1032" t="s">
        <v>31</v>
      </c>
      <c r="C407" s="1033"/>
      <c r="D407" s="1034"/>
      <c r="E407" s="1035">
        <v>0</v>
      </c>
      <c r="F407" s="1071">
        <v>18.399999999999999</v>
      </c>
      <c r="G407" s="1072">
        <v>14</v>
      </c>
      <c r="H407" s="1037">
        <v>4.7</v>
      </c>
      <c r="I407" s="1071">
        <v>75</v>
      </c>
      <c r="J407" s="1038">
        <v>0.05</v>
      </c>
      <c r="K407" s="1039">
        <v>0.02</v>
      </c>
      <c r="L407" s="1036">
        <v>167.8</v>
      </c>
      <c r="M407" s="1037">
        <v>27.725000000000005</v>
      </c>
      <c r="N407" s="1040">
        <v>0.28000000000000003</v>
      </c>
      <c r="O407" s="1034">
        <v>87.974999999999994</v>
      </c>
      <c r="P407" s="1034">
        <v>33.470588235294116</v>
      </c>
    </row>
    <row r="408" spans="1:25" ht="20.399999999999999" x14ac:dyDescent="0.35">
      <c r="A408" s="988">
        <v>23</v>
      </c>
      <c r="B408" t="s">
        <v>613</v>
      </c>
      <c r="C408" s="954"/>
      <c r="D408" s="961"/>
      <c r="E408" s="962">
        <v>0.05</v>
      </c>
      <c r="F408" s="1069">
        <v>8.1999999999999993</v>
      </c>
      <c r="G408" s="1070">
        <v>1.8</v>
      </c>
      <c r="H408" s="963">
        <v>3.6</v>
      </c>
      <c r="I408" s="1069">
        <v>42</v>
      </c>
      <c r="J408" s="964">
        <v>0.05</v>
      </c>
      <c r="K408" s="970" t="s">
        <v>753</v>
      </c>
      <c r="L408" s="982">
        <v>73.2</v>
      </c>
      <c r="M408" s="963">
        <v>9</v>
      </c>
      <c r="N408" s="965">
        <v>0.04</v>
      </c>
      <c r="O408" s="961">
        <v>34.5</v>
      </c>
      <c r="P408" s="961">
        <v>16</v>
      </c>
    </row>
    <row r="409" spans="1:25" ht="20.399999999999999" x14ac:dyDescent="0.35">
      <c r="A409" s="988" t="s">
        <v>773</v>
      </c>
      <c r="B409" t="s">
        <v>614</v>
      </c>
      <c r="C409" s="954"/>
      <c r="D409" s="961"/>
      <c r="E409" s="962">
        <v>0.35</v>
      </c>
      <c r="F409" s="1069">
        <v>15.3</v>
      </c>
      <c r="G409" s="1070">
        <v>7.44</v>
      </c>
      <c r="H409" s="963">
        <v>4.9000000000000004</v>
      </c>
      <c r="I409" s="1069">
        <v>55.1</v>
      </c>
      <c r="J409" s="964">
        <v>0.05</v>
      </c>
      <c r="K409" s="970">
        <v>0.64</v>
      </c>
      <c r="L409" s="982">
        <v>115.9</v>
      </c>
      <c r="M409" s="963">
        <v>27</v>
      </c>
      <c r="N409" s="965">
        <v>0.15</v>
      </c>
      <c r="O409" s="961">
        <v>50</v>
      </c>
      <c r="P409" s="961">
        <v>23</v>
      </c>
    </row>
    <row r="410" spans="1:25" ht="20.399999999999999" x14ac:dyDescent="0.35">
      <c r="A410" s="1031"/>
      <c r="B410" s="1032" t="s">
        <v>31</v>
      </c>
      <c r="C410" s="1033"/>
      <c r="D410" s="1034"/>
      <c r="E410" s="1035">
        <v>0.19444444444444445</v>
      </c>
      <c r="F410" s="1071">
        <v>11.236363636363638</v>
      </c>
      <c r="G410" s="1072">
        <v>4.7763636363636364</v>
      </c>
      <c r="H410" s="1037">
        <v>4.127272727272727</v>
      </c>
      <c r="I410" s="1071">
        <v>44.49545454545455</v>
      </c>
      <c r="J410" s="1038">
        <v>0.05</v>
      </c>
      <c r="K410" s="1039">
        <v>0.28599999999999998</v>
      </c>
      <c r="L410" s="1036">
        <v>93.466363636363624</v>
      </c>
      <c r="M410" s="1037">
        <v>17.645454545454545</v>
      </c>
      <c r="N410" s="1040">
        <v>0.10700000000000001</v>
      </c>
      <c r="O410" s="1034">
        <v>41.8</v>
      </c>
      <c r="P410" s="1034">
        <v>18.13909090909091</v>
      </c>
    </row>
    <row r="411" spans="1:25" ht="20.399999999999999" x14ac:dyDescent="0.35">
      <c r="A411" s="988">
        <v>24</v>
      </c>
      <c r="B411" t="s">
        <v>613</v>
      </c>
      <c r="C411" s="954"/>
      <c r="D411" s="961"/>
      <c r="E411" s="962">
        <v>0</v>
      </c>
      <c r="F411" s="1069">
        <v>30.2</v>
      </c>
      <c r="G411" s="1070">
        <v>19.399999999999999</v>
      </c>
      <c r="H411" s="963">
        <v>2.2000000000000002</v>
      </c>
      <c r="I411" s="1069">
        <v>90</v>
      </c>
      <c r="J411" s="964">
        <v>0.05</v>
      </c>
      <c r="K411" s="970">
        <v>0.05</v>
      </c>
      <c r="L411" s="982">
        <v>0</v>
      </c>
      <c r="M411" s="963">
        <v>46.6</v>
      </c>
      <c r="N411" s="965">
        <v>0.16</v>
      </c>
      <c r="O411" s="961">
        <v>130</v>
      </c>
      <c r="P411" s="961">
        <v>91</v>
      </c>
    </row>
    <row r="412" spans="1:25" ht="20.399999999999999" x14ac:dyDescent="0.35">
      <c r="A412" s="988" t="s">
        <v>774</v>
      </c>
      <c r="B412" t="s">
        <v>614</v>
      </c>
      <c r="C412" s="954"/>
      <c r="D412" s="961"/>
      <c r="E412" s="962">
        <v>0</v>
      </c>
      <c r="F412" s="1069">
        <v>33.6</v>
      </c>
      <c r="G412" s="1070">
        <v>21.2</v>
      </c>
      <c r="H412" s="963">
        <v>2.6</v>
      </c>
      <c r="I412" s="1069">
        <v>94</v>
      </c>
      <c r="J412" s="964">
        <v>0.05</v>
      </c>
      <c r="K412" s="970">
        <v>0.25</v>
      </c>
      <c r="L412" s="982">
        <v>0</v>
      </c>
      <c r="M412" s="963">
        <v>49</v>
      </c>
      <c r="N412" s="965">
        <v>0.18</v>
      </c>
      <c r="O412" s="961">
        <v>139</v>
      </c>
      <c r="P412" s="961">
        <v>96.5</v>
      </c>
    </row>
    <row r="413" spans="1:25" ht="20.399999999999999" x14ac:dyDescent="0.35">
      <c r="A413" s="1031"/>
      <c r="B413" s="1032" t="s">
        <v>31</v>
      </c>
      <c r="C413" s="1033"/>
      <c r="D413" s="1034"/>
      <c r="E413" s="1035">
        <v>0</v>
      </c>
      <c r="F413" s="1071">
        <v>31.599999999999998</v>
      </c>
      <c r="G413" s="1072">
        <v>20.2</v>
      </c>
      <c r="H413" s="1037">
        <v>2.4</v>
      </c>
      <c r="I413" s="1071">
        <v>91.333333333333329</v>
      </c>
      <c r="J413" s="1038">
        <v>0.05</v>
      </c>
      <c r="K413" s="1039">
        <v>0.15666666666666665</v>
      </c>
      <c r="L413" s="1036">
        <v>0</v>
      </c>
      <c r="M413" s="1037">
        <v>47.699999999999996</v>
      </c>
      <c r="N413" s="1040">
        <v>0.16666666666666666</v>
      </c>
      <c r="O413" s="1034">
        <v>134.5</v>
      </c>
      <c r="P413" s="1034">
        <v>94.5</v>
      </c>
    </row>
    <row r="414" spans="1:25" ht="20.399999999999999" x14ac:dyDescent="0.35">
      <c r="A414" s="988">
        <v>25</v>
      </c>
      <c r="B414" t="s">
        <v>613</v>
      </c>
      <c r="C414" s="954"/>
      <c r="D414" s="961"/>
      <c r="E414" s="962">
        <v>0</v>
      </c>
      <c r="F414" s="1069">
        <v>8.6</v>
      </c>
      <c r="G414" s="1070">
        <v>6.7</v>
      </c>
      <c r="H414" s="963">
        <v>1.3</v>
      </c>
      <c r="I414" s="1069">
        <v>97</v>
      </c>
      <c r="J414" s="964">
        <v>0.05</v>
      </c>
      <c r="K414" s="970">
        <v>0.05</v>
      </c>
      <c r="L414" s="982">
        <v>152.5</v>
      </c>
      <c r="M414" s="963">
        <v>1.1000000000000001</v>
      </c>
      <c r="N414" s="965">
        <v>0.08</v>
      </c>
      <c r="O414" s="961">
        <v>80.5</v>
      </c>
      <c r="P414" s="961">
        <v>13</v>
      </c>
    </row>
    <row r="415" spans="1:25" ht="20.399999999999999" x14ac:dyDescent="0.35">
      <c r="A415" s="988" t="s">
        <v>775</v>
      </c>
      <c r="B415" t="s">
        <v>614</v>
      </c>
      <c r="C415" s="954"/>
      <c r="D415" s="961"/>
      <c r="E415" s="962">
        <v>1.25</v>
      </c>
      <c r="F415" s="1069">
        <v>17</v>
      </c>
      <c r="G415" s="1070">
        <v>12.58</v>
      </c>
      <c r="H415" s="963">
        <v>3</v>
      </c>
      <c r="I415" s="1069">
        <v>121</v>
      </c>
      <c r="J415" s="964">
        <v>0.05</v>
      </c>
      <c r="K415" s="970">
        <v>0.05</v>
      </c>
      <c r="L415" s="982">
        <v>271.5</v>
      </c>
      <c r="M415" s="963">
        <v>29.5</v>
      </c>
      <c r="N415" s="965">
        <v>0.09</v>
      </c>
      <c r="O415" s="961">
        <v>184.3</v>
      </c>
      <c r="P415" s="961">
        <v>38</v>
      </c>
    </row>
    <row r="416" spans="1:25" ht="20.399999999999999" x14ac:dyDescent="0.35">
      <c r="A416" s="1031"/>
      <c r="B416" s="1032" t="s">
        <v>31</v>
      </c>
      <c r="C416" s="1033"/>
      <c r="D416" s="1034"/>
      <c r="E416" s="1035">
        <v>0.625</v>
      </c>
      <c r="F416" s="1071">
        <v>11.25</v>
      </c>
      <c r="G416" s="1072">
        <v>8.86</v>
      </c>
      <c r="H416" s="1037">
        <v>2.1749999999999998</v>
      </c>
      <c r="I416" s="1071">
        <v>109.33333333333333</v>
      </c>
      <c r="J416" s="1038">
        <v>0.05</v>
      </c>
      <c r="K416" s="1039">
        <v>0.05</v>
      </c>
      <c r="L416" s="1036">
        <v>208.43333333333331</v>
      </c>
      <c r="M416" s="1037">
        <v>11.049999999999999</v>
      </c>
      <c r="N416" s="1040">
        <v>8.666666666666667E-2</v>
      </c>
      <c r="O416" s="1034">
        <v>109.45</v>
      </c>
      <c r="P416" s="1034">
        <v>22.75</v>
      </c>
    </row>
    <row r="417" spans="1:17" ht="20.399999999999999" x14ac:dyDescent="0.35">
      <c r="A417" s="988">
        <v>26</v>
      </c>
      <c r="B417" t="s">
        <v>613</v>
      </c>
      <c r="C417" s="954"/>
      <c r="D417" s="961"/>
      <c r="E417" s="962">
        <v>0</v>
      </c>
      <c r="F417" s="1069">
        <v>7.8</v>
      </c>
      <c r="G417" s="1070">
        <v>5.5</v>
      </c>
      <c r="H417" s="963">
        <v>0.9</v>
      </c>
      <c r="I417" s="1069">
        <v>36.4</v>
      </c>
      <c r="J417" s="964">
        <v>0.05</v>
      </c>
      <c r="K417" s="970">
        <v>0</v>
      </c>
      <c r="L417" s="982">
        <v>125.5</v>
      </c>
      <c r="M417" s="963">
        <v>0.1</v>
      </c>
      <c r="N417" s="965">
        <v>0.09</v>
      </c>
      <c r="O417" s="961">
        <v>14.4</v>
      </c>
      <c r="P417" s="961">
        <v>2.1</v>
      </c>
      <c r="Q417" t="s">
        <v>836</v>
      </c>
    </row>
    <row r="418" spans="1:17" ht="20.399999999999999" x14ac:dyDescent="0.35">
      <c r="A418" s="988" t="s">
        <v>776</v>
      </c>
      <c r="B418" t="s">
        <v>614</v>
      </c>
      <c r="C418" s="954"/>
      <c r="D418" s="961"/>
      <c r="E418" s="962">
        <v>0</v>
      </c>
      <c r="F418" s="1069">
        <v>9.6</v>
      </c>
      <c r="G418" s="1070">
        <v>6.4</v>
      </c>
      <c r="H418" s="963">
        <v>1.5</v>
      </c>
      <c r="I418" s="1069">
        <v>48.2</v>
      </c>
      <c r="J418" s="964">
        <v>0.05</v>
      </c>
      <c r="K418" s="970">
        <v>0</v>
      </c>
      <c r="L418" s="982">
        <v>181.8</v>
      </c>
      <c r="M418" s="963">
        <v>0.8</v>
      </c>
      <c r="N418" s="965">
        <v>0.12</v>
      </c>
      <c r="O418" s="961">
        <v>37</v>
      </c>
      <c r="P418" s="961">
        <v>13</v>
      </c>
    </row>
    <row r="419" spans="1:17" ht="20.399999999999999" x14ac:dyDescent="0.35">
      <c r="A419" s="1031"/>
      <c r="B419" s="1032" t="s">
        <v>31</v>
      </c>
      <c r="C419" s="1033"/>
      <c r="D419" s="1034"/>
      <c r="E419" s="1035">
        <v>0</v>
      </c>
      <c r="F419" s="1071">
        <v>8.7999999999999989</v>
      </c>
      <c r="G419" s="1072">
        <v>5.8571428571428559</v>
      </c>
      <c r="H419" s="1037">
        <v>1.2428571428571431</v>
      </c>
      <c r="I419" s="1071">
        <v>43.371428571428574</v>
      </c>
      <c r="J419" s="1038">
        <v>0.05</v>
      </c>
      <c r="K419" s="1039">
        <v>0</v>
      </c>
      <c r="L419" s="1036">
        <v>141.79999999999998</v>
      </c>
      <c r="M419" s="1037">
        <v>0.45</v>
      </c>
      <c r="N419" s="1040">
        <v>0.10250000000000001</v>
      </c>
      <c r="O419" s="1034">
        <v>24.25714285714286</v>
      </c>
      <c r="P419" s="1034">
        <v>10.142857142857142</v>
      </c>
    </row>
    <row r="420" spans="1:17" ht="20.399999999999999" x14ac:dyDescent="0.35">
      <c r="A420" s="988">
        <v>27</v>
      </c>
      <c r="B420" t="s">
        <v>613</v>
      </c>
      <c r="C420" s="954"/>
      <c r="D420" s="961"/>
      <c r="E420" s="962">
        <v>0</v>
      </c>
      <c r="F420" s="1069">
        <v>11.1</v>
      </c>
      <c r="G420" s="1070">
        <v>8.1</v>
      </c>
      <c r="H420" s="963">
        <v>0.97</v>
      </c>
      <c r="I420" s="1069">
        <v>42.9</v>
      </c>
      <c r="J420" s="964">
        <v>0.05</v>
      </c>
      <c r="K420" s="970">
        <v>0</v>
      </c>
      <c r="L420" s="982">
        <v>192.2</v>
      </c>
      <c r="M420" s="963" t="s">
        <v>777</v>
      </c>
      <c r="N420" s="965">
        <v>0.17</v>
      </c>
      <c r="O420" s="961">
        <v>1</v>
      </c>
      <c r="P420" s="961">
        <v>4.3</v>
      </c>
    </row>
    <row r="421" spans="1:17" ht="20.399999999999999" x14ac:dyDescent="0.35">
      <c r="A421" s="988" t="s">
        <v>778</v>
      </c>
      <c r="B421" t="s">
        <v>614</v>
      </c>
      <c r="C421" s="954"/>
      <c r="D421" s="961"/>
      <c r="E421" s="962">
        <v>0</v>
      </c>
      <c r="F421" s="1069">
        <v>13.1</v>
      </c>
      <c r="G421" s="1070">
        <v>9.4</v>
      </c>
      <c r="H421" s="963">
        <v>1.6</v>
      </c>
      <c r="I421" s="1069">
        <v>54.8</v>
      </c>
      <c r="J421" s="964">
        <v>0.05</v>
      </c>
      <c r="K421" s="970">
        <v>0</v>
      </c>
      <c r="L421" s="982">
        <v>225.7</v>
      </c>
      <c r="M421" s="963">
        <v>1</v>
      </c>
      <c r="N421" s="965">
        <v>0.24</v>
      </c>
      <c r="O421" s="961">
        <v>16.8</v>
      </c>
      <c r="P421" s="961">
        <v>7</v>
      </c>
    </row>
    <row r="422" spans="1:17" ht="20.399999999999999" x14ac:dyDescent="0.35">
      <c r="A422" s="1031"/>
      <c r="B422" s="1032" t="s">
        <v>31</v>
      </c>
      <c r="C422" s="1033"/>
      <c r="D422" s="1034"/>
      <c r="E422" s="1035">
        <v>0</v>
      </c>
      <c r="F422" s="1071">
        <v>12.128571428571428</v>
      </c>
      <c r="G422" s="1072">
        <v>8.6428571428571423</v>
      </c>
      <c r="H422" s="1037">
        <v>1.3228571428571427</v>
      </c>
      <c r="I422" s="1071">
        <v>48.600000000000009</v>
      </c>
      <c r="J422" s="1038">
        <v>0.05</v>
      </c>
      <c r="K422" s="1039">
        <v>0</v>
      </c>
      <c r="L422" s="1036">
        <v>207.21428571428572</v>
      </c>
      <c r="M422" s="1037">
        <v>0.66666666666666663</v>
      </c>
      <c r="N422" s="1040">
        <v>0.20142857142857146</v>
      </c>
      <c r="O422" s="1034">
        <v>10.657142857142857</v>
      </c>
      <c r="P422" s="1034">
        <v>5.7285714285714286</v>
      </c>
    </row>
    <row r="423" spans="1:17" ht="20.399999999999999" x14ac:dyDescent="0.35">
      <c r="A423" s="988">
        <v>28</v>
      </c>
      <c r="B423" t="s">
        <v>613</v>
      </c>
      <c r="C423" s="954"/>
      <c r="D423" s="961"/>
      <c r="E423" s="962">
        <v>0</v>
      </c>
      <c r="F423" s="1069">
        <v>13.4</v>
      </c>
      <c r="G423" s="1070">
        <v>8.3000000000000007</v>
      </c>
      <c r="H423" s="963">
        <v>1</v>
      </c>
      <c r="I423" s="1069">
        <v>44.7</v>
      </c>
      <c r="J423" s="964">
        <v>0.05</v>
      </c>
      <c r="K423" s="970">
        <v>0</v>
      </c>
      <c r="L423" s="982">
        <v>202.3</v>
      </c>
      <c r="M423" s="963">
        <v>0</v>
      </c>
      <c r="N423" s="965">
        <v>0.18</v>
      </c>
      <c r="O423" s="961">
        <v>1</v>
      </c>
      <c r="P423" s="961">
        <v>6.7</v>
      </c>
    </row>
    <row r="424" spans="1:17" ht="20.399999999999999" x14ac:dyDescent="0.35">
      <c r="A424" s="988" t="s">
        <v>779</v>
      </c>
      <c r="B424" t="s">
        <v>614</v>
      </c>
      <c r="C424" s="954"/>
      <c r="D424" s="961"/>
      <c r="E424" s="962">
        <v>0</v>
      </c>
      <c r="F424" s="1069">
        <v>16.5</v>
      </c>
      <c r="G424" s="1070">
        <v>9.9</v>
      </c>
      <c r="H424" s="963">
        <v>1.7</v>
      </c>
      <c r="I424" s="1069">
        <v>54.4</v>
      </c>
      <c r="J424" s="964">
        <v>0.05</v>
      </c>
      <c r="K424" s="970">
        <v>0</v>
      </c>
      <c r="L424" s="982">
        <v>225.7</v>
      </c>
      <c r="M424" s="963">
        <v>0.8</v>
      </c>
      <c r="N424" s="965">
        <v>0.25</v>
      </c>
      <c r="O424" s="961">
        <v>20.2</v>
      </c>
      <c r="P424" s="961">
        <v>10</v>
      </c>
    </row>
    <row r="425" spans="1:17" ht="20.399999999999999" x14ac:dyDescent="0.35">
      <c r="A425" s="1031"/>
      <c r="B425" s="1032" t="s">
        <v>31</v>
      </c>
      <c r="C425" s="1033"/>
      <c r="D425" s="1034"/>
      <c r="E425" s="1035">
        <v>0</v>
      </c>
      <c r="F425" s="1071">
        <v>14.971428571428573</v>
      </c>
      <c r="G425" s="1072">
        <v>8.9714285714285715</v>
      </c>
      <c r="H425" s="1037">
        <v>1.3914285714285715</v>
      </c>
      <c r="I425" s="1071">
        <v>48.771428571428565</v>
      </c>
      <c r="J425" s="1038">
        <v>0.05</v>
      </c>
      <c r="K425" s="1039">
        <v>0</v>
      </c>
      <c r="L425" s="1036">
        <v>214.67142857142858</v>
      </c>
      <c r="M425" s="1037">
        <v>0.30000000000000004</v>
      </c>
      <c r="N425" s="1040">
        <v>0.19428571428571426</v>
      </c>
      <c r="O425" s="1034">
        <v>12.028571428571428</v>
      </c>
      <c r="P425" s="1034">
        <v>7.6714285714285717</v>
      </c>
    </row>
    <row r="426" spans="1:17" ht="20.399999999999999" x14ac:dyDescent="0.35">
      <c r="A426" s="988">
        <v>29</v>
      </c>
      <c r="B426" t="s">
        <v>613</v>
      </c>
      <c r="C426" s="954"/>
      <c r="D426" s="961"/>
      <c r="E426" s="962">
        <v>0</v>
      </c>
      <c r="F426" s="1069">
        <v>2</v>
      </c>
      <c r="G426" s="1070">
        <v>0.6</v>
      </c>
      <c r="H426" s="963">
        <v>1.5</v>
      </c>
      <c r="I426" s="1069">
        <v>20</v>
      </c>
      <c r="J426" s="964">
        <v>0.05</v>
      </c>
      <c r="K426" s="970">
        <v>0</v>
      </c>
      <c r="L426" s="982">
        <v>36.6</v>
      </c>
      <c r="M426" s="963">
        <v>0</v>
      </c>
      <c r="N426" s="965">
        <v>0</v>
      </c>
      <c r="O426" s="961">
        <v>24</v>
      </c>
      <c r="P426" s="961">
        <v>4</v>
      </c>
    </row>
    <row r="427" spans="1:17" ht="20.399999999999999" x14ac:dyDescent="0.35">
      <c r="A427" s="988" t="s">
        <v>780</v>
      </c>
      <c r="B427" t="s">
        <v>614</v>
      </c>
      <c r="C427" s="954"/>
      <c r="D427" s="961"/>
      <c r="E427" s="962">
        <v>0</v>
      </c>
      <c r="F427" s="1069">
        <v>20</v>
      </c>
      <c r="G427" s="1070">
        <v>40.1</v>
      </c>
      <c r="H427" s="963">
        <v>6.6</v>
      </c>
      <c r="I427" s="1069">
        <v>70</v>
      </c>
      <c r="J427" s="964">
        <v>0.05</v>
      </c>
      <c r="K427" s="970">
        <v>0</v>
      </c>
      <c r="L427" s="982">
        <v>134.19999999999999</v>
      </c>
      <c r="M427" s="963">
        <v>11.3</v>
      </c>
      <c r="N427" s="965">
        <v>0</v>
      </c>
      <c r="O427" s="961">
        <v>120</v>
      </c>
      <c r="P427" s="961">
        <v>51</v>
      </c>
    </row>
    <row r="428" spans="1:17" ht="20.399999999999999" x14ac:dyDescent="0.35">
      <c r="A428" s="1031"/>
      <c r="B428" s="1032" t="s">
        <v>31</v>
      </c>
      <c r="C428" s="1033"/>
      <c r="D428" s="1034"/>
      <c r="E428" s="1035">
        <v>0</v>
      </c>
      <c r="F428" s="1071">
        <v>11.894444444444442</v>
      </c>
      <c r="G428" s="1072">
        <v>7.7622516556291403</v>
      </c>
      <c r="H428" s="1037">
        <v>4.0333333333333332</v>
      </c>
      <c r="I428" s="1071">
        <v>36.235294117647058</v>
      </c>
      <c r="J428" s="1038">
        <v>0.05</v>
      </c>
      <c r="K428" s="1039">
        <v>0</v>
      </c>
      <c r="L428" s="1036">
        <v>95.508333333333283</v>
      </c>
      <c r="M428" s="1037">
        <v>3.8114015151515148</v>
      </c>
      <c r="N428" s="1040">
        <v>0</v>
      </c>
      <c r="O428" s="1034">
        <v>46.31818181818182</v>
      </c>
      <c r="P428" s="1034">
        <v>16.655303030303031</v>
      </c>
    </row>
    <row r="429" spans="1:17" ht="20.399999999999999" x14ac:dyDescent="0.35">
      <c r="A429" s="988">
        <v>30</v>
      </c>
      <c r="B429" t="s">
        <v>613</v>
      </c>
      <c r="C429" s="954"/>
      <c r="D429" s="961"/>
      <c r="E429" s="962">
        <v>0</v>
      </c>
      <c r="F429" s="1069">
        <v>8.9</v>
      </c>
      <c r="G429" s="1070">
        <v>10.5</v>
      </c>
      <c r="H429" s="963">
        <v>0.4</v>
      </c>
      <c r="I429" s="1069">
        <v>35.200000000000003</v>
      </c>
      <c r="J429" s="964">
        <v>0.05</v>
      </c>
      <c r="K429" s="970">
        <v>0</v>
      </c>
      <c r="L429" s="982">
        <v>134.19999999999999</v>
      </c>
      <c r="M429" s="963">
        <v>0.3</v>
      </c>
      <c r="N429" s="965">
        <v>0.09</v>
      </c>
      <c r="O429" s="961">
        <v>4.3</v>
      </c>
      <c r="P429" s="961">
        <v>21.3</v>
      </c>
    </row>
    <row r="430" spans="1:17" ht="20.399999999999999" x14ac:dyDescent="0.35">
      <c r="A430" s="988" t="s">
        <v>781</v>
      </c>
      <c r="B430" t="s">
        <v>614</v>
      </c>
      <c r="C430" s="954"/>
      <c r="D430" s="961"/>
      <c r="E430" s="962">
        <v>0</v>
      </c>
      <c r="F430" s="1069">
        <v>22.6</v>
      </c>
      <c r="G430" s="1070">
        <v>22</v>
      </c>
      <c r="H430" s="963">
        <v>1.4</v>
      </c>
      <c r="I430" s="1069">
        <v>127</v>
      </c>
      <c r="J430" s="964">
        <v>0.05</v>
      </c>
      <c r="K430" s="970">
        <v>0</v>
      </c>
      <c r="L430" s="982">
        <v>305.10000000000002</v>
      </c>
      <c r="M430" s="963">
        <v>25.5</v>
      </c>
      <c r="N430" s="965">
        <v>0.18</v>
      </c>
      <c r="O430" s="961">
        <v>80.7</v>
      </c>
      <c r="P430" s="961">
        <v>50.3</v>
      </c>
    </row>
    <row r="431" spans="1:17" ht="20.399999999999999" x14ac:dyDescent="0.35">
      <c r="A431" s="1031"/>
      <c r="B431" s="1032" t="s">
        <v>31</v>
      </c>
      <c r="C431" s="1033"/>
      <c r="D431" s="1034"/>
      <c r="E431" s="1035">
        <v>0</v>
      </c>
      <c r="F431" s="1071">
        <v>11.941666666666668</v>
      </c>
      <c r="G431" s="1072">
        <v>14.125</v>
      </c>
      <c r="H431" s="1037">
        <v>1.0583333333333333</v>
      </c>
      <c r="I431" s="1071">
        <v>86.875</v>
      </c>
      <c r="J431" s="1038">
        <v>0.05</v>
      </c>
      <c r="K431" s="1039">
        <v>0</v>
      </c>
      <c r="L431" s="1036">
        <v>221.24166666666665</v>
      </c>
      <c r="M431" s="1037">
        <v>10.516666666666667</v>
      </c>
      <c r="N431" s="1040">
        <v>0.14416666666666667</v>
      </c>
      <c r="O431" s="1034">
        <v>60.975000000000001</v>
      </c>
      <c r="P431" s="1034">
        <v>34.124999999999993</v>
      </c>
    </row>
    <row r="432" spans="1:17" ht="20.399999999999999" x14ac:dyDescent="0.35">
      <c r="A432" s="988">
        <v>31</v>
      </c>
      <c r="B432" t="s">
        <v>613</v>
      </c>
      <c r="C432" s="954"/>
      <c r="D432" s="961"/>
      <c r="E432" s="962">
        <v>0</v>
      </c>
      <c r="F432" s="1069">
        <v>7.7</v>
      </c>
      <c r="G432" s="1070">
        <v>11.1</v>
      </c>
      <c r="H432" s="963">
        <v>0.4</v>
      </c>
      <c r="I432" s="1069">
        <v>102.9</v>
      </c>
      <c r="J432" s="964">
        <v>0.05</v>
      </c>
      <c r="K432" s="970">
        <v>0</v>
      </c>
      <c r="L432" s="982">
        <v>226.3</v>
      </c>
      <c r="M432" s="963">
        <v>1</v>
      </c>
      <c r="N432" s="965">
        <v>0.14000000000000001</v>
      </c>
      <c r="O432" s="961">
        <v>65.8</v>
      </c>
      <c r="P432" s="961">
        <v>36.5</v>
      </c>
    </row>
    <row r="433" spans="1:16" ht="20.399999999999999" x14ac:dyDescent="0.35">
      <c r="A433" s="988" t="s">
        <v>782</v>
      </c>
      <c r="B433" t="s">
        <v>614</v>
      </c>
      <c r="C433" s="954"/>
      <c r="D433" s="961"/>
      <c r="E433" s="962">
        <v>0</v>
      </c>
      <c r="F433" s="1069">
        <v>10.8</v>
      </c>
      <c r="G433" s="1070">
        <v>17.399999999999999</v>
      </c>
      <c r="H433" s="963">
        <v>6.7</v>
      </c>
      <c r="I433" s="1069">
        <v>174.4</v>
      </c>
      <c r="J433" s="964">
        <v>0.05</v>
      </c>
      <c r="K433" s="970">
        <v>0</v>
      </c>
      <c r="L433" s="982">
        <v>357</v>
      </c>
      <c r="M433" s="963">
        <v>24.3</v>
      </c>
      <c r="N433" s="965">
        <v>0.31</v>
      </c>
      <c r="O433" s="961">
        <v>119.6</v>
      </c>
      <c r="P433" s="961">
        <v>97.5</v>
      </c>
    </row>
    <row r="434" spans="1:16" ht="20.399999999999999" x14ac:dyDescent="0.35">
      <c r="A434" s="1031"/>
      <c r="B434" s="1032" t="s">
        <v>31</v>
      </c>
      <c r="C434" s="1033"/>
      <c r="D434" s="1034"/>
      <c r="E434" s="1035">
        <v>0</v>
      </c>
      <c r="F434" s="1071">
        <v>9.7214285714285715</v>
      </c>
      <c r="G434" s="1072">
        <v>14.1</v>
      </c>
      <c r="H434" s="1037">
        <v>1.1357142857142857</v>
      </c>
      <c r="I434" s="1071">
        <v>135.51428571428571</v>
      </c>
      <c r="J434" s="1038">
        <v>0.05</v>
      </c>
      <c r="K434" s="1039">
        <v>0</v>
      </c>
      <c r="L434" s="1036">
        <v>289.80714285714288</v>
      </c>
      <c r="M434" s="1037">
        <v>10.992857142857144</v>
      </c>
      <c r="N434" s="1040">
        <v>0.22642857142857142</v>
      </c>
      <c r="O434" s="1034">
        <v>91.528571428571425</v>
      </c>
      <c r="P434" s="1034">
        <v>55.478571428571435</v>
      </c>
    </row>
    <row r="435" spans="1:16" ht="20.399999999999999" x14ac:dyDescent="0.35">
      <c r="A435" s="988">
        <v>32</v>
      </c>
      <c r="B435" t="s">
        <v>613</v>
      </c>
      <c r="C435" s="954"/>
      <c r="D435" s="961"/>
      <c r="E435" s="962">
        <v>0</v>
      </c>
      <c r="F435" s="1069">
        <v>29.4</v>
      </c>
      <c r="G435" s="1070">
        <v>22.3</v>
      </c>
      <c r="H435" s="963">
        <v>0.8</v>
      </c>
      <c r="I435" s="1069">
        <v>131.5</v>
      </c>
      <c r="J435" s="964">
        <v>0.05</v>
      </c>
      <c r="K435" s="970">
        <v>0</v>
      </c>
      <c r="L435" s="982">
        <v>251.9</v>
      </c>
      <c r="M435" s="963">
        <v>0.2</v>
      </c>
      <c r="N435" s="965">
        <v>0.14000000000000001</v>
      </c>
      <c r="O435" s="961">
        <v>128.69999999999999</v>
      </c>
      <c r="P435" s="961">
        <v>95.4</v>
      </c>
    </row>
    <row r="436" spans="1:16" ht="20.399999999999999" x14ac:dyDescent="0.35">
      <c r="A436" s="988" t="s">
        <v>783</v>
      </c>
      <c r="B436" t="s">
        <v>614</v>
      </c>
      <c r="C436" s="954"/>
      <c r="D436" s="961"/>
      <c r="E436" s="962">
        <v>0</v>
      </c>
      <c r="F436" s="1069">
        <v>51.5</v>
      </c>
      <c r="G436" s="1070">
        <v>40</v>
      </c>
      <c r="H436" s="963">
        <v>4.5999999999999996</v>
      </c>
      <c r="I436" s="1069">
        <v>170.7</v>
      </c>
      <c r="J436" s="964">
        <v>0.05</v>
      </c>
      <c r="K436" s="970">
        <v>0</v>
      </c>
      <c r="L436" s="982">
        <v>312.5</v>
      </c>
      <c r="M436" s="963">
        <v>20</v>
      </c>
      <c r="N436" s="965">
        <v>0.26</v>
      </c>
      <c r="O436" s="961">
        <v>203.2</v>
      </c>
      <c r="P436" s="961">
        <v>171.9</v>
      </c>
    </row>
    <row r="437" spans="1:16" ht="20.399999999999999" x14ac:dyDescent="0.35">
      <c r="A437" s="1031"/>
      <c r="B437" s="1032" t="s">
        <v>31</v>
      </c>
      <c r="C437" s="1033"/>
      <c r="D437" s="1034"/>
      <c r="E437" s="1035">
        <v>0</v>
      </c>
      <c r="F437" s="1071">
        <v>37.899999999999991</v>
      </c>
      <c r="G437" s="1072">
        <v>29.821428571428573</v>
      </c>
      <c r="H437" s="1037">
        <v>2.4642857142857144</v>
      </c>
      <c r="I437" s="1071">
        <v>152.70000000000002</v>
      </c>
      <c r="J437" s="1038">
        <v>0.05</v>
      </c>
      <c r="K437" s="1039">
        <v>0</v>
      </c>
      <c r="L437" s="1036">
        <v>282.98571428571432</v>
      </c>
      <c r="M437" s="1037">
        <v>2.6428571428571428</v>
      </c>
      <c r="N437" s="1040">
        <v>0.17357142857142854</v>
      </c>
      <c r="O437" s="1034">
        <v>177.22142857142859</v>
      </c>
      <c r="P437" s="1034">
        <v>124.12142857142858</v>
      </c>
    </row>
    <row r="438" spans="1:16" ht="20.399999999999999" x14ac:dyDescent="0.35">
      <c r="A438" s="1051"/>
      <c r="B438" s="1052" t="s">
        <v>123</v>
      </c>
      <c r="C438" s="1053" t="s">
        <v>811</v>
      </c>
      <c r="D438" s="1034"/>
      <c r="E438" s="1035"/>
      <c r="F438" s="1071"/>
      <c r="G438" s="1072"/>
      <c r="H438" s="1037"/>
      <c r="I438" s="1071"/>
      <c r="J438" s="1038"/>
      <c r="K438" s="1039"/>
      <c r="L438" s="1036"/>
      <c r="M438" s="1037"/>
      <c r="N438" s="1040"/>
      <c r="O438" s="1034"/>
      <c r="P438" s="1034"/>
    </row>
    <row r="439" spans="1:16" ht="21" thickBot="1" x14ac:dyDescent="0.4">
      <c r="A439" s="1055"/>
      <c r="B439" s="1056"/>
      <c r="C439" s="1057" t="s">
        <v>812</v>
      </c>
      <c r="D439" s="1034"/>
      <c r="E439" s="1035"/>
      <c r="F439" s="1071"/>
      <c r="G439" s="1072"/>
      <c r="H439" s="1037"/>
      <c r="I439" s="1071"/>
      <c r="J439" s="1038"/>
      <c r="K439" s="1039"/>
      <c r="L439" s="1036"/>
      <c r="M439" s="1037"/>
      <c r="N439" s="1040"/>
      <c r="O439" s="1034"/>
      <c r="P439" s="1034"/>
    </row>
    <row r="440" spans="1:16" ht="20.399999999999999" x14ac:dyDescent="0.35">
      <c r="A440" s="1058" t="s">
        <v>813</v>
      </c>
      <c r="B440" s="1059">
        <v>6.6</v>
      </c>
      <c r="C440" s="1060">
        <v>1.06</v>
      </c>
      <c r="D440" s="965">
        <v>0.01</v>
      </c>
      <c r="E440" s="962"/>
      <c r="F440" s="1069">
        <v>9.89</v>
      </c>
      <c r="G440" s="1070">
        <v>5.7</v>
      </c>
      <c r="H440" s="963">
        <v>4.25</v>
      </c>
      <c r="I440" s="1069">
        <v>40.82</v>
      </c>
      <c r="J440" s="964">
        <v>2.4300000000000002</v>
      </c>
      <c r="K440" s="970">
        <v>0.04</v>
      </c>
      <c r="L440" s="982">
        <v>161.65000000000003</v>
      </c>
      <c r="M440" s="963" t="s">
        <v>814</v>
      </c>
      <c r="N440" s="965">
        <v>0.1183</v>
      </c>
      <c r="O440" s="961">
        <v>22.792999999999999</v>
      </c>
      <c r="P440" s="961">
        <v>15.182</v>
      </c>
    </row>
    <row r="441" spans="1:16" ht="20.399999999999999" x14ac:dyDescent="0.35">
      <c r="A441" s="1062" t="s">
        <v>815</v>
      </c>
      <c r="B441" s="1063">
        <v>7.2</v>
      </c>
      <c r="C441" s="1064">
        <v>0.56000000000000005</v>
      </c>
      <c r="D441" s="965">
        <v>0.01</v>
      </c>
      <c r="E441" s="962"/>
      <c r="F441" s="1069">
        <v>8.33</v>
      </c>
      <c r="G441" s="1070">
        <v>4.1500000000000004</v>
      </c>
      <c r="H441" s="963">
        <v>3.42</v>
      </c>
      <c r="I441" s="1069">
        <v>27.94</v>
      </c>
      <c r="J441" s="964" t="s">
        <v>816</v>
      </c>
      <c r="K441" s="970">
        <v>0.03</v>
      </c>
      <c r="L441" s="982">
        <v>85.40000000000002</v>
      </c>
      <c r="M441" s="963">
        <v>8.3920999999999992</v>
      </c>
      <c r="N441" s="965">
        <v>9.4799999999999995E-2</v>
      </c>
      <c r="O441" s="961">
        <v>25.871099999999998</v>
      </c>
      <c r="P441" s="961">
        <v>11.773099999999999</v>
      </c>
    </row>
    <row r="442" spans="1:16" ht="20.399999999999999" x14ac:dyDescent="0.35">
      <c r="A442" s="1065" t="s">
        <v>817</v>
      </c>
      <c r="B442" s="1066">
        <v>6.86</v>
      </c>
      <c r="C442" s="1064">
        <v>0.74</v>
      </c>
      <c r="D442" s="965">
        <v>0.01</v>
      </c>
      <c r="E442" s="962"/>
      <c r="F442" s="1069">
        <v>8.9700000000000006</v>
      </c>
      <c r="G442" s="1070">
        <v>4.3600000000000003</v>
      </c>
      <c r="H442" s="963">
        <v>3.01</v>
      </c>
      <c r="I442" s="1069">
        <v>33.979999999999997</v>
      </c>
      <c r="J442" s="964">
        <v>0.04</v>
      </c>
      <c r="K442" s="970">
        <v>0.03</v>
      </c>
      <c r="L442" s="982">
        <v>112.85000000000001</v>
      </c>
      <c r="M442" s="963">
        <v>4.2861000000000002</v>
      </c>
      <c r="N442" s="965">
        <v>0.1111</v>
      </c>
      <c r="O442" s="961">
        <v>24.460999999999999</v>
      </c>
      <c r="P442" s="961">
        <v>12.3787</v>
      </c>
    </row>
    <row r="443" spans="1:16" ht="21" thickBot="1" x14ac:dyDescent="0.4">
      <c r="A443" s="1091" t="s">
        <v>838</v>
      </c>
      <c r="D443" s="965"/>
      <c r="E443" s="962"/>
      <c r="F443" s="1069"/>
      <c r="G443" s="1070"/>
      <c r="H443" s="963"/>
      <c r="I443" s="1069"/>
      <c r="J443" s="964"/>
      <c r="K443" s="970"/>
      <c r="L443" s="982" t="s">
        <v>843</v>
      </c>
      <c r="M443" s="963" t="s">
        <v>839</v>
      </c>
      <c r="N443" s="965"/>
      <c r="O443" s="961">
        <v>33</v>
      </c>
      <c r="P443" s="961" t="s">
        <v>846</v>
      </c>
    </row>
    <row r="445" spans="1:16" x14ac:dyDescent="0.3">
      <c r="B445" t="s">
        <v>809</v>
      </c>
      <c r="C445" t="s">
        <v>848</v>
      </c>
      <c r="D445" t="s">
        <v>849</v>
      </c>
      <c r="E445" t="s">
        <v>798</v>
      </c>
      <c r="F445" t="s">
        <v>848</v>
      </c>
      <c r="G445" t="s">
        <v>849</v>
      </c>
      <c r="H445" t="s">
        <v>796</v>
      </c>
      <c r="I445" t="s">
        <v>848</v>
      </c>
      <c r="J445" t="s">
        <v>849</v>
      </c>
      <c r="K445" t="s">
        <v>799</v>
      </c>
      <c r="L445" t="s">
        <v>848</v>
      </c>
      <c r="M445" t="s">
        <v>849</v>
      </c>
    </row>
    <row r="446" spans="1:16" ht="15" thickBot="1" x14ac:dyDescent="0.35">
      <c r="A446" s="1091" t="s">
        <v>838</v>
      </c>
      <c r="B446" s="1092" t="s">
        <v>839</v>
      </c>
      <c r="C446" s="1092" t="s">
        <v>840</v>
      </c>
      <c r="D446" s="1092" t="s">
        <v>841</v>
      </c>
      <c r="E446" s="1092">
        <v>33</v>
      </c>
      <c r="F446" s="1092" t="s">
        <v>842</v>
      </c>
      <c r="G446" s="1092">
        <v>32</v>
      </c>
      <c r="H446" s="1092" t="s">
        <v>843</v>
      </c>
      <c r="I446" s="1092" t="s">
        <v>844</v>
      </c>
      <c r="J446" s="1092" t="s">
        <v>845</v>
      </c>
      <c r="K446" s="1092" t="s">
        <v>846</v>
      </c>
      <c r="L446" s="1092" t="s">
        <v>847</v>
      </c>
      <c r="M446" s="1092">
        <v>16</v>
      </c>
    </row>
    <row r="452" spans="3:33" ht="24" x14ac:dyDescent="0.3">
      <c r="C452" s="825"/>
      <c r="D452" s="826" t="s">
        <v>108</v>
      </c>
      <c r="E452" s="826" t="s">
        <v>109</v>
      </c>
      <c r="F452" s="826" t="s">
        <v>110</v>
      </c>
      <c r="G452" s="826" t="s">
        <v>111</v>
      </c>
      <c r="H452" s="826" t="s">
        <v>113</v>
      </c>
      <c r="I452" s="826" t="s">
        <v>114</v>
      </c>
      <c r="J452" s="826" t="s">
        <v>115</v>
      </c>
      <c r="K452" s="826" t="s">
        <v>116</v>
      </c>
      <c r="L452" s="826" t="s">
        <v>118</v>
      </c>
      <c r="M452" s="826" t="s">
        <v>119</v>
      </c>
      <c r="N452" s="826" t="s">
        <v>120</v>
      </c>
      <c r="O452" s="826" t="s">
        <v>121</v>
      </c>
      <c r="P452" s="826" t="s">
        <v>122</v>
      </c>
      <c r="Q452" s="876" t="s">
        <v>658</v>
      </c>
      <c r="R452" s="876" t="s">
        <v>659</v>
      </c>
    </row>
    <row r="453" spans="3:33" ht="20.399999999999999" x14ac:dyDescent="0.35">
      <c r="C453" s="954" t="s">
        <v>70</v>
      </c>
      <c r="D453" s="961">
        <v>4.0392856938498358</v>
      </c>
      <c r="E453" s="962">
        <v>2.3859895455340546E-2</v>
      </c>
      <c r="F453" s="982">
        <v>14.087931008174502</v>
      </c>
      <c r="G453" s="961">
        <v>5.5589655349994525</v>
      </c>
      <c r="H453" s="963">
        <v>4.1768965638917068</v>
      </c>
      <c r="I453" s="982">
        <v>41.314827820350381</v>
      </c>
      <c r="J453" s="964">
        <v>38.555555555555557</v>
      </c>
      <c r="K453" s="970">
        <v>0.39307692446387732</v>
      </c>
      <c r="L453" s="982">
        <v>117.70206951272898</v>
      </c>
      <c r="M453" s="963">
        <v>9.7713794058253018</v>
      </c>
      <c r="N453" s="965">
        <v>0.10822940103966615</v>
      </c>
      <c r="O453" s="961">
        <v>31.483930982392408</v>
      </c>
      <c r="P453" s="961">
        <v>18.576517302414466</v>
      </c>
      <c r="Q453" s="961">
        <v>-69.796158778234812</v>
      </c>
      <c r="R453" s="1016">
        <v>-10.172033786069095</v>
      </c>
      <c r="S453" s="1017"/>
      <c r="T453" s="1018"/>
      <c r="U453" s="1018"/>
      <c r="V453" s="1016"/>
      <c r="W453" s="1016"/>
      <c r="X453" s="1016"/>
      <c r="Y453" s="1016"/>
      <c r="Z453" s="1016"/>
      <c r="AA453" s="1016"/>
      <c r="AB453" s="1016"/>
      <c r="AC453" s="1016"/>
      <c r="AD453" s="1016"/>
      <c r="AE453" s="1016"/>
      <c r="AF453" s="1016"/>
      <c r="AG453" s="1016"/>
    </row>
    <row r="454" spans="3:33" ht="23.4" x14ac:dyDescent="0.45">
      <c r="C454" s="833" t="s">
        <v>601</v>
      </c>
      <c r="D454" s="961">
        <v>3.9839999675750732</v>
      </c>
      <c r="E454" s="962">
        <v>3.5298533178865908E-2</v>
      </c>
      <c r="F454" s="982">
        <v>8.4396000099182125</v>
      </c>
      <c r="G454" s="961">
        <v>5.754440002441406</v>
      </c>
      <c r="H454" s="963">
        <v>1.5359999895095826</v>
      </c>
      <c r="I454" s="982">
        <v>118.31440002441406</v>
      </c>
      <c r="J454" s="964">
        <v>9.4285714285714288</v>
      </c>
      <c r="K454" s="970">
        <v>0.10500000044703484</v>
      </c>
      <c r="L454" s="982">
        <v>294.97599975585939</v>
      </c>
      <c r="M454" s="963">
        <v>31.67604019165039</v>
      </c>
      <c r="N454" s="965">
        <v>8.6451236754655839E-2</v>
      </c>
      <c r="O454" s="961">
        <v>38.901160202026368</v>
      </c>
      <c r="P454" s="961">
        <v>19.005159797668458</v>
      </c>
      <c r="Q454" s="961">
        <v>-73.012416076744913</v>
      </c>
      <c r="R454" s="1016">
        <v>-10.482118469643696</v>
      </c>
      <c r="S454" s="585"/>
      <c r="T454" s="585"/>
    </row>
    <row r="455" spans="3:33" ht="23.4" x14ac:dyDescent="0.45">
      <c r="C455" s="839" t="s">
        <v>602</v>
      </c>
      <c r="D455" s="961">
        <v>3.3</v>
      </c>
      <c r="E455" s="962">
        <v>9.6756696701049805E-2</v>
      </c>
      <c r="F455" s="982">
        <v>6.6159999847412108</v>
      </c>
      <c r="G455" s="961">
        <v>3.7079999923706053</v>
      </c>
      <c r="H455" s="963">
        <v>1.1959999799728394</v>
      </c>
      <c r="I455" s="982">
        <v>124.20200195312501</v>
      </c>
      <c r="J455" s="964">
        <v>10.25</v>
      </c>
      <c r="K455" s="970">
        <v>7.9999998211860657E-2</v>
      </c>
      <c r="L455" s="982">
        <v>299</v>
      </c>
      <c r="M455" s="963">
        <v>36.906400299072267</v>
      </c>
      <c r="N455" s="965">
        <v>9.8129019141197205E-2</v>
      </c>
      <c r="O455" s="961">
        <v>42.628000640869139</v>
      </c>
      <c r="P455" s="961">
        <v>15.701799964904785</v>
      </c>
      <c r="Q455" s="961">
        <v>-68.714521285898954</v>
      </c>
      <c r="R455" s="1016">
        <v>-9.7932007826742442</v>
      </c>
      <c r="S455" s="585"/>
      <c r="T455" s="585"/>
    </row>
    <row r="456" spans="3:33" ht="22.8" x14ac:dyDescent="0.35">
      <c r="C456" s="843" t="s">
        <v>76</v>
      </c>
      <c r="D456" s="961">
        <v>6.4777778519524469</v>
      </c>
      <c r="E456" s="962">
        <v>3.307866957038641E-2</v>
      </c>
      <c r="F456" s="982">
        <v>9.5888889100816517</v>
      </c>
      <c r="G456" s="961">
        <v>7.7277777459886341</v>
      </c>
      <c r="H456" s="963">
        <v>1.301111102104187</v>
      </c>
      <c r="I456" s="982">
        <v>90.807778252495666</v>
      </c>
      <c r="J456" s="964">
        <v>8.5</v>
      </c>
      <c r="K456" s="970">
        <v>5.000000074505806E-2</v>
      </c>
      <c r="L456" s="982">
        <v>281.37777709960938</v>
      </c>
      <c r="M456" s="963">
        <v>3.9127777947319879</v>
      </c>
      <c r="N456" s="965">
        <v>8.0344006419181824E-2</v>
      </c>
      <c r="O456" s="961">
        <v>24.364555570814346</v>
      </c>
      <c r="P456" s="961">
        <v>14.897555351257324</v>
      </c>
      <c r="Q456" s="961">
        <v>-73.243647537752651</v>
      </c>
      <c r="R456" s="1016">
        <v>-10.44971813437961</v>
      </c>
      <c r="S456" s="585" t="s">
        <v>645</v>
      </c>
      <c r="T456" s="585"/>
    </row>
    <row r="457" spans="3:33" ht="22.8" x14ac:dyDescent="0.35">
      <c r="C457" s="847" t="s">
        <v>77</v>
      </c>
      <c r="D457" s="961">
        <v>5.4555555449591742</v>
      </c>
      <c r="E457" s="962">
        <v>2.7860216175516445E-2</v>
      </c>
      <c r="F457" s="982">
        <v>10.346666547987196</v>
      </c>
      <c r="G457" s="961">
        <v>6.9577778710259333</v>
      </c>
      <c r="H457" s="963">
        <v>1.4822222259309557</v>
      </c>
      <c r="I457" s="982">
        <v>94.595555623372391</v>
      </c>
      <c r="J457" s="964">
        <v>8.1666666666666661</v>
      </c>
      <c r="K457" s="970"/>
      <c r="L457" s="982">
        <v>275.94444274902344</v>
      </c>
      <c r="M457" s="963">
        <v>9.9465556674533424</v>
      </c>
      <c r="N457" s="965">
        <v>7.1737980263100729E-2</v>
      </c>
      <c r="O457" s="961">
        <v>28.751777436998154</v>
      </c>
      <c r="P457" s="961">
        <v>17.594777848985501</v>
      </c>
      <c r="Q457" s="961">
        <v>-72.852736114017745</v>
      </c>
      <c r="R457" s="1016">
        <v>-10.445279451804719</v>
      </c>
      <c r="S457" s="585"/>
      <c r="T457" s="585"/>
    </row>
    <row r="458" spans="3:33" ht="23.4" x14ac:dyDescent="0.45">
      <c r="C458" s="851" t="s">
        <v>590</v>
      </c>
      <c r="D458" s="961">
        <v>4.2200000127156576</v>
      </c>
      <c r="E458" s="962">
        <v>3.046049689874053E-2</v>
      </c>
      <c r="F458" s="982">
        <v>11.753333250681559</v>
      </c>
      <c r="G458" s="961">
        <v>6.9027778042687311</v>
      </c>
      <c r="H458" s="963">
        <v>1.9522222280502319</v>
      </c>
      <c r="I458" s="982">
        <v>74.838334189520936</v>
      </c>
      <c r="J458" s="964">
        <v>9.9</v>
      </c>
      <c r="K458" s="970">
        <v>0.20666666701436043</v>
      </c>
      <c r="L458" s="982">
        <v>168.15222083197699</v>
      </c>
      <c r="M458" s="963">
        <v>42.525721867879234</v>
      </c>
      <c r="N458" s="965">
        <v>8.8328956315914794E-2</v>
      </c>
      <c r="O458" s="961">
        <v>38.315777460734047</v>
      </c>
      <c r="P458" s="961">
        <v>24.622499942779541</v>
      </c>
      <c r="Q458" s="961">
        <v>-68.083086145068293</v>
      </c>
      <c r="R458" s="1016">
        <v>-9.8235482676538162</v>
      </c>
      <c r="S458" s="585"/>
      <c r="T458" s="585"/>
    </row>
    <row r="459" spans="3:33" ht="23.4" x14ac:dyDescent="0.45">
      <c r="C459" s="851" t="s">
        <v>36</v>
      </c>
      <c r="D459" s="961">
        <v>2.4666666189829507</v>
      </c>
      <c r="E459" s="962">
        <v>2.9910980413357418E-2</v>
      </c>
      <c r="F459" s="982">
        <v>6.1613333384195963</v>
      </c>
      <c r="G459" s="961">
        <v>2.5493333180745443</v>
      </c>
      <c r="H459" s="963">
        <v>1.918666672706604</v>
      </c>
      <c r="I459" s="982">
        <v>14.817999903361002</v>
      </c>
      <c r="J459" s="964">
        <v>10.375</v>
      </c>
      <c r="K459" s="970">
        <v>0.19875000137835741</v>
      </c>
      <c r="L459" s="982">
        <v>36.78666671117147</v>
      </c>
      <c r="M459" s="963">
        <v>6.4683333555857336</v>
      </c>
      <c r="N459" s="965">
        <v>9.9484923481941226E-2</v>
      </c>
      <c r="O459" s="961">
        <v>14.971866798400878</v>
      </c>
      <c r="P459" s="961">
        <v>9.193933296203614</v>
      </c>
      <c r="Q459" s="961">
        <v>-71.780380470764058</v>
      </c>
      <c r="R459" s="1016">
        <v>-10.603749966944321</v>
      </c>
      <c r="S459" s="585"/>
      <c r="T459" s="585"/>
    </row>
    <row r="460" spans="3:33" ht="23.4" x14ac:dyDescent="0.45">
      <c r="C460" s="851" t="s">
        <v>27</v>
      </c>
      <c r="D460" s="961">
        <v>2.2999999523162842</v>
      </c>
      <c r="E460" s="962">
        <v>3.3762619830667973E-2</v>
      </c>
      <c r="F460" s="982">
        <v>5.1763636415654961</v>
      </c>
      <c r="G460" s="961">
        <v>4.2363636493682861</v>
      </c>
      <c r="H460" s="963">
        <v>1.2845454757863826</v>
      </c>
      <c r="I460" s="982">
        <v>21.542727383700285</v>
      </c>
      <c r="J460" s="964">
        <v>23.25</v>
      </c>
      <c r="K460" s="970">
        <v>0.25999999684946878</v>
      </c>
      <c r="L460" s="982">
        <v>67.399999098344281</v>
      </c>
      <c r="M460" s="963">
        <v>7.7213637178594414</v>
      </c>
      <c r="N460" s="965">
        <v>6.3163789158517669E-2</v>
      </c>
      <c r="O460" s="961">
        <v>13.934727148576217</v>
      </c>
      <c r="P460" s="961">
        <v>5.9941817630421035</v>
      </c>
      <c r="Q460" s="961">
        <v>-70.914153641529438</v>
      </c>
      <c r="R460" s="1016">
        <v>-10.372826631730076</v>
      </c>
      <c r="S460" s="585"/>
      <c r="T460" s="585"/>
    </row>
    <row r="461" spans="3:33" ht="23.4" x14ac:dyDescent="0.45">
      <c r="C461" s="851" t="s">
        <v>400</v>
      </c>
      <c r="D461" s="961">
        <v>5.6000000089406967</v>
      </c>
      <c r="E461" s="962">
        <v>2.6113400980830193E-2</v>
      </c>
      <c r="F461" s="982">
        <v>29.828750133514404</v>
      </c>
      <c r="G461" s="961">
        <v>14.59187513589859</v>
      </c>
      <c r="H461" s="963">
        <v>3.0706250220537186</v>
      </c>
      <c r="I461" s="982">
        <v>84.175624847412109</v>
      </c>
      <c r="J461" s="964">
        <v>9</v>
      </c>
      <c r="K461" s="970">
        <v>0.14399999976158143</v>
      </c>
      <c r="L461" s="982">
        <v>211.48000049591064</v>
      </c>
      <c r="M461" s="963">
        <v>21.89493727684021</v>
      </c>
      <c r="N461" s="965">
        <v>0.14104909356683493</v>
      </c>
      <c r="O461" s="961">
        <v>64.624437808990479</v>
      </c>
      <c r="P461" s="961">
        <v>55.194750547409058</v>
      </c>
      <c r="Q461" s="961">
        <v>-68.618364122051076</v>
      </c>
      <c r="R461" s="1016">
        <v>-9.6974994259419507</v>
      </c>
      <c r="S461" s="585"/>
      <c r="T461" s="585"/>
    </row>
    <row r="462" spans="3:33" ht="23.4" x14ac:dyDescent="0.45">
      <c r="C462" s="856" t="s">
        <v>589</v>
      </c>
      <c r="D462" s="961">
        <v>2.7363636276938696</v>
      </c>
      <c r="E462" s="962">
        <v>2.6052374020218851E-2</v>
      </c>
      <c r="F462" s="982">
        <v>18.540000074050006</v>
      </c>
      <c r="G462" s="961">
        <v>8.5982352144577927</v>
      </c>
      <c r="H462" s="963">
        <v>2.7635293988620533</v>
      </c>
      <c r="I462" s="982">
        <v>45.772940916173596</v>
      </c>
      <c r="J462" s="964">
        <v>27.4</v>
      </c>
      <c r="K462" s="970">
        <v>0.49000001233071089</v>
      </c>
      <c r="L462" s="982">
        <v>120.23294067382813</v>
      </c>
      <c r="M462" s="963">
        <v>21.867941379547119</v>
      </c>
      <c r="N462" s="965">
        <v>0.10613490202847649</v>
      </c>
      <c r="O462" s="961">
        <v>40.023646859561694</v>
      </c>
      <c r="P462" s="961">
        <v>27.501000123865463</v>
      </c>
      <c r="Q462" s="961">
        <v>-68.336390370385161</v>
      </c>
      <c r="R462" s="1016">
        <v>-9.7932007826742442</v>
      </c>
      <c r="S462" s="585"/>
      <c r="T462" s="585"/>
    </row>
    <row r="463" spans="3:33" ht="23.4" x14ac:dyDescent="0.45">
      <c r="C463" s="856" t="s">
        <v>603</v>
      </c>
      <c r="D463" s="961">
        <v>2.4555555714501276</v>
      </c>
      <c r="E463" s="962">
        <v>2.5327092967927456E-2</v>
      </c>
      <c r="F463" s="982">
        <v>12.932727293534713</v>
      </c>
      <c r="G463" s="961">
        <v>6.3727273507551709</v>
      </c>
      <c r="H463" s="963">
        <v>4.6800000017339531</v>
      </c>
      <c r="I463" s="982">
        <v>72.011818625710234</v>
      </c>
      <c r="J463" s="964">
        <v>8.1999999999999993</v>
      </c>
      <c r="K463" s="970">
        <v>0.38999999314546585</v>
      </c>
      <c r="L463" s="982">
        <v>161.98727208917791</v>
      </c>
      <c r="M463" s="963">
        <v>52.110181635076351</v>
      </c>
      <c r="N463" s="965">
        <v>8.7455870752984832E-2</v>
      </c>
      <c r="O463" s="961">
        <v>33.178181734952062</v>
      </c>
      <c r="P463" s="961">
        <v>24.017000024968926</v>
      </c>
      <c r="Q463" s="961"/>
      <c r="R463" s="1016"/>
    </row>
    <row r="464" spans="3:33" ht="23.4" x14ac:dyDescent="0.45">
      <c r="C464" s="856" t="s">
        <v>604</v>
      </c>
      <c r="D464" s="961">
        <v>3.0300000429153444</v>
      </c>
      <c r="E464" s="962">
        <v>4.6127392910420895E-2</v>
      </c>
      <c r="F464" s="982">
        <v>17.183333396911621</v>
      </c>
      <c r="G464" s="961">
        <v>7.3274999062220258</v>
      </c>
      <c r="H464" s="963">
        <v>6.2616666356722517</v>
      </c>
      <c r="I464" s="982">
        <v>52.097499529520668</v>
      </c>
      <c r="J464" s="964">
        <v>100.08333333333333</v>
      </c>
      <c r="K464" s="970">
        <v>0.58999999761581423</v>
      </c>
      <c r="L464" s="982">
        <v>121.25999800364177</v>
      </c>
      <c r="M464" s="963">
        <v>50.048417011896767</v>
      </c>
      <c r="N464" s="965">
        <v>9.5648604755600289E-2</v>
      </c>
      <c r="O464" s="961">
        <v>34.195333639780678</v>
      </c>
      <c r="P464" s="961">
        <v>25.319500207901001</v>
      </c>
      <c r="Q464" s="961"/>
      <c r="R464" s="1016"/>
    </row>
    <row r="465" spans="3:20" ht="23.4" x14ac:dyDescent="0.45">
      <c r="C465" s="851" t="s">
        <v>16</v>
      </c>
      <c r="D465" s="961">
        <v>4.2833333611488342</v>
      </c>
      <c r="E465" s="962">
        <v>4.0292096634705864E-2</v>
      </c>
      <c r="F465" s="982">
        <v>20.550833066304524</v>
      </c>
      <c r="G465" s="961">
        <v>18.852499802907307</v>
      </c>
      <c r="H465" s="963">
        <v>4.3675000071525574</v>
      </c>
      <c r="I465" s="982">
        <v>98.519166946411133</v>
      </c>
      <c r="J465" s="964">
        <v>102.08333333333333</v>
      </c>
      <c r="K465" s="970">
        <v>0.87599998824298386</v>
      </c>
      <c r="L465" s="982">
        <v>272.05833180745441</v>
      </c>
      <c r="M465" s="963">
        <v>6.5512499411900835</v>
      </c>
      <c r="N465" s="965">
        <v>0.18226984515786171</v>
      </c>
      <c r="O465" s="961">
        <v>63.106250127156578</v>
      </c>
      <c r="P465" s="961">
        <v>55.250583330790199</v>
      </c>
      <c r="Q465" s="961">
        <v>-8.8790639592714751</v>
      </c>
      <c r="R465" s="1016">
        <v>-8.8790639592714751</v>
      </c>
      <c r="S465" s="585"/>
      <c r="T465" s="585"/>
    </row>
    <row r="466" spans="3:20" ht="23.4" x14ac:dyDescent="0.45">
      <c r="C466" s="851" t="s">
        <v>24</v>
      </c>
      <c r="D466" s="961">
        <v>6.2999999324480696</v>
      </c>
      <c r="E466" s="962">
        <v>3.4428140614181757E-2</v>
      </c>
      <c r="F466" s="982">
        <v>19.975833257039387</v>
      </c>
      <c r="G466" s="961">
        <v>13.302499930063883</v>
      </c>
      <c r="H466" s="963">
        <v>4.3983333706855774</v>
      </c>
      <c r="I466" s="982">
        <v>74.703332901000977</v>
      </c>
      <c r="J466" s="964">
        <v>37.444444444444443</v>
      </c>
      <c r="K466" s="970">
        <v>0.5566666591912508</v>
      </c>
      <c r="L466" s="982">
        <v>206.21333185831705</v>
      </c>
      <c r="M466" s="963">
        <v>36.886916299661003</v>
      </c>
      <c r="N466" s="965">
        <v>0.17067300404111543</v>
      </c>
      <c r="O466" s="961">
        <v>50.323833465576172</v>
      </c>
      <c r="P466" s="961">
        <v>29.022249698638916</v>
      </c>
      <c r="Q466" s="961">
        <v>-66.014941229798836</v>
      </c>
      <c r="R466" s="1016">
        <v>-9.4452806013671875</v>
      </c>
      <c r="S466" s="585"/>
      <c r="T466" s="585"/>
    </row>
    <row r="467" spans="3:20" ht="23.4" x14ac:dyDescent="0.45">
      <c r="C467" s="851" t="s">
        <v>33</v>
      </c>
      <c r="D467" s="961">
        <v>3.1777777671813965</v>
      </c>
      <c r="E467" s="962">
        <v>2.5130414714415867E-2</v>
      </c>
      <c r="F467" s="982">
        <v>14.199166615804037</v>
      </c>
      <c r="G467" s="961">
        <v>8.3625000715255737</v>
      </c>
      <c r="H467" s="963">
        <v>3.250833292802175</v>
      </c>
      <c r="I467" s="982">
        <v>43.62916692097982</v>
      </c>
      <c r="J467" s="964">
        <v>38</v>
      </c>
      <c r="K467" s="970">
        <v>0.38625001115724444</v>
      </c>
      <c r="L467" s="982">
        <v>125.86166699727376</v>
      </c>
      <c r="M467" s="963">
        <v>18.179500063260395</v>
      </c>
      <c r="N467" s="965">
        <v>8.9451678718129798E-2</v>
      </c>
      <c r="O467" s="961">
        <v>29.716249942779541</v>
      </c>
      <c r="P467" s="961">
        <v>19.999749859174091</v>
      </c>
      <c r="Q467" s="961">
        <v>-68.826203816673527</v>
      </c>
      <c r="R467" s="1016">
        <v>-9.842123335019183</v>
      </c>
      <c r="S467" s="585"/>
      <c r="T467" s="585"/>
    </row>
    <row r="468" spans="3:20" ht="22.8" x14ac:dyDescent="0.35">
      <c r="C468" s="857" t="s">
        <v>605</v>
      </c>
      <c r="D468" s="961">
        <v>5.904166579246521</v>
      </c>
      <c r="E468" s="962">
        <v>4.7388349575075234E-2</v>
      </c>
      <c r="F468" s="982">
        <v>11.131666620572409</v>
      </c>
      <c r="G468" s="961">
        <v>7.6716666221618652</v>
      </c>
      <c r="H468" s="963">
        <v>1.501666675011317</v>
      </c>
      <c r="I468" s="982">
        <v>107.27791659037273</v>
      </c>
      <c r="J468" s="964">
        <v>15.263157894736842</v>
      </c>
      <c r="K468" s="970">
        <v>9.6249999944120646E-2</v>
      </c>
      <c r="L468" s="982">
        <v>286.54583231608075</v>
      </c>
      <c r="M468" s="963">
        <v>15.512166579564413</v>
      </c>
      <c r="N468" s="965">
        <v>0.12855710306515297</v>
      </c>
      <c r="O468" s="961">
        <v>42.001333475112915</v>
      </c>
      <c r="P468" s="961">
        <v>22.691666722297668</v>
      </c>
      <c r="Q468" s="961">
        <v>-72.189333002600605</v>
      </c>
      <c r="R468" s="1016">
        <v>-10.353061093470624</v>
      </c>
      <c r="S468" s="585" t="s">
        <v>646</v>
      </c>
      <c r="T468" s="585"/>
    </row>
    <row r="469" spans="3:20" ht="20.399999999999999" x14ac:dyDescent="0.35">
      <c r="C469" s="878" t="s">
        <v>665</v>
      </c>
      <c r="D469" s="961">
        <v>3.8010603027095051</v>
      </c>
      <c r="E469" s="962">
        <v>2.9215759482589716E-2</v>
      </c>
      <c r="F469" s="982">
        <v>13.669708623781213</v>
      </c>
      <c r="G469" s="961">
        <v>7.3815301744068877</v>
      </c>
      <c r="H469" s="963">
        <v>2.181313934277715</v>
      </c>
      <c r="I469" s="982">
        <v>66.631035182782114</v>
      </c>
      <c r="J469" s="964">
        <v>14.84153756211634</v>
      </c>
      <c r="K469" s="970">
        <v>0.28667251664183618</v>
      </c>
      <c r="L469" s="982">
        <v>154.62108238334449</v>
      </c>
      <c r="M469" s="963">
        <v>36.692510540276537</v>
      </c>
      <c r="N469" s="965">
        <v>9.3356884862636394E-2</v>
      </c>
      <c r="O469" s="961">
        <v>38.798034648476673</v>
      </c>
      <c r="P469" s="961">
        <v>25.435312329487815</v>
      </c>
      <c r="Q469" s="961">
        <v>-68.154612564728069</v>
      </c>
      <c r="R469" s="1016">
        <v>-9.8149789398285403</v>
      </c>
    </row>
    <row r="470" spans="3:20" ht="20.399999999999999" x14ac:dyDescent="0.35">
      <c r="C470" s="878" t="s">
        <v>709</v>
      </c>
      <c r="D470" s="961">
        <v>4.3339698227615351</v>
      </c>
      <c r="E470" s="962">
        <v>2.8296731249194591E-2</v>
      </c>
      <c r="F470" s="982">
        <v>18.456587820246099</v>
      </c>
      <c r="G470" s="961">
        <v>9.5174891837769877</v>
      </c>
      <c r="H470" s="963">
        <v>2.444759308973754</v>
      </c>
      <c r="I470" s="982">
        <v>71.828362711493739</v>
      </c>
      <c r="J470" s="964">
        <v>13.111067681547009</v>
      </c>
      <c r="K470" s="970">
        <v>0.24440787473532172</v>
      </c>
      <c r="L470" s="982">
        <v>171.46470346585741</v>
      </c>
      <c r="M470" s="963">
        <v>32.308946356086388</v>
      </c>
      <c r="N470" s="965">
        <v>0.10748500264376085</v>
      </c>
      <c r="O470" s="961">
        <v>46.448728034845715</v>
      </c>
      <c r="P470" s="961">
        <v>34.251109703239429</v>
      </c>
      <c r="Q470" s="961">
        <v>-68.291992166156817</v>
      </c>
      <c r="R470" s="1016">
        <v>-9.7801773557930165</v>
      </c>
    </row>
    <row r="471" spans="3:20" ht="22.8" x14ac:dyDescent="0.35">
      <c r="C471" s="843" t="s">
        <v>76</v>
      </c>
      <c r="D471" s="961">
        <v>6.4777778519524469</v>
      </c>
      <c r="E471" s="962">
        <v>3.307866957038641E-2</v>
      </c>
      <c r="F471" s="982">
        <v>9.5888889100816517</v>
      </c>
      <c r="G471" s="961">
        <v>7.7277777459886341</v>
      </c>
      <c r="H471" s="963">
        <v>1.301111102104187</v>
      </c>
      <c r="I471" s="982">
        <v>90.807778252495666</v>
      </c>
      <c r="J471" s="964">
        <v>8.5</v>
      </c>
      <c r="K471" s="970">
        <v>5.000000074505806E-2</v>
      </c>
      <c r="L471" s="982">
        <v>281.37777709960938</v>
      </c>
      <c r="M471" s="963">
        <v>3.9127777947319879</v>
      </c>
      <c r="N471" s="965">
        <v>8.0344006419181824E-2</v>
      </c>
      <c r="O471" s="961">
        <v>24.364555570814346</v>
      </c>
      <c r="P471" s="961">
        <v>14.897555351257324</v>
      </c>
      <c r="Q471" s="961">
        <v>-73.243647537752651</v>
      </c>
      <c r="R471" s="1016">
        <v>-10.44971813437961</v>
      </c>
      <c r="S471" s="585" t="s">
        <v>645</v>
      </c>
      <c r="T471" s="585"/>
    </row>
    <row r="472" spans="3:20" ht="22.8" x14ac:dyDescent="0.35">
      <c r="C472" s="847" t="s">
        <v>77</v>
      </c>
      <c r="D472" s="961">
        <v>5.4555555449591742</v>
      </c>
      <c r="E472" s="962">
        <v>2.7860216175516445E-2</v>
      </c>
      <c r="F472" s="982">
        <v>10.346666547987196</v>
      </c>
      <c r="G472" s="961">
        <v>6.9577778710259333</v>
      </c>
      <c r="H472" s="963">
        <v>1.4822222259309557</v>
      </c>
      <c r="I472" s="982">
        <v>94.595555623372391</v>
      </c>
      <c r="J472" s="964">
        <v>8.1666666666666661</v>
      </c>
      <c r="K472" s="970"/>
      <c r="L472" s="982">
        <v>275.94444274902344</v>
      </c>
      <c r="M472" s="963">
        <v>9.9465556674533424</v>
      </c>
      <c r="N472" s="965">
        <v>7.1737980263100729E-2</v>
      </c>
      <c r="O472" s="961">
        <v>28.751777436998154</v>
      </c>
      <c r="P472" s="961">
        <v>17.594777848985501</v>
      </c>
      <c r="Q472" s="961">
        <v>-72.852736114017745</v>
      </c>
      <c r="R472" s="1016">
        <v>-10.445279451804719</v>
      </c>
      <c r="S472" s="585"/>
      <c r="T472" s="585"/>
    </row>
    <row r="478" spans="3:20" ht="23.4" x14ac:dyDescent="0.45">
      <c r="C478" s="827" t="s">
        <v>70</v>
      </c>
      <c r="D478" s="961">
        <v>4.0392856938498358</v>
      </c>
      <c r="E478" s="962">
        <v>2.3859895455340546E-2</v>
      </c>
      <c r="F478" s="1069">
        <v>14.087931008174502</v>
      </c>
      <c r="G478" s="1070">
        <v>5.5589655349994525</v>
      </c>
      <c r="H478" s="963">
        <v>4.1768965638917068</v>
      </c>
      <c r="I478" s="1069">
        <v>41.314827820350381</v>
      </c>
      <c r="J478" s="964">
        <v>38.555555555555557</v>
      </c>
      <c r="K478" s="970">
        <v>0.39307692446387732</v>
      </c>
      <c r="L478" s="982">
        <v>117.70206951272898</v>
      </c>
      <c r="M478" s="963">
        <v>9.7713794058253018</v>
      </c>
      <c r="N478" s="965">
        <v>0.10822940103966615</v>
      </c>
      <c r="O478" s="961">
        <v>31.483930982392408</v>
      </c>
      <c r="P478" s="961">
        <v>18.576517302414466</v>
      </c>
      <c r="Q478" s="588">
        <v>-69.796158778234812</v>
      </c>
      <c r="R478" s="585">
        <v>-10.172033786069095</v>
      </c>
      <c r="S478" s="585"/>
      <c r="T478" s="585"/>
    </row>
    <row r="479" spans="3:20" ht="23.4" x14ac:dyDescent="0.45">
      <c r="C479" s="833" t="s">
        <v>601</v>
      </c>
      <c r="D479" s="961">
        <v>3.9839999675750732</v>
      </c>
      <c r="E479" s="962">
        <v>3.5298533178865908E-2</v>
      </c>
      <c r="F479" s="1069">
        <v>8.4396000099182125</v>
      </c>
      <c r="G479" s="1070">
        <v>5.754440002441406</v>
      </c>
      <c r="H479" s="963">
        <v>1.5359999895095826</v>
      </c>
      <c r="I479" s="1069">
        <v>118.31440002441406</v>
      </c>
      <c r="J479" s="964">
        <v>9.4285714285714288</v>
      </c>
      <c r="K479" s="970">
        <v>0.10500000044703484</v>
      </c>
      <c r="L479" s="982">
        <v>294.97599975585939</v>
      </c>
      <c r="M479" s="963">
        <v>31.67604019165039</v>
      </c>
      <c r="N479" s="965">
        <v>8.6451236754655839E-2</v>
      </c>
      <c r="O479" s="961">
        <v>38.901160202026368</v>
      </c>
      <c r="P479" s="961">
        <v>19.005159797668458</v>
      </c>
      <c r="Q479" s="588">
        <v>-73.012416076744913</v>
      </c>
      <c r="R479" s="585">
        <v>-10.482118469643696</v>
      </c>
      <c r="S479" s="585"/>
      <c r="T479" s="585"/>
    </row>
    <row r="480" spans="3:20" ht="23.4" x14ac:dyDescent="0.45">
      <c r="C480" s="839" t="s">
        <v>602</v>
      </c>
      <c r="D480" s="961">
        <v>3.3</v>
      </c>
      <c r="E480" s="962">
        <v>9.6756696701049805E-2</v>
      </c>
      <c r="F480" s="1069">
        <v>6.6159999847412108</v>
      </c>
      <c r="G480" s="1070">
        <v>3.7079999923706053</v>
      </c>
      <c r="H480" s="963">
        <v>1.1959999799728394</v>
      </c>
      <c r="I480" s="1069">
        <v>124.20200195312501</v>
      </c>
      <c r="J480" s="964">
        <v>10.25</v>
      </c>
      <c r="K480" s="970">
        <v>7.9999998211860657E-2</v>
      </c>
      <c r="L480" s="982">
        <v>299</v>
      </c>
      <c r="M480" s="963">
        <v>36.906400299072267</v>
      </c>
      <c r="N480" s="965">
        <v>9.8129019141197205E-2</v>
      </c>
      <c r="O480" s="961">
        <v>42.628000640869139</v>
      </c>
      <c r="P480" s="961">
        <v>15.701799964904785</v>
      </c>
      <c r="Q480" s="588">
        <v>-68.714521285898954</v>
      </c>
      <c r="R480" s="585">
        <v>-9.7932007826742442</v>
      </c>
      <c r="S480" s="585"/>
      <c r="T480" s="585"/>
    </row>
    <row r="481" spans="3:20" ht="22.8" x14ac:dyDescent="0.35">
      <c r="C481" s="843" t="s">
        <v>76</v>
      </c>
      <c r="D481" s="961">
        <v>6.4777778519524469</v>
      </c>
      <c r="E481" s="962">
        <v>3.307866957038641E-2</v>
      </c>
      <c r="F481" s="1069">
        <v>9.5888889100816517</v>
      </c>
      <c r="G481" s="1070">
        <v>7.7277777459886341</v>
      </c>
      <c r="H481" s="963">
        <v>1.301111102104187</v>
      </c>
      <c r="I481" s="1069">
        <v>90.807778252495666</v>
      </c>
      <c r="J481" s="964">
        <v>8.5</v>
      </c>
      <c r="K481" s="970">
        <v>5.000000074505806E-2</v>
      </c>
      <c r="L481" s="982">
        <v>281.37777709960938</v>
      </c>
      <c r="M481" s="963">
        <v>3.9127777947319879</v>
      </c>
      <c r="N481" s="965">
        <v>8.0344006419181824E-2</v>
      </c>
      <c r="O481" s="961">
        <v>24.364555570814346</v>
      </c>
      <c r="P481" s="961">
        <v>14.897555351257324</v>
      </c>
      <c r="Q481" s="588">
        <v>-73.243647537752651</v>
      </c>
      <c r="R481" s="585">
        <v>-10.44971813437961</v>
      </c>
      <c r="S481" s="585" t="s">
        <v>645</v>
      </c>
      <c r="T481" s="585"/>
    </row>
    <row r="482" spans="3:20" ht="22.8" x14ac:dyDescent="0.35">
      <c r="C482" s="847" t="s">
        <v>77</v>
      </c>
      <c r="D482" s="961">
        <v>5.4555555449591742</v>
      </c>
      <c r="E482" s="962">
        <v>2.7860216175516445E-2</v>
      </c>
      <c r="F482" s="1069">
        <v>10.346666547987196</v>
      </c>
      <c r="G482" s="1070">
        <v>6.9577778710259333</v>
      </c>
      <c r="H482" s="963">
        <v>1.4822222259309557</v>
      </c>
      <c r="I482" s="1069">
        <v>94.595555623372391</v>
      </c>
      <c r="J482" s="964">
        <v>8.1666666666666661</v>
      </c>
      <c r="K482" s="970"/>
      <c r="L482" s="982">
        <v>275.94444274902344</v>
      </c>
      <c r="M482" s="963">
        <v>9.9465556674533424</v>
      </c>
      <c r="N482" s="965">
        <v>7.1737980263100729E-2</v>
      </c>
      <c r="O482" s="961">
        <v>28.751777436998154</v>
      </c>
      <c r="P482" s="961">
        <v>17.594777848985501</v>
      </c>
      <c r="Q482" s="588">
        <v>-72.852736114017745</v>
      </c>
      <c r="R482" s="585">
        <v>-10.445279451804719</v>
      </c>
      <c r="S482" s="585"/>
      <c r="T482" s="585"/>
    </row>
    <row r="483" spans="3:20" ht="23.4" x14ac:dyDescent="0.45">
      <c r="C483" s="851" t="s">
        <v>590</v>
      </c>
      <c r="D483" s="961">
        <v>4.2200000127156576</v>
      </c>
      <c r="E483" s="962">
        <v>3.046049689874053E-2</v>
      </c>
      <c r="F483" s="1069">
        <v>11.753333250681559</v>
      </c>
      <c r="G483" s="1070">
        <v>6.9027778042687311</v>
      </c>
      <c r="H483" s="963">
        <v>1.9522222280502319</v>
      </c>
      <c r="I483" s="1069">
        <v>74.838334189520936</v>
      </c>
      <c r="J483" s="964">
        <v>9.9</v>
      </c>
      <c r="K483" s="970">
        <v>0.20666666701436043</v>
      </c>
      <c r="L483" s="982">
        <v>168.15222083197699</v>
      </c>
      <c r="M483" s="963">
        <v>42.525721867879234</v>
      </c>
      <c r="N483" s="965">
        <v>8.8328956315914794E-2</v>
      </c>
      <c r="O483" s="961">
        <v>38.315777460734047</v>
      </c>
      <c r="P483" s="961">
        <v>24.622499942779541</v>
      </c>
      <c r="Q483" s="588">
        <v>-68.083086145068293</v>
      </c>
      <c r="R483" s="585">
        <v>-9.8235482676538162</v>
      </c>
      <c r="S483" s="585"/>
      <c r="T483" s="585"/>
    </row>
    <row r="484" spans="3:20" ht="23.4" x14ac:dyDescent="0.45">
      <c r="C484" s="851" t="s">
        <v>36</v>
      </c>
      <c r="D484" s="961">
        <v>2.4666666189829507</v>
      </c>
      <c r="E484" s="962">
        <v>2.9910980413357418E-2</v>
      </c>
      <c r="F484" s="1069">
        <v>6.1613333384195963</v>
      </c>
      <c r="G484" s="1070">
        <v>2.5493333180745443</v>
      </c>
      <c r="H484" s="963">
        <v>1.918666672706604</v>
      </c>
      <c r="I484" s="1069">
        <v>14.817999903361002</v>
      </c>
      <c r="J484" s="964">
        <v>10.375</v>
      </c>
      <c r="K484" s="970">
        <v>0.19875000137835741</v>
      </c>
      <c r="L484" s="982">
        <v>36.78666671117147</v>
      </c>
      <c r="M484" s="963">
        <v>6.4683333555857336</v>
      </c>
      <c r="N484" s="965">
        <v>9.9484923481941226E-2</v>
      </c>
      <c r="O484" s="961">
        <v>14.971866798400878</v>
      </c>
      <c r="P484" s="961">
        <v>9.193933296203614</v>
      </c>
      <c r="Q484" s="588">
        <v>-71.780380470764058</v>
      </c>
      <c r="R484" s="585">
        <v>-10.603749966944321</v>
      </c>
      <c r="S484" s="585"/>
      <c r="T484" s="585"/>
    </row>
    <row r="485" spans="3:20" ht="23.4" x14ac:dyDescent="0.45">
      <c r="C485" s="851" t="s">
        <v>27</v>
      </c>
      <c r="D485" s="961">
        <v>2.2999999523162842</v>
      </c>
      <c r="E485" s="962">
        <v>3.3762619830667973E-2</v>
      </c>
      <c r="F485" s="1069">
        <v>5.1763636415654961</v>
      </c>
      <c r="G485" s="1070">
        <v>4.2363636493682861</v>
      </c>
      <c r="H485" s="963">
        <v>1.2845454757863826</v>
      </c>
      <c r="I485" s="1069">
        <v>21.542727383700285</v>
      </c>
      <c r="J485" s="964">
        <v>23.25</v>
      </c>
      <c r="K485" s="970">
        <v>0.25999999684946878</v>
      </c>
      <c r="L485" s="982">
        <v>67.399999098344281</v>
      </c>
      <c r="M485" s="963">
        <v>7.7213637178594414</v>
      </c>
      <c r="N485" s="965">
        <v>6.3163789158517669E-2</v>
      </c>
      <c r="O485" s="961">
        <v>13.934727148576217</v>
      </c>
      <c r="P485" s="961">
        <v>5.9941817630421035</v>
      </c>
      <c r="Q485" s="588">
        <v>-70.914153641529438</v>
      </c>
      <c r="R485" s="585">
        <v>-10.372826631730076</v>
      </c>
      <c r="S485" s="585"/>
      <c r="T485" s="585"/>
    </row>
    <row r="486" spans="3:20" ht="23.4" x14ac:dyDescent="0.45">
      <c r="C486" s="851" t="s">
        <v>400</v>
      </c>
      <c r="D486" s="961">
        <v>5.6000000089406967</v>
      </c>
      <c r="E486" s="962">
        <v>2.6113400980830193E-2</v>
      </c>
      <c r="F486" s="1069">
        <v>29.828750133514404</v>
      </c>
      <c r="G486" s="1070">
        <v>14.59187513589859</v>
      </c>
      <c r="H486" s="963">
        <v>3.0706250220537186</v>
      </c>
      <c r="I486" s="1069">
        <v>84.175624847412109</v>
      </c>
      <c r="J486" s="964">
        <v>9</v>
      </c>
      <c r="K486" s="970">
        <v>0.14399999976158143</v>
      </c>
      <c r="L486" s="982">
        <v>211.48000049591064</v>
      </c>
      <c r="M486" s="963">
        <v>21.89493727684021</v>
      </c>
      <c r="N486" s="965">
        <v>0.14104909356683493</v>
      </c>
      <c r="O486" s="961">
        <v>64.624437808990479</v>
      </c>
      <c r="P486" s="961">
        <v>55.194750547409058</v>
      </c>
      <c r="Q486" s="588">
        <v>-68.618364122051076</v>
      </c>
      <c r="R486" s="585">
        <v>-9.6974994259419507</v>
      </c>
      <c r="S486" s="585"/>
      <c r="T486" s="585"/>
    </row>
    <row r="487" spans="3:20" ht="23.4" x14ac:dyDescent="0.45">
      <c r="C487" s="856" t="s">
        <v>589</v>
      </c>
      <c r="D487" s="961">
        <v>2.7363636276938696</v>
      </c>
      <c r="E487" s="962">
        <v>2.6052374020218851E-2</v>
      </c>
      <c r="F487" s="1069">
        <v>18.540000074050006</v>
      </c>
      <c r="G487" s="1070">
        <v>8.5982352144577927</v>
      </c>
      <c r="H487" s="963">
        <v>2.7635293988620533</v>
      </c>
      <c r="I487" s="1069">
        <v>45.772940916173596</v>
      </c>
      <c r="J487" s="964">
        <v>27.4</v>
      </c>
      <c r="K487" s="970">
        <v>0.49000001233071089</v>
      </c>
      <c r="L487" s="982">
        <v>120.23294067382813</v>
      </c>
      <c r="M487" s="963">
        <v>21.867941379547119</v>
      </c>
      <c r="N487" s="965">
        <v>0.10613490202847649</v>
      </c>
      <c r="O487" s="961">
        <v>40.023646859561694</v>
      </c>
      <c r="P487" s="961">
        <v>27.501000123865463</v>
      </c>
      <c r="Q487" s="588">
        <v>-68.336390370385161</v>
      </c>
      <c r="R487" s="585">
        <v>-9.7932007826742442</v>
      </c>
      <c r="S487" s="585"/>
      <c r="T487" s="585"/>
    </row>
    <row r="488" spans="3:20" ht="23.4" x14ac:dyDescent="0.45">
      <c r="C488" s="856" t="s">
        <v>603</v>
      </c>
      <c r="D488" s="961">
        <v>2.4555555714501276</v>
      </c>
      <c r="E488" s="962">
        <v>2.5327092967927456E-2</v>
      </c>
      <c r="F488" s="1069">
        <v>12.932727293534713</v>
      </c>
      <c r="G488" s="1070">
        <v>6.3727273507551709</v>
      </c>
      <c r="H488" s="963">
        <v>4.6800000017339531</v>
      </c>
      <c r="I488" s="1069">
        <v>72.011818625710234</v>
      </c>
      <c r="J488" s="964">
        <v>8.1999999999999993</v>
      </c>
      <c r="K488" s="970">
        <v>0.38999999314546585</v>
      </c>
      <c r="L488" s="982">
        <v>161.98727208917791</v>
      </c>
      <c r="M488" s="963">
        <v>52.110181635076351</v>
      </c>
      <c r="N488" s="965">
        <v>8.7455870752984832E-2</v>
      </c>
      <c r="O488" s="961">
        <v>33.178181734952062</v>
      </c>
      <c r="P488" s="961">
        <v>24.017000024968926</v>
      </c>
    </row>
    <row r="489" spans="3:20" ht="23.4" x14ac:dyDescent="0.45">
      <c r="C489" s="856" t="s">
        <v>604</v>
      </c>
      <c r="D489" s="961">
        <v>3.0300000429153444</v>
      </c>
      <c r="E489" s="962">
        <v>4.6127392910420895E-2</v>
      </c>
      <c r="F489" s="1069">
        <v>17.183333396911621</v>
      </c>
      <c r="G489" s="1070">
        <v>7.3274999062220258</v>
      </c>
      <c r="H489" s="963">
        <v>6.2616666356722517</v>
      </c>
      <c r="I489" s="1069">
        <v>52.097499529520668</v>
      </c>
      <c r="J489" s="964">
        <v>100.08333333333333</v>
      </c>
      <c r="K489" s="970">
        <v>0.58999999761581423</v>
      </c>
      <c r="L489" s="982">
        <v>121.25999800364177</v>
      </c>
      <c r="M489" s="963">
        <v>50.048417011896767</v>
      </c>
      <c r="N489" s="965">
        <v>9.5648604755600289E-2</v>
      </c>
      <c r="O489" s="961">
        <v>34.195333639780678</v>
      </c>
      <c r="P489" s="961">
        <v>25.319500207901001</v>
      </c>
    </row>
    <row r="490" spans="3:20" ht="23.4" x14ac:dyDescent="0.45">
      <c r="C490" s="851" t="s">
        <v>16</v>
      </c>
      <c r="D490" s="961">
        <v>4.2833333611488342</v>
      </c>
      <c r="E490" s="962">
        <v>4.0292096634705864E-2</v>
      </c>
      <c r="F490" s="1069">
        <v>20.550833066304524</v>
      </c>
      <c r="G490" s="1070">
        <v>18.852499802907307</v>
      </c>
      <c r="H490" s="963">
        <v>4.3675000071525574</v>
      </c>
      <c r="I490" s="1069">
        <v>98.519166946411133</v>
      </c>
      <c r="J490" s="964">
        <v>102.08333333333333</v>
      </c>
      <c r="K490" s="970">
        <v>0.87599998824298386</v>
      </c>
      <c r="L490" s="982">
        <v>272.05833180745441</v>
      </c>
      <c r="M490" s="963">
        <v>6.5512499411900835</v>
      </c>
      <c r="N490" s="965">
        <v>0.18226984515786171</v>
      </c>
      <c r="O490" s="961">
        <v>63.106250127156578</v>
      </c>
      <c r="P490" s="961">
        <v>55.250583330790199</v>
      </c>
      <c r="Q490" s="585">
        <v>-8.8790639592714751</v>
      </c>
      <c r="R490" s="585">
        <v>-8.8790639592714751</v>
      </c>
      <c r="S490" s="585"/>
      <c r="T490" s="585"/>
    </row>
    <row r="491" spans="3:20" ht="23.4" x14ac:dyDescent="0.45">
      <c r="C491" s="851" t="s">
        <v>24</v>
      </c>
      <c r="D491" s="961">
        <v>6.2999999324480696</v>
      </c>
      <c r="E491" s="962">
        <v>3.4428140614181757E-2</v>
      </c>
      <c r="F491" s="1069">
        <v>19.975833257039387</v>
      </c>
      <c r="G491" s="1070">
        <v>13.302499930063883</v>
      </c>
      <c r="H491" s="963">
        <v>4.3983333706855774</v>
      </c>
      <c r="I491" s="1069">
        <v>74.703332901000977</v>
      </c>
      <c r="J491" s="964">
        <v>37.444444444444443</v>
      </c>
      <c r="K491" s="970">
        <v>0.5566666591912508</v>
      </c>
      <c r="L491" s="982">
        <v>206.21333185831705</v>
      </c>
      <c r="M491" s="963">
        <v>36.886916299661003</v>
      </c>
      <c r="N491" s="965">
        <v>0.17067300404111543</v>
      </c>
      <c r="O491" s="961">
        <v>50.323833465576172</v>
      </c>
      <c r="P491" s="961">
        <v>29.022249698638916</v>
      </c>
      <c r="Q491" s="588">
        <v>-66.014941229798836</v>
      </c>
      <c r="R491" s="585">
        <v>-9.4452806013671875</v>
      </c>
      <c r="S491" s="585"/>
      <c r="T491" s="585"/>
    </row>
    <row r="492" spans="3:20" ht="23.4" x14ac:dyDescent="0.45">
      <c r="C492" s="851" t="s">
        <v>33</v>
      </c>
      <c r="D492" s="961">
        <v>3.1777777671813965</v>
      </c>
      <c r="E492" s="962">
        <v>2.5130414714415867E-2</v>
      </c>
      <c r="F492" s="1069">
        <v>14.199166615804037</v>
      </c>
      <c r="G492" s="1070">
        <v>8.3625000715255737</v>
      </c>
      <c r="H492" s="963">
        <v>3.250833292802175</v>
      </c>
      <c r="I492" s="1069">
        <v>43.62916692097982</v>
      </c>
      <c r="J492" s="964">
        <v>38</v>
      </c>
      <c r="K492" s="970">
        <v>0.38625001115724444</v>
      </c>
      <c r="L492" s="982">
        <v>125.86166699727376</v>
      </c>
      <c r="M492" s="963">
        <v>18.179500063260395</v>
      </c>
      <c r="N492" s="965">
        <v>8.9451678718129798E-2</v>
      </c>
      <c r="O492" s="961">
        <v>29.716249942779541</v>
      </c>
      <c r="P492" s="961">
        <v>19.999749859174091</v>
      </c>
      <c r="Q492" s="588">
        <v>-68.826203816673527</v>
      </c>
      <c r="R492" s="585">
        <v>-9.842123335019183</v>
      </c>
      <c r="S492" s="585"/>
      <c r="T492" s="585"/>
    </row>
    <row r="493" spans="3:20" ht="22.8" x14ac:dyDescent="0.35">
      <c r="C493" s="857" t="s">
        <v>605</v>
      </c>
      <c r="D493" s="961">
        <v>5.904166579246521</v>
      </c>
      <c r="E493" s="962">
        <v>4.7388349575075234E-2</v>
      </c>
      <c r="F493" s="1069">
        <v>11.131666620572409</v>
      </c>
      <c r="G493" s="1070">
        <v>7.6716666221618652</v>
      </c>
      <c r="H493" s="963">
        <v>1.501666675011317</v>
      </c>
      <c r="I493" s="1069">
        <v>107.27791659037273</v>
      </c>
      <c r="J493" s="964">
        <v>15.263157894736842</v>
      </c>
      <c r="K493" s="970">
        <v>9.6249999944120646E-2</v>
      </c>
      <c r="L493" s="982">
        <v>286.54583231608075</v>
      </c>
      <c r="M493" s="963">
        <v>15.512166579564413</v>
      </c>
      <c r="N493" s="965">
        <v>0.12855710306515297</v>
      </c>
      <c r="O493" s="961">
        <v>42.001333475112915</v>
      </c>
      <c r="P493" s="961">
        <v>22.691666722297668</v>
      </c>
      <c r="Q493" s="588">
        <v>-72.189333002600605</v>
      </c>
      <c r="R493" s="585">
        <v>-10.353061093470624</v>
      </c>
      <c r="S493" s="585" t="s">
        <v>646</v>
      </c>
      <c r="T493" s="585"/>
    </row>
    <row r="494" spans="3:20" ht="23.4" x14ac:dyDescent="0.45">
      <c r="C494" s="878" t="s">
        <v>665</v>
      </c>
      <c r="D494" s="961">
        <v>3.8010603027095051</v>
      </c>
      <c r="E494" s="962">
        <v>2.9215759482589716E-2</v>
      </c>
      <c r="F494" s="1069">
        <v>13.669708623781213</v>
      </c>
      <c r="G494" s="1070">
        <v>7.3815301744068877</v>
      </c>
      <c r="H494" s="963">
        <v>2.181313934277715</v>
      </c>
      <c r="I494" s="1069">
        <v>66.631035182782114</v>
      </c>
      <c r="J494" s="964">
        <v>14.84153756211634</v>
      </c>
      <c r="K494" s="970">
        <v>0.28667251664183618</v>
      </c>
      <c r="L494" s="982">
        <v>154.62108238334449</v>
      </c>
      <c r="M494" s="963">
        <v>36.692510540276537</v>
      </c>
      <c r="N494" s="965">
        <v>9.3356884862636394E-2</v>
      </c>
      <c r="O494" s="961">
        <v>38.798034648476673</v>
      </c>
      <c r="P494" s="961">
        <v>25.435312329487815</v>
      </c>
      <c r="Q494" s="879">
        <v>-68.154612564728069</v>
      </c>
      <c r="R494" s="881">
        <v>-9.8149789398285403</v>
      </c>
    </row>
    <row r="495" spans="3:20" ht="23.4" x14ac:dyDescent="0.45">
      <c r="C495" s="878" t="s">
        <v>709</v>
      </c>
      <c r="D495" s="961">
        <v>4.3339698227615351</v>
      </c>
      <c r="E495" s="962">
        <v>2.8296731249194591E-2</v>
      </c>
      <c r="F495" s="1069">
        <v>18.456587820246099</v>
      </c>
      <c r="G495" s="1070">
        <v>9.5174891837769877</v>
      </c>
      <c r="H495" s="963">
        <v>2.444759308973754</v>
      </c>
      <c r="I495" s="1069">
        <v>71.828362711493739</v>
      </c>
      <c r="J495" s="964">
        <v>13.111067681547009</v>
      </c>
      <c r="K495" s="970">
        <v>0.24440787473532172</v>
      </c>
      <c r="L495" s="982">
        <v>171.46470346585741</v>
      </c>
      <c r="M495" s="963">
        <v>32.308946356086388</v>
      </c>
      <c r="N495" s="965">
        <v>0.10748500264376085</v>
      </c>
      <c r="O495" s="961">
        <v>46.448728034845715</v>
      </c>
      <c r="P495" s="961">
        <v>34.251109703239429</v>
      </c>
      <c r="Q495" s="934">
        <v>-68.291992166156817</v>
      </c>
      <c r="R495" s="935">
        <v>-9.7801773557930165</v>
      </c>
    </row>
    <row r="496" spans="3:20" ht="22.8" x14ac:dyDescent="0.35">
      <c r="C496" s="843" t="s">
        <v>76</v>
      </c>
      <c r="D496" s="961">
        <v>6.4777778519524469</v>
      </c>
      <c r="E496" s="962">
        <v>3.307866957038641E-2</v>
      </c>
      <c r="F496" s="1069">
        <v>9.5888889100816517</v>
      </c>
      <c r="G496" s="1070">
        <v>7.7277777459886341</v>
      </c>
      <c r="H496" s="963">
        <v>1.301111102104187</v>
      </c>
      <c r="I496" s="1069">
        <v>90.807778252495666</v>
      </c>
      <c r="J496" s="964">
        <v>8.5</v>
      </c>
      <c r="K496" s="970">
        <v>5.000000074505806E-2</v>
      </c>
      <c r="L496" s="982">
        <v>281.37777709960938</v>
      </c>
      <c r="M496" s="963">
        <v>3.9127777947319879</v>
      </c>
      <c r="N496" s="965">
        <v>8.0344006419181824E-2</v>
      </c>
      <c r="O496" s="961">
        <v>24.364555570814346</v>
      </c>
      <c r="P496" s="961">
        <v>14.897555351257324</v>
      </c>
      <c r="Q496" s="588">
        <v>-73.243647537752651</v>
      </c>
      <c r="R496" s="585">
        <v>-10.44971813437961</v>
      </c>
      <c r="S496" s="585" t="s">
        <v>645</v>
      </c>
      <c r="T496" s="585"/>
    </row>
    <row r="497" spans="3:20" ht="22.8" x14ac:dyDescent="0.35">
      <c r="C497" s="847" t="s">
        <v>77</v>
      </c>
      <c r="D497" s="961">
        <v>5.4555555449591742</v>
      </c>
      <c r="E497" s="962">
        <v>2.7860216175516445E-2</v>
      </c>
      <c r="F497" s="1069">
        <v>10.346666547987196</v>
      </c>
      <c r="G497" s="1070">
        <v>6.9577778710259333</v>
      </c>
      <c r="H497" s="963">
        <v>1.4822222259309557</v>
      </c>
      <c r="I497" s="1069">
        <v>94.595555623372391</v>
      </c>
      <c r="J497" s="964">
        <v>8.1666666666666661</v>
      </c>
      <c r="K497" s="970"/>
      <c r="L497" s="982">
        <v>275.94444274902344</v>
      </c>
      <c r="M497" s="963">
        <v>9.9465556674533424</v>
      </c>
      <c r="N497" s="965">
        <v>7.1737980263100729E-2</v>
      </c>
      <c r="O497" s="961">
        <v>28.751777436998154</v>
      </c>
      <c r="P497" s="961">
        <v>17.594777848985501</v>
      </c>
      <c r="Q497" s="588">
        <v>-72.852736114017745</v>
      </c>
      <c r="R497" s="585">
        <v>-10.445279451804719</v>
      </c>
      <c r="S497" s="585"/>
      <c r="T497" s="585"/>
    </row>
  </sheetData>
  <mergeCells count="2">
    <mergeCell ref="C2:C3"/>
    <mergeCell ref="D2:G2"/>
  </mergeCells>
  <conditionalFormatting sqref="D215 D339">
    <cfRule type="cellIs" dxfId="378" priority="173" operator="between">
      <formula>$D$159</formula>
      <formula>$D$166</formula>
    </cfRule>
  </conditionalFormatting>
  <conditionalFormatting sqref="F215:F318">
    <cfRule type="cellIs" dxfId="377" priority="165" operator="between">
      <formula>$F$181</formula>
      <formula>$F$196</formula>
    </cfRule>
    <cfRule type="cellIs" dxfId="376" priority="166" operator="between">
      <formula>$F$166</formula>
      <formula>$F$181</formula>
    </cfRule>
    <cfRule type="cellIs" dxfId="375" priority="167" operator="between">
      <formula>$F$189</formula>
      <formula>$F$166</formula>
    </cfRule>
    <cfRule type="cellIs" dxfId="374" priority="168" operator="between">
      <formula>$F$174</formula>
      <formula>$F$189</formula>
    </cfRule>
    <cfRule type="cellIs" dxfId="373" priority="169" operator="between">
      <formula>$F$159</formula>
      <formula>$F$174</formula>
    </cfRule>
    <cfRule type="cellIs" dxfId="372" priority="170" operator="between">
      <formula>$F$159</formula>
      <formula>$F$174</formula>
    </cfRule>
  </conditionalFormatting>
  <conditionalFormatting sqref="G215:G318">
    <cfRule type="cellIs" dxfId="371" priority="160" operator="between">
      <formula>$G$174</formula>
      <formula>$G$181</formula>
    </cfRule>
    <cfRule type="cellIs" dxfId="370" priority="161" operator="between">
      <formula>$G$189</formula>
      <formula>$G$196</formula>
    </cfRule>
    <cfRule type="cellIs" dxfId="369" priority="162" operator="between">
      <formula>$G$159</formula>
      <formula>$G$166</formula>
    </cfRule>
    <cfRule type="cellIs" dxfId="368" priority="163" operator="between">
      <formula>$G$189</formula>
      <formula>$G$196</formula>
    </cfRule>
    <cfRule type="cellIs" dxfId="367" priority="164" operator="between">
      <formula>$G$159</formula>
      <formula>$G$166</formula>
    </cfRule>
  </conditionalFormatting>
  <conditionalFormatting sqref="I215:I318">
    <cfRule type="cellIs" dxfId="366" priority="156" operator="between">
      <formula>$I$166</formula>
      <formula>$I$159</formula>
    </cfRule>
    <cfRule type="cellIs" dxfId="365" priority="157" operator="between">
      <formula>$I$174</formula>
      <formula>$I$189</formula>
    </cfRule>
    <cfRule type="cellIs" dxfId="364" priority="158" operator="between">
      <formula>$I$196</formula>
      <formula>$I$174</formula>
    </cfRule>
    <cfRule type="cellIs" dxfId="363" priority="159" operator="between">
      <formula>$I$181</formula>
      <formula>$I$196</formula>
    </cfRule>
  </conditionalFormatting>
  <conditionalFormatting sqref="L215:L318">
    <cfRule type="cellIs" dxfId="362" priority="151" operator="between">
      <formula>$L$174</formula>
      <formula>$L$159</formula>
    </cfRule>
    <cfRule type="cellIs" dxfId="361" priority="152" operator="between">
      <formula>$L$189</formula>
      <formula>$L$174</formula>
    </cfRule>
    <cfRule type="cellIs" dxfId="360" priority="153" operator="between">
      <formula>$L$166</formula>
      <formula>$L$189</formula>
    </cfRule>
    <cfRule type="cellIs" dxfId="359" priority="154" operator="between">
      <formula>$L$181</formula>
      <formula>$L$166</formula>
    </cfRule>
    <cfRule type="cellIs" dxfId="358" priority="155" operator="between">
      <formula>$L$196</formula>
      <formula>$L$181</formula>
    </cfRule>
  </conditionalFormatting>
  <conditionalFormatting sqref="N215:N318">
    <cfRule type="cellIs" dxfId="357" priority="145" operator="between">
      <formula>$N$181</formula>
      <formula>$N$166</formula>
    </cfRule>
    <cfRule type="cellIs" dxfId="356" priority="146" operator="between">
      <formula>$N$181</formula>
      <formula>$N$166</formula>
    </cfRule>
    <cfRule type="cellIs" dxfId="355" priority="147" operator="between">
      <formula>$N$159</formula>
      <formula>$N$181</formula>
    </cfRule>
    <cfRule type="cellIs" dxfId="354" priority="148" operator="between">
      <formula>$N$196</formula>
      <formula>$N$159</formula>
    </cfRule>
    <cfRule type="cellIs" dxfId="353" priority="149" operator="between">
      <formula>$N$174</formula>
      <formula>$N$196</formula>
    </cfRule>
    <cfRule type="cellIs" dxfId="352" priority="150" operator="between">
      <formula>$N$189</formula>
      <formula>$N$174</formula>
    </cfRule>
  </conditionalFormatting>
  <conditionalFormatting sqref="O215:O318 O339:O443">
    <cfRule type="cellIs" dxfId="351" priority="141" operator="between">
      <formula>$O$159</formula>
      <formula>$O$166</formula>
    </cfRule>
    <cfRule type="cellIs" dxfId="350" priority="142" operator="between">
      <formula>$O$181</formula>
      <formula>$O$196</formula>
    </cfRule>
    <cfRule type="cellIs" dxfId="349" priority="143" operator="between">
      <formula>$O$189</formula>
      <formula>$O$181</formula>
    </cfRule>
    <cfRule type="cellIs" dxfId="348" priority="144" operator="between">
      <formula>$O$174</formula>
      <formula>$O$189</formula>
    </cfRule>
  </conditionalFormatting>
  <conditionalFormatting sqref="P215:P318 P339:P443">
    <cfRule type="cellIs" dxfId="347" priority="135" operator="between">
      <formula>$P$196</formula>
      <formula>$P$166</formula>
    </cfRule>
    <cfRule type="cellIs" dxfId="346" priority="136" operator="between">
      <formula>$P$181</formula>
      <formula>$P$196</formula>
    </cfRule>
    <cfRule type="cellIs" dxfId="345" priority="137" operator="between">
      <formula>$P$159</formula>
      <formula>$P$181</formula>
    </cfRule>
    <cfRule type="cellIs" dxfId="344" priority="139" operator="between">
      <formula>$P$189</formula>
      <formula>$P$159</formula>
    </cfRule>
    <cfRule type="cellIs" dxfId="343" priority="140" operator="between">
      <formula>$P$174</formula>
      <formula>$P$189</formula>
    </cfRule>
  </conditionalFormatting>
  <conditionalFormatting sqref="O191">
    <cfRule type="cellIs" dxfId="342" priority="138" operator="between">
      <formula>$P$159</formula>
      <formula>$P$181</formula>
    </cfRule>
  </conditionalFormatting>
  <conditionalFormatting sqref="M215:M318 M339:M443">
    <cfRule type="cellIs" dxfId="341" priority="132" operator="between">
      <formula>$M$207</formula>
      <formula>$M$209</formula>
    </cfRule>
    <cfRule type="cellIs" dxfId="340" priority="133" operator="between">
      <formula>$M$203</formula>
      <formula>$M$205</formula>
    </cfRule>
    <cfRule type="cellIs" dxfId="339" priority="134" operator="between">
      <formula>$M$199</formula>
      <formula>$M$201</formula>
    </cfRule>
  </conditionalFormatting>
  <conditionalFormatting sqref="F339:F443">
    <cfRule type="cellIs" dxfId="338" priority="92" operator="between">
      <formula>$F$322</formula>
      <formula>$F$332</formula>
    </cfRule>
    <cfRule type="cellIs" dxfId="337" priority="125" operator="between">
      <formula>$F$181</formula>
      <formula>$F$196</formula>
    </cfRule>
    <cfRule type="cellIs" dxfId="336" priority="126" operator="between">
      <formula>$F$166</formula>
      <formula>$F$181</formula>
    </cfRule>
    <cfRule type="cellIs" dxfId="335" priority="127" operator="between">
      <formula>$F$189</formula>
      <formula>$F$166</formula>
    </cfRule>
    <cfRule type="cellIs" dxfId="334" priority="128" operator="between">
      <formula>$F$174</formula>
      <formula>$F$189</formula>
    </cfRule>
    <cfRule type="cellIs" dxfId="333" priority="129" operator="between">
      <formula>$F$159</formula>
      <formula>$F$174</formula>
    </cfRule>
    <cfRule type="cellIs" dxfId="332" priority="130" operator="between">
      <formula>$F$159</formula>
      <formula>$F$174</formula>
    </cfRule>
  </conditionalFormatting>
  <conditionalFormatting sqref="G339:G443">
    <cfRule type="cellIs" dxfId="331" priority="91" operator="between">
      <formula>$G$322</formula>
      <formula>$G$332</formula>
    </cfRule>
    <cfRule type="cellIs" dxfId="330" priority="120" operator="between">
      <formula>$G$174</formula>
      <formula>$G$181</formula>
    </cfRule>
    <cfRule type="cellIs" dxfId="329" priority="121" operator="between">
      <formula>$G$189</formula>
      <formula>$G$196</formula>
    </cfRule>
    <cfRule type="cellIs" dxfId="328" priority="122" operator="between">
      <formula>$G$159</formula>
      <formula>$G$166</formula>
    </cfRule>
    <cfRule type="cellIs" dxfId="327" priority="123" operator="between">
      <formula>$G$189</formula>
      <formula>$G$196</formula>
    </cfRule>
    <cfRule type="cellIs" dxfId="326" priority="124" operator="between">
      <formula>$G$159</formula>
      <formula>$G$166</formula>
    </cfRule>
  </conditionalFormatting>
  <conditionalFormatting sqref="I339:I443">
    <cfRule type="cellIs" dxfId="325" priority="88" operator="between">
      <formula>$I$322</formula>
      <formula>$I$332</formula>
    </cfRule>
    <cfRule type="cellIs" dxfId="324" priority="116" operator="between">
      <formula>$I$166</formula>
      <formula>$I$159</formula>
    </cfRule>
    <cfRule type="cellIs" dxfId="323" priority="117" operator="between">
      <formula>$I$174</formula>
      <formula>$I$189</formula>
    </cfRule>
    <cfRule type="cellIs" dxfId="322" priority="118" operator="between">
      <formula>$I$196</formula>
      <formula>$I$174</formula>
    </cfRule>
    <cfRule type="cellIs" dxfId="321" priority="119" operator="between">
      <formula>$I$181</formula>
      <formula>$I$196</formula>
    </cfRule>
  </conditionalFormatting>
  <conditionalFormatting sqref="L339:L443">
    <cfRule type="cellIs" dxfId="320" priority="87" operator="between">
      <formula>$L$322</formula>
      <formula>$L$332</formula>
    </cfRule>
    <cfRule type="cellIs" dxfId="319" priority="111" operator="between">
      <formula>$L$174</formula>
      <formula>$L$159</formula>
    </cfRule>
    <cfRule type="cellIs" dxfId="318" priority="112" operator="between">
      <formula>$L$189</formula>
      <formula>$L$174</formula>
    </cfRule>
    <cfRule type="cellIs" dxfId="317" priority="113" operator="between">
      <formula>$L$166</formula>
      <formula>$L$189</formula>
    </cfRule>
    <cfRule type="cellIs" dxfId="316" priority="114" operator="between">
      <formula>$L$181</formula>
      <formula>$L$166</formula>
    </cfRule>
    <cfRule type="cellIs" dxfId="315" priority="115" operator="between">
      <formula>$L$196</formula>
      <formula>$L$181</formula>
    </cfRule>
  </conditionalFormatting>
  <conditionalFormatting sqref="N339:N443">
    <cfRule type="cellIs" dxfId="314" priority="86" operator="between">
      <formula>$N$322</formula>
      <formula>$N$332</formula>
    </cfRule>
    <cfRule type="cellIs" dxfId="313" priority="105" operator="between">
      <formula>$N$181</formula>
      <formula>$N$166</formula>
    </cfRule>
    <cfRule type="cellIs" dxfId="312" priority="106" operator="between">
      <formula>$N$181</formula>
      <formula>$N$166</formula>
    </cfRule>
    <cfRule type="cellIs" dxfId="311" priority="107" operator="between">
      <formula>$N$159</formula>
      <formula>$N$181</formula>
    </cfRule>
    <cfRule type="cellIs" dxfId="310" priority="108" operator="between">
      <formula>$N$196</formula>
      <formula>$N$159</formula>
    </cfRule>
    <cfRule type="cellIs" dxfId="309" priority="109" operator="between">
      <formula>$N$174</formula>
      <formula>$N$196</formula>
    </cfRule>
    <cfRule type="cellIs" dxfId="308" priority="110" operator="between">
      <formula>$N$189</formula>
      <formula>$N$174</formula>
    </cfRule>
  </conditionalFormatting>
  <conditionalFormatting sqref="H339:H443">
    <cfRule type="cellIs" dxfId="307" priority="89" operator="between">
      <formula>$H$322</formula>
      <formula>$H$332</formula>
    </cfRule>
    <cfRule type="cellIs" dxfId="306" priority="90" operator="between">
      <formula>$H$322</formula>
      <formula>$H$332</formula>
    </cfRule>
  </conditionalFormatting>
  <conditionalFormatting sqref="D453:D472">
    <cfRule type="cellIs" dxfId="305" priority="85" operator="between">
      <formula>$D$159</formula>
      <formula>$D$166</formula>
    </cfRule>
  </conditionalFormatting>
  <conditionalFormatting sqref="F453:F472">
    <cfRule type="cellIs" dxfId="304" priority="79" operator="between">
      <formula>$F$181</formula>
      <formula>$F$196</formula>
    </cfRule>
    <cfRule type="cellIs" dxfId="303" priority="80" operator="between">
      <formula>$F$166</formula>
      <formula>$F$181</formula>
    </cfRule>
    <cfRule type="cellIs" dxfId="302" priority="81" operator="between">
      <formula>$F$189</formula>
      <formula>$F$166</formula>
    </cfRule>
    <cfRule type="cellIs" dxfId="301" priority="82" operator="between">
      <formula>$F$174</formula>
      <formula>$F$189</formula>
    </cfRule>
    <cfRule type="cellIs" dxfId="300" priority="83" operator="between">
      <formula>$F$159</formula>
      <formula>$F$174</formula>
    </cfRule>
    <cfRule type="cellIs" dxfId="299" priority="84" operator="between">
      <formula>$F$159</formula>
      <formula>$F$174</formula>
    </cfRule>
  </conditionalFormatting>
  <conditionalFormatting sqref="G453:G472">
    <cfRule type="cellIs" dxfId="298" priority="74" operator="between">
      <formula>$G$174</formula>
      <formula>$G$181</formula>
    </cfRule>
    <cfRule type="cellIs" dxfId="297" priority="75" operator="between">
      <formula>$G$189</formula>
      <formula>$G$196</formula>
    </cfRule>
    <cfRule type="cellIs" dxfId="296" priority="76" operator="between">
      <formula>$G$159</formula>
      <formula>$G$166</formula>
    </cfRule>
    <cfRule type="cellIs" dxfId="295" priority="77" operator="between">
      <formula>$G$189</formula>
      <formula>$G$196</formula>
    </cfRule>
    <cfRule type="cellIs" dxfId="294" priority="78" operator="between">
      <formula>$G$159</formula>
      <formula>$G$166</formula>
    </cfRule>
  </conditionalFormatting>
  <conditionalFormatting sqref="I453:I472">
    <cfRule type="cellIs" dxfId="293" priority="70" operator="between">
      <formula>$I$166</formula>
      <formula>$I$159</formula>
    </cfRule>
    <cfRule type="cellIs" dxfId="292" priority="71" operator="between">
      <formula>$I$174</formula>
      <formula>$I$189</formula>
    </cfRule>
    <cfRule type="cellIs" dxfId="291" priority="72" operator="between">
      <formula>$I$196</formula>
      <formula>$I$174</formula>
    </cfRule>
    <cfRule type="cellIs" dxfId="290" priority="73" operator="between">
      <formula>$I$181</formula>
      <formula>$I$196</formula>
    </cfRule>
  </conditionalFormatting>
  <conditionalFormatting sqref="L453:L472">
    <cfRule type="cellIs" dxfId="289" priority="65" operator="between">
      <formula>$L$174</formula>
      <formula>$L$159</formula>
    </cfRule>
    <cfRule type="cellIs" dxfId="288" priority="66" operator="between">
      <formula>$L$189</formula>
      <formula>$L$174</formula>
    </cfRule>
    <cfRule type="cellIs" dxfId="287" priority="67" operator="between">
      <formula>$L$166</formula>
      <formula>$L$189</formula>
    </cfRule>
    <cfRule type="cellIs" dxfId="286" priority="68" operator="between">
      <formula>$L$181</formula>
      <formula>$L$166</formula>
    </cfRule>
    <cfRule type="cellIs" dxfId="285" priority="69" operator="between">
      <formula>$L$196</formula>
      <formula>$L$181</formula>
    </cfRule>
  </conditionalFormatting>
  <conditionalFormatting sqref="N453:N472">
    <cfRule type="cellIs" dxfId="284" priority="59" operator="between">
      <formula>$N$181</formula>
      <formula>$N$166</formula>
    </cfRule>
    <cfRule type="cellIs" dxfId="283" priority="60" operator="between">
      <formula>$N$181</formula>
      <formula>$N$166</formula>
    </cfRule>
    <cfRule type="cellIs" dxfId="282" priority="61" operator="between">
      <formula>$N$159</formula>
      <formula>$N$181</formula>
    </cfRule>
    <cfRule type="cellIs" dxfId="281" priority="62" operator="between">
      <formula>$N$196</formula>
      <formula>$N$159</formula>
    </cfRule>
    <cfRule type="cellIs" dxfId="280" priority="63" operator="between">
      <formula>$N$174</formula>
      <formula>$N$196</formula>
    </cfRule>
    <cfRule type="cellIs" dxfId="279" priority="64" operator="between">
      <formula>$N$189</formula>
      <formula>$N$174</formula>
    </cfRule>
  </conditionalFormatting>
  <conditionalFormatting sqref="O453:O472">
    <cfRule type="cellIs" dxfId="278" priority="55" operator="between">
      <formula>$O$159</formula>
      <formula>$O$166</formula>
    </cfRule>
    <cfRule type="cellIs" dxfId="277" priority="56" operator="between">
      <formula>$O$181</formula>
      <formula>$O$196</formula>
    </cfRule>
    <cfRule type="cellIs" dxfId="276" priority="57" operator="between">
      <formula>$O$189</formula>
      <formula>$O$181</formula>
    </cfRule>
    <cfRule type="cellIs" dxfId="275" priority="58" operator="between">
      <formula>$O$174</formula>
      <formula>$O$189</formula>
    </cfRule>
  </conditionalFormatting>
  <conditionalFormatting sqref="P453:P472">
    <cfRule type="cellIs" dxfId="274" priority="50" operator="between">
      <formula>$P$196</formula>
      <formula>$P$166</formula>
    </cfRule>
    <cfRule type="cellIs" dxfId="273" priority="51" operator="between">
      <formula>$P$181</formula>
      <formula>$P$196</formula>
    </cfRule>
    <cfRule type="cellIs" dxfId="272" priority="52" operator="between">
      <formula>$P$159</formula>
      <formula>$P$181</formula>
    </cfRule>
    <cfRule type="cellIs" dxfId="271" priority="53" operator="between">
      <formula>$P$189</formula>
      <formula>$P$159</formula>
    </cfRule>
    <cfRule type="cellIs" dxfId="270" priority="54" operator="between">
      <formula>$P$174</formula>
      <formula>$P$189</formula>
    </cfRule>
  </conditionalFormatting>
  <conditionalFormatting sqref="M453:M472">
    <cfRule type="cellIs" dxfId="269" priority="47" operator="between">
      <formula>$M$207</formula>
      <formula>$M$209</formula>
    </cfRule>
    <cfRule type="cellIs" dxfId="268" priority="48" operator="between">
      <formula>$M$203</formula>
      <formula>$M$205</formula>
    </cfRule>
    <cfRule type="cellIs" dxfId="267" priority="49" operator="between">
      <formula>$M$199</formula>
      <formula>$M$201</formula>
    </cfRule>
  </conditionalFormatting>
  <conditionalFormatting sqref="D478:D497">
    <cfRule type="cellIs" dxfId="266" priority="46" operator="between">
      <formula>$D$159</formula>
      <formula>$D$166</formula>
    </cfRule>
  </conditionalFormatting>
  <conditionalFormatting sqref="O478:O497">
    <cfRule type="cellIs" dxfId="265" priority="42" operator="between">
      <formula>$O$159</formula>
      <formula>$O$166</formula>
    </cfRule>
    <cfRule type="cellIs" dxfId="264" priority="43" operator="between">
      <formula>$O$181</formula>
      <formula>$O$196</formula>
    </cfRule>
    <cfRule type="cellIs" dxfId="263" priority="44" operator="between">
      <formula>$O$189</formula>
      <formula>$O$181</formula>
    </cfRule>
    <cfRule type="cellIs" dxfId="262" priority="45" operator="between">
      <formula>$O$174</formula>
      <formula>$O$189</formula>
    </cfRule>
  </conditionalFormatting>
  <conditionalFormatting sqref="P478:P497">
    <cfRule type="cellIs" dxfId="261" priority="37" operator="between">
      <formula>$P$196</formula>
      <formula>$P$166</formula>
    </cfRule>
    <cfRule type="cellIs" dxfId="260" priority="38" operator="between">
      <formula>$P$181</formula>
      <formula>$P$196</formula>
    </cfRule>
    <cfRule type="cellIs" dxfId="259" priority="39" operator="between">
      <formula>$P$159</formula>
      <formula>$P$181</formula>
    </cfRule>
    <cfRule type="cellIs" dxfId="258" priority="40" operator="between">
      <formula>$P$189</formula>
      <formula>$P$159</formula>
    </cfRule>
    <cfRule type="cellIs" dxfId="257" priority="41" operator="between">
      <formula>$P$174</formula>
      <formula>$P$189</formula>
    </cfRule>
  </conditionalFormatting>
  <conditionalFormatting sqref="M478:M497">
    <cfRule type="cellIs" dxfId="256" priority="34" operator="between">
      <formula>$M$207</formula>
      <formula>$M$209</formula>
    </cfRule>
    <cfRule type="cellIs" dxfId="255" priority="35" operator="between">
      <formula>$M$203</formula>
      <formula>$M$205</formula>
    </cfRule>
    <cfRule type="cellIs" dxfId="254" priority="36" operator="between">
      <formula>$M$199</formula>
      <formula>$M$201</formula>
    </cfRule>
  </conditionalFormatting>
  <conditionalFormatting sqref="F478:F497">
    <cfRule type="cellIs" dxfId="253" priority="27" operator="between">
      <formula>$F$322</formula>
      <formula>$F$332</formula>
    </cfRule>
    <cfRule type="cellIs" dxfId="252" priority="28" operator="between">
      <formula>$F$181</formula>
      <formula>$F$196</formula>
    </cfRule>
    <cfRule type="cellIs" dxfId="251" priority="29" operator="between">
      <formula>$F$166</formula>
      <formula>$F$181</formula>
    </cfRule>
    <cfRule type="cellIs" dxfId="250" priority="30" operator="between">
      <formula>$F$189</formula>
      <formula>$F$166</formula>
    </cfRule>
    <cfRule type="cellIs" dxfId="249" priority="31" operator="between">
      <formula>$F$174</formula>
      <formula>$F$189</formula>
    </cfRule>
    <cfRule type="cellIs" dxfId="248" priority="32" operator="between">
      <formula>$F$159</formula>
      <formula>$F$174</formula>
    </cfRule>
    <cfRule type="cellIs" dxfId="247" priority="33" operator="between">
      <formula>$F$159</formula>
      <formula>$F$174</formula>
    </cfRule>
  </conditionalFormatting>
  <conditionalFormatting sqref="G478:G497">
    <cfRule type="cellIs" dxfId="246" priority="21" operator="between">
      <formula>$G$322</formula>
      <formula>$G$332</formula>
    </cfRule>
    <cfRule type="cellIs" dxfId="245" priority="22" operator="between">
      <formula>$G$174</formula>
      <formula>$G$181</formula>
    </cfRule>
    <cfRule type="cellIs" dxfId="244" priority="23" operator="between">
      <formula>$G$189</formula>
      <formula>$G$196</formula>
    </cfRule>
    <cfRule type="cellIs" dxfId="243" priority="24" operator="between">
      <formula>$G$159</formula>
      <formula>$G$166</formula>
    </cfRule>
    <cfRule type="cellIs" dxfId="242" priority="25" operator="between">
      <formula>$G$189</formula>
      <formula>$G$196</formula>
    </cfRule>
    <cfRule type="cellIs" dxfId="241" priority="26" operator="between">
      <formula>$G$159</formula>
      <formula>$G$166</formula>
    </cfRule>
  </conditionalFormatting>
  <conditionalFormatting sqref="I478:I497">
    <cfRule type="cellIs" dxfId="240" priority="16" operator="between">
      <formula>$I$322</formula>
      <formula>$I$332</formula>
    </cfRule>
    <cfRule type="cellIs" dxfId="239" priority="17" operator="between">
      <formula>$I$166</formula>
      <formula>$I$159</formula>
    </cfRule>
    <cfRule type="cellIs" dxfId="238" priority="18" operator="between">
      <formula>$I$174</formula>
      <formula>$I$189</formula>
    </cfRule>
    <cfRule type="cellIs" dxfId="237" priority="19" operator="between">
      <formula>$I$196</formula>
      <formula>$I$174</formula>
    </cfRule>
    <cfRule type="cellIs" dxfId="236" priority="20" operator="between">
      <formula>$I$181</formula>
      <formula>$I$196</formula>
    </cfRule>
  </conditionalFormatting>
  <conditionalFormatting sqref="L478:L497">
    <cfRule type="cellIs" dxfId="235" priority="10" operator="between">
      <formula>$L$322</formula>
      <formula>$L$332</formula>
    </cfRule>
    <cfRule type="cellIs" dxfId="234" priority="11" operator="between">
      <formula>$L$174</formula>
      <formula>$L$159</formula>
    </cfRule>
    <cfRule type="cellIs" dxfId="233" priority="12" operator="between">
      <formula>$L$189</formula>
      <formula>$L$174</formula>
    </cfRule>
    <cfRule type="cellIs" dxfId="232" priority="13" operator="between">
      <formula>$L$166</formula>
      <formula>$L$189</formula>
    </cfRule>
    <cfRule type="cellIs" dxfId="231" priority="14" operator="between">
      <formula>$L$181</formula>
      <formula>$L$166</formula>
    </cfRule>
    <cfRule type="cellIs" dxfId="230" priority="15" operator="between">
      <formula>$L$196</formula>
      <formula>$L$181</formula>
    </cfRule>
  </conditionalFormatting>
  <conditionalFormatting sqref="N478:N497">
    <cfRule type="cellIs" dxfId="229" priority="3" operator="between">
      <formula>$N$322</formula>
      <formula>$N$332</formula>
    </cfRule>
    <cfRule type="cellIs" dxfId="228" priority="4" operator="between">
      <formula>$N$181</formula>
      <formula>$N$166</formula>
    </cfRule>
    <cfRule type="cellIs" dxfId="227" priority="5" operator="between">
      <formula>$N$181</formula>
      <formula>$N$166</formula>
    </cfRule>
    <cfRule type="cellIs" dxfId="226" priority="6" operator="between">
      <formula>$N$159</formula>
      <formula>$N$181</formula>
    </cfRule>
    <cfRule type="cellIs" dxfId="225" priority="7" operator="between">
      <formula>$N$196</formula>
      <formula>$N$159</formula>
    </cfRule>
    <cfRule type="cellIs" dxfId="224" priority="8" operator="between">
      <formula>$N$174</formula>
      <formula>$N$196</formula>
    </cfRule>
    <cfRule type="cellIs" dxfId="223" priority="9" operator="between">
      <formula>$N$189</formula>
      <formula>$N$174</formula>
    </cfRule>
  </conditionalFormatting>
  <conditionalFormatting sqref="H478:H497">
    <cfRule type="cellIs" dxfId="222" priority="1" operator="between">
      <formula>$H$322</formula>
      <formula>$H$332</formula>
    </cfRule>
    <cfRule type="cellIs" dxfId="221" priority="2" operator="between">
      <formula>$H$322</formula>
      <formula>$H$332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D235"/>
  <sheetViews>
    <sheetView zoomScale="70" zoomScaleNormal="70" workbookViewId="0">
      <selection activeCell="A2" sqref="A2:XFD20"/>
    </sheetView>
  </sheetViews>
  <sheetFormatPr defaultRowHeight="14.4" x14ac:dyDescent="0.3"/>
  <cols>
    <col min="1" max="1" width="16.88671875" customWidth="1"/>
    <col min="2" max="2" width="40.88671875" customWidth="1"/>
    <col min="4" max="4" width="11.88671875" customWidth="1"/>
    <col min="5" max="5" width="10.44140625" customWidth="1"/>
    <col min="6" max="6" width="9.109375" customWidth="1"/>
    <col min="7" max="7" width="10.6640625" customWidth="1"/>
    <col min="8" max="8" width="12" customWidth="1"/>
    <col min="9" max="9" width="12.88671875" customWidth="1"/>
    <col min="11" max="11" width="13.44140625" customWidth="1"/>
    <col min="12" max="12" width="12.109375" customWidth="1"/>
    <col min="13" max="13" width="10.33203125" customWidth="1"/>
    <col min="14" max="14" width="11.33203125" customWidth="1"/>
    <col min="15" max="15" width="11.109375" customWidth="1"/>
    <col min="18" max="18" width="11" customWidth="1"/>
    <col min="19" max="19" width="22.44140625" customWidth="1"/>
  </cols>
  <sheetData>
    <row r="2" spans="2:17" ht="24" x14ac:dyDescent="0.3">
      <c r="B2" s="825"/>
      <c r="C2" s="826" t="s">
        <v>108</v>
      </c>
      <c r="D2" s="826" t="s">
        <v>109</v>
      </c>
      <c r="E2" s="826" t="s">
        <v>110</v>
      </c>
      <c r="F2" s="826" t="s">
        <v>111</v>
      </c>
      <c r="G2" s="826" t="s">
        <v>113</v>
      </c>
      <c r="H2" s="826" t="s">
        <v>114</v>
      </c>
      <c r="I2" s="826" t="s">
        <v>115</v>
      </c>
      <c r="J2" s="826" t="s">
        <v>116</v>
      </c>
      <c r="K2" s="826" t="s">
        <v>118</v>
      </c>
      <c r="L2" s="826" t="s">
        <v>119</v>
      </c>
      <c r="M2" s="826" t="s">
        <v>120</v>
      </c>
      <c r="N2" s="826" t="s">
        <v>121</v>
      </c>
      <c r="O2" s="826" t="s">
        <v>122</v>
      </c>
      <c r="P2" s="876" t="s">
        <v>658</v>
      </c>
      <c r="Q2" s="876" t="s">
        <v>659</v>
      </c>
    </row>
    <row r="3" spans="2:17" ht="23.4" x14ac:dyDescent="0.45">
      <c r="B3" s="827" t="s">
        <v>70</v>
      </c>
      <c r="C3" s="828">
        <v>4.0392856938498358</v>
      </c>
      <c r="D3" s="829">
        <v>2.3859895455340546E-2</v>
      </c>
      <c r="E3" s="830">
        <v>14.087931008174502</v>
      </c>
      <c r="F3" s="828">
        <v>5.5589655349994525</v>
      </c>
      <c r="G3" s="828">
        <v>4.1768965638917068</v>
      </c>
      <c r="H3" s="831">
        <v>41.314827820350381</v>
      </c>
      <c r="I3" s="828">
        <v>38.555555555555557</v>
      </c>
      <c r="J3" s="832">
        <v>0.39307692446387732</v>
      </c>
      <c r="K3" s="831">
        <v>117.70206951272898</v>
      </c>
      <c r="L3" s="830">
        <v>9.7713794058253018</v>
      </c>
      <c r="M3" s="829">
        <v>0.10822940103966615</v>
      </c>
      <c r="N3" s="828">
        <v>31.483930982392408</v>
      </c>
      <c r="O3" s="828">
        <v>18.576517302414466</v>
      </c>
      <c r="P3" s="588">
        <v>-69.796158778234812</v>
      </c>
      <c r="Q3" s="585">
        <v>-10.172033786069095</v>
      </c>
    </row>
    <row r="4" spans="2:17" ht="23.4" x14ac:dyDescent="0.45">
      <c r="B4" s="833" t="s">
        <v>601</v>
      </c>
      <c r="C4" s="834">
        <v>3.9839999675750732</v>
      </c>
      <c r="D4" s="835">
        <v>3.5298533178865908E-2</v>
      </c>
      <c r="E4" s="836">
        <v>8.4396000099182125</v>
      </c>
      <c r="F4" s="834">
        <v>5.754440002441406</v>
      </c>
      <c r="G4" s="834">
        <v>1.5359999895095826</v>
      </c>
      <c r="H4" s="837">
        <v>118.31440002441406</v>
      </c>
      <c r="I4" s="834">
        <v>9.4285714285714288</v>
      </c>
      <c r="J4" s="838">
        <v>0.10500000044703484</v>
      </c>
      <c r="K4" s="837">
        <v>294.97599975585939</v>
      </c>
      <c r="L4" s="837">
        <v>31.67604019165039</v>
      </c>
      <c r="M4" s="835">
        <v>8.6451236754655839E-2</v>
      </c>
      <c r="N4" s="834">
        <v>38.901160202026368</v>
      </c>
      <c r="O4" s="834">
        <v>19.005159797668458</v>
      </c>
      <c r="P4" s="588">
        <v>-73.012416076744913</v>
      </c>
      <c r="Q4" s="585">
        <v>-10.482118469643696</v>
      </c>
    </row>
    <row r="5" spans="2:17" ht="23.4" x14ac:dyDescent="0.45">
      <c r="B5" s="839" t="s">
        <v>602</v>
      </c>
      <c r="C5" s="840">
        <v>3.3</v>
      </c>
      <c r="D5" s="841">
        <v>9.6756696701049805E-2</v>
      </c>
      <c r="E5" s="840">
        <v>6.6159999847412108</v>
      </c>
      <c r="F5" s="840">
        <v>3.7079999923706053</v>
      </c>
      <c r="G5" s="840">
        <v>1.1959999799728394</v>
      </c>
      <c r="H5" s="840">
        <v>124.20200195312501</v>
      </c>
      <c r="I5" s="840">
        <v>10.25</v>
      </c>
      <c r="J5" s="842">
        <v>7.9999998211860657E-2</v>
      </c>
      <c r="K5" s="840">
        <v>299</v>
      </c>
      <c r="L5" s="840">
        <v>36.906400299072267</v>
      </c>
      <c r="M5" s="841">
        <v>9.8129019141197205E-2</v>
      </c>
      <c r="N5" s="840">
        <v>42.628000640869139</v>
      </c>
      <c r="O5" s="840">
        <v>15.701799964904785</v>
      </c>
      <c r="P5" s="588">
        <v>-68.714521285898954</v>
      </c>
      <c r="Q5" s="585">
        <v>-9.7932007826742442</v>
      </c>
    </row>
    <row r="6" spans="2:17" ht="23.4" x14ac:dyDescent="0.45">
      <c r="B6" s="851" t="s">
        <v>590</v>
      </c>
      <c r="C6" s="852">
        <v>4.2200000127156576</v>
      </c>
      <c r="D6" s="853">
        <v>3.046049689874053E-2</v>
      </c>
      <c r="E6" s="852">
        <v>11.753333250681559</v>
      </c>
      <c r="F6" s="852">
        <v>6.9027778042687311</v>
      </c>
      <c r="G6" s="852">
        <v>1.9522222280502319</v>
      </c>
      <c r="H6" s="852">
        <v>74.838334189520936</v>
      </c>
      <c r="I6" s="852">
        <v>9.9</v>
      </c>
      <c r="J6" s="854">
        <v>0.20666666701436043</v>
      </c>
      <c r="K6" s="852">
        <v>168.15222083197699</v>
      </c>
      <c r="L6" s="855">
        <v>42.525721867879234</v>
      </c>
      <c r="M6" s="853">
        <v>8.8328956315914794E-2</v>
      </c>
      <c r="N6" s="855">
        <v>38.315777460734047</v>
      </c>
      <c r="O6" s="855">
        <v>24.622499942779541</v>
      </c>
      <c r="P6" s="588">
        <v>-68.083086145068293</v>
      </c>
      <c r="Q6" s="585">
        <v>-9.8235482676538162</v>
      </c>
    </row>
    <row r="7" spans="2:17" ht="23.4" x14ac:dyDescent="0.45">
      <c r="B7" s="851" t="s">
        <v>36</v>
      </c>
      <c r="C7" s="852">
        <v>2.4666666189829507</v>
      </c>
      <c r="D7" s="853">
        <v>2.9910980413357418E-2</v>
      </c>
      <c r="E7" s="852">
        <v>6.1613333384195963</v>
      </c>
      <c r="F7" s="852">
        <v>2.5493333180745443</v>
      </c>
      <c r="G7" s="852">
        <v>1.918666672706604</v>
      </c>
      <c r="H7" s="852">
        <v>14.817999903361002</v>
      </c>
      <c r="I7" s="852">
        <v>10.375</v>
      </c>
      <c r="J7" s="854">
        <v>0.19875000137835741</v>
      </c>
      <c r="K7" s="852">
        <v>36.78666671117147</v>
      </c>
      <c r="L7" s="852">
        <v>6.4683333555857336</v>
      </c>
      <c r="M7" s="853">
        <v>9.9484923481941226E-2</v>
      </c>
      <c r="N7" s="852">
        <v>14.971866798400878</v>
      </c>
      <c r="O7" s="852">
        <v>9.193933296203614</v>
      </c>
      <c r="P7" s="588">
        <v>-71.780380470764058</v>
      </c>
      <c r="Q7" s="585">
        <v>-10.603749966944321</v>
      </c>
    </row>
    <row r="8" spans="2:17" ht="23.4" x14ac:dyDescent="0.45">
      <c r="B8" s="851" t="s">
        <v>27</v>
      </c>
      <c r="C8" s="852">
        <v>2.2999999523162842</v>
      </c>
      <c r="D8" s="853">
        <v>3.3762619830667973E-2</v>
      </c>
      <c r="E8" s="852">
        <v>5.1763636415654961</v>
      </c>
      <c r="F8" s="852">
        <v>4.2363636493682861</v>
      </c>
      <c r="G8" s="852">
        <v>1.2845454757863826</v>
      </c>
      <c r="H8" s="852">
        <v>21.542727383700285</v>
      </c>
      <c r="I8" s="852">
        <v>23.25</v>
      </c>
      <c r="J8" s="854">
        <v>0.25999999684946878</v>
      </c>
      <c r="K8" s="852">
        <v>67.399999098344281</v>
      </c>
      <c r="L8" s="852">
        <v>7.7213637178594414</v>
      </c>
      <c r="M8" s="853">
        <v>6.3163789158517669E-2</v>
      </c>
      <c r="N8" s="852">
        <v>13.934727148576217</v>
      </c>
      <c r="O8" s="852">
        <v>5.9941817630421035</v>
      </c>
      <c r="P8" s="588">
        <v>-70.914153641529438</v>
      </c>
      <c r="Q8" s="585">
        <v>-10.372826631730076</v>
      </c>
    </row>
    <row r="9" spans="2:17" ht="23.4" x14ac:dyDescent="0.45">
      <c r="B9" s="851" t="s">
        <v>400</v>
      </c>
      <c r="C9" s="852">
        <v>5.6000000089406967</v>
      </c>
      <c r="D9" s="853">
        <v>2.6113400980830193E-2</v>
      </c>
      <c r="E9" s="852">
        <v>29.828750133514404</v>
      </c>
      <c r="F9" s="852">
        <v>14.59187513589859</v>
      </c>
      <c r="G9" s="852">
        <v>3.0706250220537186</v>
      </c>
      <c r="H9" s="852">
        <v>84.175624847412109</v>
      </c>
      <c r="I9" s="852">
        <v>9</v>
      </c>
      <c r="J9" s="854">
        <v>0.14399999976158143</v>
      </c>
      <c r="K9" s="852">
        <v>211.48000049591064</v>
      </c>
      <c r="L9" s="852">
        <v>21.89493727684021</v>
      </c>
      <c r="M9" s="853">
        <v>0.14104909356683493</v>
      </c>
      <c r="N9" s="852">
        <v>64.624437808990479</v>
      </c>
      <c r="O9" s="852">
        <v>55.194750547409058</v>
      </c>
      <c r="P9" s="588">
        <v>-68.618364122051076</v>
      </c>
      <c r="Q9" s="585">
        <v>-9.6974994259419507</v>
      </c>
    </row>
    <row r="10" spans="2:17" ht="23.4" x14ac:dyDescent="0.45">
      <c r="B10" s="856" t="s">
        <v>589</v>
      </c>
      <c r="C10" s="852">
        <v>2.7363636276938696</v>
      </c>
      <c r="D10" s="853">
        <v>2.6052374020218851E-2</v>
      </c>
      <c r="E10" s="852">
        <v>18.540000074050006</v>
      </c>
      <c r="F10" s="852">
        <v>8.5982352144577927</v>
      </c>
      <c r="G10" s="852">
        <v>2.7635293988620533</v>
      </c>
      <c r="H10" s="852">
        <v>45.772940916173596</v>
      </c>
      <c r="I10" s="852">
        <v>27.4</v>
      </c>
      <c r="J10" s="854">
        <v>0.49000001233071089</v>
      </c>
      <c r="K10" s="852">
        <v>120.23294067382813</v>
      </c>
      <c r="L10" s="852">
        <v>21.867941379547119</v>
      </c>
      <c r="M10" s="853">
        <v>0.10613490202847649</v>
      </c>
      <c r="N10" s="852">
        <v>40.023646859561694</v>
      </c>
      <c r="O10" s="852">
        <v>27.501000123865463</v>
      </c>
      <c r="P10" s="588">
        <v>-68.336390370385161</v>
      </c>
      <c r="Q10" s="585">
        <v>-9.7932007826742442</v>
      </c>
    </row>
    <row r="11" spans="2:17" ht="23.4" x14ac:dyDescent="0.45">
      <c r="B11" s="856" t="s">
        <v>603</v>
      </c>
      <c r="C11" s="852">
        <v>2.4555555714501276</v>
      </c>
      <c r="D11" s="853">
        <v>2.5327092967927456E-2</v>
      </c>
      <c r="E11" s="852">
        <v>12.932727293534713</v>
      </c>
      <c r="F11" s="852">
        <v>6.3727273507551709</v>
      </c>
      <c r="G11" s="852">
        <v>4.6800000017339531</v>
      </c>
      <c r="H11" s="852">
        <v>72.011818625710234</v>
      </c>
      <c r="I11" s="852">
        <v>8.1999999999999993</v>
      </c>
      <c r="J11" s="854">
        <v>0.38999999314546585</v>
      </c>
      <c r="K11" s="852">
        <v>161.98727208917791</v>
      </c>
      <c r="L11" s="852">
        <v>52.110181635076351</v>
      </c>
      <c r="M11" s="853">
        <v>8.7455870752984832E-2</v>
      </c>
      <c r="N11" s="852">
        <v>33.178181734952062</v>
      </c>
      <c r="O11" s="852">
        <v>24.017000024968926</v>
      </c>
    </row>
    <row r="12" spans="2:17" ht="23.4" x14ac:dyDescent="0.45">
      <c r="B12" s="856" t="s">
        <v>604</v>
      </c>
      <c r="C12" s="852">
        <v>3.0300000429153444</v>
      </c>
      <c r="D12" s="853">
        <v>4.6127392910420895E-2</v>
      </c>
      <c r="E12" s="852">
        <v>17.183333396911621</v>
      </c>
      <c r="F12" s="852">
        <v>7.3274999062220258</v>
      </c>
      <c r="G12" s="852">
        <v>6.2616666356722517</v>
      </c>
      <c r="H12" s="852">
        <v>52.097499529520668</v>
      </c>
      <c r="I12" s="852">
        <v>100.08333333333333</v>
      </c>
      <c r="J12" s="854">
        <v>0.58999999761581423</v>
      </c>
      <c r="K12" s="852">
        <v>121.25999800364177</v>
      </c>
      <c r="L12" s="852">
        <v>50.048417011896767</v>
      </c>
      <c r="M12" s="853">
        <v>9.5648604755600289E-2</v>
      </c>
      <c r="N12" s="852">
        <v>34.195333639780678</v>
      </c>
      <c r="O12" s="852">
        <v>25.319500207901001</v>
      </c>
    </row>
    <row r="13" spans="2:17" ht="23.4" x14ac:dyDescent="0.45">
      <c r="B13" s="851" t="s">
        <v>16</v>
      </c>
      <c r="C13" s="852">
        <v>4.2833333611488342</v>
      </c>
      <c r="D13" s="853">
        <v>4.0292096634705864E-2</v>
      </c>
      <c r="E13" s="852">
        <v>20.550833066304524</v>
      </c>
      <c r="F13" s="852">
        <v>18.852499802907307</v>
      </c>
      <c r="G13" s="852">
        <v>4.3675000071525574</v>
      </c>
      <c r="H13" s="852">
        <v>98.519166946411133</v>
      </c>
      <c r="I13" s="852">
        <v>102.08333333333333</v>
      </c>
      <c r="J13" s="854">
        <v>0.87599998824298386</v>
      </c>
      <c r="K13" s="852">
        <v>272.05833180745441</v>
      </c>
      <c r="L13" s="852">
        <v>6.5512499411900835</v>
      </c>
      <c r="M13" s="853">
        <v>0.18226984515786171</v>
      </c>
      <c r="N13" s="852">
        <v>63.106250127156578</v>
      </c>
      <c r="O13" s="852">
        <v>55.250583330790199</v>
      </c>
      <c r="P13" s="585">
        <v>-8.8790639592714751</v>
      </c>
      <c r="Q13" s="585">
        <v>-8.8790639592714751</v>
      </c>
    </row>
    <row r="14" spans="2:17" ht="23.4" x14ac:dyDescent="0.45">
      <c r="B14" s="851" t="s">
        <v>24</v>
      </c>
      <c r="C14" s="852">
        <v>6.2999999324480696</v>
      </c>
      <c r="D14" s="853">
        <v>3.4428140614181757E-2</v>
      </c>
      <c r="E14" s="852">
        <v>19.975833257039387</v>
      </c>
      <c r="F14" s="852">
        <v>13.302499930063883</v>
      </c>
      <c r="G14" s="852">
        <v>4.3983333706855774</v>
      </c>
      <c r="H14" s="852">
        <v>74.703332901000977</v>
      </c>
      <c r="I14" s="852">
        <v>37.444444444444443</v>
      </c>
      <c r="J14" s="854">
        <v>0.5566666591912508</v>
      </c>
      <c r="K14" s="852">
        <v>206.21333185831705</v>
      </c>
      <c r="L14" s="852">
        <v>36.886916299661003</v>
      </c>
      <c r="M14" s="853">
        <v>0.17067300404111543</v>
      </c>
      <c r="N14" s="852">
        <v>50.323833465576172</v>
      </c>
      <c r="O14" s="852">
        <v>29.022249698638916</v>
      </c>
      <c r="P14" s="588">
        <v>-66.014941229798836</v>
      </c>
      <c r="Q14" s="585">
        <v>-9.4452806013671875</v>
      </c>
    </row>
    <row r="15" spans="2:17" ht="23.4" x14ac:dyDescent="0.45">
      <c r="B15" s="851" t="s">
        <v>33</v>
      </c>
      <c r="C15" s="852">
        <v>3.1777777671813965</v>
      </c>
      <c r="D15" s="853">
        <v>2.5130414714415867E-2</v>
      </c>
      <c r="E15" s="852">
        <v>14.199166615804037</v>
      </c>
      <c r="F15" s="852">
        <v>8.3625000715255737</v>
      </c>
      <c r="G15" s="852">
        <v>3.250833292802175</v>
      </c>
      <c r="H15" s="852">
        <v>43.62916692097982</v>
      </c>
      <c r="I15" s="852">
        <v>38</v>
      </c>
      <c r="J15" s="854">
        <v>0.38625001115724444</v>
      </c>
      <c r="K15" s="852">
        <v>125.86166699727376</v>
      </c>
      <c r="L15" s="852">
        <v>18.179500063260395</v>
      </c>
      <c r="M15" s="853">
        <v>8.9451678718129798E-2</v>
      </c>
      <c r="N15" s="852">
        <v>29.716249942779541</v>
      </c>
      <c r="O15" s="852">
        <v>19.999749859174091</v>
      </c>
      <c r="P15" s="588">
        <v>-68.826203816673527</v>
      </c>
      <c r="Q15" s="585">
        <v>-9.842123335019183</v>
      </c>
    </row>
    <row r="16" spans="2:17" ht="23.4" x14ac:dyDescent="0.45">
      <c r="B16" s="857" t="s">
        <v>605</v>
      </c>
      <c r="C16" s="858">
        <v>5.904166579246521</v>
      </c>
      <c r="D16" s="859">
        <v>4.7388349575075234E-2</v>
      </c>
      <c r="E16" s="858">
        <v>11.131666620572409</v>
      </c>
      <c r="F16" s="858">
        <v>7.6716666221618652</v>
      </c>
      <c r="G16" s="858">
        <v>1.501666675011317</v>
      </c>
      <c r="H16" s="860">
        <v>107.27791659037273</v>
      </c>
      <c r="I16" s="858">
        <v>15.263157894736842</v>
      </c>
      <c r="J16" s="861">
        <v>9.6249999944120646E-2</v>
      </c>
      <c r="K16" s="860">
        <v>286.54583231608075</v>
      </c>
      <c r="L16" s="858">
        <v>15.512166579564413</v>
      </c>
      <c r="M16" s="859">
        <v>0.12855710306515297</v>
      </c>
      <c r="N16" s="858">
        <v>42.001333475112915</v>
      </c>
      <c r="O16" s="858">
        <v>22.691666722297668</v>
      </c>
      <c r="P16" s="588">
        <v>-72.189333002600605</v>
      </c>
      <c r="Q16" s="585">
        <v>-10.353061093470624</v>
      </c>
    </row>
    <row r="17" spans="1:21" ht="23.4" x14ac:dyDescent="0.45">
      <c r="B17" s="878" t="s">
        <v>665</v>
      </c>
      <c r="C17" s="879">
        <v>3.8010603027095051</v>
      </c>
      <c r="D17" s="880">
        <v>2.9215759482589716E-2</v>
      </c>
      <c r="E17" s="879">
        <v>13.669708623781213</v>
      </c>
      <c r="F17" s="879">
        <v>7.3815301744068877</v>
      </c>
      <c r="G17" s="879">
        <v>2.181313934277715</v>
      </c>
      <c r="H17" s="879">
        <v>66.631035182782114</v>
      </c>
      <c r="I17" s="879">
        <v>14.84153756211634</v>
      </c>
      <c r="J17" s="881">
        <v>0.28667251664183618</v>
      </c>
      <c r="K17" s="879">
        <v>154.62108238334449</v>
      </c>
      <c r="L17" s="879">
        <v>36.692510540276537</v>
      </c>
      <c r="M17" s="880">
        <v>9.3356884862636394E-2</v>
      </c>
      <c r="N17" s="879">
        <v>38.798034648476673</v>
      </c>
      <c r="O17" s="879">
        <v>25.435312329487815</v>
      </c>
      <c r="P17" s="879">
        <v>-68.154612564728069</v>
      </c>
      <c r="Q17" s="881">
        <v>-9.8149789398285403</v>
      </c>
    </row>
    <row r="18" spans="1:21" ht="23.4" x14ac:dyDescent="0.45">
      <c r="B18" s="878" t="s">
        <v>709</v>
      </c>
      <c r="C18" s="934">
        <v>4.3339698227615351</v>
      </c>
      <c r="D18" s="933">
        <v>2.8296731249194591E-2</v>
      </c>
      <c r="E18" s="934">
        <v>18.456587820246099</v>
      </c>
      <c r="F18" s="934">
        <v>9.5174891837769877</v>
      </c>
      <c r="G18" s="934">
        <v>2.444759308973754</v>
      </c>
      <c r="H18" s="934">
        <v>71.828362711493739</v>
      </c>
      <c r="I18" s="934">
        <v>13.111067681547009</v>
      </c>
      <c r="J18" s="935">
        <v>0.24440787473532172</v>
      </c>
      <c r="K18" s="934">
        <v>171.46470346585741</v>
      </c>
      <c r="L18" s="934">
        <v>32.308946356086388</v>
      </c>
      <c r="M18" s="933">
        <v>0.10748500264376085</v>
      </c>
      <c r="N18" s="934">
        <v>46.448728034845715</v>
      </c>
      <c r="O18" s="934">
        <v>34.251109703239429</v>
      </c>
      <c r="P18" s="934">
        <v>-68.291992166156817</v>
      </c>
      <c r="Q18" s="935">
        <v>-9.7801773557930165</v>
      </c>
    </row>
    <row r="19" spans="1:21" ht="23.4" x14ac:dyDescent="0.45">
      <c r="B19" s="843" t="s">
        <v>76</v>
      </c>
      <c r="C19" s="844">
        <v>6.4777778519524469</v>
      </c>
      <c r="D19" s="845">
        <v>3.307866957038641E-2</v>
      </c>
      <c r="E19" s="844">
        <v>9.5888889100816517</v>
      </c>
      <c r="F19" s="844">
        <v>7.7277777459886341</v>
      </c>
      <c r="G19" s="844">
        <v>1.301111102104187</v>
      </c>
      <c r="H19" s="844">
        <v>90.807778252495666</v>
      </c>
      <c r="I19" s="844">
        <v>8.5</v>
      </c>
      <c r="J19" s="846">
        <v>5.000000074505806E-2</v>
      </c>
      <c r="K19" s="844">
        <v>281.37777709960938</v>
      </c>
      <c r="L19" s="844">
        <v>3.9127777947319879</v>
      </c>
      <c r="M19" s="845">
        <v>8.0344006419181824E-2</v>
      </c>
      <c r="N19" s="844">
        <v>24.364555570814346</v>
      </c>
      <c r="O19" s="844">
        <v>14.897555351257324</v>
      </c>
      <c r="P19" s="588">
        <v>-73.243647537752651</v>
      </c>
      <c r="Q19" s="585">
        <v>-10.44971813437961</v>
      </c>
    </row>
    <row r="20" spans="1:21" ht="23.4" x14ac:dyDescent="0.45">
      <c r="B20" s="847" t="s">
        <v>77</v>
      </c>
      <c r="C20" s="848">
        <v>5.4555555449591742</v>
      </c>
      <c r="D20" s="849">
        <v>2.7860216175516445E-2</v>
      </c>
      <c r="E20" s="848">
        <v>10.346666547987196</v>
      </c>
      <c r="F20" s="848">
        <v>6.9577778710259333</v>
      </c>
      <c r="G20" s="848">
        <v>1.4822222259309557</v>
      </c>
      <c r="H20" s="848">
        <v>94.595555623372391</v>
      </c>
      <c r="I20" s="848">
        <v>8.1666666666666661</v>
      </c>
      <c r="J20" s="850"/>
      <c r="K20" s="848">
        <v>275.94444274902344</v>
      </c>
      <c r="L20" s="848">
        <v>9.9465556674533424</v>
      </c>
      <c r="M20" s="849">
        <v>7.1737980263100729E-2</v>
      </c>
      <c r="N20" s="848">
        <v>28.751777436998154</v>
      </c>
      <c r="O20" s="848">
        <v>17.594777848985501</v>
      </c>
      <c r="P20" s="588">
        <v>-72.852736114017745</v>
      </c>
      <c r="Q20" s="585">
        <v>-10.445279451804719</v>
      </c>
    </row>
    <row r="24" spans="1:21" x14ac:dyDescent="0.3">
      <c r="B24" t="s">
        <v>850</v>
      </c>
    </row>
    <row r="25" spans="1:21" ht="15" thickBot="1" x14ac:dyDescent="0.35"/>
    <row r="26" spans="1:21" ht="21" thickTop="1" x14ac:dyDescent="0.35">
      <c r="B26" s="955"/>
      <c r="C26" s="956" t="s">
        <v>108</v>
      </c>
      <c r="D26" s="957" t="s">
        <v>109</v>
      </c>
      <c r="E26" s="956" t="s">
        <v>110</v>
      </c>
      <c r="F26" s="956" t="s">
        <v>111</v>
      </c>
      <c r="G26" s="958" t="s">
        <v>113</v>
      </c>
      <c r="H26" s="956" t="s">
        <v>114</v>
      </c>
      <c r="I26" s="957" t="s">
        <v>115</v>
      </c>
      <c r="J26" s="957" t="s">
        <v>116</v>
      </c>
      <c r="K26" s="956" t="s">
        <v>118</v>
      </c>
      <c r="L26" s="958" t="s">
        <v>119</v>
      </c>
      <c r="M26" s="956" t="s">
        <v>120</v>
      </c>
      <c r="N26" s="956" t="s">
        <v>121</v>
      </c>
      <c r="O26" s="959" t="s">
        <v>122</v>
      </c>
      <c r="P26" s="959" t="s">
        <v>643</v>
      </c>
      <c r="Q26" s="959" t="s">
        <v>644</v>
      </c>
    </row>
    <row r="27" spans="1:21" ht="24" thickBot="1" x14ac:dyDescent="0.5">
      <c r="B27" s="827" t="s">
        <v>70</v>
      </c>
      <c r="C27" s="828">
        <v>4.0392856938498358</v>
      </c>
      <c r="D27" s="829">
        <v>2.3859895455340546E-2</v>
      </c>
      <c r="E27" s="830">
        <v>14.087931008174502</v>
      </c>
      <c r="F27" s="828">
        <v>5.5589655349994525</v>
      </c>
      <c r="G27" s="828">
        <v>4.1768965638917068</v>
      </c>
      <c r="H27" s="831">
        <v>41.314827820350381</v>
      </c>
      <c r="I27" s="828">
        <v>38.555555555555557</v>
      </c>
      <c r="J27" s="832">
        <v>0.39307692446387732</v>
      </c>
      <c r="K27" s="831">
        <v>117.70206951272898</v>
      </c>
      <c r="L27" s="830">
        <v>9.7713794058253018</v>
      </c>
      <c r="M27" s="829">
        <v>0.10822940103966615</v>
      </c>
      <c r="N27" s="828">
        <v>31.483930982392408</v>
      </c>
      <c r="O27" s="828">
        <v>18.576517302414466</v>
      </c>
      <c r="P27" s="588">
        <v>-69.796158778234812</v>
      </c>
      <c r="Q27" s="585">
        <v>-10.172033786069095</v>
      </c>
    </row>
    <row r="28" spans="1:21" s="936" customFormat="1" ht="21" thickTop="1" x14ac:dyDescent="0.35">
      <c r="A28" s="955"/>
      <c r="B28" s="967" t="s">
        <v>36</v>
      </c>
      <c r="C28" s="971">
        <v>2.4666666189829507</v>
      </c>
      <c r="D28" s="969">
        <v>2.9910980413357418E-2</v>
      </c>
      <c r="E28" s="971">
        <v>6.1613333384195963</v>
      </c>
      <c r="F28" s="971">
        <v>2.5493333180745443</v>
      </c>
      <c r="G28" s="999">
        <v>1.918666672706604</v>
      </c>
      <c r="H28" s="971">
        <v>14.817999903361002</v>
      </c>
      <c r="I28" s="969">
        <v>10.375</v>
      </c>
      <c r="J28" s="969">
        <v>0.19875000137835741</v>
      </c>
      <c r="K28" s="971">
        <v>36.78666671117147</v>
      </c>
      <c r="L28" s="999">
        <v>6.4683333555857336</v>
      </c>
      <c r="M28" s="971">
        <v>9.9484923481941226E-2</v>
      </c>
      <c r="N28" s="971">
        <v>14.971866798400878</v>
      </c>
      <c r="O28" s="971">
        <v>9.193933296203614</v>
      </c>
      <c r="P28" s="961">
        <v>-71.780380470764058</v>
      </c>
      <c r="Q28" s="966">
        <v>-10.603749966944321</v>
      </c>
      <c r="R28" s="955"/>
      <c r="S28" s="955"/>
      <c r="T28" s="955"/>
      <c r="U28" s="955"/>
    </row>
    <row r="29" spans="1:21" ht="20.399999999999999" x14ac:dyDescent="0.35">
      <c r="B29" s="972" t="s">
        <v>76</v>
      </c>
      <c r="C29" s="974">
        <v>6.4777778519524469</v>
      </c>
      <c r="D29" s="973">
        <v>3.307866957038641E-2</v>
      </c>
      <c r="E29" s="974">
        <v>9.5888889100816517</v>
      </c>
      <c r="F29" s="974">
        <v>7.7277777459886341</v>
      </c>
      <c r="G29" s="1000">
        <v>1.301111102104187</v>
      </c>
      <c r="H29" s="974">
        <v>90.807778252495666</v>
      </c>
      <c r="I29" s="973">
        <v>8.5</v>
      </c>
      <c r="J29" s="973">
        <v>5.000000074505806E-2</v>
      </c>
      <c r="K29" s="974">
        <v>281.37777709960938</v>
      </c>
      <c r="L29" s="1000">
        <v>3.9127777947319879</v>
      </c>
      <c r="M29" s="974">
        <v>8.0344006419181824E-2</v>
      </c>
      <c r="N29" s="974">
        <v>24.364555570814346</v>
      </c>
      <c r="O29" s="974">
        <v>14.897555351257324</v>
      </c>
      <c r="P29" s="961">
        <v>-73.243647537752651</v>
      </c>
      <c r="Q29" s="966">
        <v>-10.44971813437961</v>
      </c>
    </row>
    <row r="30" spans="1:21" ht="20.399999999999999" x14ac:dyDescent="0.35">
      <c r="A30" s="954"/>
      <c r="B30" s="975" t="s">
        <v>77</v>
      </c>
      <c r="C30" s="977">
        <v>5.4555555449591742</v>
      </c>
      <c r="D30" s="976">
        <v>2.7860216175516445E-2</v>
      </c>
      <c r="E30" s="977">
        <v>10.346666547987196</v>
      </c>
      <c r="F30" s="977">
        <v>6.9577778710259333</v>
      </c>
      <c r="G30" s="1001">
        <v>1.4822222259309557</v>
      </c>
      <c r="H30" s="977">
        <v>94.595555623372391</v>
      </c>
      <c r="I30" s="976">
        <v>8.1666666666666661</v>
      </c>
      <c r="J30" s="976"/>
      <c r="K30" s="977">
        <v>275.94444274902344</v>
      </c>
      <c r="L30" s="1001">
        <v>9.9465556674533424</v>
      </c>
      <c r="M30" s="977">
        <v>7.1737980263100729E-2</v>
      </c>
      <c r="N30" s="977">
        <v>28.751777436998154</v>
      </c>
      <c r="O30" s="977">
        <v>17.594777848985501</v>
      </c>
      <c r="P30" s="961">
        <v>-72.852736114017745</v>
      </c>
      <c r="Q30" s="966">
        <v>-10.445279451804719</v>
      </c>
      <c r="R30" s="966"/>
      <c r="S30" s="966"/>
      <c r="T30" s="954"/>
      <c r="U30" s="954"/>
    </row>
    <row r="31" spans="1:21" ht="20.399999999999999" x14ac:dyDescent="0.35">
      <c r="A31" s="954"/>
      <c r="B31" s="978" t="s">
        <v>601</v>
      </c>
      <c r="C31" s="980">
        <v>3.9839999675750732</v>
      </c>
      <c r="D31" s="979">
        <v>3.5298533178865908E-2</v>
      </c>
      <c r="E31" s="1002">
        <v>8.4396000099182125</v>
      </c>
      <c r="F31" s="980">
        <v>5.754440002441406</v>
      </c>
      <c r="G31" s="1003">
        <v>1.5359999895095826</v>
      </c>
      <c r="H31" s="1004">
        <v>118.31440002441406</v>
      </c>
      <c r="I31" s="979">
        <v>9.4285714285714288</v>
      </c>
      <c r="J31" s="979">
        <v>0.10500000044703484</v>
      </c>
      <c r="K31" s="1004">
        <v>294.97599975585899</v>
      </c>
      <c r="L31" s="1003">
        <v>31.67604019165039</v>
      </c>
      <c r="M31" s="980">
        <v>8.6451236754655839E-2</v>
      </c>
      <c r="N31" s="980">
        <v>38.901160202026368</v>
      </c>
      <c r="O31" s="980">
        <v>19.005159797668458</v>
      </c>
      <c r="P31" s="968">
        <v>-73.012416076744913</v>
      </c>
      <c r="Q31" s="981">
        <v>-10.482118469643696</v>
      </c>
      <c r="R31" s="966" t="s">
        <v>645</v>
      </c>
      <c r="S31" s="966"/>
      <c r="T31" s="954"/>
      <c r="U31" s="954"/>
    </row>
    <row r="32" spans="1:21" ht="20.399999999999999" x14ac:dyDescent="0.35">
      <c r="A32" s="954"/>
      <c r="B32" s="954"/>
      <c r="C32" s="965"/>
      <c r="D32" s="962"/>
      <c r="E32" s="965"/>
      <c r="F32" s="965"/>
      <c r="G32" s="998"/>
      <c r="H32" s="965"/>
      <c r="I32" s="962"/>
      <c r="J32" s="962"/>
      <c r="K32" s="965"/>
      <c r="L32" s="998"/>
      <c r="M32" s="965"/>
      <c r="N32" s="965"/>
      <c r="O32" s="965"/>
      <c r="P32" s="954"/>
      <c r="Q32" s="954"/>
      <c r="R32" s="966"/>
      <c r="S32" s="966"/>
      <c r="T32" s="954"/>
      <c r="U32" s="954"/>
    </row>
    <row r="33" spans="1:22" s="940" customFormat="1" ht="20.399999999999999" x14ac:dyDescent="0.35">
      <c r="A33" s="967"/>
      <c r="B33" s="992" t="s">
        <v>851</v>
      </c>
      <c r="C33" s="965">
        <f>(2*C$31)-C$27</f>
        <v>3.9287142413003107</v>
      </c>
      <c r="D33" s="962">
        <f>(2*D$31)-D$27</f>
        <v>4.6737170902391267E-2</v>
      </c>
      <c r="E33" s="1011">
        <f>(2*E$31)-E$27</f>
        <v>2.7912690116619228</v>
      </c>
      <c r="F33" s="965">
        <f>(2*F$31)-F$27</f>
        <v>5.9499144698833595</v>
      </c>
      <c r="G33" s="998">
        <f>(2*G$31)-G$27</f>
        <v>-1.1048965848725416</v>
      </c>
      <c r="H33" s="965">
        <f>(2*H$31)-H$27</f>
        <v>195.31397222847772</v>
      </c>
      <c r="I33" s="962">
        <f>(2*I$31)-I$27</f>
        <v>-19.698412698412699</v>
      </c>
      <c r="J33" s="962">
        <f>(2*J$31)-J$27</f>
        <v>-0.18307692356980765</v>
      </c>
      <c r="K33" s="965">
        <f>(2*K$31)-K$27</f>
        <v>472.24992999898899</v>
      </c>
      <c r="L33" s="998">
        <f>(2*L$31)-L$27</f>
        <v>53.58070097747548</v>
      </c>
      <c r="M33" s="1013">
        <f>(2*M$31)-M$27</f>
        <v>6.4673072469645529E-2</v>
      </c>
      <c r="N33" s="965">
        <f>(2*N$31)-N$27</f>
        <v>46.318389421660328</v>
      </c>
      <c r="O33" s="965">
        <f>(2*O$31)-O$27</f>
        <v>19.433802292922451</v>
      </c>
      <c r="P33" s="961">
        <f>(2*P$31)-P$27</f>
        <v>-76.228673375255013</v>
      </c>
      <c r="Q33" s="961">
        <f>(2*Q$31)-Q$27</f>
        <v>-10.792203153218297</v>
      </c>
      <c r="R33" s="981"/>
      <c r="S33" s="981"/>
      <c r="T33" s="967"/>
      <c r="U33" s="967"/>
    </row>
    <row r="34" spans="1:22" ht="20.399999999999999" x14ac:dyDescent="0.35">
      <c r="A34" s="954"/>
      <c r="B34" s="992" t="s">
        <v>852</v>
      </c>
      <c r="C34" s="965">
        <f>(3*C$31)-2*C$27</f>
        <v>3.8734285150255481</v>
      </c>
      <c r="D34" s="962">
        <f>(3*D$31)-2*D$27</f>
        <v>5.8175808625916627E-2</v>
      </c>
      <c r="E34" s="987">
        <f>(3*E$31)-2*E$27</f>
        <v>-2.8570619865943669</v>
      </c>
      <c r="F34" s="1011">
        <f>(3*F$31)-2*F$27</f>
        <v>6.145388937325313</v>
      </c>
      <c r="G34" s="998">
        <f>(3*G$31)-2*G$27</f>
        <v>-3.7457931592546654</v>
      </c>
      <c r="H34" s="965">
        <f>(3*H$31)-2*H$27</f>
        <v>272.31354443254139</v>
      </c>
      <c r="I34" s="962">
        <f>(3*I$31)-2*I$27</f>
        <v>-48.82539682539683</v>
      </c>
      <c r="J34" s="1005">
        <f>(3*J$31)-2*J$27</f>
        <v>-0.47115384758665013</v>
      </c>
      <c r="K34" s="965">
        <f>(3*K$31)-2*K$27</f>
        <v>649.52386024211899</v>
      </c>
      <c r="L34" s="998">
        <f>(3*L$31)-2*L$27</f>
        <v>75.485361763300574</v>
      </c>
      <c r="M34" s="1013">
        <f>(3*M$31)-2*M$27</f>
        <v>4.2894908184635233E-2</v>
      </c>
      <c r="N34" s="965">
        <f>(3*N$31)-2*N$27</f>
        <v>53.73561864129428</v>
      </c>
      <c r="O34" s="1011">
        <f>(3*O$31)-2*O$27</f>
        <v>19.862444788176447</v>
      </c>
      <c r="P34" s="961">
        <f>(3*P$31)-2*P$27</f>
        <v>-79.444930673765128</v>
      </c>
      <c r="Q34" s="966">
        <f>(3*Q$31)-2*Q$27</f>
        <v>-11.1022878367929</v>
      </c>
      <c r="R34" s="954"/>
      <c r="S34" s="954"/>
      <c r="T34" s="954"/>
      <c r="U34" s="954"/>
    </row>
    <row r="35" spans="1:22" ht="20.399999999999999" x14ac:dyDescent="0.35">
      <c r="A35" s="954"/>
      <c r="B35" s="992" t="s">
        <v>853</v>
      </c>
      <c r="C35" s="965">
        <f>(4*C$31)-3*C$27</f>
        <v>3.8181427887507855</v>
      </c>
      <c r="D35" s="969">
        <f>(4*D$31)-3*D$27</f>
        <v>6.9614446349442E-2</v>
      </c>
      <c r="E35" s="1006">
        <f>(4*E$31)-3*E$27</f>
        <v>-8.5053929848506584</v>
      </c>
      <c r="F35" s="1101">
        <f>(4*F$31)-3*F$27</f>
        <v>6.3408634047672656</v>
      </c>
      <c r="G35" s="1006">
        <f>(4*G$31)-3*G$27</f>
        <v>-6.3866897336367909</v>
      </c>
      <c r="H35" s="971">
        <f>(4*H$31)-3*H$27</f>
        <v>349.31311663660506</v>
      </c>
      <c r="I35" s="1006">
        <f>(4*I$31)-3*I$27</f>
        <v>-77.952380952380963</v>
      </c>
      <c r="J35" s="987">
        <f>(4*J$31)-3*J$27</f>
        <v>-0.75923077160349273</v>
      </c>
      <c r="K35" s="971">
        <f>(4*K$31)-3*K$27</f>
        <v>826.79779048524904</v>
      </c>
      <c r="L35" s="999">
        <f>(4*L$31)-3*L$27</f>
        <v>97.390022549125661</v>
      </c>
      <c r="M35" s="1013">
        <f>(4*M$31)-3*M$27</f>
        <v>2.1116743899624923E-2</v>
      </c>
      <c r="N35" s="971">
        <f>(4*N$31)-3*N$27</f>
        <v>61.152847860928247</v>
      </c>
      <c r="O35" s="1101">
        <f>(4*O$31)-3*O$27</f>
        <v>20.291087283430436</v>
      </c>
      <c r="P35" s="961">
        <f>(4*P$31)-3*P$27</f>
        <v>-82.661187972275229</v>
      </c>
      <c r="Q35" s="966">
        <f>(4*Q$31)-3*Q$27</f>
        <v>-11.412372520367498</v>
      </c>
      <c r="R35" s="954"/>
      <c r="S35" s="954"/>
      <c r="T35" s="954"/>
      <c r="U35" s="954"/>
      <c r="V35" t="str">
        <f>REPLACE(B33,4,6,"Morava")</f>
        <v>HZ+Morava = Řimice; HZ =</v>
      </c>
    </row>
    <row r="36" spans="1:22" ht="20.399999999999999" x14ac:dyDescent="0.35">
      <c r="A36" s="954"/>
      <c r="B36" s="992" t="s">
        <v>854</v>
      </c>
      <c r="C36" s="965">
        <f>(5*C$31)-4*C$27</f>
        <v>3.7628570624760229</v>
      </c>
      <c r="D36" s="983">
        <f>(5*D$31)-4*D$27</f>
        <v>8.1053084072967366E-2</v>
      </c>
      <c r="E36" s="1007">
        <f>(5*E$31)-4*E$27</f>
        <v>-14.15372398310695</v>
      </c>
      <c r="F36" s="1102">
        <f>(5*F$31)-4*F$27</f>
        <v>6.53633787220922</v>
      </c>
      <c r="G36" s="1007">
        <f>(5*G$31)-4*G$27</f>
        <v>-9.0275863080189147</v>
      </c>
      <c r="H36" s="1008">
        <f>(5*H$31)-4*H$27</f>
        <v>426.31268884066867</v>
      </c>
      <c r="I36" s="1007">
        <f>(5*I$31)-4*I$27</f>
        <v>-107.07936507936509</v>
      </c>
      <c r="J36" s="1005">
        <f>(5*J$31)-4*J$27</f>
        <v>-1.0473076956203351</v>
      </c>
      <c r="K36" s="1008">
        <f>(5*K$31)-4*K$27</f>
        <v>1004.071720728379</v>
      </c>
      <c r="L36" s="1009">
        <f>(5*L$31)-4*L$27</f>
        <v>119.29468333495075</v>
      </c>
      <c r="M36" s="1014">
        <f>(5*M$31)-4*M$27</f>
        <v>-6.6142038538541392E-4</v>
      </c>
      <c r="N36" s="1008">
        <f>(5*N$31)-4*N$27</f>
        <v>68.570077080562214</v>
      </c>
      <c r="O36" s="1102">
        <f>(5*O$31)-4*O$27</f>
        <v>20.719729778684425</v>
      </c>
      <c r="P36" s="984">
        <f>(5*P$31)-4*P$27</f>
        <v>-85.877445270785302</v>
      </c>
      <c r="Q36" s="985">
        <f>(5*Q$31)-4*Q$27</f>
        <v>-11.722457203942099</v>
      </c>
      <c r="R36" s="954"/>
      <c r="S36" s="954"/>
      <c r="T36" s="954"/>
      <c r="U36" s="954"/>
      <c r="V36" t="str">
        <f>REPLACE(B34,6,6,"Morava")</f>
        <v>HZ+2*Morava = Řimice; HZ =</v>
      </c>
    </row>
    <row r="37" spans="1:22" ht="20.399999999999999" x14ac:dyDescent="0.35">
      <c r="A37" s="954"/>
      <c r="B37" s="993"/>
      <c r="C37" s="980"/>
      <c r="D37" s="979"/>
      <c r="E37" s="1010"/>
      <c r="F37" s="980"/>
      <c r="G37" s="1003"/>
      <c r="H37" s="1010"/>
      <c r="I37" s="979"/>
      <c r="J37" s="962"/>
      <c r="K37" s="1010"/>
      <c r="L37" s="1003"/>
      <c r="M37" s="1013"/>
      <c r="N37" s="980"/>
      <c r="O37" s="980"/>
      <c r="P37" s="968"/>
      <c r="Q37" s="981"/>
      <c r="R37" s="954"/>
      <c r="S37" s="954"/>
      <c r="T37" s="954"/>
      <c r="U37" s="954"/>
      <c r="V37" t="str">
        <f>REPLACE(B35,6,6,"Morava")</f>
        <v>HZ+3*Morava = Řimice; HZ =</v>
      </c>
    </row>
    <row r="38" spans="1:22" ht="20.399999999999999" x14ac:dyDescent="0.35">
      <c r="A38" s="954"/>
      <c r="B38" s="992" t="s">
        <v>855</v>
      </c>
      <c r="C38" s="965">
        <f>((3*C$31)-C$27)/2</f>
        <v>3.956357104437692</v>
      </c>
      <c r="D38" s="962">
        <f>((3*D$31)-D$27)/2</f>
        <v>4.1017852040628584E-2</v>
      </c>
      <c r="E38" s="1011">
        <f>((3*E$31)-E$27)/2</f>
        <v>5.6154345107900676</v>
      </c>
      <c r="F38" s="965">
        <f>((3*F$31)-F$27)/2</f>
        <v>5.8521772361623832</v>
      </c>
      <c r="G38" s="998">
        <f>((3*G$31)-G$27)/2</f>
        <v>0.21555170231852072</v>
      </c>
      <c r="H38" s="1011">
        <f>((3*H$31)-H$27)/2</f>
        <v>156.81418612644589</v>
      </c>
      <c r="I38" s="962">
        <f>((3*I$31)-I$27)/2</f>
        <v>-5.1349206349206362</v>
      </c>
      <c r="J38" s="962">
        <f>((3*J$31)-J$27)/2</f>
        <v>-3.9038461561386406E-2</v>
      </c>
      <c r="K38" s="1011">
        <f>((3*K$31)-K$27)/2</f>
        <v>383.61296487742402</v>
      </c>
      <c r="L38" s="998">
        <f>((3*L$31)-L$27)/2</f>
        <v>42.628370584562937</v>
      </c>
      <c r="M38" s="1013">
        <f>((3*M$31)-M$27)/2</f>
        <v>7.5562154612150684E-2</v>
      </c>
      <c r="N38" s="965">
        <f>((3*N$31)-N$27)/2</f>
        <v>42.609774811843344</v>
      </c>
      <c r="O38" s="965">
        <f>((3*O$31)-O$27)/2</f>
        <v>19.219481045295456</v>
      </c>
      <c r="P38" s="961">
        <f>((3*P$31)-P$27)/2</f>
        <v>-74.620544725999963</v>
      </c>
      <c r="Q38" s="954">
        <f>((3*Q$31)-Q$27)/2</f>
        <v>-10.637160811430999</v>
      </c>
      <c r="R38" s="986"/>
      <c r="S38" s="986"/>
      <c r="T38" s="954"/>
      <c r="U38" s="954"/>
      <c r="V38" t="str">
        <f>REPLACE(B36,6,6,"Morava")</f>
        <v>HZ+4*Morava = Řimice; HZ =</v>
      </c>
    </row>
    <row r="39" spans="1:22" ht="21" thickBot="1" x14ac:dyDescent="0.4">
      <c r="B39" s="992" t="s">
        <v>856</v>
      </c>
      <c r="C39" s="965">
        <f>((4*C$31)-C$27)/3</f>
        <v>3.9655713921501525</v>
      </c>
      <c r="D39" s="962">
        <f>((4*D$31)-D$27)/3</f>
        <v>3.9111412420041028E-2</v>
      </c>
      <c r="E39" s="1011">
        <f>((4*E$31)-E$27)/3</f>
        <v>6.5568230104994498</v>
      </c>
      <c r="F39" s="965">
        <f>((4*F$31)-F$27)/3</f>
        <v>5.8195981582553911</v>
      </c>
      <c r="G39" s="998">
        <f>((4*G$31)-G$27)/3</f>
        <v>0.65570113138220787</v>
      </c>
      <c r="H39" s="1011">
        <f>((4*H$31)-H$27)/3</f>
        <v>143.98092409243529</v>
      </c>
      <c r="I39" s="962">
        <f>((4*I$31)-I$27)/3</f>
        <v>-0.28042328042328063</v>
      </c>
      <c r="J39" s="962">
        <f>((4*J$31)-J$27)/3</f>
        <v>8.9743591080873406E-3</v>
      </c>
      <c r="K39" s="1011">
        <f>((4*K$31)-K$27)/3</f>
        <v>354.06730983690233</v>
      </c>
      <c r="L39" s="998">
        <f>((4*L$31)-L$27)/3</f>
        <v>38.977593786925418</v>
      </c>
      <c r="M39" s="1013">
        <f>((4*M$31)-M$27)/3</f>
        <v>7.9191848659652397E-2</v>
      </c>
      <c r="N39" s="965">
        <f>((4*N$31)-N$27)/3</f>
        <v>41.373569941904357</v>
      </c>
      <c r="O39" s="965">
        <f>((4*O$31)-O$27)/3</f>
        <v>19.148040629419789</v>
      </c>
      <c r="P39" s="961">
        <f>((4*P$31)-P$27)/3</f>
        <v>-74.084501842914946</v>
      </c>
      <c r="Q39" s="954">
        <f>((4*Q$31)-Q$27)/3</f>
        <v>-10.58548003083523</v>
      </c>
    </row>
    <row r="40" spans="1:22" ht="20.399999999999999" x14ac:dyDescent="0.35">
      <c r="B40" s="1109" t="s">
        <v>857</v>
      </c>
      <c r="C40" s="1110">
        <f>((5*C$31)-C$27)/4</f>
        <v>3.9701785360063826</v>
      </c>
      <c r="D40" s="1111">
        <f>((5*D$31)-D$27)/4</f>
        <v>3.8158192609747253E-2</v>
      </c>
      <c r="E40" s="1112">
        <f>((5*E$31)-E$27)/4</f>
        <v>7.0275172603541396</v>
      </c>
      <c r="F40" s="1114">
        <f>((5*F$31)-F$27)/4</f>
        <v>5.8033086193018946</v>
      </c>
      <c r="G40" s="1113">
        <f>((5*G$31)-G$27)/4</f>
        <v>0.87577584591405144</v>
      </c>
      <c r="H40" s="1112">
        <f>((5*H$31)-H$27)/4</f>
        <v>137.56429307542996</v>
      </c>
      <c r="I40" s="1111">
        <f>((5*I$31)-I$27)/4</f>
        <v>2.1468253968253972</v>
      </c>
      <c r="J40" s="1111">
        <f>((5*J$31)-J$27)/4</f>
        <v>3.2980769442824215E-2</v>
      </c>
      <c r="K40" s="1112">
        <f>((5*K$31)-K$27)/4</f>
        <v>339.29448231664151</v>
      </c>
      <c r="L40" s="1113">
        <f>((5*L$31)-L$27)/4</f>
        <v>37.152205388106658</v>
      </c>
      <c r="M40" s="1114">
        <f>((5*M$31)-M$27)/4</f>
        <v>8.1006695683403254E-2</v>
      </c>
      <c r="N40" s="1110">
        <f>((5*N$31)-N$27)/4</f>
        <v>40.755467506934863</v>
      </c>
      <c r="O40" s="1110">
        <f>((5*O$31)-O$27)/4</f>
        <v>19.112320421481954</v>
      </c>
      <c r="P40" s="1115">
        <f>((5*P$31)-P$27)/4</f>
        <v>-73.816480401372431</v>
      </c>
      <c r="Q40" s="1116">
        <f>((5*Q$31)-Q$27)/4</f>
        <v>-10.559639640537346</v>
      </c>
      <c r="S40">
        <v>3</v>
      </c>
      <c r="T40">
        <v>2</v>
      </c>
      <c r="V40" t="str">
        <f>REPLACE(B38,6,6,"Morava")</f>
        <v>2*HZ+Morava = Řimice; HZ =</v>
      </c>
    </row>
    <row r="41" spans="1:22" ht="21" thickBot="1" x14ac:dyDescent="0.4">
      <c r="B41" s="992" t="s">
        <v>858</v>
      </c>
      <c r="C41" s="965">
        <f>(($S43*C$31)-C$27)/$T43</f>
        <v>3.9729428223201211</v>
      </c>
      <c r="D41" s="962">
        <f>(($S43*D$31)-D$27)/$T43</f>
        <v>3.7586260723570977E-2</v>
      </c>
      <c r="E41" s="1011">
        <f>(($S43*E$31)-E$27)/$T43</f>
        <v>7.3099338102669549</v>
      </c>
      <c r="F41" s="1013">
        <f>(($S43*F$31)-F$27)/$T43</f>
        <v>5.7935348959297972</v>
      </c>
      <c r="G41" s="998">
        <f>(($S43*G$31)-G$27)/$T43</f>
        <v>1.0078206746331579</v>
      </c>
      <c r="H41" s="1011">
        <f>(($S43*H$31)-H$27)/$T43</f>
        <v>133.71431446522678</v>
      </c>
      <c r="I41" s="962">
        <f>(($S43*I$31)-I$27)/$T43</f>
        <v>3.6031746031746024</v>
      </c>
      <c r="J41" s="962">
        <f>(($S43*J$31)-J$27)/$T43</f>
        <v>4.738461564366634E-2</v>
      </c>
      <c r="K41" s="1011">
        <f>(($S43*K$31)-K$27)/$T43</f>
        <v>330.43078580448503</v>
      </c>
      <c r="L41" s="998">
        <f>(($S43*L$31)-L$27)/$T43</f>
        <v>36.056972348815407</v>
      </c>
      <c r="M41" s="1013">
        <f>(($S43*M$31)-M$27)/$T43</f>
        <v>8.2095603897653774E-2</v>
      </c>
      <c r="N41" s="965">
        <f>(($S43*N$31)-N$27)/$T43</f>
        <v>40.384606045953163</v>
      </c>
      <c r="O41" s="965">
        <f>(($S43*O$31)-O$27)/$T43</f>
        <v>19.09088829671926</v>
      </c>
      <c r="P41" s="961">
        <f>(($S43*P$31)-P$27)/$T43</f>
        <v>-73.655667536446941</v>
      </c>
      <c r="Q41" s="954">
        <f>(($S43*Q$31)-Q$27)/$T43</f>
        <v>-10.544135406358617</v>
      </c>
      <c r="S41">
        <v>4</v>
      </c>
      <c r="T41">
        <v>3</v>
      </c>
      <c r="V41" t="str">
        <f>REPLACE(B39,6,6,"Morava")</f>
        <v>3*HZ+Morava = Řimice; HZ =</v>
      </c>
    </row>
    <row r="42" spans="1:22" s="1108" customFormat="1" ht="20.399999999999999" x14ac:dyDescent="0.35">
      <c r="B42" s="992" t="s">
        <v>859</v>
      </c>
      <c r="C42" s="965">
        <f>(($S44*C$31)-C$27)/$T44</f>
        <v>3.9747856798626131</v>
      </c>
      <c r="D42" s="962">
        <f>(($S44*D$31)-D$27)/$T44</f>
        <v>3.7204972799453472E-2</v>
      </c>
      <c r="E42" s="1011">
        <f>(($S44*E$31)-E$27)/$T44</f>
        <v>7.498211510208832</v>
      </c>
      <c r="F42" s="1013">
        <f>(($S44*F$31)-F$27)/$T44</f>
        <v>5.7870190803483981</v>
      </c>
      <c r="G42" s="998">
        <f>(($S44*G$31)-G$27)/$T44</f>
        <v>1.0958505604458952</v>
      </c>
      <c r="H42" s="1011">
        <f>(($S44*H$31)-H$27)/$T44</f>
        <v>131.14766205842469</v>
      </c>
      <c r="I42" s="962">
        <f>(($S44*I$31)-I$27)/$T44</f>
        <v>4.5740740740740735</v>
      </c>
      <c r="J42" s="962">
        <f>(($S44*J$31)-J$27)/$T44</f>
        <v>5.6987179777561091E-2</v>
      </c>
      <c r="K42" s="1011">
        <f>(($S44*K$31)-K$27)/$T44</f>
        <v>324.52165479638069</v>
      </c>
      <c r="L42" s="998">
        <f>(($S44*L$31)-L$27)/$T44</f>
        <v>35.326816989287899</v>
      </c>
      <c r="M42" s="1013">
        <f>(($S44*M$31)-M$27)/$T44</f>
        <v>8.2821542707154125E-2</v>
      </c>
      <c r="N42" s="965">
        <f>(($S44*N$31)-N$27)/$T44</f>
        <v>40.13736507196537</v>
      </c>
      <c r="O42" s="965">
        <f>(($S44*O$31)-O$27)/$T44</f>
        <v>19.076600213544125</v>
      </c>
      <c r="P42" s="961">
        <f>(($S44*P$31)-P$27)/$T44</f>
        <v>-73.548458959829929</v>
      </c>
      <c r="Q42" s="954">
        <f>(($S44*Q$31)-Q$27)/$T44</f>
        <v>-10.533799250239463</v>
      </c>
      <c r="S42" s="1108">
        <v>5</v>
      </c>
      <c r="T42" s="1108">
        <v>4</v>
      </c>
      <c r="V42" s="1108" t="str">
        <f>REPLACE(B40,6,6,"Morava")</f>
        <v>4*HZ+Morava = Řimice; HZ =</v>
      </c>
    </row>
    <row r="43" spans="1:22" ht="20.399999999999999" x14ac:dyDescent="0.35">
      <c r="B43" s="992" t="s">
        <v>860</v>
      </c>
      <c r="C43" s="965">
        <f>(($S45*C$31)-C$27)/$T45</f>
        <v>3.976102006678679</v>
      </c>
      <c r="D43" s="962">
        <f>(($S45*D$31)-D$27)/$T45</f>
        <v>3.693262428222667E-2</v>
      </c>
      <c r="E43" s="1011">
        <f>(($S45*E$31)-E$27)/$T45</f>
        <v>7.6326955815958852</v>
      </c>
      <c r="F43" s="1013">
        <f>(($S45*F$31)-F$27)/$T45</f>
        <v>5.7823649263616854</v>
      </c>
      <c r="G43" s="998">
        <f>(($S45*G$31)-G$27)/$T45</f>
        <v>1.1587290503121364</v>
      </c>
      <c r="H43" s="1011">
        <f>(($S45*H$31)-H$27)/$T45</f>
        <v>129.31433891070887</v>
      </c>
      <c r="I43" s="962">
        <f>(($S45*I$31)-I$27)/$T45</f>
        <v>5.2675736961451252</v>
      </c>
      <c r="J43" s="962">
        <f>(($S45*J$31)-J$27)/$T45</f>
        <v>6.3846154158914481E-2</v>
      </c>
      <c r="K43" s="1011">
        <f>(($S45*K$31)-K$27)/$T45</f>
        <v>320.30084693344901</v>
      </c>
      <c r="L43" s="998">
        <f>(($S45*L$31)-L$27)/$T45</f>
        <v>34.805277446768258</v>
      </c>
      <c r="M43" s="1013">
        <f>(($S45*M$31)-M$27)/$T45</f>
        <v>8.334007042822579E-2</v>
      </c>
      <c r="N43" s="965">
        <f>(($S45*N$31)-N$27)/$T45</f>
        <v>39.960764376259796</v>
      </c>
      <c r="O43" s="965">
        <f>(($S45*O$31)-O$27)/$T45</f>
        <v>19.066394439847603</v>
      </c>
      <c r="P43" s="961">
        <f>(($S45*P$31)-P$27)/$T45</f>
        <v>-73.471881405103503</v>
      </c>
      <c r="Q43" s="954">
        <f>(($S45*Q$31)-Q$27)/$T45</f>
        <v>-10.526416281582925</v>
      </c>
      <c r="S43">
        <v>6</v>
      </c>
      <c r="T43">
        <v>5</v>
      </c>
      <c r="V43" t="str">
        <f>REPLACE(B41,6,6,"Morava")</f>
        <v>5*HZ+Morava = Řimice; HZ =</v>
      </c>
    </row>
    <row r="44" spans="1:22" ht="20.399999999999999" x14ac:dyDescent="0.35">
      <c r="B44" s="992" t="s">
        <v>861</v>
      </c>
      <c r="C44" s="965">
        <f>(($S46*C$31)-C$27)/$T46</f>
        <v>3.9770892517907281</v>
      </c>
      <c r="D44" s="962">
        <f>(($S46*D$31)-D$27)/$T46</f>
        <v>3.6728362894306574E-2</v>
      </c>
      <c r="E44" s="1011">
        <f>(($S46*E$31)-E$27)/$T46</f>
        <v>7.733558635136176</v>
      </c>
      <c r="F44" s="1013">
        <f>(($S46*F$31)-F$27)/$T46</f>
        <v>5.7788743108716503</v>
      </c>
      <c r="G44" s="998">
        <f>(($S46*G$31)-G$27)/$T46</f>
        <v>1.2058879177118169</v>
      </c>
      <c r="H44" s="1011">
        <f>(($S46*H$31)-H$27)/$T46</f>
        <v>127.93934654992201</v>
      </c>
      <c r="I44" s="962">
        <f>(($S46*I$31)-I$27)/$T46</f>
        <v>5.787698412698413</v>
      </c>
      <c r="J44" s="962">
        <f>(($S46*J$31)-J$27)/$T46</f>
        <v>6.8990384944929525E-2</v>
      </c>
      <c r="K44" s="1011">
        <f>(($S46*K$31)-K$27)/$T46</f>
        <v>317.13524103625025</v>
      </c>
      <c r="L44" s="998">
        <f>(($S46*L$31)-L$27)/$T46</f>
        <v>34.414122789878526</v>
      </c>
      <c r="M44" s="1013">
        <f>(($S46*M$31)-M$27)/$T46</f>
        <v>8.3728966219029546E-2</v>
      </c>
      <c r="N44" s="965">
        <f>(($S46*N$31)-N$27)/$T46</f>
        <v>39.828313854480612</v>
      </c>
      <c r="O44" s="965">
        <f>(($S46*O$31)-O$27)/$T46</f>
        <v>19.058740109575208</v>
      </c>
      <c r="P44" s="961">
        <f>(($S46*P$31)-P$27)/$T46</f>
        <v>-73.414448239058672</v>
      </c>
      <c r="Q44" s="954">
        <f>(($S46*Q$31)-Q$27)/$T46</f>
        <v>-10.520879055090521</v>
      </c>
      <c r="S44">
        <v>7</v>
      </c>
      <c r="T44">
        <v>6</v>
      </c>
      <c r="V44" t="str">
        <f>REPLACE(B42,6,6,"Morava")</f>
        <v>6*HZ+Morava = Řimice; HZ =</v>
      </c>
    </row>
    <row r="45" spans="1:22" ht="20.399999999999999" x14ac:dyDescent="0.35">
      <c r="B45" s="992" t="s">
        <v>862</v>
      </c>
      <c r="C45" s="965">
        <f>(($S47*C$31)-C$27)/$T47</f>
        <v>3.9778571091000998</v>
      </c>
      <c r="D45" s="962">
        <f>(($S47*D$31)-D$27)/$T47</f>
        <v>3.6569492925924284E-2</v>
      </c>
      <c r="E45" s="1011">
        <f>(($S47*E$31)-E$27)/$T47</f>
        <v>7.8120076767786237</v>
      </c>
      <c r="F45" s="1013">
        <f>(($S47*F$31)-F$27)/$T47</f>
        <v>5.7761593877127346</v>
      </c>
      <c r="G45" s="998">
        <f>(($S47*G$31)-G$27)/$T47</f>
        <v>1.2425670368004578</v>
      </c>
      <c r="H45" s="1011">
        <f>(($S47*H$31)-H$27)/$T47</f>
        <v>126.86990804708779</v>
      </c>
      <c r="I45" s="962">
        <f>(($S47*I$31)-I$27)/$T47</f>
        <v>6.1922398589065262</v>
      </c>
      <c r="J45" s="962">
        <f>(($S47*J$31)-J$27)/$T47</f>
        <v>7.2991453334052339E-2</v>
      </c>
      <c r="K45" s="1011">
        <f>(($S47*K$31)-K$27)/$T47</f>
        <v>314.67310311620679</v>
      </c>
      <c r="L45" s="998">
        <f>(($S47*L$31)-L$27)/$T47</f>
        <v>34.109891390075397</v>
      </c>
      <c r="M45" s="1013">
        <f>(($S47*M$31)-M$27)/$T47</f>
        <v>8.4031440722988016E-2</v>
      </c>
      <c r="N45" s="965">
        <f>(($S47*N$31)-N$27)/$T47</f>
        <v>39.725296781985698</v>
      </c>
      <c r="O45" s="965">
        <f>(($S47*O$31)-O$27)/$T47</f>
        <v>19.052786741585567</v>
      </c>
      <c r="P45" s="961">
        <f>(($S47*P$31)-P$27)/$T47</f>
        <v>-73.369777998801581</v>
      </c>
      <c r="Q45" s="954">
        <f>(($S47*Q$31)-Q$27)/$T47</f>
        <v>-10.516572323374207</v>
      </c>
      <c r="S45">
        <v>8</v>
      </c>
      <c r="T45">
        <v>7</v>
      </c>
      <c r="V45" t="str">
        <f>REPLACE(B43,6,6,"Morava")</f>
        <v>7*HZ+Morava = Řimice; HZ =</v>
      </c>
    </row>
    <row r="46" spans="1:22" ht="20.399999999999999" x14ac:dyDescent="0.35">
      <c r="C46" s="965"/>
      <c r="D46" s="962"/>
      <c r="E46" s="1011"/>
      <c r="F46" s="965"/>
      <c r="G46" s="998"/>
      <c r="H46" s="1011"/>
      <c r="I46" s="962"/>
      <c r="J46" s="962"/>
      <c r="K46" s="1011"/>
      <c r="L46" s="998"/>
      <c r="M46" s="1013"/>
      <c r="N46" s="965"/>
      <c r="O46" s="965"/>
      <c r="P46" s="961"/>
      <c r="Q46" s="954"/>
      <c r="S46">
        <v>9</v>
      </c>
      <c r="T46">
        <v>8</v>
      </c>
      <c r="V46" t="str">
        <f>REPLACE(B44,6,6,"Morava")</f>
        <v>8*HZ+Morava = Řimice; HZ =</v>
      </c>
    </row>
    <row r="47" spans="1:22" ht="20.399999999999999" x14ac:dyDescent="0.35">
      <c r="B47" s="994" t="s">
        <v>863</v>
      </c>
      <c r="C47" s="965">
        <f>(2*C$29)-C$27</f>
        <v>8.916270010055058</v>
      </c>
      <c r="D47" s="962">
        <f>(2*D$29)-D$27</f>
        <v>4.2297443685432271E-2</v>
      </c>
      <c r="E47" s="1011">
        <f>(2*E$29)-E$27</f>
        <v>5.0898468119888012</v>
      </c>
      <c r="F47" s="965">
        <f>(2*F$29)-F$27</f>
        <v>9.8965899569778166</v>
      </c>
      <c r="G47" s="998">
        <f>(2*G$29)-G$27</f>
        <v>-1.5746743596833328</v>
      </c>
      <c r="H47" s="1011">
        <f>(2*H$29)-H$27</f>
        <v>140.30072868464094</v>
      </c>
      <c r="I47" s="962">
        <f>(2*I$29)-I$27</f>
        <v>-21.555555555555557</v>
      </c>
      <c r="J47" s="987">
        <f>(2*J$29)-J$27</f>
        <v>-0.2930769229737612</v>
      </c>
      <c r="K47" s="1011">
        <f>(2*K$29)-K$27</f>
        <v>445.05348468648975</v>
      </c>
      <c r="L47" s="987">
        <f>(2*L$29)-L$27</f>
        <v>-1.945823816361326</v>
      </c>
      <c r="M47" s="1013">
        <f>(2*M$29)-M$27</f>
        <v>5.2458611798697499E-2</v>
      </c>
      <c r="N47" s="965">
        <f>(2*N$29)-N$27</f>
        <v>17.245180159236284</v>
      </c>
      <c r="O47" s="1094">
        <f>(2*O$29)-O$27</f>
        <v>11.218593400100183</v>
      </c>
      <c r="P47" s="961">
        <f>(2*P$29)-P$27</f>
        <v>-76.691136297270489</v>
      </c>
      <c r="Q47" s="954">
        <f>(2*Q$29)-Q$27</f>
        <v>-10.727402482690126</v>
      </c>
      <c r="S47">
        <v>10</v>
      </c>
      <c r="T47">
        <v>9</v>
      </c>
      <c r="V47" t="str">
        <f>REPLACE(B45,6,6,"Morava")</f>
        <v>9*HZ+Morava = Řimice; HZ =</v>
      </c>
    </row>
    <row r="48" spans="1:22" ht="20.399999999999999" x14ac:dyDescent="0.35">
      <c r="B48" s="994" t="s">
        <v>864</v>
      </c>
      <c r="C48" s="965">
        <f>($T50*C$29)-$S50*C$27</f>
        <v>11.35476216815767</v>
      </c>
      <c r="D48" s="962">
        <f>($T50*D$29)-$S50*D$27</f>
        <v>5.1516217800478138E-2</v>
      </c>
      <c r="E48" s="1094">
        <f>($T50*E$29)-$S50*E$27</f>
        <v>0.59080471389595246</v>
      </c>
      <c r="F48" s="965">
        <f>($T50*F$29)-$S50*F$27</f>
        <v>12.065402167966999</v>
      </c>
      <c r="G48" s="987">
        <f>($T50*G$29)-$S50*G$27</f>
        <v>-4.4504598214708526</v>
      </c>
      <c r="H48" s="1011">
        <f>($T50*H$29)-$S50*H$27</f>
        <v>189.79367911678622</v>
      </c>
      <c r="I48" s="987">
        <f>($T50*I$29)-$S50*I$27</f>
        <v>-51.611111111111114</v>
      </c>
      <c r="J48" s="987">
        <f>($T50*J$29)-$S50*J$27</f>
        <v>-0.63615384669258046</v>
      </c>
      <c r="K48" s="1011">
        <f>($T50*K$29)-$S50*K$27</f>
        <v>608.72919227337013</v>
      </c>
      <c r="L48" s="987">
        <f>($T50*L$29)-$S50*L$27</f>
        <v>-7.804425427454639</v>
      </c>
      <c r="M48" s="1013">
        <f>($T50*M$29)-$S50*M$27</f>
        <v>2.4573217178213175E-2</v>
      </c>
      <c r="N48" s="1094">
        <f>($T50*N$29)-$S50*N$27</f>
        <v>10.125804747658222</v>
      </c>
      <c r="O48" s="1094">
        <f>($T50*O$29)-$S50*O$27</f>
        <v>7.5396314489430409</v>
      </c>
      <c r="P48" s="961">
        <f>($T50*P$29)-$S50*P$27</f>
        <v>-80.138625056788328</v>
      </c>
      <c r="Q48" s="954">
        <f>($T50*Q$29)-$S50*Q$27</f>
        <v>-11.005086831000643</v>
      </c>
    </row>
    <row r="49" spans="2:22" ht="20.399999999999999" x14ac:dyDescent="0.35">
      <c r="B49" s="994" t="s">
        <v>865</v>
      </c>
      <c r="C49" s="965">
        <f>($T51*C$29)-$S51*C$27</f>
        <v>13.79325432626028</v>
      </c>
      <c r="D49" s="962">
        <f>($T51*D$29)-$S51*D$27</f>
        <v>6.0734991915524006E-2</v>
      </c>
      <c r="E49" s="987">
        <f>($T51*E$29)-$S51*E$27</f>
        <v>-3.9082373841969016</v>
      </c>
      <c r="F49" s="965">
        <f>($T51*F$29)-$S51*F$27</f>
        <v>14.234214378956178</v>
      </c>
      <c r="G49" s="987">
        <f>($T51*G$29)-$S51*G$27</f>
        <v>-7.3262452832583733</v>
      </c>
      <c r="H49" s="1011">
        <f>($T51*H$29)-$S51*H$27</f>
        <v>239.28662954893153</v>
      </c>
      <c r="I49" s="987">
        <f>($T51*I$29)-$S51*I$27</f>
        <v>-81.666666666666671</v>
      </c>
      <c r="J49" s="987">
        <f>($T51*J$29)-$S51*J$27</f>
        <v>-0.97923077041139983</v>
      </c>
      <c r="K49" s="1011">
        <f>($T51*K$29)-$S51*K$27</f>
        <v>772.40489986025057</v>
      </c>
      <c r="L49" s="987">
        <f>($T51*L$29)-$S51*L$27</f>
        <v>-13.663027038547956</v>
      </c>
      <c r="M49" s="1013">
        <f>($T51*M$29)-$S51*M$27</f>
        <v>-3.3121774422711359E-3</v>
      </c>
      <c r="N49" s="1094">
        <f>($T51*N$29)-$S51*N$27</f>
        <v>3.0064293360801599</v>
      </c>
      <c r="O49" s="1094">
        <f>($T51*O$29)-$S51*O$27</f>
        <v>3.8606694977858993</v>
      </c>
      <c r="P49" s="961">
        <f>($T51*P$29)-$S51*P$27</f>
        <v>-83.586113816306181</v>
      </c>
      <c r="Q49" s="954">
        <f>($T51*Q$29)-$S51*Q$27</f>
        <v>-11.282771179311155</v>
      </c>
      <c r="V49" t="str">
        <f>REPLACE(B47,4,6,"Morava")</f>
        <v>HZ+Morava = Č2; HZ =</v>
      </c>
    </row>
    <row r="50" spans="2:22" ht="20.399999999999999" x14ac:dyDescent="0.35">
      <c r="B50" s="994" t="s">
        <v>866</v>
      </c>
      <c r="C50" s="965">
        <f>($T52*C$29)-$S52*C$27</f>
        <v>16.231746484362894</v>
      </c>
      <c r="D50" s="962">
        <f>($T52*D$29)-$S52*D$27</f>
        <v>6.9953766030569867E-2</v>
      </c>
      <c r="E50" s="987">
        <f>($T52*E$29)-$S52*E$27</f>
        <v>-8.4072794822897521</v>
      </c>
      <c r="F50" s="965">
        <f>($T52*F$29)-$S52*F$27</f>
        <v>16.403026589945359</v>
      </c>
      <c r="G50" s="987">
        <f>($T52*G$29)-$S52*G$27</f>
        <v>-10.202030745045892</v>
      </c>
      <c r="H50" s="1011">
        <f>($T52*H$29)-$S52*H$27</f>
        <v>288.77957998107684</v>
      </c>
      <c r="I50" s="987">
        <f>($T52*I$29)-$S52*I$27</f>
        <v>-111.72222222222223</v>
      </c>
      <c r="J50" s="987">
        <f>($T52*J$29)-$S52*J$27</f>
        <v>-1.322307694130219</v>
      </c>
      <c r="K50" s="1011">
        <f>($T52*K$29)-$S52*K$27</f>
        <v>936.08060744713089</v>
      </c>
      <c r="L50" s="987">
        <f>($T52*L$29)-$S52*L$27</f>
        <v>-19.521628649641269</v>
      </c>
      <c r="M50" s="1015">
        <f>($T52*M$29)-$S52*M$27</f>
        <v>-3.1197572062755474E-2</v>
      </c>
      <c r="N50" s="987">
        <f>($T52*N$29)-$S52*N$27</f>
        <v>-4.1129460754979021</v>
      </c>
      <c r="O50" s="1094">
        <f>($T52*O$29)-$S52*O$27</f>
        <v>0.18170754662875765</v>
      </c>
      <c r="P50" s="961">
        <f>($T52*P$29)-$S52*P$27</f>
        <v>-87.033602575823977</v>
      </c>
      <c r="Q50" s="954">
        <f>($T52*Q$29)-$S52*Q$27</f>
        <v>-11.56045552762167</v>
      </c>
      <c r="S50">
        <v>2</v>
      </c>
      <c r="T50">
        <v>3</v>
      </c>
      <c r="V50" t="str">
        <f>REPLACE(B48,6,6,"Morava")</f>
        <v>HZ+2*Morava = Č2; HZ =</v>
      </c>
    </row>
    <row r="51" spans="2:22" ht="20.399999999999999" x14ac:dyDescent="0.35">
      <c r="B51" s="994" t="s">
        <v>867</v>
      </c>
      <c r="C51" s="965">
        <f>($T53*C$29)-$S53*C$27</f>
        <v>18.670238642465506</v>
      </c>
      <c r="D51" s="962">
        <f>($T53*D$29)-$S53*D$27</f>
        <v>7.9172540145615727E-2</v>
      </c>
      <c r="E51" s="987">
        <f>($T53*E$29)-$S53*E$27</f>
        <v>-12.906321580382595</v>
      </c>
      <c r="F51" s="1094">
        <f>($T53*F$29)-$S53*F$27</f>
        <v>18.571838800934547</v>
      </c>
      <c r="G51" s="987">
        <f>($T53*G$29)-$S53*G$27</f>
        <v>-13.077816206833411</v>
      </c>
      <c r="H51" s="1011">
        <f>($T53*H$29)-$S53*H$27</f>
        <v>338.27253041322206</v>
      </c>
      <c r="I51" s="987">
        <f>($T53*I$29)-$S53*I$27</f>
        <v>-141.77777777777777</v>
      </c>
      <c r="J51" s="987">
        <f>($T53*J$29)-$S53*J$27</f>
        <v>-1.6653846178490381</v>
      </c>
      <c r="K51" s="1011">
        <f>($T53*K$29)-$S53*K$27</f>
        <v>1099.7563150340113</v>
      </c>
      <c r="L51" s="987">
        <f>($T53*L$29)-$S53*L$27</f>
        <v>-25.380230260734578</v>
      </c>
      <c r="M51" s="1015">
        <f>($T53*M$29)-$S53*M$27</f>
        <v>-5.9082966683239757E-2</v>
      </c>
      <c r="N51" s="987">
        <f>($T53*N$29)-$S53*N$27</f>
        <v>-11.23232148707595</v>
      </c>
      <c r="O51" s="987">
        <f>($T53*O$29)-$S53*O$27</f>
        <v>-3.4972544045283769</v>
      </c>
      <c r="P51" s="961">
        <f>($T53*P$29)-$S53*P$27</f>
        <v>-90.48109133534183</v>
      </c>
      <c r="Q51" s="954">
        <f>($T53*Q$29)-$S53*Q$27</f>
        <v>-11.838139875932193</v>
      </c>
      <c r="S51">
        <v>3</v>
      </c>
      <c r="T51">
        <v>4</v>
      </c>
      <c r="V51" t="str">
        <f>REPLACE(B49,6,6,"Morava")</f>
        <v>HZ+3*Morava = Č2; HZ =</v>
      </c>
    </row>
    <row r="52" spans="2:22" ht="20.399999999999999" x14ac:dyDescent="0.35">
      <c r="B52" s="995"/>
      <c r="C52" s="965"/>
      <c r="D52" s="962"/>
      <c r="E52" s="1011"/>
      <c r="F52" s="965"/>
      <c r="G52" s="998"/>
      <c r="H52" s="1011"/>
      <c r="I52" s="962"/>
      <c r="J52" s="962"/>
      <c r="K52" s="1011"/>
      <c r="L52" s="998"/>
      <c r="M52" s="1013"/>
      <c r="N52" s="965"/>
      <c r="O52" s="965"/>
      <c r="P52" s="961"/>
      <c r="Q52" s="954"/>
      <c r="S52">
        <v>4</v>
      </c>
      <c r="T52">
        <v>5</v>
      </c>
      <c r="V52" t="str">
        <f>REPLACE(B50,6,6,"Morava")</f>
        <v>HZ+4*Morava = Č2; HZ =</v>
      </c>
    </row>
    <row r="53" spans="2:22" ht="20.399999999999999" x14ac:dyDescent="0.35">
      <c r="B53" s="994" t="s">
        <v>868</v>
      </c>
      <c r="C53" s="965">
        <f>(($S55*C$29)-C$27)/$T55</f>
        <v>7.6970239310037529</v>
      </c>
      <c r="D53" s="962">
        <f>(($S55*D$29)-D$27)/$T55</f>
        <v>3.768805662790934E-2</v>
      </c>
      <c r="E53" s="1011">
        <f>(($S55*E$29)-E$27)/$T55</f>
        <v>7.3393678610352273</v>
      </c>
      <c r="F53" s="965">
        <f>(($S55*F$29)-F$27)/$T55</f>
        <v>8.8121838514832262</v>
      </c>
      <c r="G53" s="998">
        <f>(($S55*G$29)-G$27)/$T55</f>
        <v>-0.1367816287895729</v>
      </c>
      <c r="H53" s="1011">
        <f>(($S55*H$29)-H$27)/$T55</f>
        <v>115.55425346856831</v>
      </c>
      <c r="I53" s="962">
        <f>(($S55*I$29)-I$27)/$T55</f>
        <v>-6.5277777777777786</v>
      </c>
      <c r="J53" s="962">
        <f>(($S55*J$29)-J$27)/$T55</f>
        <v>-0.12153846111435157</v>
      </c>
      <c r="K53" s="1011">
        <f>(($S55*K$29)-K$27)/$T55</f>
        <v>363.21563089304959</v>
      </c>
      <c r="L53" s="998">
        <f>(($S55*L$29)-L$27)/$T55</f>
        <v>0.98347698918533144</v>
      </c>
      <c r="M53" s="1013">
        <f>(($S55*M$29)-M$27)/$T55</f>
        <v>6.6401309108939655E-2</v>
      </c>
      <c r="N53" s="965">
        <f>(($S55*N$29)-N$27)/$T55</f>
        <v>20.804867865025315</v>
      </c>
      <c r="O53" s="965">
        <f>(($S55*O$29)-O$27)/$T55</f>
        <v>13.058074375678753</v>
      </c>
      <c r="P53" s="961">
        <f>(($S55*P$29)-P$27)/$T55</f>
        <v>-74.967391917511577</v>
      </c>
      <c r="Q53" s="954">
        <f>(($S55*Q$29)-Q$27)/$T55</f>
        <v>-10.58856030853487</v>
      </c>
      <c r="S53">
        <v>5</v>
      </c>
      <c r="T53">
        <v>6</v>
      </c>
      <c r="V53" t="str">
        <f>REPLACE(B51,6,6,"Morava")</f>
        <v>HZ+5*Morava = Č2; HZ =</v>
      </c>
    </row>
    <row r="54" spans="2:22" ht="21" thickBot="1" x14ac:dyDescent="0.4">
      <c r="B54" s="994" t="s">
        <v>869</v>
      </c>
      <c r="C54" s="965">
        <f>(($S56*C$29)-C$27)/$T56</f>
        <v>7.2906085713199831</v>
      </c>
      <c r="D54" s="962">
        <f>(($S56*D$29)-D$27)/$T56</f>
        <v>3.6151594275401697E-2</v>
      </c>
      <c r="E54" s="1011">
        <f>(($S56*E$29)-E$27)/$T56</f>
        <v>8.0892082107173682</v>
      </c>
      <c r="F54" s="965">
        <f>(($S56*F$29)-F$27)/$T56</f>
        <v>8.4507151496516943</v>
      </c>
      <c r="G54" s="998">
        <f>(($S56*G$29)-G$27)/$T56</f>
        <v>0.34251594817501374</v>
      </c>
      <c r="H54" s="1042">
        <f>(($S56*H$29)-H$27)/$T56</f>
        <v>107.30542839654409</v>
      </c>
      <c r="I54" s="962">
        <f>(($S56*I$29)-I$27)/$T56</f>
        <v>-1.518518518518519</v>
      </c>
      <c r="J54" s="962">
        <f>(($S56*J$29)-J$27)/$T56</f>
        <v>-6.4358973827881694E-2</v>
      </c>
      <c r="K54" s="1011">
        <f>(($S56*K$29)-K$27)/$T56</f>
        <v>335.93634629523621</v>
      </c>
      <c r="L54" s="998">
        <f>(($S56*L$29)-L$27)/$T56</f>
        <v>1.9599105910342167</v>
      </c>
      <c r="M54" s="1013">
        <f>(($S56*M$29)-M$27)/$T56</f>
        <v>7.1048874879020382E-2</v>
      </c>
      <c r="N54" s="965">
        <f>(($S56*N$29)-N$27)/$T56</f>
        <v>21.991430433621659</v>
      </c>
      <c r="O54" s="965">
        <f>(($S56*O$29)-O$27)/$T56</f>
        <v>13.67123470087161</v>
      </c>
      <c r="P54" s="961">
        <f>(($S56*P$29)-P$27)/$T56</f>
        <v>-74.392810457591921</v>
      </c>
      <c r="Q54" s="954">
        <f>(($S56*Q$29)-Q$27)/$T56</f>
        <v>-10.54227958381645</v>
      </c>
    </row>
    <row r="55" spans="2:22" ht="20.399999999999999" x14ac:dyDescent="0.35">
      <c r="B55" s="1117" t="s">
        <v>870</v>
      </c>
      <c r="C55" s="1110">
        <f>(($S57*C$29)-C$27)/$T57</f>
        <v>7.0874008914781008</v>
      </c>
      <c r="D55" s="1111">
        <f>(($S57*D$29)-D$27)/$T57</f>
        <v>3.5383363099147878E-2</v>
      </c>
      <c r="E55" s="1112">
        <f>(($S57*E$29)-E$27)/$T57</f>
        <v>8.464128385558439</v>
      </c>
      <c r="F55" s="1110">
        <f>(($S57*F$29)-F$27)/$T57</f>
        <v>8.2699807987359293</v>
      </c>
      <c r="G55" s="1113">
        <f>(($S57*G$29)-G$27)/$T57</f>
        <v>0.58216473665730706</v>
      </c>
      <c r="H55" s="1112">
        <f>(($S57*H$29)-H$27)/$T57</f>
        <v>103.18101586053199</v>
      </c>
      <c r="I55" s="1111">
        <f>(($S57*I$29)-I$27)/$T57</f>
        <v>0.98611111111111072</v>
      </c>
      <c r="J55" s="1111">
        <f>(($S57*J$29)-J$27)/$T57</f>
        <v>-3.5769230184646755E-2</v>
      </c>
      <c r="K55" s="1112">
        <f>(($S57*K$29)-K$27)/$T57</f>
        <v>322.29670399632948</v>
      </c>
      <c r="L55" s="1113">
        <f>(($S57*L$29)-L$27)/$T57</f>
        <v>2.4481273919586592</v>
      </c>
      <c r="M55" s="1114">
        <f>(($S57*M$29)-M$27)/$T57</f>
        <v>7.3372657764060739E-2</v>
      </c>
      <c r="N55" s="1110">
        <f>(($S57*N$29)-N$27)/$T57</f>
        <v>22.584711717919831</v>
      </c>
      <c r="O55" s="1110">
        <f>(($S57*O$29)-O$27)/$T57</f>
        <v>13.977814863468039</v>
      </c>
      <c r="P55" s="1115">
        <f>(($S57*P$29)-P$27)/$T57</f>
        <v>-74.1055197276321</v>
      </c>
      <c r="Q55" s="1116">
        <f>(($S57*Q$29)-Q$27)/$T57</f>
        <v>-10.519139221457239</v>
      </c>
      <c r="S55">
        <v>3</v>
      </c>
      <c r="T55">
        <v>2</v>
      </c>
      <c r="V55" t="str">
        <f>REPLACE(B53,6,6,"Morava")</f>
        <v>2*HZ+Morava = Č2; HZ =</v>
      </c>
    </row>
    <row r="56" spans="2:22" ht="21" thickBot="1" x14ac:dyDescent="0.4">
      <c r="B56" s="994" t="s">
        <v>871</v>
      </c>
      <c r="C56" s="965">
        <f>(($S58*C$29)-C$27)/$T58</f>
        <v>6.9654762835729702</v>
      </c>
      <c r="D56" s="962">
        <f>(($S58*D$29)-D$27)/$T58</f>
        <v>3.4922424393395587E-2</v>
      </c>
      <c r="E56" s="1011">
        <f>(($S58*E$29)-E$27)/$T58</f>
        <v>8.6890804904630823</v>
      </c>
      <c r="F56" s="965">
        <f>(($S58*F$29)-F$27)/$T58</f>
        <v>8.1615401881864713</v>
      </c>
      <c r="G56" s="998">
        <f>(($S58*G$29)-G$27)/$T58</f>
        <v>0.725954009746683</v>
      </c>
      <c r="H56" s="1011">
        <f>(($S58*H$29)-H$27)/$T58</f>
        <v>100.70636833892472</v>
      </c>
      <c r="I56" s="962">
        <f>(($S58*I$29)-I$27)/$T58</f>
        <v>2.4888888888888885</v>
      </c>
      <c r="J56" s="962">
        <f>(($S58*J$29)-J$27)/$T58</f>
        <v>-1.8615383998705791E-2</v>
      </c>
      <c r="K56" s="1011">
        <f>(($S58*K$29)-K$27)/$T58</f>
        <v>314.11291861698544</v>
      </c>
      <c r="L56" s="998">
        <f>(($S58*L$29)-L$27)/$T58</f>
        <v>2.7410574725133254</v>
      </c>
      <c r="M56" s="1013">
        <f>(($S58*M$29)-M$27)/$T58</f>
        <v>7.4766927495084956E-2</v>
      </c>
      <c r="N56" s="965">
        <f>(($S58*N$29)-N$27)/$T58</f>
        <v>22.940680488498735</v>
      </c>
      <c r="O56" s="965">
        <f>(($S58*O$29)-O$27)/$T58</f>
        <v>14.161762961025897</v>
      </c>
      <c r="P56" s="961">
        <f>(($S58*P$29)-P$27)/$T58</f>
        <v>-73.93314528965621</v>
      </c>
      <c r="Q56" s="954">
        <f>(($S58*Q$29)-Q$27)/$T58</f>
        <v>-10.505255004041715</v>
      </c>
      <c r="S56">
        <v>4</v>
      </c>
      <c r="T56">
        <v>3</v>
      </c>
      <c r="V56" t="str">
        <f>REPLACE(B54,6,6,"Morava")</f>
        <v>3*HZ+Morava = Č2; HZ =</v>
      </c>
    </row>
    <row r="57" spans="2:22" s="1108" customFormat="1" ht="20.399999999999999" x14ac:dyDescent="0.35">
      <c r="B57" s="994" t="s">
        <v>872</v>
      </c>
      <c r="C57" s="965">
        <f>(($S59*C$29)-C$27)/$T59</f>
        <v>6.8841932116362159</v>
      </c>
      <c r="D57" s="962">
        <f>(($S59*D$29)-D$27)/$T59</f>
        <v>3.4615131922894053E-2</v>
      </c>
      <c r="E57" s="1011">
        <f>(($S59*E$29)-E$27)/$T59</f>
        <v>8.8390485603995099</v>
      </c>
      <c r="F57" s="965">
        <f>(($S59*F$29)-F$27)/$T59</f>
        <v>8.0892464478201642</v>
      </c>
      <c r="G57" s="998">
        <f>(($S59*G$29)-G$27)/$T59</f>
        <v>0.82181352513960038</v>
      </c>
      <c r="H57" s="1011">
        <f>(($S59*H$29)-H$27)/$T59</f>
        <v>99.056603324519884</v>
      </c>
      <c r="I57" s="962">
        <f>(($S59*I$29)-I$27)/$T59</f>
        <v>3.4907407407407405</v>
      </c>
      <c r="J57" s="962">
        <f>(($S59*J$29)-J$27)/$T59</f>
        <v>-7.179486541411817E-3</v>
      </c>
      <c r="K57" s="1011">
        <f>(($S59*K$29)-K$27)/$T59</f>
        <v>308.65706169742276</v>
      </c>
      <c r="L57" s="998">
        <f>(($S59*L$29)-L$27)/$T59</f>
        <v>2.9363441928831029</v>
      </c>
      <c r="M57" s="1013">
        <f>(($S59*M$29)-M$27)/$T59</f>
        <v>7.5696440649101096E-2</v>
      </c>
      <c r="N57" s="965">
        <f>(($S59*N$29)-N$27)/$T59</f>
        <v>23.177993002218006</v>
      </c>
      <c r="O57" s="965">
        <f>(($S59*O$29)-O$27)/$T59</f>
        <v>14.284395026064468</v>
      </c>
      <c r="P57" s="961">
        <f>(($S59*P$29)-P$27)/$T59</f>
        <v>-73.818228997672293</v>
      </c>
      <c r="Q57" s="954">
        <f>(($S59*Q$29)-Q$27)/$T59</f>
        <v>-10.49599885909803</v>
      </c>
      <c r="S57" s="1108">
        <v>5</v>
      </c>
      <c r="T57" s="1108">
        <v>4</v>
      </c>
      <c r="V57" s="1108" t="str">
        <f>REPLACE(B55,6,6,"Morava")</f>
        <v>4*HZ+Morava = Č2; HZ =</v>
      </c>
    </row>
    <row r="58" spans="2:22" ht="20.399999999999999" x14ac:dyDescent="0.35">
      <c r="B58" s="994" t="s">
        <v>873</v>
      </c>
      <c r="C58" s="965">
        <f>(($S60*C$29)-C$27)/$T60</f>
        <v>6.8261338745385345</v>
      </c>
      <c r="D58" s="962">
        <f>(($S60*D$29)-D$27)/$T60</f>
        <v>3.439563730110725E-2</v>
      </c>
      <c r="E58" s="1011">
        <f>(($S60*E$29)-E$27)/$T60</f>
        <v>8.9461686103541016</v>
      </c>
      <c r="F58" s="965">
        <f>(($S60*F$29)-F$27)/$T60</f>
        <v>8.0376080618442316</v>
      </c>
      <c r="G58" s="998">
        <f>(($S60*G$29)-G$27)/$T60</f>
        <v>0.89028460756311278</v>
      </c>
      <c r="H58" s="1011">
        <f>(($S60*H$29)-H$27)/$T60</f>
        <v>97.878199742802138</v>
      </c>
      <c r="I58" s="962">
        <f>(($S60*I$29)-I$27)/$T60</f>
        <v>4.2063492063492065</v>
      </c>
      <c r="J58" s="962">
        <f>(($S60*J$29)-J$27)/$T60</f>
        <v>9.8901164236959408E-4</v>
      </c>
      <c r="K58" s="1011">
        <f>(($S60*K$29)-K$27)/$T60</f>
        <v>304.76002104059228</v>
      </c>
      <c r="L58" s="998">
        <f>(($S60*L$29)-L$27)/$T60</f>
        <v>3.0758347074329433</v>
      </c>
      <c r="M58" s="1013">
        <f>(($S60*M$29)-M$27)/$T60</f>
        <v>7.6360378616255484E-2</v>
      </c>
      <c r="N58" s="965">
        <f>(($S60*N$29)-N$27)/$T60</f>
        <v>23.347501940588909</v>
      </c>
      <c r="O58" s="965">
        <f>(($S60*O$29)-O$27)/$T60</f>
        <v>14.371989358234876</v>
      </c>
      <c r="P58" s="961">
        <f>(($S60*P$29)-P$27)/$T60</f>
        <v>-73.736145931969489</v>
      </c>
      <c r="Q58" s="954">
        <f>(($S60*Q$29)-Q$27)/$T60</f>
        <v>-10.489387326995399</v>
      </c>
      <c r="S58">
        <v>6</v>
      </c>
      <c r="T58">
        <v>5</v>
      </c>
      <c r="V58" t="str">
        <f>REPLACE(B56,6,6,"Morava")</f>
        <v>5*HZ+Morava = Č2; HZ =</v>
      </c>
    </row>
    <row r="59" spans="2:22" ht="20.399999999999999" x14ac:dyDescent="0.35">
      <c r="B59" s="994" t="s">
        <v>874</v>
      </c>
      <c r="C59" s="965">
        <f>(($S61*C$29)-C$27)/$T61</f>
        <v>6.7825893717152734</v>
      </c>
      <c r="D59" s="962">
        <f>(($S61*D$29)-D$27)/$T61</f>
        <v>3.4231016334767141E-2</v>
      </c>
      <c r="E59" s="1011">
        <f>(($S61*E$29)-E$27)/$T61</f>
        <v>9.0265086478200445</v>
      </c>
      <c r="F59" s="965">
        <f>(($S61*F$29)-F$27)/$T61</f>
        <v>7.9988792723622817</v>
      </c>
      <c r="G59" s="998">
        <f>(($S61*G$29)-G$27)/$T61</f>
        <v>0.94163791938074703</v>
      </c>
      <c r="H59" s="1011">
        <f>(($S61*H$29)-H$27)/$T61</f>
        <v>96.994397056513819</v>
      </c>
      <c r="I59" s="962">
        <f>(($S61*I$29)-I$27)/$T61</f>
        <v>4.7430555555555554</v>
      </c>
      <c r="J59" s="962">
        <f>(($S61*J$29)-J$27)/$T61</f>
        <v>7.1153852802056522E-3</v>
      </c>
      <c r="K59" s="1011">
        <f>(($S61*K$29)-K$27)/$T61</f>
        <v>301.83724054796943</v>
      </c>
      <c r="L59" s="998">
        <f>(($S61*L$29)-L$27)/$T61</f>
        <v>3.1804525933453238</v>
      </c>
      <c r="M59" s="1013">
        <f>(($S61*M$29)-M$27)/$T61</f>
        <v>7.6858332091621281E-2</v>
      </c>
      <c r="N59" s="965">
        <f>(($S61*N$29)-N$27)/$T61</f>
        <v>23.474633644367088</v>
      </c>
      <c r="O59" s="965">
        <f>(($S61*O$29)-O$27)/$T61</f>
        <v>14.437685107362682</v>
      </c>
      <c r="P59" s="961">
        <f>(($S61*P$29)-P$27)/$T61</f>
        <v>-73.674583632692375</v>
      </c>
      <c r="Q59" s="954">
        <f>(($S61*Q$29)-Q$27)/$T61</f>
        <v>-10.484428677918425</v>
      </c>
      <c r="S59">
        <v>7</v>
      </c>
      <c r="T59">
        <v>6</v>
      </c>
      <c r="V59" t="str">
        <f>REPLACE(B57,6,6,"Morava")</f>
        <v>6*HZ+Morava = Č2; HZ =</v>
      </c>
    </row>
    <row r="60" spans="2:22" ht="20.399999999999999" x14ac:dyDescent="0.35">
      <c r="B60" s="994" t="s">
        <v>875</v>
      </c>
      <c r="C60" s="965">
        <f>(($S62*C$29)-C$27)/$T62</f>
        <v>6.7487214250749599</v>
      </c>
      <c r="D60" s="962">
        <f>(($S62*D$29)-D$27)/$T62</f>
        <v>3.4102977805391503E-2</v>
      </c>
      <c r="E60" s="1011">
        <f>(($S62*E$29)-E$27)/$T62</f>
        <v>9.0889953436268893</v>
      </c>
      <c r="F60" s="965">
        <f>(($S62*F$29)-F$27)/$T62</f>
        <v>7.9687568805429869</v>
      </c>
      <c r="G60" s="998">
        <f>(($S62*G$29)-G$27)/$T62</f>
        <v>0.981579384127796</v>
      </c>
      <c r="H60" s="1011">
        <f>(($S62*H$29)-H$27)/$T62</f>
        <v>96.306994967178468</v>
      </c>
      <c r="I60" s="962">
        <f>(($S62*I$29)-I$27)/$T62</f>
        <v>5.1604938271604937</v>
      </c>
      <c r="J60" s="962">
        <f>(($S62*J$29)-J$27)/$T62</f>
        <v>1.1880342554078141E-2</v>
      </c>
      <c r="K60" s="1011">
        <f>(($S62*K$29)-K$27)/$T62</f>
        <v>299.563966831485</v>
      </c>
      <c r="L60" s="998">
        <f>(($S62*L$29)-L$27)/$T62</f>
        <v>3.2618220601660641</v>
      </c>
      <c r="M60" s="1013">
        <f>(($S62*M$29)-M$27)/$T62</f>
        <v>7.7245629239128005E-2</v>
      </c>
      <c r="N60" s="965">
        <f>(($S62*N$29)-N$27)/$T62</f>
        <v>23.573513858416781</v>
      </c>
      <c r="O60" s="965">
        <f>(($S62*O$29)-O$27)/$T62</f>
        <v>14.488781801128754</v>
      </c>
      <c r="P60" s="961">
        <f>(($S62*P$29)-P$27)/$T62</f>
        <v>-73.626701844365741</v>
      </c>
      <c r="Q60" s="954">
        <f>(($S62*Q$29)-Q$27)/$T62</f>
        <v>-10.480571950858556</v>
      </c>
      <c r="S60">
        <v>8</v>
      </c>
      <c r="T60">
        <v>7</v>
      </c>
      <c r="V60" t="str">
        <f>REPLACE(B58,6,6,"Morava")</f>
        <v>7*HZ+Morava = Č2; HZ =</v>
      </c>
    </row>
    <row r="61" spans="2:22" ht="20.399999999999999" x14ac:dyDescent="0.35">
      <c r="C61" s="965"/>
      <c r="D61" s="962"/>
      <c r="E61" s="1011"/>
      <c r="F61" s="965"/>
      <c r="G61" s="998"/>
      <c r="H61" s="1011"/>
      <c r="I61" s="962"/>
      <c r="J61" s="962"/>
      <c r="K61" s="1011"/>
      <c r="L61" s="998"/>
      <c r="M61" s="1013"/>
      <c r="N61" s="965"/>
      <c r="O61" s="965"/>
      <c r="P61" s="961"/>
      <c r="Q61" s="954"/>
      <c r="S61">
        <v>9</v>
      </c>
      <c r="T61">
        <v>8</v>
      </c>
      <c r="V61" t="str">
        <f>REPLACE(B59,6,6,"Morava")</f>
        <v>8*HZ+Morava = Č2; HZ =</v>
      </c>
    </row>
    <row r="62" spans="2:22" ht="20.399999999999999" x14ac:dyDescent="0.35">
      <c r="B62" s="996" t="s">
        <v>876</v>
      </c>
      <c r="C62" s="965">
        <f>(2*C$30)-C$27</f>
        <v>6.8718253960685125</v>
      </c>
      <c r="D62" s="962">
        <f>(2*D$30)-D$27</f>
        <v>3.1860536895692348E-2</v>
      </c>
      <c r="E62" s="1011">
        <f>(2*E$30)-E$27</f>
        <v>6.6054020877998898</v>
      </c>
      <c r="F62" s="965">
        <f>(2*F$30)-F$27</f>
        <v>8.3565902070524132</v>
      </c>
      <c r="G62" s="998">
        <f>(2*G$30)-G$27</f>
        <v>-1.2124521120297955</v>
      </c>
      <c r="H62" s="1011">
        <f>(2*H$30)-H$27</f>
        <v>147.87628342639439</v>
      </c>
      <c r="I62" s="962">
        <f>(2*I$30)-I$27</f>
        <v>-22.222222222222225</v>
      </c>
      <c r="J62" s="1012">
        <f>(2*J$30)-J$27</f>
        <v>-0.39307692446387732</v>
      </c>
      <c r="K62" s="1011">
        <f>(2*K$30)-K$27</f>
        <v>434.18681598531788</v>
      </c>
      <c r="L62" s="998">
        <f>(2*L$30)-L$27</f>
        <v>10.121731929081383</v>
      </c>
      <c r="M62" s="1013">
        <f>(2*M$30)-M$27</f>
        <v>3.5246559486535309E-2</v>
      </c>
      <c r="N62" s="965">
        <f>(2*N$30)-N$27</f>
        <v>26.019623891603899</v>
      </c>
      <c r="O62" s="965">
        <f>(2*O$30)-O$27</f>
        <v>16.613038395556536</v>
      </c>
      <c r="P62" s="961">
        <f>(2*P$30)-P$27</f>
        <v>-75.909313449800678</v>
      </c>
      <c r="Q62" s="954">
        <f>(2*Q$30)-Q$27</f>
        <v>-10.718525117540343</v>
      </c>
      <c r="S62">
        <v>10</v>
      </c>
      <c r="T62">
        <v>9</v>
      </c>
      <c r="V62" t="str">
        <f>REPLACE(B60,6,6,"Morava")</f>
        <v>9*HZ+Morava = Č2; HZ =</v>
      </c>
    </row>
    <row r="63" spans="2:22" ht="20.399999999999999" x14ac:dyDescent="0.35">
      <c r="B63" s="996" t="s">
        <v>877</v>
      </c>
      <c r="C63" s="965">
        <f>($T65*C$30)-$S65*C$27</f>
        <v>8.28809524717785</v>
      </c>
      <c r="D63" s="962">
        <f>($T65*D$30)-$S65*D$27</f>
        <v>3.5860857615868248E-2</v>
      </c>
      <c r="E63" s="1094">
        <f>($T65*E$30)-$S65*E$27</f>
        <v>2.8641376276125818</v>
      </c>
      <c r="F63" s="965">
        <f>($T65*F$30)-$S65*F$27</f>
        <v>9.7554025430788958</v>
      </c>
      <c r="G63" s="998">
        <f>($T65*G$30)-$S65*G$27</f>
        <v>-3.9071264499905469</v>
      </c>
      <c r="H63" s="1011">
        <f>($T65*H$30)-$S65*H$27</f>
        <v>201.15701122941641</v>
      </c>
      <c r="I63" s="987">
        <f>($T65*I$30)-$S65*I$27</f>
        <v>-52.611111111111114</v>
      </c>
      <c r="J63" s="1012">
        <f>($T65*J$30)-$S65*J$27</f>
        <v>-0.78615384892775464</v>
      </c>
      <c r="K63" s="1011">
        <f>($T65*K$30)-$S65*K$27</f>
        <v>592.42918922161232</v>
      </c>
      <c r="L63" s="998">
        <f>($T65*L$30)-$S65*L$27</f>
        <v>10.296908190709424</v>
      </c>
      <c r="M63" s="1013">
        <f>($T65*M$30)-$S65*M$27</f>
        <v>-1.2448612900301248E-3</v>
      </c>
      <c r="N63" s="1011">
        <f>($T65*N$30)-$S65*N$27</f>
        <v>23.287470346209645</v>
      </c>
      <c r="O63" s="1011">
        <f>($T65*O$30)-$S65*O$27</f>
        <v>15.631298942127572</v>
      </c>
      <c r="P63" s="961">
        <f>($T65*P$30)-$S65*P$27</f>
        <v>-78.965890785583611</v>
      </c>
      <c r="Q63" s="954">
        <f>($T65*Q$30)-$S65*Q$27</f>
        <v>-10.991770783275967</v>
      </c>
    </row>
    <row r="64" spans="2:22" ht="20.399999999999999" x14ac:dyDescent="0.35">
      <c r="B64" s="996" t="s">
        <v>878</v>
      </c>
      <c r="C64" s="965">
        <f>($T66*C$30)-$S66*C$27</f>
        <v>9.7043650982871892</v>
      </c>
      <c r="D64" s="962">
        <f>($T66*D$30)-$S66*D$27</f>
        <v>3.9861178336044148E-2</v>
      </c>
      <c r="E64" s="987">
        <f>($T66*E$30)-$S66*E$27</f>
        <v>-0.87712683257472435</v>
      </c>
      <c r="F64" s="1011">
        <f>($T66*F$30)-$S66*F$27</f>
        <v>11.154214879105375</v>
      </c>
      <c r="G64" s="987">
        <f>($T66*G$30)-$S66*G$27</f>
        <v>-6.6018007879512988</v>
      </c>
      <c r="H64" s="1011">
        <f>($T66*H$30)-$S66*H$27</f>
        <v>254.43773903243843</v>
      </c>
      <c r="I64" s="987">
        <f>($T66*I$30)-$S66*I$27</f>
        <v>-83</v>
      </c>
      <c r="J64" s="1012">
        <f>($T66*J$30)-$S66*J$27</f>
        <v>-1.1792307733916321</v>
      </c>
      <c r="K64" s="1011">
        <f>($T66*K$30)-$S66*K$27</f>
        <v>750.67156245790682</v>
      </c>
      <c r="L64" s="998">
        <f>($T66*L$30)-$S66*L$27</f>
        <v>10.472084452337462</v>
      </c>
      <c r="M64" s="1015">
        <f>($T66*M$30)-$S66*M$27</f>
        <v>-3.7736282066595517E-2</v>
      </c>
      <c r="N64" s="1011">
        <f>($T66*N$30)-$S66*N$27</f>
        <v>20.55531680081539</v>
      </c>
      <c r="O64" s="1011">
        <f>($T66*O$30)-$S66*O$27</f>
        <v>14.649559488698607</v>
      </c>
      <c r="P64" s="961">
        <f>($T66*P$30)-$S66*P$27</f>
        <v>-82.022468121366558</v>
      </c>
      <c r="Q64" s="954">
        <f>($T66*Q$30)-$S66*Q$27</f>
        <v>-11.26501644901159</v>
      </c>
      <c r="V64" t="str">
        <f>REPLACE(B62,4,6,"Morava")</f>
        <v>HZ+Morava = Č4; HZ =</v>
      </c>
    </row>
    <row r="65" spans="2:22" ht="20.399999999999999" x14ac:dyDescent="0.35">
      <c r="B65" s="996" t="s">
        <v>879</v>
      </c>
      <c r="C65" s="965">
        <f>($T67*C$30)-$S67*C$27</f>
        <v>11.120634949396528</v>
      </c>
      <c r="D65" s="962">
        <f>($T67*D$30)-$S67*D$27</f>
        <v>4.3861499056220041E-2</v>
      </c>
      <c r="E65" s="987">
        <f>($T67*E$30)-$S67*E$27</f>
        <v>-4.618391292762027</v>
      </c>
      <c r="F65" s="1011">
        <f>($T67*F$30)-$S67*F$27</f>
        <v>12.553027215131859</v>
      </c>
      <c r="G65" s="987">
        <f>($T67*G$30)-$S67*G$27</f>
        <v>-9.2964751259120497</v>
      </c>
      <c r="H65" s="1011">
        <f>($T67*H$30)-$S67*H$27</f>
        <v>307.71846683546039</v>
      </c>
      <c r="I65" s="987">
        <f>($T67*I$30)-$S67*I$27</f>
        <v>-113.3888888888889</v>
      </c>
      <c r="J65" s="1012">
        <f>($T67*J$30)-$S67*J$27</f>
        <v>-1.5723076978555093</v>
      </c>
      <c r="K65" s="1011">
        <f>($T67*K$30)-$S67*K$27</f>
        <v>908.9139356942012</v>
      </c>
      <c r="L65" s="998">
        <f>($T67*L$30)-$S67*L$27</f>
        <v>10.647260713965501</v>
      </c>
      <c r="M65" s="1015">
        <f>($T67*M$30)-$S67*M$27</f>
        <v>-7.4227702843160936E-2</v>
      </c>
      <c r="N65" s="1011">
        <f>($T67*N$30)-$S67*N$27</f>
        <v>17.82316325542115</v>
      </c>
      <c r="O65" s="1011">
        <f>($T67*O$30)-$S67*O$27</f>
        <v>13.667820035269642</v>
      </c>
      <c r="P65" s="961">
        <f>($T67*P$30)-$S67*P$27</f>
        <v>-85.079045457149448</v>
      </c>
      <c r="Q65" s="954">
        <f>($T67*Q$30)-$S67*Q$27</f>
        <v>-11.538262114747219</v>
      </c>
      <c r="S65">
        <v>2</v>
      </c>
      <c r="T65">
        <v>3</v>
      </c>
      <c r="V65" t="str">
        <f>REPLACE(B63,6,6,"Morava")</f>
        <v>HZ+2*Morava = Č4; HZ =</v>
      </c>
    </row>
    <row r="66" spans="2:22" ht="20.399999999999999" x14ac:dyDescent="0.35">
      <c r="B66" s="996" t="s">
        <v>880</v>
      </c>
      <c r="C66" s="965">
        <f>($T68*C$30)-$S68*C$27</f>
        <v>12.536904800505866</v>
      </c>
      <c r="D66" s="962">
        <f>($T68*D$30)-$S68*D$27</f>
        <v>4.7861819776395947E-2</v>
      </c>
      <c r="E66" s="987">
        <f>($T68*E$30)-$S68*E$27</f>
        <v>-8.3596557529493367</v>
      </c>
      <c r="F66" s="1011">
        <f>($T68*F$30)-$S68*F$27</f>
        <v>13.95183955115834</v>
      </c>
      <c r="G66" s="987">
        <f>($T68*G$30)-$S68*G$27</f>
        <v>-11.9911494638728</v>
      </c>
      <c r="H66" s="1011">
        <f>($T68*H$30)-$S68*H$27</f>
        <v>360.99919463848244</v>
      </c>
      <c r="I66" s="987">
        <f>($T68*I$30)-$S68*I$27</f>
        <v>-143.77777777777777</v>
      </c>
      <c r="J66" s="1012">
        <f>($T68*J$30)-$S68*J$27</f>
        <v>-1.9653846223193865</v>
      </c>
      <c r="K66" s="1011">
        <f>($T68*K$30)-$S68*K$27</f>
        <v>1067.1563089304957</v>
      </c>
      <c r="L66" s="998">
        <f>($T68*L$30)-$S68*L$27</f>
        <v>10.822436975593547</v>
      </c>
      <c r="M66" s="1015">
        <f>($T68*M$30)-$S68*M$27</f>
        <v>-0.11071912361972636</v>
      </c>
      <c r="N66" s="1011">
        <f>($T68*N$30)-$S68*N$27</f>
        <v>15.091009710026896</v>
      </c>
      <c r="O66" s="1011">
        <f>($T68*O$30)-$S68*O$27</f>
        <v>12.686080581840685</v>
      </c>
      <c r="P66" s="961">
        <f>($T68*P$30)-$S68*P$27</f>
        <v>-88.135622792932395</v>
      </c>
      <c r="Q66" s="954">
        <f>($T68*Q$30)-$S68*Q$27</f>
        <v>-11.811507780482842</v>
      </c>
      <c r="S66">
        <v>3</v>
      </c>
      <c r="T66">
        <v>4</v>
      </c>
      <c r="V66" t="str">
        <f>REPLACE(B64,6,6,"Morava")</f>
        <v>HZ+3*Morava = Č4; HZ =</v>
      </c>
    </row>
    <row r="67" spans="2:22" ht="20.399999999999999" x14ac:dyDescent="0.35">
      <c r="B67" s="997"/>
      <c r="C67" s="965"/>
      <c r="D67" s="962"/>
      <c r="E67" s="1011"/>
      <c r="F67" s="965"/>
      <c r="G67" s="998"/>
      <c r="H67" s="1011"/>
      <c r="I67" s="962"/>
      <c r="J67" s="969"/>
      <c r="K67" s="1011"/>
      <c r="L67" s="998"/>
      <c r="M67" s="1013"/>
      <c r="N67" s="965"/>
      <c r="O67" s="965"/>
      <c r="P67" s="961"/>
      <c r="Q67" s="954"/>
      <c r="S67">
        <v>4</v>
      </c>
      <c r="T67">
        <v>5</v>
      </c>
      <c r="V67" t="str">
        <f>REPLACE(B65,6,6,"Morava")</f>
        <v>HZ+4*Morava = Č4; HZ =</v>
      </c>
    </row>
    <row r="68" spans="2:22" ht="20.399999999999999" x14ac:dyDescent="0.35">
      <c r="B68" s="996" t="s">
        <v>881</v>
      </c>
      <c r="C68" s="965">
        <f>(($S70*C$30)-C$27)/$T70</f>
        <v>6.1636904705138429</v>
      </c>
      <c r="D68" s="962">
        <f>(($S70*D$30)-D$27)/$T70</f>
        <v>2.9860376535604395E-2</v>
      </c>
      <c r="E68" s="1011">
        <f>(($S70*E$30)-E$27)/$T70</f>
        <v>8.4760343178935429</v>
      </c>
      <c r="F68" s="965">
        <f>(($S70*F$30)-F$27)/$T70</f>
        <v>7.6571840390391746</v>
      </c>
      <c r="G68" s="998">
        <f>(($S70*G$30)-G$27)/$T70</f>
        <v>0.13488505695057995</v>
      </c>
      <c r="H68" s="1011">
        <f>(($S70*H$30)-H$27)/$T70</f>
        <v>121.2359195248834</v>
      </c>
      <c r="I68" s="962">
        <f>(($S70*I$30)-I$27)/$T70</f>
        <v>-7.0277777777777786</v>
      </c>
      <c r="J68" s="1012">
        <f>(($S70*J$30)-J$27)/$T70</f>
        <v>-0.19653846223193866</v>
      </c>
      <c r="K68" s="1011">
        <f>(($S70*K$30)-K$27)/$T70</f>
        <v>355.06562936717069</v>
      </c>
      <c r="L68" s="998">
        <f>(($S70*L$30)-L$27)/$T70</f>
        <v>10.034143798267362</v>
      </c>
      <c r="M68" s="1013">
        <f>(($S70*M$30)-M$27)/$T70</f>
        <v>5.3492269874818012E-2</v>
      </c>
      <c r="N68" s="965">
        <f>(($S70*N$30)-N$27)/$T70</f>
        <v>27.385700664301027</v>
      </c>
      <c r="O68" s="965">
        <f>(($S70*O$30)-O$27)/$T70</f>
        <v>17.103908122271019</v>
      </c>
      <c r="P68" s="961">
        <f>(($S70*P$30)-P$27)/$T70</f>
        <v>-74.381024781909218</v>
      </c>
      <c r="Q68" s="954">
        <f>(($S70*Q$30)-Q$27)/$T70</f>
        <v>-10.58190228467253</v>
      </c>
      <c r="S68">
        <v>5</v>
      </c>
      <c r="T68">
        <v>6</v>
      </c>
      <c r="V68" t="str">
        <f>REPLACE(B66,6,6,"Morava")</f>
        <v>HZ+5*Morava = Č4; HZ =</v>
      </c>
    </row>
    <row r="69" spans="2:22" ht="21" thickBot="1" x14ac:dyDescent="0.4">
      <c r="B69" s="996" t="s">
        <v>882</v>
      </c>
      <c r="C69" s="965">
        <f>(($S71*C$30)-C$27)/$T71</f>
        <v>5.927645495328953</v>
      </c>
      <c r="D69" s="962">
        <f>(($S71*D$30)-D$27)/$T71</f>
        <v>2.9193656415575076E-2</v>
      </c>
      <c r="E69" s="1011">
        <f>(($S71*E$30)-E$27)/$T71</f>
        <v>9.0995783945914273</v>
      </c>
      <c r="F69" s="965">
        <f>(($S71*F$30)-F$27)/$T71</f>
        <v>7.4240486497014269</v>
      </c>
      <c r="G69" s="998">
        <f>(($S71*G$30)-G$27)/$T71</f>
        <v>0.5839974466107053</v>
      </c>
      <c r="H69" s="1011">
        <f>(($S71*H$30)-H$27)/$T71</f>
        <v>112.35579822437973</v>
      </c>
      <c r="I69" s="962">
        <f>(($S71*I$30)-I$27)/$T71</f>
        <v>-1.9629629629629644</v>
      </c>
      <c r="J69" s="1012">
        <f>(($S71*J$30)-J$27)/$T71</f>
        <v>-0.13102564148795912</v>
      </c>
      <c r="K69" s="1011">
        <f>(($S71*K$30)-K$27)/$T71</f>
        <v>328.69190049445496</v>
      </c>
      <c r="L69" s="998">
        <f>(($S71*L$30)-L$27)/$T71</f>
        <v>10.004947754662689</v>
      </c>
      <c r="M69" s="1013">
        <f>(($S71*M$30)-M$27)/$T71</f>
        <v>5.9574173337578917E-2</v>
      </c>
      <c r="N69" s="965">
        <f>(($S71*N$30)-N$27)/$T71</f>
        <v>27.841059588533401</v>
      </c>
      <c r="O69" s="965">
        <f>(($S71*O$30)-O$27)/$T71</f>
        <v>17.267531364509178</v>
      </c>
      <c r="P69" s="961">
        <f>(($S71*P$30)-P$27)/$T71</f>
        <v>-73.871595225945384</v>
      </c>
      <c r="Q69" s="954">
        <f>(($S71*Q$30)-Q$27)/$T71</f>
        <v>-10.536361340383261</v>
      </c>
    </row>
    <row r="70" spans="2:22" ht="20.399999999999999" x14ac:dyDescent="0.35">
      <c r="B70" s="1118" t="s">
        <v>883</v>
      </c>
      <c r="C70" s="1110">
        <f>(($S72*C$30)-C$27)/$T72</f>
        <v>5.8096230077365085</v>
      </c>
      <c r="D70" s="1111">
        <f>(($S72*D$30)-D$27)/$T72</f>
        <v>2.8860296355560418E-2</v>
      </c>
      <c r="E70" s="1112">
        <f>(($S72*E$30)-E$27)/$T72</f>
        <v>9.4113504329403703</v>
      </c>
      <c r="F70" s="1110">
        <f>(($S72*F$30)-F$27)/$T72</f>
        <v>7.3074809550325543</v>
      </c>
      <c r="G70" s="1113">
        <f>(($S72*G$30)-G$27)/$T72</f>
        <v>0.80855364144076791</v>
      </c>
      <c r="H70" s="1112">
        <f>(($S72*H$30)-H$27)/$T72</f>
        <v>107.91573757412789</v>
      </c>
      <c r="I70" s="1111">
        <f>(($S72*I$30)-I$27)/$T72</f>
        <v>0.56944444444444287</v>
      </c>
      <c r="J70" s="1119">
        <f>(($S72*J$30)-J$27)/$T72</f>
        <v>-9.826923111596933E-2</v>
      </c>
      <c r="K70" s="1112">
        <f>(($S72*K$30)-K$27)/$T72</f>
        <v>315.50503605809706</v>
      </c>
      <c r="L70" s="1120">
        <f>(($S72*L$30)-L$27)/$T72</f>
        <v>9.9903497328603521</v>
      </c>
      <c r="M70" s="1114">
        <f>(($S72*M$30)-M$27)/$T72</f>
        <v>6.2615125068959374E-2</v>
      </c>
      <c r="N70" s="1110">
        <f>(($S72*N$30)-N$27)/$T72</f>
        <v>28.068739050649594</v>
      </c>
      <c r="O70" s="1110">
        <f>(($S72*O$30)-O$27)/$T72</f>
        <v>17.349342985628262</v>
      </c>
      <c r="P70" s="1115">
        <f>(($S72*P$30)-P$27)/$T72</f>
        <v>-73.616880447963467</v>
      </c>
      <c r="Q70" s="1116">
        <f>(($S72*Q$30)-Q$27)/$T72</f>
        <v>-10.513590868238627</v>
      </c>
      <c r="S70">
        <v>3</v>
      </c>
      <c r="T70">
        <v>2</v>
      </c>
      <c r="V70" t="str">
        <f>REPLACE(B68,6,6,"Morava")</f>
        <v>2*HZ+Morava = Č4; HZ =</v>
      </c>
    </row>
    <row r="71" spans="2:22" ht="21" thickBot="1" x14ac:dyDescent="0.4">
      <c r="B71" s="996" t="s">
        <v>884</v>
      </c>
      <c r="C71" s="965">
        <f>(($S73*C$30)-C$27)/$T73</f>
        <v>5.7388095151810417</v>
      </c>
      <c r="D71" s="962">
        <f>(($S73*D$30)-D$27)/$T73</f>
        <v>2.8660280319551628E-2</v>
      </c>
      <c r="E71" s="1011">
        <f>(($S73*E$30)-E$27)/$T73</f>
        <v>9.5984136559497344</v>
      </c>
      <c r="F71" s="965">
        <f>(($S73*F$30)-F$27)/$T73</f>
        <v>7.2375403382312298</v>
      </c>
      <c r="G71" s="998">
        <f>(($S73*G$30)-G$27)/$T73</f>
        <v>0.94328735833880528</v>
      </c>
      <c r="H71" s="1011">
        <f>(($S73*H$30)-H$27)/$T73</f>
        <v>105.25170118397679</v>
      </c>
      <c r="I71" s="962">
        <f>(($S73*I$30)-I$27)/$T73</f>
        <v>2.0888888888888886</v>
      </c>
      <c r="J71" s="1012">
        <f>(($S73*J$30)-J$27)/$T73</f>
        <v>-7.8615384892775461E-2</v>
      </c>
      <c r="K71" s="1011">
        <f>(($S73*K$30)-K$27)/$T73</f>
        <v>307.59291739628236</v>
      </c>
      <c r="L71" s="1121">
        <f>(($S73*L$30)-L$27)/$T73</f>
        <v>9.9815909197789505</v>
      </c>
      <c r="M71" s="1013">
        <f>(($S73*M$30)-M$27)/$T73</f>
        <v>6.4439696107787631E-2</v>
      </c>
      <c r="N71" s="965">
        <f>(($S73*N$30)-N$27)/$T73</f>
        <v>28.205346727919299</v>
      </c>
      <c r="O71" s="965">
        <f>(($S73*O$30)-O$27)/$T73</f>
        <v>17.398429958299708</v>
      </c>
      <c r="P71" s="961">
        <f>(($S73*P$30)-P$27)/$T73</f>
        <v>-73.464051581174331</v>
      </c>
      <c r="Q71" s="954">
        <f>(($S73*Q$30)-Q$27)/$T73</f>
        <v>-10.499928584951844</v>
      </c>
      <c r="S71">
        <v>4</v>
      </c>
      <c r="T71">
        <v>3</v>
      </c>
      <c r="V71" t="str">
        <f>REPLACE(B69,6,6,"Morava")</f>
        <v>3*HZ+Morava = Č4; HZ =</v>
      </c>
    </row>
    <row r="72" spans="2:22" s="1108" customFormat="1" ht="20.399999999999999" x14ac:dyDescent="0.35">
      <c r="B72" s="996" t="s">
        <v>885</v>
      </c>
      <c r="C72" s="965">
        <f>(($S74*C$30)-C$27)/$T74</f>
        <v>5.691600520144064</v>
      </c>
      <c r="D72" s="962">
        <f>(($S74*D$30)-D$27)/$T74</f>
        <v>2.8526936295545761E-2</v>
      </c>
      <c r="E72" s="1011">
        <f>(($S74*E$30)-E$27)/$T74</f>
        <v>9.7231224712893116</v>
      </c>
      <c r="F72" s="965">
        <f>(($S74*F$30)-F$27)/$T74</f>
        <v>7.1909132603636801</v>
      </c>
      <c r="G72" s="998">
        <f>(($S74*G$30)-G$27)/$T74</f>
        <v>1.0331098362708304</v>
      </c>
      <c r="H72" s="1011">
        <f>(($S74*H$30)-H$27)/$T74</f>
        <v>103.47567692387605</v>
      </c>
      <c r="I72" s="962">
        <f>(($S74*I$30)-I$27)/$T74</f>
        <v>3.1018518518518512</v>
      </c>
      <c r="J72" s="1012">
        <f>(($S74*J$30)-J$27)/$T74</f>
        <v>-6.5512820743979558E-2</v>
      </c>
      <c r="K72" s="1011">
        <f>(($S74*K$30)-K$27)/$T74</f>
        <v>302.31817162173917</v>
      </c>
      <c r="L72" s="1121">
        <f>(($S74*L$30)-L$27)/$T74</f>
        <v>9.9757517110580167</v>
      </c>
      <c r="M72" s="1013">
        <f>(($S74*M$30)-M$27)/$T74</f>
        <v>6.5656076800339816E-2</v>
      </c>
      <c r="N72" s="965">
        <f>(($S74*N$30)-N$27)/$T74</f>
        <v>28.296418512765779</v>
      </c>
      <c r="O72" s="965">
        <f>(($S74*O$30)-O$27)/$T74</f>
        <v>17.431154606747342</v>
      </c>
      <c r="P72" s="961">
        <f>(($S74*P$30)-P$27)/$T74</f>
        <v>-73.362165669981565</v>
      </c>
      <c r="Q72" s="954">
        <f>(($S74*Q$30)-Q$27)/$T74</f>
        <v>-10.490820396093989</v>
      </c>
      <c r="S72" s="1108">
        <v>5</v>
      </c>
      <c r="T72" s="1108">
        <v>4</v>
      </c>
      <c r="V72" s="1108" t="str">
        <f>REPLACE(B70,6,6,"Morava")</f>
        <v>4*HZ+Morava = Č4; HZ =</v>
      </c>
    </row>
    <row r="73" spans="2:22" ht="20.399999999999999" x14ac:dyDescent="0.35">
      <c r="B73" s="996" t="s">
        <v>886</v>
      </c>
      <c r="C73" s="965">
        <f>(($S75*C$30)-C$27)/$T75</f>
        <v>5.657879809403366</v>
      </c>
      <c r="D73" s="962">
        <f>(($S75*D$30)-D$27)/$T75</f>
        <v>2.8431690564113005E-2</v>
      </c>
      <c r="E73" s="1011">
        <f>(($S75*E$30)-E$27)/$T75</f>
        <v>9.8122001965318653</v>
      </c>
      <c r="F73" s="965">
        <f>(($S75*F$30)-F$27)/$T75</f>
        <v>7.1576082047440019</v>
      </c>
      <c r="G73" s="998">
        <f>(($S75*G$30)-G$27)/$T75</f>
        <v>1.0972687490794197</v>
      </c>
      <c r="H73" s="1011">
        <f>(($S75*H$30)-H$27)/$T75</f>
        <v>102.20708816666125</v>
      </c>
      <c r="I73" s="962">
        <f>(($S75*I$30)-I$27)/$T75</f>
        <v>3.8253968253968247</v>
      </c>
      <c r="J73" s="1012">
        <f>(($S75*J$30)-J$27)/$T75</f>
        <v>-5.6153846351982471E-2</v>
      </c>
      <c r="K73" s="1011">
        <f>(($S75*K$30)-K$27)/$T75</f>
        <v>298.55049606849406</v>
      </c>
      <c r="L73" s="1121">
        <f>(($S75*L$30)-L$27)/$T75</f>
        <v>9.9715808476859191</v>
      </c>
      <c r="M73" s="1013">
        <f>(($S75*M$30)-M$27)/$T75</f>
        <v>6.6524920152162811E-2</v>
      </c>
      <c r="N73" s="965">
        <f>(($S75*N$30)-N$27)/$T75</f>
        <v>28.361469787656119</v>
      </c>
      <c r="O73" s="965">
        <f>(($S75*O$30)-O$27)/$T75</f>
        <v>17.454529355638506</v>
      </c>
      <c r="P73" s="961">
        <f>(($S75*P$30)-P$27)/$T75</f>
        <v>-73.289390019129584</v>
      </c>
      <c r="Q73" s="954">
        <f>(($S75*Q$30)-Q$27)/$T75</f>
        <v>-10.484314546909809</v>
      </c>
      <c r="S73">
        <v>6</v>
      </c>
      <c r="T73">
        <v>5</v>
      </c>
      <c r="V73" t="str">
        <f>REPLACE(B71,6,6,"Morava")</f>
        <v>5*HZ+Morava = Č4; HZ =</v>
      </c>
    </row>
    <row r="74" spans="2:22" ht="20.399999999999999" x14ac:dyDescent="0.35">
      <c r="B74" s="996" t="s">
        <v>887</v>
      </c>
      <c r="C74" s="965">
        <f>(($S76*C$30)-C$27)/$T76</f>
        <v>5.6325892763478418</v>
      </c>
      <c r="D74" s="962">
        <f>(($S76*D$30)-D$27)/$T76</f>
        <v>2.8360256265538435E-2</v>
      </c>
      <c r="E74" s="1011">
        <f>(($S76*E$30)-E$27)/$T76</f>
        <v>9.8790084904637823</v>
      </c>
      <c r="F74" s="965">
        <f>(($S76*F$30)-F$27)/$T76</f>
        <v>7.1326294130292434</v>
      </c>
      <c r="G74" s="998">
        <f>(($S76*G$30)-G$27)/$T76</f>
        <v>1.1453879336858619</v>
      </c>
      <c r="H74" s="1011">
        <f>(($S76*H$30)-H$27)/$T76</f>
        <v>101.25564659875015</v>
      </c>
      <c r="I74" s="962">
        <f>(($S76*I$30)-I$27)/$T76</f>
        <v>4.3680555555555554</v>
      </c>
      <c r="J74" s="1012">
        <f>(($S76*J$30)-J$27)/$T76</f>
        <v>-4.9134615557984665E-2</v>
      </c>
      <c r="K74" s="1011">
        <f>(($S76*K$30)-K$27)/$T76</f>
        <v>295.72473940356025</v>
      </c>
      <c r="L74" s="1121">
        <f>(($S76*L$30)-L$27)/$T76</f>
        <v>9.9684527001568473</v>
      </c>
      <c r="M74" s="1013">
        <f>(($S76*M$30)-M$27)/$T76</f>
        <v>6.7176552666030051E-2</v>
      </c>
      <c r="N74" s="965">
        <f>(($S76*N$30)-N$27)/$T76</f>
        <v>28.410258243823876</v>
      </c>
      <c r="O74" s="965">
        <f>(($S76*O$30)-O$27)/$T76</f>
        <v>17.472060417306881</v>
      </c>
      <c r="P74" s="961">
        <f>(($S76*P$30)-P$27)/$T76</f>
        <v>-73.234808280990606</v>
      </c>
      <c r="Q74" s="954">
        <f>(($S76*Q$30)-Q$27)/$T76</f>
        <v>-10.479435160021673</v>
      </c>
      <c r="S74">
        <v>7</v>
      </c>
      <c r="T74">
        <v>6</v>
      </c>
      <c r="V74" t="str">
        <f>REPLACE(B72,6,6,"Morava")</f>
        <v>6*HZ+Morava = Č4; HZ =</v>
      </c>
    </row>
    <row r="75" spans="2:22" ht="20.399999999999999" x14ac:dyDescent="0.35">
      <c r="B75" s="996" t="s">
        <v>888</v>
      </c>
      <c r="C75" s="965">
        <f>(($S77*C$30)-C$27)/$T77</f>
        <v>5.612918861749101</v>
      </c>
      <c r="D75" s="962">
        <f>(($S77*D$30)-D$27)/$T77</f>
        <v>2.8304696255535985E-2</v>
      </c>
      <c r="E75" s="1011">
        <f>(($S77*E$30)-E$27)/$T77</f>
        <v>9.9309704968552737</v>
      </c>
      <c r="F75" s="965">
        <f>(($S77*F$30)-F$27)/$T77</f>
        <v>7.1132014639177648</v>
      </c>
      <c r="G75" s="998">
        <f>(($S77*G$30)-G$27)/$T77</f>
        <v>1.1828139661575388</v>
      </c>
      <c r="H75" s="1042">
        <f>(($S77*H$30)-H$27)/$T77</f>
        <v>100.51563649037483</v>
      </c>
      <c r="I75" s="962">
        <f>(($S77*I$30)-I$27)/$T77</f>
        <v>4.7901234567901225</v>
      </c>
      <c r="J75" s="1012">
        <f>(($S77*J$30)-J$27)/$T77</f>
        <v>-4.3675213829319701E-2</v>
      </c>
      <c r="K75" s="1011">
        <f>(($S77*K$30)-K$27)/$T77</f>
        <v>293.52692866416726</v>
      </c>
      <c r="L75" s="1121">
        <f>(($S77*L$30)-L$27)/$T77</f>
        <v>9.9660196965231247</v>
      </c>
      <c r="M75" s="1013">
        <f>(($S77*M$30)-M$27)/$T77</f>
        <v>6.7683377954593463E-2</v>
      </c>
      <c r="N75" s="965">
        <f>(($S77*N$30)-N$27)/$T77</f>
        <v>28.448204820843241</v>
      </c>
      <c r="O75" s="965">
        <f>(($S77*O$30)-O$27)/$T77</f>
        <v>17.485695687493394</v>
      </c>
      <c r="P75" s="961">
        <f>(($S77*P$30)-P$27)/$T77</f>
        <v>-73.192355817993615</v>
      </c>
      <c r="Q75" s="954">
        <f>(($S77*Q$30)-Q$27)/$T77</f>
        <v>-10.475640081330901</v>
      </c>
      <c r="S75">
        <v>8</v>
      </c>
      <c r="T75">
        <v>7</v>
      </c>
      <c r="V75" t="str">
        <f>REPLACE(B73,6,6,"Morava")</f>
        <v>7*HZ+Morava = Č4; HZ =</v>
      </c>
    </row>
    <row r="76" spans="2:22" x14ac:dyDescent="0.3">
      <c r="S76">
        <v>9</v>
      </c>
      <c r="T76">
        <v>8</v>
      </c>
      <c r="V76" t="str">
        <f>REPLACE(B74,6,6,"Morava")</f>
        <v>8*HZ+Morava = Č4; HZ =</v>
      </c>
    </row>
    <row r="77" spans="2:22" ht="20.399999999999999" x14ac:dyDescent="0.35">
      <c r="B77" s="1103" t="s">
        <v>889</v>
      </c>
      <c r="S77">
        <v>10</v>
      </c>
      <c r="T77">
        <v>9</v>
      </c>
      <c r="V77" t="str">
        <f>REPLACE(B75,6,6,"Morava")</f>
        <v>9*HZ+Morava = Č4; HZ =</v>
      </c>
    </row>
    <row r="78" spans="2:22" ht="23.4" x14ac:dyDescent="0.45">
      <c r="B78" s="827" t="s">
        <v>70</v>
      </c>
      <c r="C78" s="828">
        <v>4.0392856938498358</v>
      </c>
      <c r="D78" s="962">
        <v>2.3859895455340546E-2</v>
      </c>
      <c r="E78" s="1011">
        <v>14.087931008174502</v>
      </c>
      <c r="F78" s="965">
        <v>5.5589655349994525</v>
      </c>
      <c r="G78" s="998">
        <v>4.1768965638917068</v>
      </c>
      <c r="H78" s="1042">
        <v>41.314827820350381</v>
      </c>
      <c r="I78" s="962">
        <v>38.555555555555557</v>
      </c>
      <c r="J78" s="969">
        <v>0.39307692446387732</v>
      </c>
      <c r="K78" s="1011">
        <v>117.70206951272898</v>
      </c>
      <c r="L78" s="998">
        <v>9.7713794058253018</v>
      </c>
      <c r="M78" s="829">
        <v>0.10822940103966615</v>
      </c>
      <c r="N78" s="828">
        <v>31.483930982392408</v>
      </c>
      <c r="O78" s="828">
        <v>18.576517302414466</v>
      </c>
      <c r="P78" s="588">
        <v>-69.796158778234812</v>
      </c>
      <c r="Q78" s="585">
        <v>-10.172033786069095</v>
      </c>
    </row>
    <row r="79" spans="2:22" ht="23.4" x14ac:dyDescent="0.45">
      <c r="B79" s="878" t="s">
        <v>709</v>
      </c>
      <c r="C79" s="934">
        <v>4.3339698227615351</v>
      </c>
      <c r="D79" s="962">
        <v>2.8296731249194591E-2</v>
      </c>
      <c r="E79" s="1011">
        <v>18.456587820246099</v>
      </c>
      <c r="F79" s="965">
        <v>9.5174891837769877</v>
      </c>
      <c r="G79" s="998">
        <v>2.444759308973754</v>
      </c>
      <c r="H79" s="1042">
        <v>71.828362711493739</v>
      </c>
      <c r="I79" s="962">
        <v>13.111067681547009</v>
      </c>
      <c r="J79" s="969">
        <v>0.24440787473532172</v>
      </c>
      <c r="K79" s="1011">
        <v>171.46470346585741</v>
      </c>
      <c r="L79" s="998">
        <v>32.308946356086388</v>
      </c>
      <c r="M79" s="933">
        <v>0.10748500264376085</v>
      </c>
      <c r="N79" s="934">
        <v>46.448728034845715</v>
      </c>
      <c r="O79" s="934">
        <v>34.251109703239429</v>
      </c>
      <c r="P79" s="934">
        <v>-68.291992166156817</v>
      </c>
      <c r="Q79" s="935">
        <v>-9.7801773557930165</v>
      </c>
    </row>
    <row r="80" spans="2:22" ht="20.399999999999999" x14ac:dyDescent="0.35">
      <c r="B80" s="972" t="s">
        <v>76</v>
      </c>
      <c r="C80" s="974">
        <v>6.4777778519524469</v>
      </c>
      <c r="D80" s="973">
        <v>3.307866957038641E-2</v>
      </c>
      <c r="E80" s="974">
        <v>9.5888889100816517</v>
      </c>
      <c r="F80" s="974">
        <v>7.7277777459886341</v>
      </c>
      <c r="G80" s="1000">
        <v>1.301111102104187</v>
      </c>
      <c r="H80" s="974">
        <v>90.807778252495666</v>
      </c>
      <c r="I80" s="973">
        <v>8.5</v>
      </c>
      <c r="J80" s="973">
        <v>5.000000074505806E-2</v>
      </c>
      <c r="K80" s="974">
        <v>281.37777709960938</v>
      </c>
      <c r="L80" s="1000">
        <v>3.9127777947319879</v>
      </c>
      <c r="M80" s="974">
        <v>8.0344006419181824E-2</v>
      </c>
      <c r="N80" s="974">
        <v>24.364555570814346</v>
      </c>
      <c r="O80" s="974">
        <v>14.897555351257324</v>
      </c>
      <c r="P80" s="961">
        <v>-73.243647537752651</v>
      </c>
      <c r="Q80" s="966">
        <v>-10.44971813437961</v>
      </c>
    </row>
    <row r="81" spans="1:29" ht="20.399999999999999" x14ac:dyDescent="0.35">
      <c r="B81" s="975" t="s">
        <v>77</v>
      </c>
      <c r="C81" s="977">
        <v>5.4555555449591742</v>
      </c>
      <c r="D81" s="976">
        <v>2.7860216175516445E-2</v>
      </c>
      <c r="E81" s="977">
        <v>10.346666547987196</v>
      </c>
      <c r="F81" s="977">
        <v>6.9577778710259333</v>
      </c>
      <c r="G81" s="1001">
        <v>1.4822222259309557</v>
      </c>
      <c r="H81" s="977">
        <v>94.595555623372391</v>
      </c>
      <c r="I81" s="976">
        <v>8.1666666666666661</v>
      </c>
      <c r="J81" s="976"/>
      <c r="K81" s="977">
        <v>275.94444274902344</v>
      </c>
      <c r="L81" s="1001">
        <v>9.9465556674533424</v>
      </c>
      <c r="M81" s="977">
        <v>7.1737980263100729E-2</v>
      </c>
      <c r="N81" s="977">
        <v>28.751777436998154</v>
      </c>
      <c r="O81" s="977">
        <v>17.594777848985501</v>
      </c>
      <c r="P81" s="961">
        <v>-72.852736114017745</v>
      </c>
      <c r="Q81" s="966">
        <v>-10.445279451804719</v>
      </c>
    </row>
    <row r="82" spans="1:29" ht="23.4" x14ac:dyDescent="0.45">
      <c r="B82" s="833" t="s">
        <v>601</v>
      </c>
      <c r="C82" s="834">
        <v>3.9839999675750732</v>
      </c>
      <c r="D82" s="835">
        <v>3.5298533178865908E-2</v>
      </c>
      <c r="E82" s="836">
        <v>8.4396000099182125</v>
      </c>
      <c r="F82" s="834">
        <v>5.754440002441406</v>
      </c>
      <c r="G82" s="834">
        <v>1.5359999895095826</v>
      </c>
      <c r="H82" s="837">
        <v>118.31440002441406</v>
      </c>
      <c r="I82" s="834">
        <v>9.4285714285714288</v>
      </c>
      <c r="J82" s="838">
        <v>0.10500000044703484</v>
      </c>
      <c r="K82" s="837">
        <v>294.97599975585939</v>
      </c>
      <c r="L82" s="837">
        <v>31.67604019165039</v>
      </c>
      <c r="M82" s="835">
        <v>8.6451236754655839E-2</v>
      </c>
      <c r="N82" s="834">
        <v>38.901160202026368</v>
      </c>
      <c r="O82" s="834">
        <v>19.005159797668458</v>
      </c>
      <c r="P82" s="588">
        <v>-73.012416076744913</v>
      </c>
      <c r="Q82" s="585">
        <v>-10.482118469643696</v>
      </c>
      <c r="R82" s="966" t="s">
        <v>645</v>
      </c>
      <c r="S82" s="966"/>
      <c r="T82" s="954"/>
    </row>
    <row r="83" spans="1:29" ht="20.399999999999999" x14ac:dyDescent="0.35">
      <c r="A83" s="954"/>
      <c r="R83" s="966"/>
      <c r="S83" s="966"/>
      <c r="T83" s="954"/>
      <c r="U83" s="954"/>
    </row>
    <row r="84" spans="1:29" ht="15.6" x14ac:dyDescent="0.3">
      <c r="E84" s="1016" t="s">
        <v>793</v>
      </c>
      <c r="F84" s="1016" t="s">
        <v>794</v>
      </c>
      <c r="G84" s="1016" t="s">
        <v>808</v>
      </c>
      <c r="H84" s="1016" t="s">
        <v>795</v>
      </c>
      <c r="I84" s="1016" t="s">
        <v>890</v>
      </c>
      <c r="J84" s="1016"/>
      <c r="K84" s="1016" t="s">
        <v>796</v>
      </c>
      <c r="L84" s="1016" t="s">
        <v>809</v>
      </c>
      <c r="M84" s="1016" t="s">
        <v>797</v>
      </c>
      <c r="N84" s="1016" t="s">
        <v>798</v>
      </c>
      <c r="O84" s="1016" t="s">
        <v>799</v>
      </c>
      <c r="Q84" s="1016" t="s">
        <v>818</v>
      </c>
    </row>
    <row r="85" spans="1:29" x14ac:dyDescent="0.3">
      <c r="E85" s="1124">
        <f>E40</f>
        <v>7.0275172603541396</v>
      </c>
      <c r="F85" s="1124">
        <f>F45</f>
        <v>5.7761593877127346</v>
      </c>
      <c r="G85" s="1124">
        <f>G55</f>
        <v>0.58216473665730706</v>
      </c>
      <c r="H85" s="1124">
        <f>H60</f>
        <v>96.306994967178468</v>
      </c>
      <c r="I85" s="1124">
        <f>I70</f>
        <v>0.56944444444444287</v>
      </c>
      <c r="J85" s="1124"/>
      <c r="K85" s="1124">
        <f>K75</f>
        <v>293.52692866416726</v>
      </c>
      <c r="L85" s="1124">
        <f>L55</f>
        <v>2.4481273919586592</v>
      </c>
      <c r="M85" s="1125">
        <f>M70</f>
        <v>6.2615125068959374E-2</v>
      </c>
      <c r="N85" s="1124">
        <f>N55</f>
        <v>22.584711717919831</v>
      </c>
      <c r="O85" s="1124">
        <f>O55</f>
        <v>13.977814863468039</v>
      </c>
      <c r="Q85" s="1122" t="s">
        <v>819</v>
      </c>
    </row>
    <row r="86" spans="1:29" ht="15.6" x14ac:dyDescent="0.3">
      <c r="E86" s="885" t="s">
        <v>800</v>
      </c>
      <c r="F86" s="885" t="s">
        <v>800</v>
      </c>
      <c r="G86" s="885" t="s">
        <v>805</v>
      </c>
      <c r="H86" s="885" t="s">
        <v>805</v>
      </c>
      <c r="I86" s="885" t="s">
        <v>803</v>
      </c>
      <c r="J86" s="885"/>
      <c r="K86" s="885" t="s">
        <v>803</v>
      </c>
      <c r="L86" s="885" t="s">
        <v>805</v>
      </c>
      <c r="M86" s="885" t="s">
        <v>803</v>
      </c>
      <c r="N86" s="885" t="s">
        <v>805</v>
      </c>
      <c r="O86" s="885" t="s">
        <v>805</v>
      </c>
      <c r="Q86" s="1123" t="s">
        <v>793</v>
      </c>
    </row>
    <row r="87" spans="1:29" x14ac:dyDescent="0.3">
      <c r="E87" s="1124">
        <f>E45</f>
        <v>7.8120076767786237</v>
      </c>
      <c r="F87" s="1124">
        <f>F40</f>
        <v>5.8033086193018946</v>
      </c>
      <c r="G87" s="1124">
        <f>G70</f>
        <v>0.80855364144076791</v>
      </c>
      <c r="H87" s="1124">
        <f>H75</f>
        <v>100.51563649037483</v>
      </c>
      <c r="I87" s="1124">
        <f>I55</f>
        <v>0.98611111111111072</v>
      </c>
      <c r="J87" s="1124"/>
      <c r="K87" s="1124">
        <f>K60</f>
        <v>299.563966831485</v>
      </c>
      <c r="L87" s="1124">
        <f>L60</f>
        <v>3.2618220601660641</v>
      </c>
      <c r="M87" s="1125">
        <f>M75</f>
        <v>6.7683377954593463E-2</v>
      </c>
      <c r="N87" s="1124">
        <f>N60</f>
        <v>23.573513858416781</v>
      </c>
      <c r="O87" s="1124">
        <f>O60</f>
        <v>14.488781801128754</v>
      </c>
      <c r="Q87" s="1122" t="s">
        <v>794</v>
      </c>
      <c r="R87" s="1086" t="s">
        <v>31</v>
      </c>
      <c r="S87" s="1086" t="s">
        <v>821</v>
      </c>
      <c r="T87" s="1086" t="s">
        <v>820</v>
      </c>
      <c r="U87" s="1086"/>
    </row>
    <row r="88" spans="1:29" ht="15.6" x14ac:dyDescent="0.3">
      <c r="E88" s="885" t="s">
        <v>804</v>
      </c>
      <c r="F88" s="885" t="s">
        <v>804</v>
      </c>
      <c r="G88" s="885" t="s">
        <v>789</v>
      </c>
      <c r="H88" s="885" t="s">
        <v>789</v>
      </c>
      <c r="I88" s="885" t="s">
        <v>789</v>
      </c>
      <c r="J88" s="885"/>
      <c r="K88" s="885" t="s">
        <v>789</v>
      </c>
      <c r="L88" s="885" t="s">
        <v>804</v>
      </c>
      <c r="M88" s="885" t="s">
        <v>804</v>
      </c>
      <c r="N88" s="885" t="s">
        <v>804</v>
      </c>
      <c r="O88" s="885" t="s">
        <v>804</v>
      </c>
      <c r="Q88" s="1050" t="s">
        <v>808</v>
      </c>
      <c r="R88">
        <f>(E85+E95)/2</f>
        <v>8.4792438786047057</v>
      </c>
      <c r="S88" s="948">
        <f>(R88-E85)/R88</f>
        <v>0.17120944261476456</v>
      </c>
      <c r="T88" s="586">
        <f>E95-E85</f>
        <v>2.9034532365011341</v>
      </c>
      <c r="U88" s="178" t="s">
        <v>822</v>
      </c>
      <c r="V88" s="178"/>
      <c r="W88" s="178"/>
      <c r="X88" s="178"/>
      <c r="Y88" s="178"/>
      <c r="Z88" s="178"/>
      <c r="AA88" s="178"/>
      <c r="AB88" s="178"/>
      <c r="AC88" s="178"/>
    </row>
    <row r="89" spans="1:29" x14ac:dyDescent="0.3">
      <c r="E89" s="1124">
        <f>E55</f>
        <v>8.464128385558439</v>
      </c>
      <c r="F89" s="1124">
        <f>F75</f>
        <v>7.1132014639177648</v>
      </c>
      <c r="G89" s="1124">
        <f>G40</f>
        <v>0.87577584591405144</v>
      </c>
      <c r="H89" s="1124">
        <f>H55</f>
        <v>103.18101586053199</v>
      </c>
      <c r="I89" s="1124">
        <f>I40</f>
        <v>2.1468253968253972</v>
      </c>
      <c r="J89" s="1124"/>
      <c r="K89" s="1124">
        <f>K45</f>
        <v>314.67310311620679</v>
      </c>
      <c r="L89" s="1125">
        <f>L75</f>
        <v>9.9660196965231247</v>
      </c>
      <c r="M89" s="1125">
        <f>M55</f>
        <v>7.3372657764060739E-2</v>
      </c>
      <c r="N89" s="1124">
        <f>N70</f>
        <v>28.068739050649594</v>
      </c>
      <c r="O89" s="1124">
        <f>O70</f>
        <v>17.349342985628262</v>
      </c>
      <c r="Q89" s="1122" t="s">
        <v>795</v>
      </c>
      <c r="R89">
        <f>(F85+F95)/2</f>
        <v>7.023070093224332</v>
      </c>
      <c r="S89" s="948">
        <f>(R89-F85)/R89</f>
        <v>0.17754496095868144</v>
      </c>
      <c r="T89" s="586">
        <f>F95-F85</f>
        <v>2.4938214110231947</v>
      </c>
      <c r="U89" s="178" t="s">
        <v>822</v>
      </c>
      <c r="V89" s="178"/>
      <c r="W89" s="178"/>
      <c r="X89" s="178"/>
      <c r="Y89" s="178"/>
      <c r="Z89" s="178"/>
      <c r="AA89" s="178"/>
      <c r="AB89" s="178"/>
      <c r="AC89" s="178"/>
    </row>
    <row r="90" spans="1:29" x14ac:dyDescent="0.3">
      <c r="E90" s="885" t="s">
        <v>805</v>
      </c>
      <c r="F90" s="885" t="s">
        <v>803</v>
      </c>
      <c r="G90" s="885" t="s">
        <v>891</v>
      </c>
      <c r="H90" s="885" t="s">
        <v>803</v>
      </c>
      <c r="I90" s="885" t="s">
        <v>891</v>
      </c>
      <c r="J90" s="885"/>
      <c r="K90" s="885" t="s">
        <v>891</v>
      </c>
      <c r="L90" s="885" t="s">
        <v>803</v>
      </c>
      <c r="M90" s="885" t="s">
        <v>805</v>
      </c>
      <c r="N90" s="885" t="s">
        <v>803</v>
      </c>
      <c r="O90" s="885" t="s">
        <v>803</v>
      </c>
      <c r="Q90" s="1122" t="s">
        <v>890</v>
      </c>
      <c r="R90">
        <f>(G85+G95)/2</f>
        <v>0.91236588672888241</v>
      </c>
      <c r="S90" s="948">
        <f>(R90-G85)/R90</f>
        <v>0.36191746630888399</v>
      </c>
      <c r="T90" s="586">
        <f>G95-G85</f>
        <v>0.66040230014315071</v>
      </c>
      <c r="U90" s="178" t="s">
        <v>822</v>
      </c>
      <c r="V90" s="178"/>
      <c r="W90" s="178"/>
      <c r="X90" s="178"/>
      <c r="Y90" s="178"/>
      <c r="Z90" s="178"/>
      <c r="AA90" s="178"/>
      <c r="AB90" s="178"/>
      <c r="AC90" s="178"/>
    </row>
    <row r="91" spans="1:29" ht="15.6" x14ac:dyDescent="0.3">
      <c r="E91" s="1124">
        <f>E60</f>
        <v>9.0889953436268893</v>
      </c>
      <c r="F91" s="1124">
        <f>F70</f>
        <v>7.3074809550325543</v>
      </c>
      <c r="G91" s="1124">
        <f>G60</f>
        <v>0.981579384127796</v>
      </c>
      <c r="H91" s="1124">
        <f>H70</f>
        <v>107.91573757412789</v>
      </c>
      <c r="I91" s="1124">
        <f>I75</f>
        <v>4.7901234567901225</v>
      </c>
      <c r="J91" s="1124"/>
      <c r="K91" s="1124">
        <f>K70</f>
        <v>315.50503605809706</v>
      </c>
      <c r="L91" s="1125">
        <f>L70</f>
        <v>9.9903497328603521</v>
      </c>
      <c r="M91" s="1125">
        <f>M60</f>
        <v>7.7245629239128005E-2</v>
      </c>
      <c r="N91" s="1124">
        <f>N75</f>
        <v>28.448204820843241</v>
      </c>
      <c r="O91" s="1124">
        <f>O75</f>
        <v>17.485695687493394</v>
      </c>
      <c r="Q91" s="1050" t="s">
        <v>796</v>
      </c>
      <c r="R91">
        <f>(H85+H95)/2</f>
        <v>116.93564402130421</v>
      </c>
      <c r="S91" s="948">
        <f>(R91-H85)/R91</f>
        <v>0.17641027444435559</v>
      </c>
      <c r="T91" s="586">
        <f>H95-H85</f>
        <v>41.25729810825149</v>
      </c>
      <c r="U91" s="178" t="s">
        <v>823</v>
      </c>
      <c r="V91" s="178"/>
      <c r="W91" s="178"/>
      <c r="X91" s="178"/>
      <c r="Y91" s="178"/>
      <c r="Z91" s="178"/>
      <c r="AA91" s="178"/>
      <c r="AB91" s="178"/>
      <c r="AC91" s="178"/>
    </row>
    <row r="92" spans="1:29" x14ac:dyDescent="0.3">
      <c r="E92" s="885" t="s">
        <v>804</v>
      </c>
      <c r="F92" s="885" t="s">
        <v>804</v>
      </c>
      <c r="G92" s="885" t="s">
        <v>810</v>
      </c>
      <c r="H92" s="885" t="s">
        <v>804</v>
      </c>
      <c r="I92" s="885" t="s">
        <v>892</v>
      </c>
      <c r="J92" s="885"/>
      <c r="K92" s="885" t="s">
        <v>892</v>
      </c>
      <c r="L92" s="885" t="s">
        <v>804</v>
      </c>
      <c r="M92" s="885" t="s">
        <v>804</v>
      </c>
      <c r="N92" s="885" t="s">
        <v>804</v>
      </c>
      <c r="O92" s="885" t="s">
        <v>804</v>
      </c>
      <c r="Q92" s="1122" t="s">
        <v>809</v>
      </c>
      <c r="R92">
        <f>(I85+I95)/2</f>
        <v>3.3808421516754845</v>
      </c>
      <c r="S92" s="948">
        <f>(R92-I85)/R92</f>
        <v>0.83156727853672896</v>
      </c>
      <c r="T92" s="586">
        <f>I95-I85</f>
        <v>5.6227954144620833</v>
      </c>
    </row>
    <row r="93" spans="1:29" ht="15.6" x14ac:dyDescent="0.3">
      <c r="E93" s="1124">
        <f>E70</f>
        <v>9.4113504329403703</v>
      </c>
      <c r="F93" s="1124">
        <f>F60</f>
        <v>7.9687568805429869</v>
      </c>
      <c r="G93" s="1124">
        <f>G75</f>
        <v>1.1828139661575388</v>
      </c>
      <c r="H93" s="1124">
        <f>H45</f>
        <v>126.86990804708779</v>
      </c>
      <c r="I93" s="1124">
        <f>I60</f>
        <v>5.1604938271604937</v>
      </c>
      <c r="J93" s="1124"/>
      <c r="K93" s="1124">
        <f>K55</f>
        <v>322.29670399632948</v>
      </c>
      <c r="L93" s="1124">
        <f>L45</f>
        <v>34.109891390075397</v>
      </c>
      <c r="M93" s="1125">
        <f>M40</f>
        <v>8.1006695683403254E-2</v>
      </c>
      <c r="N93" s="1124">
        <f>N45</f>
        <v>39.725296781985698</v>
      </c>
      <c r="O93" s="1124">
        <f>O45</f>
        <v>19.052786741585567</v>
      </c>
      <c r="Q93" s="1050" t="s">
        <v>797</v>
      </c>
      <c r="R93">
        <f>(K85+K95)/2</f>
        <v>316.41070549040438</v>
      </c>
      <c r="S93" s="948">
        <f>(R93-K85)/R93</f>
        <v>7.2323016981266794E-2</v>
      </c>
      <c r="T93" s="586">
        <f>K95-K85</f>
        <v>45.767553652474248</v>
      </c>
      <c r="U93" s="178" t="s">
        <v>823</v>
      </c>
      <c r="V93" s="178"/>
      <c r="W93" s="178"/>
      <c r="X93" s="178"/>
      <c r="Y93" s="178"/>
      <c r="Z93" s="178"/>
      <c r="AA93" s="178"/>
      <c r="AB93" s="178"/>
      <c r="AC93" s="178"/>
    </row>
    <row r="94" spans="1:29" x14ac:dyDescent="0.3">
      <c r="E94" s="885" t="s">
        <v>803</v>
      </c>
      <c r="F94" s="885" t="s">
        <v>805</v>
      </c>
      <c r="G94" s="885" t="s">
        <v>800</v>
      </c>
      <c r="H94" s="885" t="s">
        <v>800</v>
      </c>
      <c r="I94" s="885" t="s">
        <v>800</v>
      </c>
      <c r="J94" s="885"/>
      <c r="K94" s="885" t="s">
        <v>800</v>
      </c>
      <c r="L94" s="885" t="s">
        <v>800</v>
      </c>
      <c r="M94" s="885" t="s">
        <v>800</v>
      </c>
      <c r="N94" s="885" t="s">
        <v>800</v>
      </c>
      <c r="O94" s="885" t="s">
        <v>800</v>
      </c>
      <c r="Q94" s="1122" t="s">
        <v>798</v>
      </c>
      <c r="R94">
        <f>(L85+L95)/2</f>
        <v>19.800166390032658</v>
      </c>
      <c r="S94" s="948">
        <f>(R94-L85)/R94</f>
        <v>0.87635824145442331</v>
      </c>
      <c r="T94" s="586">
        <f>L95-L85</f>
        <v>34.704077996148001</v>
      </c>
    </row>
    <row r="95" spans="1:29" ht="15.6" x14ac:dyDescent="0.3">
      <c r="E95" s="1124">
        <f>E75</f>
        <v>9.9309704968552737</v>
      </c>
      <c r="F95" s="1124">
        <f>F55</f>
        <v>8.2699807987359293</v>
      </c>
      <c r="G95" s="1124">
        <f>G45</f>
        <v>1.2425670368004578</v>
      </c>
      <c r="H95" s="1124">
        <f>H40</f>
        <v>137.56429307542996</v>
      </c>
      <c r="I95" s="1124">
        <f>I45</f>
        <v>6.1922398589065262</v>
      </c>
      <c r="J95" s="1124"/>
      <c r="K95" s="1124">
        <f>K40</f>
        <v>339.29448231664151</v>
      </c>
      <c r="L95" s="1124">
        <f>L40</f>
        <v>37.152205388106658</v>
      </c>
      <c r="M95" s="1125">
        <f>M45</f>
        <v>8.4031440722988016E-2</v>
      </c>
      <c r="N95" s="1124">
        <f>N40</f>
        <v>40.755467506934863</v>
      </c>
      <c r="O95" s="1124">
        <f>O40</f>
        <v>19.112320421481954</v>
      </c>
      <c r="Q95" s="1050" t="s">
        <v>799</v>
      </c>
      <c r="R95">
        <f>(M85+M95)/2</f>
        <v>7.3323282895973702E-2</v>
      </c>
      <c r="S95" s="948">
        <f>(R95-M85)/R95</f>
        <v>0.14604034904174115</v>
      </c>
      <c r="T95" s="586">
        <f>M95-M85</f>
        <v>2.1416315654028642E-2</v>
      </c>
      <c r="U95" s="178" t="s">
        <v>822</v>
      </c>
      <c r="V95" s="178"/>
      <c r="W95" s="178"/>
      <c r="X95" s="178"/>
      <c r="Y95" s="178"/>
      <c r="Z95" s="178"/>
      <c r="AA95" s="178"/>
      <c r="AB95" s="178"/>
      <c r="AC95" s="178"/>
    </row>
    <row r="96" spans="1:29" x14ac:dyDescent="0.3">
      <c r="Q96" s="1122"/>
      <c r="R96">
        <f>(N85+N95)/2</f>
        <v>31.670089612427347</v>
      </c>
      <c r="S96" s="948">
        <f>(R96-N85)/R96</f>
        <v>0.28687566109514301</v>
      </c>
      <c r="T96" s="586">
        <f>N95-N85</f>
        <v>18.170755789015033</v>
      </c>
    </row>
    <row r="97" spans="1:29" x14ac:dyDescent="0.3">
      <c r="Q97" s="1122"/>
      <c r="R97">
        <f>(O85+O95)/2</f>
        <v>16.545067642474997</v>
      </c>
      <c r="S97" s="948">
        <f>(R97-O85)/O95</f>
        <v>0.13432449448270059</v>
      </c>
      <c r="T97" s="586">
        <f>O95-O85</f>
        <v>5.1345055580139149</v>
      </c>
      <c r="U97" s="178" t="s">
        <v>823</v>
      </c>
      <c r="V97" s="178"/>
      <c r="W97" s="178"/>
      <c r="X97" s="178"/>
      <c r="Y97" s="178"/>
      <c r="Z97" s="178"/>
      <c r="AA97" s="178"/>
      <c r="AB97" s="178"/>
      <c r="AC97" s="178"/>
    </row>
    <row r="100" spans="1:29" ht="15" thickBot="1" x14ac:dyDescent="0.35"/>
    <row r="101" spans="1:29" ht="21" thickTop="1" x14ac:dyDescent="0.3">
      <c r="B101" t="s">
        <v>749</v>
      </c>
      <c r="C101" s="956" t="s">
        <v>108</v>
      </c>
      <c r="D101" s="957" t="s">
        <v>109</v>
      </c>
      <c r="E101" s="1129" t="s">
        <v>110</v>
      </c>
      <c r="F101" s="1129" t="s">
        <v>111</v>
      </c>
      <c r="G101" s="1129" t="s">
        <v>113</v>
      </c>
      <c r="H101" s="1129" t="s">
        <v>114</v>
      </c>
      <c r="I101" s="957" t="s">
        <v>115</v>
      </c>
      <c r="J101" s="957" t="s">
        <v>116</v>
      </c>
      <c r="K101" s="1129" t="s">
        <v>118</v>
      </c>
      <c r="L101" s="958" t="s">
        <v>119</v>
      </c>
      <c r="M101" s="1129" t="s">
        <v>120</v>
      </c>
      <c r="N101" s="956" t="s">
        <v>121</v>
      </c>
      <c r="O101" s="1130" t="s">
        <v>122</v>
      </c>
    </row>
    <row r="102" spans="1:29" ht="20.399999999999999" x14ac:dyDescent="0.35">
      <c r="C102" s="984" t="s">
        <v>159</v>
      </c>
      <c r="D102" s="1097" t="s">
        <v>159</v>
      </c>
      <c r="E102" s="1093" t="s">
        <v>159</v>
      </c>
      <c r="F102" s="984" t="s">
        <v>159</v>
      </c>
      <c r="G102" s="1099" t="s">
        <v>159</v>
      </c>
      <c r="H102" s="1093" t="s">
        <v>159</v>
      </c>
      <c r="I102" s="1104" t="s">
        <v>159</v>
      </c>
      <c r="J102" s="1105" t="s">
        <v>159</v>
      </c>
      <c r="K102" s="1093" t="s">
        <v>159</v>
      </c>
      <c r="L102" s="1099" t="s">
        <v>159</v>
      </c>
      <c r="M102" s="1126" t="s">
        <v>159</v>
      </c>
      <c r="N102" s="984" t="s">
        <v>159</v>
      </c>
      <c r="O102" s="984" t="s">
        <v>159</v>
      </c>
    </row>
    <row r="103" spans="1:29" ht="20.399999999999999" x14ac:dyDescent="0.35">
      <c r="A103" s="988" t="s">
        <v>748</v>
      </c>
      <c r="B103" t="s">
        <v>613</v>
      </c>
      <c r="C103" s="984"/>
      <c r="D103" s="1097">
        <v>0.12</v>
      </c>
      <c r="E103" s="1093">
        <v>7</v>
      </c>
      <c r="F103" s="984">
        <v>0.28999999999999998</v>
      </c>
      <c r="G103" s="1099">
        <v>1.1000000000000001</v>
      </c>
      <c r="H103" s="1093">
        <v>44</v>
      </c>
      <c r="I103" s="1104">
        <v>0.28999999999999998</v>
      </c>
      <c r="J103" s="1105">
        <v>0.28999999999999998</v>
      </c>
      <c r="K103" s="1093">
        <v>140.30000000000001</v>
      </c>
      <c r="L103" s="1099">
        <v>0.1</v>
      </c>
      <c r="M103" s="1126">
        <v>0.1</v>
      </c>
      <c r="N103" s="984">
        <v>7</v>
      </c>
      <c r="O103" s="984">
        <v>20</v>
      </c>
      <c r="R103" s="1016" t="s">
        <v>784</v>
      </c>
      <c r="S103" s="1019" t="s">
        <v>786</v>
      </c>
      <c r="T103" s="1020"/>
      <c r="U103" s="1020"/>
    </row>
    <row r="104" spans="1:29" ht="20.399999999999999" x14ac:dyDescent="0.35">
      <c r="A104" s="988"/>
      <c r="B104" t="s">
        <v>614</v>
      </c>
      <c r="C104" s="984"/>
      <c r="D104" s="1097">
        <v>0.5</v>
      </c>
      <c r="E104" s="1093">
        <v>71</v>
      </c>
      <c r="F104" s="984">
        <v>4.9000000000000004</v>
      </c>
      <c r="G104" s="1099">
        <v>2.4</v>
      </c>
      <c r="H104" s="1093">
        <v>106</v>
      </c>
      <c r="I104" s="1104">
        <v>0.33</v>
      </c>
      <c r="J104" s="1105">
        <v>16.600000000000001</v>
      </c>
      <c r="K104" s="1093">
        <v>298.39999999999998</v>
      </c>
      <c r="L104" s="1099">
        <v>12.5</v>
      </c>
      <c r="M104" s="1126">
        <v>0.1</v>
      </c>
      <c r="N104" s="984">
        <v>41.7</v>
      </c>
      <c r="O104" s="984">
        <v>75</v>
      </c>
      <c r="R104" s="1016"/>
      <c r="S104" s="1021" t="s">
        <v>785</v>
      </c>
      <c r="T104" s="1022"/>
      <c r="U104" s="1022"/>
    </row>
    <row r="105" spans="1:29" ht="20.399999999999999" x14ac:dyDescent="0.35">
      <c r="A105" s="988">
        <v>1</v>
      </c>
      <c r="B105" s="1032" t="s">
        <v>31</v>
      </c>
      <c r="C105" s="1127"/>
      <c r="D105" s="1098">
        <v>0.27666666666666667</v>
      </c>
      <c r="E105" s="1095">
        <v>35.699999999999996</v>
      </c>
      <c r="F105" s="1127">
        <v>3.1633333333333327</v>
      </c>
      <c r="G105" s="1100">
        <v>1.7333333333333332</v>
      </c>
      <c r="H105" s="1095">
        <v>79.666666666666671</v>
      </c>
      <c r="I105" s="1106">
        <v>0.31</v>
      </c>
      <c r="J105" s="1107">
        <v>5.8133333333333335</v>
      </c>
      <c r="K105" s="1095">
        <v>243.83333333333334</v>
      </c>
      <c r="L105" s="1100">
        <v>8.1666666666666661</v>
      </c>
      <c r="M105" s="1128">
        <v>0.1</v>
      </c>
      <c r="N105" s="1127">
        <v>26.633333333333336</v>
      </c>
      <c r="O105" s="1127">
        <v>46.666666666666664</v>
      </c>
      <c r="R105" s="1016"/>
      <c r="S105" s="1017" t="s">
        <v>787</v>
      </c>
      <c r="T105" s="1018"/>
      <c r="U105" s="1018"/>
    </row>
    <row r="106" spans="1:29" ht="20.399999999999999" x14ac:dyDescent="0.35">
      <c r="A106" s="988" t="s">
        <v>751</v>
      </c>
      <c r="B106" t="s">
        <v>613</v>
      </c>
      <c r="C106" s="984"/>
      <c r="D106" s="1097">
        <v>0</v>
      </c>
      <c r="E106" s="1093">
        <v>8.4</v>
      </c>
      <c r="F106" s="984">
        <v>9.6999999999999993</v>
      </c>
      <c r="G106" s="1099">
        <v>1.4</v>
      </c>
      <c r="H106" s="1093">
        <v>36</v>
      </c>
      <c r="I106" s="1104">
        <v>0.4</v>
      </c>
      <c r="J106" s="1105">
        <v>0.08</v>
      </c>
      <c r="K106" s="1093">
        <v>173.8</v>
      </c>
      <c r="L106" s="1099">
        <v>0</v>
      </c>
      <c r="M106" s="1126">
        <v>0.09</v>
      </c>
      <c r="N106" s="984">
        <v>2</v>
      </c>
      <c r="O106" s="984">
        <v>4.5</v>
      </c>
      <c r="R106" s="1016"/>
      <c r="S106" s="1023" t="s">
        <v>788</v>
      </c>
      <c r="T106" s="1024"/>
      <c r="U106" s="1024"/>
    </row>
    <row r="107" spans="1:29" ht="20.399999999999999" x14ac:dyDescent="0.35">
      <c r="A107" s="1031"/>
      <c r="B107" t="s">
        <v>614</v>
      </c>
      <c r="C107" s="984"/>
      <c r="D107" s="1097">
        <v>6.59</v>
      </c>
      <c r="E107" s="1093">
        <v>18.7</v>
      </c>
      <c r="F107" s="984">
        <v>10.9</v>
      </c>
      <c r="G107" s="1099">
        <v>5.0999999999999996</v>
      </c>
      <c r="H107" s="1093">
        <v>65</v>
      </c>
      <c r="I107" s="1104">
        <v>1.6</v>
      </c>
      <c r="J107" s="1105">
        <v>14.5</v>
      </c>
      <c r="K107" s="1093">
        <v>268.39999999999998</v>
      </c>
      <c r="L107" s="1099">
        <v>1</v>
      </c>
      <c r="M107" s="1126">
        <v>0.11</v>
      </c>
      <c r="N107" s="984">
        <v>19</v>
      </c>
      <c r="O107" s="984">
        <v>41</v>
      </c>
      <c r="R107" s="1041"/>
      <c r="S107" s="1025" t="s">
        <v>790</v>
      </c>
      <c r="T107" s="1026"/>
      <c r="U107" s="1026"/>
    </row>
    <row r="108" spans="1:29" ht="20.399999999999999" x14ac:dyDescent="0.35">
      <c r="A108" s="988" t="s">
        <v>837</v>
      </c>
      <c r="B108" s="1032" t="s">
        <v>31</v>
      </c>
      <c r="C108" s="1127"/>
      <c r="D108" s="1098">
        <v>1.71</v>
      </c>
      <c r="E108" s="1095">
        <v>11.862500000000001</v>
      </c>
      <c r="F108" s="1127">
        <v>10.225</v>
      </c>
      <c r="G108" s="1100">
        <v>2.2374999999999998</v>
      </c>
      <c r="H108" s="1095">
        <v>55.325000000000003</v>
      </c>
      <c r="I108" s="1106">
        <v>0.92500000000000004</v>
      </c>
      <c r="J108" s="1107">
        <v>5.2349999999999994</v>
      </c>
      <c r="K108" s="1095">
        <v>238.38749999999999</v>
      </c>
      <c r="L108" s="1100">
        <v>0.3833333333333333</v>
      </c>
      <c r="M108" s="1128">
        <v>9.5000000000000001E-2</v>
      </c>
      <c r="N108" s="1127">
        <v>7.1</v>
      </c>
      <c r="O108" s="1127">
        <v>9.5625</v>
      </c>
      <c r="R108" s="1016"/>
      <c r="S108" s="1027" t="s">
        <v>791</v>
      </c>
      <c r="T108" s="1028"/>
      <c r="U108" s="1028"/>
      <c r="V108" s="586"/>
      <c r="W108" s="586"/>
      <c r="X108" s="586"/>
      <c r="Y108" s="586"/>
    </row>
    <row r="109" spans="1:29" ht="20.399999999999999" x14ac:dyDescent="0.35">
      <c r="A109" s="988" t="s">
        <v>752</v>
      </c>
      <c r="B109" t="s">
        <v>613</v>
      </c>
      <c r="C109" s="984"/>
      <c r="D109" s="1097">
        <v>0.3</v>
      </c>
      <c r="E109" s="1093">
        <v>14</v>
      </c>
      <c r="F109" s="984">
        <v>9.6999999999999993</v>
      </c>
      <c r="G109" s="1099">
        <v>1.7</v>
      </c>
      <c r="H109" s="1093">
        <v>61</v>
      </c>
      <c r="I109" s="1104">
        <v>2.2000000000000002</v>
      </c>
      <c r="J109" s="1105">
        <v>18</v>
      </c>
      <c r="K109" s="1093">
        <v>94.6</v>
      </c>
      <c r="L109" s="1099">
        <v>0</v>
      </c>
      <c r="M109" s="1126">
        <v>0</v>
      </c>
      <c r="N109" s="984">
        <v>81</v>
      </c>
      <c r="O109" s="984">
        <v>42.8</v>
      </c>
      <c r="R109" s="1016"/>
      <c r="S109" s="1029" t="s">
        <v>792</v>
      </c>
      <c r="T109" s="1030"/>
      <c r="U109" s="1030"/>
      <c r="V109" s="586"/>
      <c r="W109" s="586"/>
      <c r="X109" s="586"/>
      <c r="Y109" s="586"/>
    </row>
    <row r="110" spans="1:29" ht="20.399999999999999" x14ac:dyDescent="0.35">
      <c r="A110" s="1031"/>
      <c r="B110" t="s">
        <v>614</v>
      </c>
      <c r="C110" s="984"/>
      <c r="D110" s="1097">
        <v>0.75</v>
      </c>
      <c r="E110" s="1093">
        <v>15</v>
      </c>
      <c r="F110" s="984">
        <v>12.1</v>
      </c>
      <c r="G110" s="1099">
        <v>2.2000000000000002</v>
      </c>
      <c r="H110" s="1093">
        <v>69</v>
      </c>
      <c r="I110" s="1104">
        <v>3</v>
      </c>
      <c r="J110" s="1105">
        <v>22.5</v>
      </c>
      <c r="K110" s="1093">
        <v>125</v>
      </c>
      <c r="L110" s="1099">
        <v>0</v>
      </c>
      <c r="M110" s="1126">
        <v>0</v>
      </c>
      <c r="N110" s="984">
        <v>91</v>
      </c>
      <c r="O110" s="984">
        <v>52</v>
      </c>
      <c r="U110" s="586"/>
      <c r="V110" s="586"/>
      <c r="W110" s="586"/>
      <c r="X110" s="586"/>
      <c r="Y110" s="586"/>
    </row>
    <row r="111" spans="1:29" ht="20.399999999999999" x14ac:dyDescent="0.35">
      <c r="A111" s="1090">
        <v>43467</v>
      </c>
      <c r="B111" s="1032" t="s">
        <v>31</v>
      </c>
      <c r="C111" s="1127"/>
      <c r="D111" s="1098">
        <v>0.51249999999999996</v>
      </c>
      <c r="E111" s="1095">
        <v>14.475</v>
      </c>
      <c r="F111" s="1127">
        <v>10.775</v>
      </c>
      <c r="G111" s="1100">
        <v>1.95</v>
      </c>
      <c r="H111" s="1095">
        <v>65</v>
      </c>
      <c r="I111" s="1106">
        <v>2.5750000000000002</v>
      </c>
      <c r="J111" s="1107">
        <v>20.125</v>
      </c>
      <c r="K111" s="1095">
        <v>106</v>
      </c>
      <c r="L111" s="1100">
        <v>0</v>
      </c>
      <c r="M111" s="1128">
        <v>0</v>
      </c>
      <c r="N111" s="1127">
        <v>86</v>
      </c>
      <c r="O111" s="1127">
        <v>46.95</v>
      </c>
      <c r="S111" s="1131" t="s">
        <v>893</v>
      </c>
      <c r="T111" s="1131"/>
      <c r="U111" s="1132">
        <f>(((N85+N91)/2)-N85)/((N85+N91)/2)</f>
        <v>0.11489629636334188</v>
      </c>
    </row>
    <row r="112" spans="1:29" ht="20.399999999999999" x14ac:dyDescent="0.35">
      <c r="A112" s="988" t="s">
        <v>754</v>
      </c>
      <c r="B112" t="s">
        <v>613</v>
      </c>
      <c r="D112" s="1097">
        <f>(D109+D106)/2</f>
        <v>0.15</v>
      </c>
      <c r="E112" s="1093">
        <f t="shared" ref="E112:O112" si="0">(E109+E106)/2</f>
        <v>11.2</v>
      </c>
      <c r="F112" s="984">
        <f t="shared" si="0"/>
        <v>9.6999999999999993</v>
      </c>
      <c r="G112" s="1099">
        <f t="shared" si="0"/>
        <v>1.5499999999999998</v>
      </c>
      <c r="H112" s="1093">
        <f t="shared" si="0"/>
        <v>48.5</v>
      </c>
      <c r="I112" s="1104">
        <f t="shared" si="0"/>
        <v>1.3</v>
      </c>
      <c r="J112" s="1105">
        <f t="shared" si="0"/>
        <v>9.0399999999999991</v>
      </c>
      <c r="K112" s="1093">
        <f t="shared" si="0"/>
        <v>134.19999999999999</v>
      </c>
      <c r="L112" s="1099">
        <f t="shared" si="0"/>
        <v>0</v>
      </c>
      <c r="M112" s="1126">
        <f t="shared" si="0"/>
        <v>4.4999999999999998E-2</v>
      </c>
      <c r="N112" s="984">
        <f t="shared" si="0"/>
        <v>41.5</v>
      </c>
      <c r="O112" s="984">
        <f t="shared" si="0"/>
        <v>23.65</v>
      </c>
      <c r="U112" s="586"/>
    </row>
    <row r="113" spans="1:21" ht="20.399999999999999" x14ac:dyDescent="0.35">
      <c r="A113" s="1031"/>
      <c r="B113" t="s">
        <v>614</v>
      </c>
      <c r="D113" s="1097">
        <f t="shared" ref="D113:O114" si="1">(D110+D107)/2</f>
        <v>3.67</v>
      </c>
      <c r="E113" s="1093">
        <f t="shared" si="1"/>
        <v>16.850000000000001</v>
      </c>
      <c r="F113" s="984">
        <f t="shared" si="1"/>
        <v>11.5</v>
      </c>
      <c r="G113" s="1099">
        <f t="shared" si="1"/>
        <v>3.65</v>
      </c>
      <c r="H113" s="1093">
        <f t="shared" si="1"/>
        <v>67</v>
      </c>
      <c r="I113" s="1104">
        <f t="shared" si="1"/>
        <v>2.2999999999999998</v>
      </c>
      <c r="J113" s="1105">
        <f t="shared" si="1"/>
        <v>18.5</v>
      </c>
      <c r="K113" s="1093">
        <f t="shared" si="1"/>
        <v>196.7</v>
      </c>
      <c r="L113" s="1099">
        <f t="shared" si="1"/>
        <v>0.5</v>
      </c>
      <c r="M113" s="1126">
        <f t="shared" si="1"/>
        <v>5.5E-2</v>
      </c>
      <c r="N113" s="984">
        <f t="shared" si="1"/>
        <v>55</v>
      </c>
      <c r="O113" s="984">
        <f t="shared" si="1"/>
        <v>46.5</v>
      </c>
      <c r="U113" s="586"/>
    </row>
    <row r="114" spans="1:21" ht="20.399999999999999" x14ac:dyDescent="0.35">
      <c r="A114" t="s">
        <v>752</v>
      </c>
      <c r="B114" s="1032" t="s">
        <v>31</v>
      </c>
      <c r="C114" s="1032"/>
      <c r="D114" s="1098">
        <f t="shared" si="1"/>
        <v>1.1112500000000001</v>
      </c>
      <c r="E114" s="1095">
        <f t="shared" si="1"/>
        <v>13.168749999999999</v>
      </c>
      <c r="F114" s="1127">
        <f t="shared" si="1"/>
        <v>10.5</v>
      </c>
      <c r="G114" s="1100">
        <f t="shared" si="1"/>
        <v>2.09375</v>
      </c>
      <c r="H114" s="1095">
        <f t="shared" si="1"/>
        <v>60.162500000000001</v>
      </c>
      <c r="I114" s="1106">
        <f t="shared" si="1"/>
        <v>1.75</v>
      </c>
      <c r="J114" s="1107">
        <f t="shared" si="1"/>
        <v>12.68</v>
      </c>
      <c r="K114" s="1095">
        <f t="shared" si="1"/>
        <v>172.19374999999999</v>
      </c>
      <c r="L114" s="1100">
        <f t="shared" si="1"/>
        <v>0.19166666666666665</v>
      </c>
      <c r="M114" s="1128">
        <f t="shared" si="1"/>
        <v>4.7500000000000001E-2</v>
      </c>
      <c r="N114" s="1127">
        <f t="shared" si="1"/>
        <v>46.55</v>
      </c>
      <c r="O114" s="1127">
        <f t="shared" si="1"/>
        <v>28.256250000000001</v>
      </c>
      <c r="P114" s="1032"/>
      <c r="Q114" s="1032"/>
    </row>
    <row r="115" spans="1:21" ht="20.399999999999999" x14ac:dyDescent="0.35">
      <c r="A115" t="s">
        <v>896</v>
      </c>
      <c r="B115" t="s">
        <v>613</v>
      </c>
      <c r="C115" s="984"/>
      <c r="D115" s="1097">
        <v>0</v>
      </c>
      <c r="E115" s="1093">
        <v>8.1999999999999993</v>
      </c>
      <c r="F115" s="984">
        <v>4.9000000000000004</v>
      </c>
      <c r="G115" s="1099">
        <v>1.2</v>
      </c>
      <c r="H115" s="1093">
        <v>91</v>
      </c>
      <c r="I115" s="1104">
        <v>0</v>
      </c>
      <c r="J115" s="1105">
        <v>0</v>
      </c>
      <c r="K115" s="1093">
        <v>274.5</v>
      </c>
      <c r="L115" s="1099">
        <v>8</v>
      </c>
      <c r="M115" s="1126">
        <v>0.05</v>
      </c>
      <c r="N115" s="984">
        <v>15.4</v>
      </c>
      <c r="O115" s="984">
        <v>13</v>
      </c>
    </row>
    <row r="116" spans="1:21" s="1032" customFormat="1" ht="20.399999999999999" x14ac:dyDescent="0.35">
      <c r="B116" t="s">
        <v>614</v>
      </c>
      <c r="C116" s="984"/>
      <c r="D116" s="1097">
        <v>0.15</v>
      </c>
      <c r="E116" s="1093">
        <v>9.5</v>
      </c>
      <c r="F116" s="984">
        <v>5.5</v>
      </c>
      <c r="G116" s="1099">
        <v>1.6</v>
      </c>
      <c r="H116" s="1093">
        <v>92</v>
      </c>
      <c r="I116" s="1104">
        <v>0</v>
      </c>
      <c r="J116" s="1105">
        <v>0</v>
      </c>
      <c r="K116" s="1093">
        <v>280.60000000000002</v>
      </c>
      <c r="L116" s="1099">
        <v>8.6999999999999993</v>
      </c>
      <c r="M116" s="1126">
        <v>7.0000000000000007E-2</v>
      </c>
      <c r="N116" s="984">
        <v>19.2</v>
      </c>
      <c r="O116" s="984">
        <v>14</v>
      </c>
      <c r="P116"/>
      <c r="Q116"/>
    </row>
    <row r="117" spans="1:21" ht="20.399999999999999" x14ac:dyDescent="0.35">
      <c r="A117" s="988">
        <v>3</v>
      </c>
      <c r="B117" s="1075" t="s">
        <v>31</v>
      </c>
      <c r="C117" s="1139"/>
      <c r="D117" s="1134">
        <v>4.9999999999999996E-2</v>
      </c>
      <c r="E117" s="1133">
        <v>8.7000000000000011</v>
      </c>
      <c r="F117" s="1139">
        <v>5.1000000000000005</v>
      </c>
      <c r="G117" s="1135">
        <v>1.4000000000000001</v>
      </c>
      <c r="H117" s="1133">
        <v>91.666666666666671</v>
      </c>
      <c r="I117" s="1136">
        <v>0</v>
      </c>
      <c r="J117" s="1137">
        <v>0</v>
      </c>
      <c r="K117" s="1133">
        <v>277.53333333333336</v>
      </c>
      <c r="L117" s="1135">
        <v>8.2333333333333325</v>
      </c>
      <c r="M117" s="1140">
        <v>0.06</v>
      </c>
      <c r="N117" s="1139">
        <v>17.133333333333336</v>
      </c>
      <c r="O117" s="1139">
        <v>13.333333333333334</v>
      </c>
      <c r="P117" s="1086"/>
      <c r="Q117" s="1086"/>
      <c r="U117" s="586"/>
    </row>
    <row r="118" spans="1:21" ht="20.399999999999999" x14ac:dyDescent="0.35">
      <c r="A118" s="988" t="s">
        <v>755</v>
      </c>
      <c r="B118" t="s">
        <v>613</v>
      </c>
      <c r="C118" s="984"/>
      <c r="D118" s="1097">
        <v>0</v>
      </c>
      <c r="E118" s="1093">
        <v>8.3000000000000007</v>
      </c>
      <c r="F118" s="984">
        <v>3.6</v>
      </c>
      <c r="G118" s="1099">
        <v>0.65</v>
      </c>
      <c r="H118" s="1093">
        <v>93</v>
      </c>
      <c r="I118" s="1104">
        <v>0</v>
      </c>
      <c r="J118" s="1105" t="s">
        <v>753</v>
      </c>
      <c r="K118" s="1093">
        <v>274.5</v>
      </c>
      <c r="L118" s="1099">
        <v>7.8</v>
      </c>
      <c r="M118" s="1126">
        <v>0.05</v>
      </c>
      <c r="N118" s="984">
        <v>19.7</v>
      </c>
      <c r="O118" s="984">
        <v>13</v>
      </c>
    </row>
    <row r="119" spans="1:21" s="1086" customFormat="1" ht="20.399999999999999" x14ac:dyDescent="0.35">
      <c r="A119" s="1074"/>
      <c r="B119" t="s">
        <v>614</v>
      </c>
      <c r="C119" s="984"/>
      <c r="D119" s="1097">
        <v>0.05</v>
      </c>
      <c r="E119" s="1093">
        <v>11.5</v>
      </c>
      <c r="F119" s="984">
        <v>4.9000000000000004</v>
      </c>
      <c r="G119" s="1099">
        <v>1.7</v>
      </c>
      <c r="H119" s="1093">
        <v>98.5</v>
      </c>
      <c r="I119" s="1104">
        <v>0.05</v>
      </c>
      <c r="J119" s="1105">
        <v>1</v>
      </c>
      <c r="K119" s="1093">
        <v>277.60000000000002</v>
      </c>
      <c r="L119" s="1099">
        <v>11</v>
      </c>
      <c r="M119" s="1126">
        <v>0.105</v>
      </c>
      <c r="N119" s="984">
        <v>34.6</v>
      </c>
      <c r="O119" s="984">
        <v>18</v>
      </c>
      <c r="P119"/>
      <c r="Q119"/>
    </row>
    <row r="120" spans="1:21" ht="20.399999999999999" x14ac:dyDescent="0.35">
      <c r="A120" s="988">
        <v>4</v>
      </c>
      <c r="B120" s="1075" t="s">
        <v>31</v>
      </c>
      <c r="C120" s="1127"/>
      <c r="D120" s="1098">
        <v>3.1250000000000002E-3</v>
      </c>
      <c r="E120" s="1095">
        <v>9.1812500000000021</v>
      </c>
      <c r="F120" s="1127">
        <v>4.4399999999999995</v>
      </c>
      <c r="G120" s="1100">
        <v>1.2906250000000001</v>
      </c>
      <c r="H120" s="1095">
        <v>94.7</v>
      </c>
      <c r="I120" s="1106">
        <v>9.0909090909090922E-3</v>
      </c>
      <c r="J120" s="1107">
        <v>0.13333333333333336</v>
      </c>
      <c r="K120" s="1095">
        <v>276.05</v>
      </c>
      <c r="L120" s="1100">
        <v>9.4375</v>
      </c>
      <c r="M120" s="1128">
        <v>7.2999999999999995E-2</v>
      </c>
      <c r="N120" s="1127">
        <v>26.431249999999999</v>
      </c>
      <c r="O120" s="1127">
        <v>16.256250000000001</v>
      </c>
      <c r="P120" s="1086"/>
      <c r="Q120" s="1086"/>
    </row>
    <row r="121" spans="1:21" ht="20.399999999999999" x14ac:dyDescent="0.35">
      <c r="A121" s="988" t="s">
        <v>756</v>
      </c>
      <c r="B121" t="s">
        <v>613</v>
      </c>
      <c r="C121" s="984"/>
      <c r="D121" s="1097">
        <v>0</v>
      </c>
      <c r="E121" s="1093">
        <v>7.2</v>
      </c>
      <c r="F121" s="984">
        <v>0</v>
      </c>
      <c r="G121" s="1099">
        <v>0.6</v>
      </c>
      <c r="H121" s="1093">
        <v>85</v>
      </c>
      <c r="I121" s="1104" t="s">
        <v>753</v>
      </c>
      <c r="J121" s="1105" t="s">
        <v>753</v>
      </c>
      <c r="K121" s="1093">
        <v>244.1</v>
      </c>
      <c r="L121" s="1099">
        <v>4.3</v>
      </c>
      <c r="M121" s="1126">
        <v>0.06</v>
      </c>
      <c r="N121" s="984">
        <v>11</v>
      </c>
      <c r="O121" s="984">
        <v>10</v>
      </c>
    </row>
    <row r="122" spans="1:21" s="1086" customFormat="1" ht="20.399999999999999" x14ac:dyDescent="0.35">
      <c r="A122" s="1074"/>
      <c r="B122" t="s">
        <v>614</v>
      </c>
      <c r="C122" s="1093"/>
      <c r="D122" s="1097">
        <v>0.05</v>
      </c>
      <c r="E122" s="1093">
        <v>10.8</v>
      </c>
      <c r="F122" s="1093">
        <v>7.3</v>
      </c>
      <c r="G122" s="1099">
        <v>1.8</v>
      </c>
      <c r="H122" s="1093">
        <v>104</v>
      </c>
      <c r="I122" s="1104">
        <v>0.05</v>
      </c>
      <c r="J122" s="1105">
        <v>0.3</v>
      </c>
      <c r="K122" s="1093">
        <v>283.7</v>
      </c>
      <c r="L122" s="1099">
        <v>68</v>
      </c>
      <c r="M122" s="1094">
        <v>0.11</v>
      </c>
      <c r="N122" s="1093">
        <v>73</v>
      </c>
      <c r="O122" s="1093">
        <v>19</v>
      </c>
      <c r="P122"/>
      <c r="Q122"/>
    </row>
    <row r="123" spans="1:21" ht="20.399999999999999" x14ac:dyDescent="0.35">
      <c r="A123" s="988">
        <v>5</v>
      </c>
      <c r="B123" s="1032" t="s">
        <v>31</v>
      </c>
      <c r="C123" s="1095"/>
      <c r="D123" s="1098">
        <v>3.3333333333333335E-3</v>
      </c>
      <c r="E123" s="1095">
        <v>9.1687500000000011</v>
      </c>
      <c r="F123" s="1095">
        <v>5.0999999999999996</v>
      </c>
      <c r="G123" s="1100">
        <v>1.25</v>
      </c>
      <c r="H123" s="1095">
        <v>95.11999999999999</v>
      </c>
      <c r="I123" s="1106">
        <v>0.01</v>
      </c>
      <c r="J123" s="1107">
        <v>4.6363636363636378E-2</v>
      </c>
      <c r="K123" s="1095">
        <v>257</v>
      </c>
      <c r="L123" s="1100">
        <v>12.1</v>
      </c>
      <c r="M123" s="1096">
        <v>9.0999999999999998E-2</v>
      </c>
      <c r="N123" s="1095">
        <v>37.325000000000003</v>
      </c>
      <c r="O123" s="1095">
        <v>16.081250000000001</v>
      </c>
    </row>
    <row r="124" spans="1:21" ht="20.399999999999999" x14ac:dyDescent="0.35">
      <c r="A124" s="988" t="s">
        <v>87</v>
      </c>
      <c r="B124" t="s">
        <v>613</v>
      </c>
      <c r="C124" s="1093"/>
      <c r="D124" s="1097">
        <v>0</v>
      </c>
      <c r="E124" s="1093">
        <v>7.3</v>
      </c>
      <c r="F124" s="1093">
        <v>0</v>
      </c>
      <c r="G124" s="1099">
        <v>0.55000000000000004</v>
      </c>
      <c r="H124" s="1093">
        <v>86</v>
      </c>
      <c r="I124" s="1104" t="s">
        <v>753</v>
      </c>
      <c r="J124" s="1105" t="s">
        <v>753</v>
      </c>
      <c r="K124" s="1093">
        <v>256.2</v>
      </c>
      <c r="L124" s="1099">
        <v>1.2</v>
      </c>
      <c r="M124" s="1094">
        <v>0.04</v>
      </c>
      <c r="N124" s="1093">
        <v>11.5</v>
      </c>
      <c r="O124" s="1093">
        <v>8</v>
      </c>
    </row>
    <row r="125" spans="1:21" ht="20.399999999999999" x14ac:dyDescent="0.35">
      <c r="A125" s="1031"/>
      <c r="B125" t="s">
        <v>614</v>
      </c>
      <c r="C125" s="1093"/>
      <c r="D125" s="1097">
        <v>0.05</v>
      </c>
      <c r="E125" s="1093">
        <v>10</v>
      </c>
      <c r="F125" s="1093">
        <v>7.3</v>
      </c>
      <c r="G125" s="1099">
        <v>1.7</v>
      </c>
      <c r="H125" s="1093">
        <v>96.2</v>
      </c>
      <c r="I125" s="1104">
        <v>0.05</v>
      </c>
      <c r="J125" s="1105">
        <v>0.25</v>
      </c>
      <c r="K125" s="1093">
        <v>347.1</v>
      </c>
      <c r="L125" s="1099">
        <v>7.3</v>
      </c>
      <c r="M125" s="1094">
        <v>0.13</v>
      </c>
      <c r="N125" s="1093">
        <v>54</v>
      </c>
      <c r="O125" s="1093">
        <v>19</v>
      </c>
    </row>
    <row r="126" spans="1:21" ht="23.4" x14ac:dyDescent="0.45">
      <c r="A126" s="988">
        <v>6</v>
      </c>
      <c r="B126" s="1205" t="s">
        <v>31</v>
      </c>
      <c r="C126" s="1206"/>
      <c r="D126" s="1207">
        <v>3.1250000000000002E-3</v>
      </c>
      <c r="E126" s="1206">
        <v>8.764705882352942</v>
      </c>
      <c r="F126" s="1206">
        <v>4.7666666666666666</v>
      </c>
      <c r="G126" s="1209">
        <v>1.2323529411764707</v>
      </c>
      <c r="H126" s="1206">
        <v>93.933333333333337</v>
      </c>
      <c r="I126" s="1210">
        <v>7.1428571428571435E-3</v>
      </c>
      <c r="J126" s="1211">
        <v>5.8571428571428573E-2</v>
      </c>
      <c r="K126" s="1206">
        <v>278.66000000000003</v>
      </c>
      <c r="L126" s="1209">
        <v>4.5176470588235293</v>
      </c>
      <c r="M126" s="1214">
        <v>8.5833333333333331E-2</v>
      </c>
      <c r="N126" s="1206">
        <v>34.335294117647059</v>
      </c>
      <c r="O126" s="1206">
        <v>15.329411764705883</v>
      </c>
      <c r="P126" s="1215" t="s">
        <v>897</v>
      </c>
      <c r="Q126" s="1215"/>
    </row>
    <row r="127" spans="1:21" ht="20.399999999999999" x14ac:dyDescent="0.35">
      <c r="A127" s="988" t="s">
        <v>757</v>
      </c>
      <c r="B127" t="s">
        <v>613</v>
      </c>
      <c r="C127" s="1093"/>
      <c r="D127" s="1097">
        <v>0</v>
      </c>
      <c r="E127" s="1093">
        <v>7.6</v>
      </c>
      <c r="F127" s="1093">
        <v>0</v>
      </c>
      <c r="G127" s="1099">
        <v>0.55000000000000004</v>
      </c>
      <c r="H127" s="1093">
        <v>82</v>
      </c>
      <c r="I127" s="1104" t="s">
        <v>753</v>
      </c>
      <c r="J127" s="1105" t="s">
        <v>753</v>
      </c>
      <c r="K127" s="1093">
        <v>159.30000000000001</v>
      </c>
      <c r="L127" s="1099">
        <v>1.6</v>
      </c>
      <c r="M127" s="1094">
        <v>0.08</v>
      </c>
      <c r="N127" s="1093">
        <v>13</v>
      </c>
      <c r="O127" s="1093">
        <v>1.5</v>
      </c>
    </row>
    <row r="128" spans="1:21" s="1215" customFormat="1" ht="23.4" x14ac:dyDescent="0.45">
      <c r="A128" s="1204"/>
      <c r="B128" t="s">
        <v>614</v>
      </c>
      <c r="C128" s="1093"/>
      <c r="D128" s="1097">
        <v>0.05</v>
      </c>
      <c r="E128" s="1093">
        <v>10</v>
      </c>
      <c r="F128" s="1093">
        <v>6.7</v>
      </c>
      <c r="G128" s="1099">
        <v>1.7</v>
      </c>
      <c r="H128" s="1093">
        <v>96.8</v>
      </c>
      <c r="I128" s="1104">
        <v>0.05</v>
      </c>
      <c r="J128" s="1105">
        <v>0.85</v>
      </c>
      <c r="K128" s="1093">
        <v>271.5</v>
      </c>
      <c r="L128" s="1099">
        <v>5.2</v>
      </c>
      <c r="M128" s="1094">
        <v>0.105</v>
      </c>
      <c r="N128" s="1093">
        <v>60</v>
      </c>
      <c r="O128" s="1093">
        <v>16.5</v>
      </c>
      <c r="P128"/>
      <c r="Q128"/>
    </row>
    <row r="129" spans="1:15" ht="20.399999999999999" x14ac:dyDescent="0.35">
      <c r="A129" s="988">
        <v>7</v>
      </c>
      <c r="B129" s="1032" t="s">
        <v>31</v>
      </c>
      <c r="C129" s="1095"/>
      <c r="D129" s="1098">
        <v>3.3333333333333335E-3</v>
      </c>
      <c r="E129" s="1095">
        <v>8.3249999999999993</v>
      </c>
      <c r="F129" s="1095">
        <v>5.0600000000000005</v>
      </c>
      <c r="G129" s="1100">
        <v>1.140625</v>
      </c>
      <c r="H129" s="1095">
        <v>92.28</v>
      </c>
      <c r="I129" s="1106">
        <v>9.0909090909090922E-3</v>
      </c>
      <c r="J129" s="1107">
        <v>0.14333333333333334</v>
      </c>
      <c r="K129" s="1095">
        <v>235.07499999999999</v>
      </c>
      <c r="L129" s="1100">
        <v>3.2187500000000004</v>
      </c>
      <c r="M129" s="1096">
        <v>9.7000000000000003E-2</v>
      </c>
      <c r="N129" s="1095">
        <v>31.662500000000001</v>
      </c>
      <c r="O129" s="1095">
        <v>12.88125</v>
      </c>
    </row>
    <row r="130" spans="1:15" ht="20.399999999999999" x14ac:dyDescent="0.35">
      <c r="A130" s="988" t="s">
        <v>85</v>
      </c>
      <c r="B130" t="s">
        <v>613</v>
      </c>
      <c r="C130" s="1093"/>
      <c r="D130" s="1097">
        <v>0</v>
      </c>
      <c r="E130" s="1093">
        <v>7.2</v>
      </c>
      <c r="F130" s="1093">
        <v>0</v>
      </c>
      <c r="G130" s="1099">
        <v>0.5</v>
      </c>
      <c r="H130" s="1093">
        <v>84</v>
      </c>
      <c r="I130" s="1104" t="s">
        <v>753</v>
      </c>
      <c r="J130" s="1105">
        <v>0</v>
      </c>
      <c r="K130" s="1093">
        <v>174.5</v>
      </c>
      <c r="L130" s="1099">
        <v>1</v>
      </c>
      <c r="M130" s="1094">
        <v>7.0000000000000007E-2</v>
      </c>
      <c r="N130" s="1093">
        <v>11.5</v>
      </c>
      <c r="O130" s="1093">
        <v>9.5</v>
      </c>
    </row>
    <row r="131" spans="1:15" ht="20.399999999999999" x14ac:dyDescent="0.35">
      <c r="A131" s="1031"/>
      <c r="B131" t="s">
        <v>614</v>
      </c>
      <c r="C131" s="1093"/>
      <c r="D131" s="1097">
        <v>0.05</v>
      </c>
      <c r="E131" s="1093">
        <v>10</v>
      </c>
      <c r="F131" s="1093">
        <v>7.1</v>
      </c>
      <c r="G131" s="1099">
        <v>1.3</v>
      </c>
      <c r="H131" s="1093">
        <v>93</v>
      </c>
      <c r="I131" s="1104">
        <v>0.05</v>
      </c>
      <c r="J131" s="1105">
        <v>0.22</v>
      </c>
      <c r="K131" s="1093">
        <v>274.5</v>
      </c>
      <c r="L131" s="1099">
        <v>2.6</v>
      </c>
      <c r="M131" s="1094">
        <v>0.11</v>
      </c>
      <c r="N131" s="1093">
        <v>26</v>
      </c>
      <c r="O131" s="1093">
        <v>13</v>
      </c>
    </row>
    <row r="132" spans="1:15" ht="20.399999999999999" x14ac:dyDescent="0.35">
      <c r="A132" s="988">
        <v>8</v>
      </c>
      <c r="B132" s="1032" t="s">
        <v>31</v>
      </c>
      <c r="C132" s="1095"/>
      <c r="D132" s="1098">
        <v>3.8461538461538464E-3</v>
      </c>
      <c r="E132" s="1095">
        <v>7.9071428571428575</v>
      </c>
      <c r="F132" s="1095">
        <v>5.0599999999999996</v>
      </c>
      <c r="G132" s="1100">
        <v>1.0000000000000002</v>
      </c>
      <c r="H132" s="1095">
        <v>86.97999999999999</v>
      </c>
      <c r="I132" s="1106">
        <v>8.3333333333333332E-3</v>
      </c>
      <c r="J132" s="1107">
        <v>3.9285714285714292E-2</v>
      </c>
      <c r="K132" s="1095">
        <v>223.77500000000001</v>
      </c>
      <c r="L132" s="1100">
        <v>2.0071428571428576</v>
      </c>
      <c r="M132" s="1096">
        <v>9.1999999999999998E-2</v>
      </c>
      <c r="N132" s="1095">
        <v>15.421428571428573</v>
      </c>
      <c r="O132" s="1095">
        <v>10.771428571428572</v>
      </c>
    </row>
    <row r="133" spans="1:15" ht="20.399999999999999" x14ac:dyDescent="0.35">
      <c r="A133" s="988" t="s">
        <v>758</v>
      </c>
      <c r="B133" t="s">
        <v>613</v>
      </c>
      <c r="C133" s="1093"/>
      <c r="D133" s="1097">
        <v>0</v>
      </c>
      <c r="E133" s="1093">
        <v>8.1</v>
      </c>
      <c r="F133" s="1093">
        <v>0.05</v>
      </c>
      <c r="G133" s="1099">
        <v>0.6</v>
      </c>
      <c r="H133" s="1093">
        <v>93.2</v>
      </c>
      <c r="I133" s="1104" t="s">
        <v>753</v>
      </c>
      <c r="J133" s="1105">
        <v>0</v>
      </c>
      <c r="K133" s="1093">
        <v>244.1</v>
      </c>
      <c r="L133" s="1099">
        <v>5.2</v>
      </c>
      <c r="M133" s="1094">
        <v>7.0000000000000007E-2</v>
      </c>
      <c r="N133" s="1093">
        <v>20.3</v>
      </c>
      <c r="O133" s="1093">
        <v>14.1</v>
      </c>
    </row>
    <row r="134" spans="1:15" ht="20.399999999999999" x14ac:dyDescent="0.35">
      <c r="A134" s="1031"/>
      <c r="B134" t="s">
        <v>614</v>
      </c>
      <c r="C134" s="1093"/>
      <c r="D134" s="1097">
        <v>0.05</v>
      </c>
      <c r="E134" s="1093">
        <v>11</v>
      </c>
      <c r="F134" s="1093">
        <v>6.7</v>
      </c>
      <c r="G134" s="1099">
        <v>1.8</v>
      </c>
      <c r="H134" s="1093">
        <v>101</v>
      </c>
      <c r="I134" s="1104">
        <v>0.05</v>
      </c>
      <c r="J134" s="1105">
        <v>2.9</v>
      </c>
      <c r="K134" s="1093">
        <v>274.5</v>
      </c>
      <c r="L134" s="1099">
        <v>12</v>
      </c>
      <c r="M134" s="1094">
        <v>0.15</v>
      </c>
      <c r="N134" s="1093">
        <v>60</v>
      </c>
      <c r="O134" s="1093">
        <v>19</v>
      </c>
    </row>
    <row r="135" spans="1:15" ht="20.399999999999999" x14ac:dyDescent="0.35">
      <c r="A135" s="988">
        <v>9</v>
      </c>
      <c r="B135" s="1032" t="s">
        <v>31</v>
      </c>
      <c r="C135" s="1095"/>
      <c r="D135" s="1098">
        <v>3.3333333333333335E-3</v>
      </c>
      <c r="E135" s="1095">
        <v>9.1499999999999986</v>
      </c>
      <c r="F135" s="1095">
        <v>4.6899999999999995</v>
      </c>
      <c r="G135" s="1100">
        <v>1.2187500000000002</v>
      </c>
      <c r="H135" s="1095">
        <v>97.28</v>
      </c>
      <c r="I135" s="1106">
        <v>1.1538461538461541E-2</v>
      </c>
      <c r="J135" s="1107">
        <v>0.24630769230769231</v>
      </c>
      <c r="K135" s="1095">
        <v>255.47500000000002</v>
      </c>
      <c r="L135" s="1100">
        <v>10.0625</v>
      </c>
      <c r="M135" s="1096">
        <v>0.11299999999999999</v>
      </c>
      <c r="N135" s="1095">
        <v>31.287500000000001</v>
      </c>
      <c r="O135" s="1095">
        <v>16.381250000000001</v>
      </c>
    </row>
    <row r="136" spans="1:15" ht="20.399999999999999" x14ac:dyDescent="0.35">
      <c r="A136" s="988" t="s">
        <v>759</v>
      </c>
      <c r="B136" t="s">
        <v>613</v>
      </c>
      <c r="C136" s="1093"/>
      <c r="D136" s="1097">
        <v>0</v>
      </c>
      <c r="E136" s="1093">
        <v>8.1999999999999993</v>
      </c>
      <c r="F136" s="1093">
        <v>4.5999999999999996</v>
      </c>
      <c r="G136" s="1099">
        <v>0.6</v>
      </c>
      <c r="H136" s="1093">
        <v>97.8</v>
      </c>
      <c r="I136" s="1104" t="s">
        <v>753</v>
      </c>
      <c r="J136" s="1105" t="s">
        <v>753</v>
      </c>
      <c r="K136" s="1093">
        <v>0</v>
      </c>
      <c r="L136" s="1099">
        <v>7.8</v>
      </c>
      <c r="M136" s="1094">
        <v>0.11</v>
      </c>
      <c r="N136" s="1093">
        <v>27.8</v>
      </c>
      <c r="O136" s="1093">
        <v>15.5</v>
      </c>
    </row>
    <row r="137" spans="1:15" ht="20.399999999999999" x14ac:dyDescent="0.35">
      <c r="A137" s="1031"/>
      <c r="B137" t="s">
        <v>614</v>
      </c>
      <c r="C137" s="1093"/>
      <c r="D137" s="1097">
        <v>0</v>
      </c>
      <c r="E137" s="1093">
        <v>11</v>
      </c>
      <c r="F137" s="1093">
        <v>4.5999999999999996</v>
      </c>
      <c r="G137" s="1099">
        <v>1.5</v>
      </c>
      <c r="H137" s="1093">
        <v>97.8</v>
      </c>
      <c r="I137" s="1104">
        <v>0.05</v>
      </c>
      <c r="J137" s="1105">
        <v>0.05</v>
      </c>
      <c r="K137" s="1093">
        <v>0</v>
      </c>
      <c r="L137" s="1099">
        <v>12</v>
      </c>
      <c r="M137" s="1094">
        <v>0.11</v>
      </c>
      <c r="N137" s="1093">
        <v>38.299999999999997</v>
      </c>
      <c r="O137" s="1093">
        <v>18</v>
      </c>
    </row>
    <row r="138" spans="1:15" ht="20.399999999999999" x14ac:dyDescent="0.35">
      <c r="A138" s="988">
        <v>10</v>
      </c>
      <c r="B138" s="1032" t="s">
        <v>31</v>
      </c>
      <c r="C138" s="1095"/>
      <c r="D138" s="1098">
        <v>0</v>
      </c>
      <c r="E138" s="1095">
        <v>9.0416666666666661</v>
      </c>
      <c r="F138" s="1095">
        <v>4.5999999999999996</v>
      </c>
      <c r="G138" s="1100">
        <v>1.175</v>
      </c>
      <c r="H138" s="1095">
        <v>97.8</v>
      </c>
      <c r="I138" s="1106">
        <v>4.5454545454545461E-3</v>
      </c>
      <c r="J138" s="1107">
        <v>3.2500000000000001E-2</v>
      </c>
      <c r="K138" s="1095">
        <v>0</v>
      </c>
      <c r="L138" s="1100">
        <v>9.6166666666666671</v>
      </c>
      <c r="M138" s="1096">
        <v>0.11</v>
      </c>
      <c r="N138" s="1095">
        <v>32.366666666666667</v>
      </c>
      <c r="O138" s="1095">
        <v>16.491666666666667</v>
      </c>
    </row>
    <row r="139" spans="1:15" ht="20.399999999999999" x14ac:dyDescent="0.35">
      <c r="A139" s="988" t="s">
        <v>760</v>
      </c>
      <c r="B139" t="s">
        <v>613</v>
      </c>
      <c r="C139" s="1093"/>
      <c r="D139" s="1097">
        <v>0</v>
      </c>
      <c r="E139" s="1093">
        <v>8.4</v>
      </c>
      <c r="F139" s="1093">
        <v>5.0999999999999996</v>
      </c>
      <c r="G139" s="1099">
        <v>0.6</v>
      </c>
      <c r="H139" s="1093">
        <v>100.2</v>
      </c>
      <c r="I139" s="1104" t="s">
        <v>753</v>
      </c>
      <c r="J139" s="1105" t="s">
        <v>753</v>
      </c>
      <c r="K139" s="1093">
        <v>0</v>
      </c>
      <c r="L139" s="1099">
        <v>8.6999999999999993</v>
      </c>
      <c r="M139" s="1094">
        <v>0.115</v>
      </c>
      <c r="N139" s="1093">
        <v>31</v>
      </c>
      <c r="O139" s="1093">
        <v>15.2</v>
      </c>
    </row>
    <row r="140" spans="1:15" ht="20.399999999999999" x14ac:dyDescent="0.35">
      <c r="A140" s="1031"/>
      <c r="B140" t="s">
        <v>614</v>
      </c>
      <c r="C140" s="1093"/>
      <c r="D140" s="1097">
        <v>0</v>
      </c>
      <c r="E140" s="1093">
        <v>11</v>
      </c>
      <c r="F140" s="1093">
        <v>5.0999999999999996</v>
      </c>
      <c r="G140" s="1099">
        <v>1.5</v>
      </c>
      <c r="H140" s="1093">
        <v>100.2</v>
      </c>
      <c r="I140" s="1104">
        <v>0.05</v>
      </c>
      <c r="J140" s="1105">
        <v>0.08</v>
      </c>
      <c r="K140" s="1093">
        <v>0</v>
      </c>
      <c r="L140" s="1099">
        <v>17</v>
      </c>
      <c r="M140" s="1094">
        <v>0.115</v>
      </c>
      <c r="N140" s="1093">
        <v>96.5</v>
      </c>
      <c r="O140" s="1093">
        <v>20</v>
      </c>
    </row>
    <row r="141" spans="1:15" ht="20.399999999999999" x14ac:dyDescent="0.35">
      <c r="A141" s="988">
        <v>11</v>
      </c>
      <c r="B141" s="1032" t="s">
        <v>31</v>
      </c>
      <c r="C141" s="1095"/>
      <c r="D141" s="1098">
        <v>0</v>
      </c>
      <c r="E141" s="1095">
        <v>9.2583333333333346</v>
      </c>
      <c r="F141" s="1095">
        <v>5.0999999999999996</v>
      </c>
      <c r="G141" s="1100">
        <v>1.1499999999999999</v>
      </c>
      <c r="H141" s="1095">
        <v>100.2</v>
      </c>
      <c r="I141" s="1106">
        <v>5.5555555555555558E-3</v>
      </c>
      <c r="J141" s="1107">
        <v>3.5999999999999997E-2</v>
      </c>
      <c r="K141" s="1095">
        <v>0</v>
      </c>
      <c r="L141" s="1100">
        <v>13.166666666666666</v>
      </c>
      <c r="M141" s="1096">
        <v>0.115</v>
      </c>
      <c r="N141" s="1095">
        <v>60.341666666666661</v>
      </c>
      <c r="O141" s="1095">
        <v>17.358333333333331</v>
      </c>
    </row>
    <row r="142" spans="1:15" ht="20.399999999999999" x14ac:dyDescent="0.35">
      <c r="A142" s="988" t="s">
        <v>761</v>
      </c>
      <c r="B142" t="s">
        <v>613</v>
      </c>
      <c r="C142" s="1093"/>
      <c r="D142" s="1097">
        <v>0</v>
      </c>
      <c r="E142" s="1093">
        <v>8.4</v>
      </c>
      <c r="F142" s="1093">
        <v>4.4000000000000004</v>
      </c>
      <c r="G142" s="1099">
        <v>0.6</v>
      </c>
      <c r="H142" s="1093">
        <v>103</v>
      </c>
      <c r="I142" s="1104" t="s">
        <v>753</v>
      </c>
      <c r="J142" s="1105" t="s">
        <v>753</v>
      </c>
      <c r="K142" s="1093">
        <v>256.2</v>
      </c>
      <c r="L142" s="1099">
        <v>8.1</v>
      </c>
      <c r="M142" s="1094">
        <v>0.105</v>
      </c>
      <c r="N142" s="1093">
        <v>23.5</v>
      </c>
      <c r="O142" s="1093">
        <v>15</v>
      </c>
    </row>
    <row r="143" spans="1:15" ht="20.399999999999999" x14ac:dyDescent="0.35">
      <c r="A143" s="1031"/>
      <c r="B143" t="s">
        <v>614</v>
      </c>
      <c r="C143" s="1093"/>
      <c r="D143" s="1097">
        <v>0</v>
      </c>
      <c r="E143" s="1093">
        <v>11</v>
      </c>
      <c r="F143" s="1093">
        <v>5.5</v>
      </c>
      <c r="G143" s="1099">
        <v>2.5</v>
      </c>
      <c r="H143" s="1093">
        <v>106</v>
      </c>
      <c r="I143" s="1104">
        <v>0.05</v>
      </c>
      <c r="J143" s="1105">
        <v>0.05</v>
      </c>
      <c r="K143" s="1093">
        <v>256.2</v>
      </c>
      <c r="L143" s="1099">
        <v>12.1</v>
      </c>
      <c r="M143" s="1094">
        <v>0.24</v>
      </c>
      <c r="N143" s="1093">
        <v>67</v>
      </c>
      <c r="O143" s="1093">
        <v>18.5</v>
      </c>
    </row>
    <row r="144" spans="1:15" ht="20.399999999999999" x14ac:dyDescent="0.35">
      <c r="A144" s="988">
        <v>12</v>
      </c>
      <c r="B144" s="1032" t="s">
        <v>31</v>
      </c>
      <c r="C144" s="1095"/>
      <c r="D144" s="1098">
        <v>0</v>
      </c>
      <c r="E144" s="1095">
        <v>9.0769230769230766</v>
      </c>
      <c r="F144" s="1095">
        <v>4.95</v>
      </c>
      <c r="G144" s="1100">
        <v>1.3153846153846156</v>
      </c>
      <c r="H144" s="1095">
        <v>104.5</v>
      </c>
      <c r="I144" s="1106">
        <v>5.0000000000000001E-3</v>
      </c>
      <c r="J144" s="1107">
        <v>2.5428571428571429E-2</v>
      </c>
      <c r="K144" s="1095">
        <v>256.2</v>
      </c>
      <c r="L144" s="1100">
        <v>10.284615384615384</v>
      </c>
      <c r="M144" s="1096">
        <v>0.17249999999999999</v>
      </c>
      <c r="N144" s="1095">
        <v>35.992307692307691</v>
      </c>
      <c r="O144" s="1095">
        <v>16.953846153846154</v>
      </c>
    </row>
    <row r="145" spans="1:17" ht="20.399999999999999" x14ac:dyDescent="0.35">
      <c r="A145" s="988" t="s">
        <v>762</v>
      </c>
      <c r="B145" t="s">
        <v>613</v>
      </c>
      <c r="C145" s="1093"/>
      <c r="D145" s="1097">
        <v>0</v>
      </c>
      <c r="E145" s="1093">
        <v>0</v>
      </c>
      <c r="F145" s="1093">
        <v>0.6</v>
      </c>
      <c r="G145" s="1099">
        <v>0</v>
      </c>
      <c r="H145" s="1093">
        <v>80</v>
      </c>
      <c r="I145" s="1104">
        <v>0</v>
      </c>
      <c r="J145" s="1105">
        <v>0</v>
      </c>
      <c r="K145" s="1093">
        <v>82.4</v>
      </c>
      <c r="L145" s="1099">
        <v>0</v>
      </c>
      <c r="M145" s="1094">
        <v>0</v>
      </c>
      <c r="N145" s="1093">
        <v>23</v>
      </c>
      <c r="O145" s="1093">
        <v>15</v>
      </c>
    </row>
    <row r="146" spans="1:17" ht="20.399999999999999" x14ac:dyDescent="0.35">
      <c r="A146" s="1031"/>
      <c r="B146" t="s">
        <v>614</v>
      </c>
      <c r="C146" s="1093"/>
      <c r="D146" s="1097">
        <v>0</v>
      </c>
      <c r="E146" s="1093">
        <v>9.8000000000000007</v>
      </c>
      <c r="F146" s="1093">
        <v>10.9</v>
      </c>
      <c r="G146" s="1099">
        <v>4.9000000000000004</v>
      </c>
      <c r="H146" s="1093">
        <v>114</v>
      </c>
      <c r="I146" s="1104">
        <v>0</v>
      </c>
      <c r="J146" s="1105">
        <v>0.08</v>
      </c>
      <c r="K146" s="1093">
        <v>268.39999999999998</v>
      </c>
      <c r="L146" s="1099">
        <v>68.5</v>
      </c>
      <c r="M146" s="1094">
        <v>0.26</v>
      </c>
      <c r="N146" s="1093">
        <v>120</v>
      </c>
      <c r="O146" s="1093">
        <v>55</v>
      </c>
    </row>
    <row r="147" spans="1:17" ht="20.399999999999999" x14ac:dyDescent="0.35">
      <c r="A147" s="988">
        <v>13</v>
      </c>
      <c r="B147" s="1032" t="s">
        <v>31</v>
      </c>
      <c r="C147" s="1095"/>
      <c r="D147" s="1098">
        <v>0</v>
      </c>
      <c r="E147" s="1095">
        <v>5.0714285714285712</v>
      </c>
      <c r="F147" s="1095">
        <v>2.7357142857142853</v>
      </c>
      <c r="G147" s="1100">
        <v>1.0642857142857143</v>
      </c>
      <c r="H147" s="1095">
        <v>104.14285714285714</v>
      </c>
      <c r="I147" s="1106">
        <v>0</v>
      </c>
      <c r="J147" s="1107">
        <v>2.0000000000000007E-2</v>
      </c>
      <c r="K147" s="1095">
        <v>239.05714285714285</v>
      </c>
      <c r="L147" s="1100">
        <v>18.87142857142857</v>
      </c>
      <c r="M147" s="1096">
        <v>6.8214285714285741E-2</v>
      </c>
      <c r="N147" s="1095">
        <v>40.807142857142857</v>
      </c>
      <c r="O147" s="1095">
        <v>17.989285714285714</v>
      </c>
    </row>
    <row r="148" spans="1:17" ht="20.399999999999999" x14ac:dyDescent="0.35">
      <c r="A148" s="988" t="s">
        <v>763</v>
      </c>
      <c r="B148" t="s">
        <v>613</v>
      </c>
      <c r="C148" s="1093"/>
      <c r="D148" s="1097">
        <v>0</v>
      </c>
      <c r="E148" s="1093">
        <v>10.7</v>
      </c>
      <c r="F148" s="1093">
        <v>4.8</v>
      </c>
      <c r="G148" s="1099">
        <v>6.7</v>
      </c>
      <c r="H148" s="1093">
        <v>82</v>
      </c>
      <c r="I148" s="1104">
        <v>0</v>
      </c>
      <c r="J148" s="1105">
        <v>0</v>
      </c>
      <c r="K148" s="1093">
        <v>82.4</v>
      </c>
      <c r="L148" s="1099">
        <v>30</v>
      </c>
      <c r="M148" s="1094">
        <v>0.15</v>
      </c>
      <c r="N148" s="1093">
        <v>42.2</v>
      </c>
      <c r="O148" s="1093">
        <v>31</v>
      </c>
    </row>
    <row r="149" spans="1:17" ht="20.399999999999999" x14ac:dyDescent="0.35">
      <c r="A149" s="1031"/>
      <c r="B149" t="s">
        <v>614</v>
      </c>
      <c r="C149" s="1093"/>
      <c r="D149" s="1097">
        <v>0</v>
      </c>
      <c r="E149" s="1093">
        <v>14.8</v>
      </c>
      <c r="F149" s="1093">
        <v>9.6999999999999993</v>
      </c>
      <c r="G149" s="1099">
        <v>7.5</v>
      </c>
      <c r="H149" s="1093">
        <v>88</v>
      </c>
      <c r="I149" s="1104">
        <v>0</v>
      </c>
      <c r="J149" s="1105">
        <v>0.15</v>
      </c>
      <c r="K149" s="1093">
        <v>195.2</v>
      </c>
      <c r="L149" s="1099">
        <v>67</v>
      </c>
      <c r="M149" s="1094">
        <v>0.22</v>
      </c>
      <c r="N149" s="1093">
        <v>92.7</v>
      </c>
      <c r="O149" s="1093">
        <v>52.5</v>
      </c>
    </row>
    <row r="150" spans="1:17" ht="20.399999999999999" x14ac:dyDescent="0.35">
      <c r="A150" s="988">
        <v>14</v>
      </c>
      <c r="B150" s="1032" t="s">
        <v>31</v>
      </c>
      <c r="C150" s="1095"/>
      <c r="D150" s="1098" t="e">
        <v>#DIV/0!</v>
      </c>
      <c r="E150" s="1095">
        <v>13.133333333333335</v>
      </c>
      <c r="F150" s="1095">
        <v>7.2666666666666666</v>
      </c>
      <c r="G150" s="1100">
        <v>7.2</v>
      </c>
      <c r="H150" s="1095">
        <v>86</v>
      </c>
      <c r="I150" s="1106">
        <v>0</v>
      </c>
      <c r="J150" s="1107">
        <v>5.6666666666666664E-2</v>
      </c>
      <c r="K150" s="1095">
        <v>135.23333333333332</v>
      </c>
      <c r="L150" s="1100">
        <v>48</v>
      </c>
      <c r="M150" s="1096">
        <v>0.17333333333333334</v>
      </c>
      <c r="N150" s="1095">
        <v>68.5</v>
      </c>
      <c r="O150" s="1095">
        <v>43.833333333333336</v>
      </c>
    </row>
    <row r="151" spans="1:17" ht="20.399999999999999" x14ac:dyDescent="0.35">
      <c r="A151" s="988" t="s">
        <v>764</v>
      </c>
      <c r="B151" t="s">
        <v>613</v>
      </c>
      <c r="C151" s="1093"/>
      <c r="D151" s="1097">
        <v>0.06</v>
      </c>
      <c r="E151" s="1093">
        <v>4.5999999999999996</v>
      </c>
      <c r="F151" s="1093">
        <v>1.2</v>
      </c>
      <c r="G151" s="1099">
        <v>0.7</v>
      </c>
      <c r="H151" s="1093">
        <v>89.8</v>
      </c>
      <c r="I151" s="1104">
        <v>0.05</v>
      </c>
      <c r="J151" s="1105">
        <v>0</v>
      </c>
      <c r="K151" s="1093">
        <v>231.9</v>
      </c>
      <c r="L151" s="1099">
        <v>11</v>
      </c>
      <c r="M151" s="1094">
        <v>0.03</v>
      </c>
      <c r="N151" s="1093">
        <v>19.7</v>
      </c>
      <c r="O151" s="1093">
        <v>11.5</v>
      </c>
    </row>
    <row r="152" spans="1:17" ht="20.399999999999999" x14ac:dyDescent="0.35">
      <c r="A152" s="1031"/>
      <c r="B152" t="s">
        <v>614</v>
      </c>
      <c r="C152" s="1093"/>
      <c r="D152" s="1097">
        <v>0.06</v>
      </c>
      <c r="E152" s="1093">
        <v>21.1</v>
      </c>
      <c r="F152" s="1093">
        <v>16</v>
      </c>
      <c r="G152" s="1099">
        <v>1.7</v>
      </c>
      <c r="H152" s="1093">
        <v>142</v>
      </c>
      <c r="I152" s="1104">
        <v>0.05</v>
      </c>
      <c r="J152" s="1105">
        <v>0.05</v>
      </c>
      <c r="K152" s="1093">
        <v>396.5</v>
      </c>
      <c r="L152" s="1099">
        <v>21.5</v>
      </c>
      <c r="M152" s="1094">
        <v>0.15</v>
      </c>
      <c r="N152" s="1093">
        <v>82</v>
      </c>
      <c r="O152" s="1093">
        <v>43</v>
      </c>
    </row>
    <row r="153" spans="1:17" ht="20.399999999999999" x14ac:dyDescent="0.35">
      <c r="A153" s="988">
        <v>15</v>
      </c>
      <c r="B153" s="1075" t="s">
        <v>31</v>
      </c>
      <c r="C153" s="1133"/>
      <c r="D153" s="1134">
        <v>0.06</v>
      </c>
      <c r="E153" s="1133">
        <v>6.0607142857142904</v>
      </c>
      <c r="F153" s="1133">
        <v>4.7</v>
      </c>
      <c r="G153" s="1135">
        <v>1.0035714285714299</v>
      </c>
      <c r="H153" s="1133">
        <v>137.44137931034484</v>
      </c>
      <c r="I153" s="1136">
        <v>0.05</v>
      </c>
      <c r="J153" s="1137">
        <v>1.7241379310344831E-2</v>
      </c>
      <c r="K153" s="1133">
        <v>383.78620689655162</v>
      </c>
      <c r="L153" s="1135">
        <v>18.565517241379315</v>
      </c>
      <c r="M153" s="1138">
        <v>5.9285714285714303E-2</v>
      </c>
      <c r="N153" s="1133">
        <v>27.741379310344801</v>
      </c>
      <c r="O153" s="1133">
        <v>13.8275862068966</v>
      </c>
      <c r="P153" s="1086"/>
      <c r="Q153" s="1086"/>
    </row>
    <row r="154" spans="1:17" ht="20.399999999999999" x14ac:dyDescent="0.35">
      <c r="A154" s="988" t="s">
        <v>765</v>
      </c>
      <c r="B154" t="s">
        <v>613</v>
      </c>
      <c r="C154" s="1093"/>
      <c r="D154" s="1097">
        <v>0</v>
      </c>
      <c r="E154" s="1093">
        <v>6.7</v>
      </c>
      <c r="F154" s="1093">
        <v>4.3</v>
      </c>
      <c r="G154" s="1099">
        <v>0.7</v>
      </c>
      <c r="H154" s="1093">
        <v>44</v>
      </c>
      <c r="I154" s="1104">
        <v>0</v>
      </c>
      <c r="J154" s="1105">
        <v>0.02</v>
      </c>
      <c r="K154" s="1093">
        <v>51.9</v>
      </c>
      <c r="L154" s="1099">
        <v>10.8</v>
      </c>
      <c r="M154" s="1094">
        <v>0.05</v>
      </c>
      <c r="N154" s="1093">
        <v>19.2</v>
      </c>
      <c r="O154" s="1093">
        <v>12</v>
      </c>
    </row>
    <row r="155" spans="1:17" s="1086" customFormat="1" ht="20.399999999999999" x14ac:dyDescent="0.35">
      <c r="A155" s="1074"/>
      <c r="B155" t="s">
        <v>614</v>
      </c>
      <c r="C155" s="1093"/>
      <c r="D155" s="1097">
        <v>0</v>
      </c>
      <c r="E155" s="1093">
        <v>16.3</v>
      </c>
      <c r="F155" s="1093">
        <v>9.6999999999999993</v>
      </c>
      <c r="G155" s="1099">
        <v>3.8</v>
      </c>
      <c r="H155" s="1093">
        <v>78</v>
      </c>
      <c r="I155" s="1104">
        <v>0.25</v>
      </c>
      <c r="J155" s="1105">
        <v>0.65</v>
      </c>
      <c r="K155" s="1093">
        <v>155.6</v>
      </c>
      <c r="L155" s="1099">
        <v>72</v>
      </c>
      <c r="M155" s="1094">
        <v>0.9</v>
      </c>
      <c r="N155" s="1093">
        <v>92.2</v>
      </c>
      <c r="O155" s="1093">
        <v>53</v>
      </c>
      <c r="P155"/>
      <c r="Q155"/>
    </row>
    <row r="156" spans="1:17" ht="20.399999999999999" x14ac:dyDescent="0.35">
      <c r="A156" s="988">
        <v>16</v>
      </c>
      <c r="B156" s="1032" t="s">
        <v>31</v>
      </c>
      <c r="C156" s="1095"/>
      <c r="D156" s="1098">
        <v>0</v>
      </c>
      <c r="E156" s="1095">
        <v>11.59090909090909</v>
      </c>
      <c r="F156" s="1095">
        <v>7.0636363636363635</v>
      </c>
      <c r="G156" s="1100">
        <v>1.7681818181818181</v>
      </c>
      <c r="H156" s="1095">
        <v>61.136363636363633</v>
      </c>
      <c r="I156" s="1106">
        <v>5.8571428571428594E-2</v>
      </c>
      <c r="J156" s="1107">
        <v>0.13954545454545453</v>
      </c>
      <c r="K156" s="1095">
        <v>115.64999999999999</v>
      </c>
      <c r="L156" s="1100">
        <v>35.745454545454542</v>
      </c>
      <c r="M156" s="1096">
        <v>0.14727272727272731</v>
      </c>
      <c r="N156" s="1095">
        <v>44.222727272727276</v>
      </c>
      <c r="O156" s="1095">
        <v>29.227272727272727</v>
      </c>
    </row>
    <row r="157" spans="1:17" ht="20.399999999999999" x14ac:dyDescent="0.35">
      <c r="A157" s="988" t="s">
        <v>766</v>
      </c>
      <c r="B157" t="s">
        <v>613</v>
      </c>
      <c r="C157" s="1093"/>
      <c r="D157" s="1097">
        <v>0.05</v>
      </c>
      <c r="E157" s="1093">
        <v>6.1</v>
      </c>
      <c r="F157" s="1093">
        <v>1.2</v>
      </c>
      <c r="G157" s="1099">
        <v>1</v>
      </c>
      <c r="H157" s="1093">
        <v>102</v>
      </c>
      <c r="I157" s="1104">
        <v>0.05</v>
      </c>
      <c r="J157" s="1105">
        <v>0.01</v>
      </c>
      <c r="K157" s="1093">
        <v>213.5</v>
      </c>
      <c r="L157" s="1099">
        <v>18.5</v>
      </c>
      <c r="M157" s="1094">
        <v>0.1</v>
      </c>
      <c r="N157" s="1093">
        <v>25.4</v>
      </c>
      <c r="O157" s="1093">
        <v>13</v>
      </c>
    </row>
    <row r="158" spans="1:17" ht="20.399999999999999" x14ac:dyDescent="0.35">
      <c r="A158" s="1031"/>
      <c r="B158" s="278" t="s">
        <v>614</v>
      </c>
      <c r="C158" s="1093"/>
      <c r="D158" s="1097">
        <v>0.05</v>
      </c>
      <c r="E158" s="1093">
        <v>10.5</v>
      </c>
      <c r="F158" s="1093">
        <v>5.5</v>
      </c>
      <c r="G158" s="1099">
        <v>2.4</v>
      </c>
      <c r="H158" s="1093">
        <v>113.3</v>
      </c>
      <c r="I158" s="1104">
        <v>0.05</v>
      </c>
      <c r="J158" s="1105">
        <v>0.15</v>
      </c>
      <c r="K158" s="1093">
        <v>295.89999999999998</v>
      </c>
      <c r="L158" s="1099">
        <v>36.4</v>
      </c>
      <c r="M158" s="1094">
        <v>0.1</v>
      </c>
      <c r="N158" s="1093">
        <v>398</v>
      </c>
      <c r="O158" s="1093">
        <v>23</v>
      </c>
    </row>
    <row r="159" spans="1:17" ht="20.399999999999999" x14ac:dyDescent="0.35">
      <c r="A159" s="988">
        <v>17</v>
      </c>
      <c r="B159" s="1032" t="s">
        <v>31</v>
      </c>
      <c r="C159" s="1095"/>
      <c r="D159" s="1098">
        <v>0.05</v>
      </c>
      <c r="E159" s="1095">
        <v>7.4862068965517228</v>
      </c>
      <c r="F159" s="1095">
        <v>3.7896551724137932</v>
      </c>
      <c r="G159" s="1100">
        <v>1.720689655172414</v>
      </c>
      <c r="H159" s="1095">
        <v>106.11379310344829</v>
      </c>
      <c r="I159" s="1106">
        <v>0.05</v>
      </c>
      <c r="J159" s="1107">
        <v>4.2068965517241388E-2</v>
      </c>
      <c r="K159" s="1095">
        <v>269.04137931034484</v>
      </c>
      <c r="L159" s="1100">
        <v>21.675862068965518</v>
      </c>
      <c r="M159" s="1096">
        <v>0.1</v>
      </c>
      <c r="N159" s="1095">
        <v>47.9551724137931</v>
      </c>
      <c r="O159" s="1095">
        <v>17.913793103448278</v>
      </c>
    </row>
    <row r="160" spans="1:17" ht="20.399999999999999" x14ac:dyDescent="0.35">
      <c r="A160" s="486" t="s">
        <v>767</v>
      </c>
      <c r="B160" t="s">
        <v>613</v>
      </c>
      <c r="C160" s="1093"/>
      <c r="D160" s="1097">
        <v>0.05</v>
      </c>
      <c r="E160" s="1093">
        <v>7.4862068965517228</v>
      </c>
      <c r="F160" s="1093">
        <v>3.7896551724137932</v>
      </c>
      <c r="G160" s="1099">
        <v>1.6</v>
      </c>
      <c r="H160" s="1093">
        <v>68</v>
      </c>
      <c r="I160" s="1104">
        <v>0.05</v>
      </c>
      <c r="J160" s="1105">
        <v>4.2068965517241388E-2</v>
      </c>
      <c r="K160" s="1093">
        <v>24</v>
      </c>
      <c r="L160" s="1099">
        <v>14.7</v>
      </c>
      <c r="M160" s="1094">
        <v>0.1</v>
      </c>
      <c r="N160" s="1093">
        <v>16</v>
      </c>
      <c r="O160" s="1093">
        <v>16</v>
      </c>
    </row>
    <row r="161" spans="1:15" ht="20.399999999999999" x14ac:dyDescent="0.35">
      <c r="A161" s="1031"/>
      <c r="B161" t="s">
        <v>614</v>
      </c>
      <c r="C161" s="1093"/>
      <c r="D161" s="1097">
        <v>0.05</v>
      </c>
      <c r="E161" s="1093">
        <v>15.1</v>
      </c>
      <c r="F161" s="1093">
        <v>12.8</v>
      </c>
      <c r="G161" s="1099">
        <v>2.5</v>
      </c>
      <c r="H161" s="1093">
        <v>113.3</v>
      </c>
      <c r="I161" s="1104">
        <v>0.05</v>
      </c>
      <c r="J161" s="1105">
        <v>0.22</v>
      </c>
      <c r="K161" s="1093">
        <v>295.89999999999998</v>
      </c>
      <c r="L161" s="1099">
        <v>65</v>
      </c>
      <c r="M161" s="1094">
        <v>0.18</v>
      </c>
      <c r="N161" s="1093">
        <v>398</v>
      </c>
      <c r="O161" s="1093">
        <v>43</v>
      </c>
    </row>
    <row r="162" spans="1:15" ht="20.399999999999999" x14ac:dyDescent="0.35">
      <c r="A162" s="988">
        <v>18</v>
      </c>
      <c r="B162" s="1032" t="s">
        <v>31</v>
      </c>
      <c r="C162" s="1095"/>
      <c r="D162" s="1098">
        <v>0.05</v>
      </c>
      <c r="E162" s="1095">
        <v>10.896551724137931</v>
      </c>
      <c r="F162" s="1095">
        <v>7.6474137931034489</v>
      </c>
      <c r="G162" s="1100">
        <v>2.0551724137931036</v>
      </c>
      <c r="H162" s="1095">
        <v>89.353448275862064</v>
      </c>
      <c r="I162" s="1106">
        <v>0.05</v>
      </c>
      <c r="J162" s="1107">
        <v>0.11801724137931036</v>
      </c>
      <c r="K162" s="1095">
        <v>179.26034482758621</v>
      </c>
      <c r="L162" s="1100">
        <v>28.76468489892985</v>
      </c>
      <c r="M162" s="1096">
        <v>0.1275</v>
      </c>
      <c r="N162" s="1095">
        <v>56.357074910820444</v>
      </c>
      <c r="O162" s="1095">
        <v>23.824613555291318</v>
      </c>
    </row>
    <row r="163" spans="1:15" ht="20.399999999999999" x14ac:dyDescent="0.35">
      <c r="A163" s="988" t="s">
        <v>768</v>
      </c>
      <c r="B163" t="s">
        <v>613</v>
      </c>
      <c r="C163" s="1093"/>
      <c r="D163" s="1097">
        <v>0</v>
      </c>
      <c r="E163" s="1093">
        <v>15.3</v>
      </c>
      <c r="F163" s="1093">
        <v>12.2</v>
      </c>
      <c r="G163" s="1099">
        <v>2.4</v>
      </c>
      <c r="H163" s="1093">
        <v>56</v>
      </c>
      <c r="I163" s="1104">
        <v>0</v>
      </c>
      <c r="J163" s="1105">
        <v>0.16</v>
      </c>
      <c r="K163" s="1093">
        <v>36.6</v>
      </c>
      <c r="L163" s="1099">
        <v>5.5</v>
      </c>
      <c r="M163" s="1094">
        <v>0.12</v>
      </c>
      <c r="N163" s="1093">
        <v>44.4</v>
      </c>
      <c r="O163" s="1093">
        <v>20.5</v>
      </c>
    </row>
    <row r="164" spans="1:15" ht="20.399999999999999" x14ac:dyDescent="0.35">
      <c r="A164" s="1031"/>
      <c r="B164" t="s">
        <v>614</v>
      </c>
      <c r="C164" s="1093"/>
      <c r="D164" s="1097">
        <v>0</v>
      </c>
      <c r="E164" s="1093">
        <v>16.600000000000001</v>
      </c>
      <c r="F164" s="1093">
        <v>13.4</v>
      </c>
      <c r="G164" s="1099">
        <v>2.7</v>
      </c>
      <c r="H164" s="1093">
        <v>66</v>
      </c>
      <c r="I164" s="1104">
        <v>0</v>
      </c>
      <c r="J164" s="1105">
        <v>0.3</v>
      </c>
      <c r="K164" s="1093">
        <v>82.4</v>
      </c>
      <c r="L164" s="1099">
        <v>80</v>
      </c>
      <c r="M164" s="1094">
        <v>0.16</v>
      </c>
      <c r="N164" s="1093">
        <v>127.2</v>
      </c>
      <c r="O164" s="1093">
        <v>48</v>
      </c>
    </row>
    <row r="165" spans="1:15" ht="20.399999999999999" x14ac:dyDescent="0.35">
      <c r="A165" s="988">
        <v>19</v>
      </c>
      <c r="B165" s="1032" t="s">
        <v>31</v>
      </c>
      <c r="C165" s="1095"/>
      <c r="D165" s="1098">
        <v>0</v>
      </c>
      <c r="E165" s="1095">
        <v>15.950000000000001</v>
      </c>
      <c r="F165" s="1095">
        <v>12.8</v>
      </c>
      <c r="G165" s="1100">
        <v>2.5499999999999998</v>
      </c>
      <c r="H165" s="1095">
        <v>61</v>
      </c>
      <c r="I165" s="1106">
        <v>0</v>
      </c>
      <c r="J165" s="1107">
        <v>0.22999999999999998</v>
      </c>
      <c r="K165" s="1095">
        <v>59.5</v>
      </c>
      <c r="L165" s="1100">
        <v>33.921428571428571</v>
      </c>
      <c r="M165" s="1096">
        <v>0.14000000000000001</v>
      </c>
      <c r="N165" s="1095">
        <v>83.833333333333329</v>
      </c>
      <c r="O165" s="1095">
        <v>34.589285714285715</v>
      </c>
    </row>
    <row r="166" spans="1:15" ht="20.399999999999999" x14ac:dyDescent="0.35">
      <c r="A166" s="988" t="s">
        <v>769</v>
      </c>
      <c r="B166" t="s">
        <v>613</v>
      </c>
      <c r="C166" s="1093"/>
      <c r="D166" s="1097">
        <v>0</v>
      </c>
      <c r="E166" s="1093">
        <v>0</v>
      </c>
      <c r="F166" s="1093">
        <v>0</v>
      </c>
      <c r="G166" s="1099">
        <v>0</v>
      </c>
      <c r="H166" s="1093">
        <v>0</v>
      </c>
      <c r="I166" s="1104">
        <v>0</v>
      </c>
      <c r="J166" s="1105">
        <v>0</v>
      </c>
      <c r="K166" s="1093">
        <v>0</v>
      </c>
      <c r="L166" s="1099">
        <v>3.3</v>
      </c>
      <c r="M166" s="1094">
        <v>0</v>
      </c>
      <c r="N166" s="1093">
        <v>33.6</v>
      </c>
      <c r="O166" s="1093">
        <v>17</v>
      </c>
    </row>
    <row r="167" spans="1:15" ht="20.399999999999999" x14ac:dyDescent="0.35">
      <c r="A167" s="1031"/>
      <c r="B167" t="s">
        <v>614</v>
      </c>
      <c r="C167" s="1093"/>
      <c r="D167" s="1097">
        <v>0</v>
      </c>
      <c r="E167" s="1093">
        <v>0</v>
      </c>
      <c r="F167" s="1093">
        <v>0</v>
      </c>
      <c r="G167" s="1099">
        <v>0</v>
      </c>
      <c r="H167" s="1093">
        <v>0</v>
      </c>
      <c r="I167" s="1104">
        <v>0</v>
      </c>
      <c r="J167" s="1105">
        <v>0</v>
      </c>
      <c r="K167" s="1093">
        <v>0</v>
      </c>
      <c r="L167" s="1099">
        <v>72</v>
      </c>
      <c r="M167" s="1094">
        <v>0</v>
      </c>
      <c r="N167" s="1093">
        <v>132</v>
      </c>
      <c r="O167" s="1093">
        <v>44</v>
      </c>
    </row>
    <row r="168" spans="1:15" ht="20.399999999999999" x14ac:dyDescent="0.35">
      <c r="A168" s="988">
        <v>20</v>
      </c>
      <c r="B168" s="1032" t="s">
        <v>31</v>
      </c>
      <c r="C168" s="1095"/>
      <c r="D168" s="1098">
        <v>0</v>
      </c>
      <c r="E168" s="1095">
        <v>0</v>
      </c>
      <c r="F168" s="1095">
        <v>0</v>
      </c>
      <c r="G168" s="1100">
        <v>0</v>
      </c>
      <c r="H168" s="1095">
        <v>0</v>
      </c>
      <c r="I168" s="1106">
        <v>0</v>
      </c>
      <c r="J168" s="1107">
        <v>0</v>
      </c>
      <c r="K168" s="1095">
        <v>0</v>
      </c>
      <c r="L168" s="1100">
        <v>21.339285714285719</v>
      </c>
      <c r="M168" s="1096">
        <v>0</v>
      </c>
      <c r="N168" s="1095">
        <v>67.821428571428569</v>
      </c>
      <c r="O168" s="1095">
        <v>26.385714285714283</v>
      </c>
    </row>
    <row r="169" spans="1:15" ht="20.399999999999999" x14ac:dyDescent="0.35">
      <c r="A169" s="988" t="s">
        <v>770</v>
      </c>
      <c r="B169" t="s">
        <v>613</v>
      </c>
      <c r="C169" s="1093"/>
      <c r="D169" s="1097">
        <v>0</v>
      </c>
      <c r="E169" s="1093">
        <v>17.100000000000001</v>
      </c>
      <c r="F169" s="1093">
        <v>15.8</v>
      </c>
      <c r="G169" s="1099">
        <v>3.9</v>
      </c>
      <c r="H169" s="1093">
        <v>70</v>
      </c>
      <c r="I169" s="1104">
        <v>0</v>
      </c>
      <c r="J169" s="1105">
        <v>0.02</v>
      </c>
      <c r="K169" s="1093">
        <v>164.7</v>
      </c>
      <c r="L169" s="1099">
        <v>0.2</v>
      </c>
      <c r="M169" s="1094">
        <v>0.25</v>
      </c>
      <c r="N169" s="1093">
        <v>38.5</v>
      </c>
      <c r="O169" s="1093">
        <v>24</v>
      </c>
    </row>
    <row r="170" spans="1:15" ht="20.399999999999999" x14ac:dyDescent="0.35">
      <c r="A170" s="1031"/>
      <c r="B170" t="s">
        <v>614</v>
      </c>
      <c r="C170" s="1093"/>
      <c r="D170" s="1097">
        <v>0</v>
      </c>
      <c r="E170" s="1093">
        <v>17.100000000000001</v>
      </c>
      <c r="F170" s="1093">
        <v>15.8</v>
      </c>
      <c r="G170" s="1099">
        <v>3.9</v>
      </c>
      <c r="H170" s="1093">
        <v>70</v>
      </c>
      <c r="I170" s="1104">
        <v>0</v>
      </c>
      <c r="J170" s="1105">
        <v>0.02</v>
      </c>
      <c r="K170" s="1093">
        <v>164.7</v>
      </c>
      <c r="L170" s="1099">
        <v>81</v>
      </c>
      <c r="M170" s="1094">
        <v>0.25</v>
      </c>
      <c r="N170" s="1093">
        <v>144</v>
      </c>
      <c r="O170" s="1093">
        <v>52.5</v>
      </c>
    </row>
    <row r="171" spans="1:15" ht="20.399999999999999" x14ac:dyDescent="0.35">
      <c r="A171" s="988">
        <v>21</v>
      </c>
      <c r="B171" s="1032" t="s">
        <v>31</v>
      </c>
      <c r="C171" s="1095"/>
      <c r="D171" s="1098">
        <v>0</v>
      </c>
      <c r="E171" s="1095">
        <v>17.100000000000001</v>
      </c>
      <c r="F171" s="1095">
        <v>15.8</v>
      </c>
      <c r="G171" s="1100">
        <v>3.9</v>
      </c>
      <c r="H171" s="1095">
        <v>70</v>
      </c>
      <c r="I171" s="1106">
        <v>0</v>
      </c>
      <c r="J171" s="1107">
        <v>0.02</v>
      </c>
      <c r="K171" s="1095">
        <v>164.7</v>
      </c>
      <c r="L171" s="1100">
        <v>27.605555555555558</v>
      </c>
      <c r="M171" s="1096">
        <v>0.25</v>
      </c>
      <c r="N171" s="1095">
        <v>79.26111111111112</v>
      </c>
      <c r="O171" s="1095">
        <v>34</v>
      </c>
    </row>
    <row r="172" spans="1:15" ht="20.399999999999999" x14ac:dyDescent="0.35">
      <c r="A172" s="988" t="s">
        <v>771</v>
      </c>
      <c r="B172" t="s">
        <v>613</v>
      </c>
      <c r="C172" s="1093"/>
      <c r="D172" s="1097">
        <v>0</v>
      </c>
      <c r="E172" s="1093">
        <v>18.399999999999999</v>
      </c>
      <c r="F172" s="1093">
        <v>14</v>
      </c>
      <c r="G172" s="1099">
        <v>4.7</v>
      </c>
      <c r="H172" s="1093">
        <v>75</v>
      </c>
      <c r="I172" s="1104">
        <v>0</v>
      </c>
      <c r="J172" s="1105">
        <v>0.02</v>
      </c>
      <c r="K172" s="1093">
        <v>167.8</v>
      </c>
      <c r="L172" s="1099">
        <v>5</v>
      </c>
      <c r="M172" s="1094">
        <v>0.28000000000000003</v>
      </c>
      <c r="N172" s="1093">
        <v>50.4</v>
      </c>
      <c r="O172" s="1093">
        <v>25</v>
      </c>
    </row>
    <row r="173" spans="1:15" ht="20.399999999999999" x14ac:dyDescent="0.35">
      <c r="A173" s="1031"/>
      <c r="B173" t="s">
        <v>614</v>
      </c>
      <c r="C173" s="1093"/>
      <c r="D173" s="1097">
        <v>0</v>
      </c>
      <c r="E173" s="1093">
        <v>18.399999999999999</v>
      </c>
      <c r="F173" s="1093">
        <v>14</v>
      </c>
      <c r="G173" s="1099">
        <v>4.7</v>
      </c>
      <c r="H173" s="1093">
        <v>75</v>
      </c>
      <c r="I173" s="1104">
        <v>0</v>
      </c>
      <c r="J173" s="1105">
        <v>0.02</v>
      </c>
      <c r="K173" s="1093">
        <v>167.8</v>
      </c>
      <c r="L173" s="1099">
        <v>77</v>
      </c>
      <c r="M173" s="1094">
        <v>0.28000000000000003</v>
      </c>
      <c r="N173" s="1093">
        <v>228</v>
      </c>
      <c r="O173" s="1093">
        <v>46</v>
      </c>
    </row>
    <row r="174" spans="1:15" ht="20.399999999999999" x14ac:dyDescent="0.35">
      <c r="A174" s="988">
        <v>22</v>
      </c>
      <c r="B174" s="1032" t="s">
        <v>31</v>
      </c>
      <c r="C174" s="1095"/>
      <c r="D174" s="1098">
        <v>0</v>
      </c>
      <c r="E174" s="1095">
        <v>18.399999999999999</v>
      </c>
      <c r="F174" s="1095">
        <v>14</v>
      </c>
      <c r="G174" s="1100">
        <v>4.7</v>
      </c>
      <c r="H174" s="1095">
        <v>75</v>
      </c>
      <c r="I174" s="1106">
        <v>0</v>
      </c>
      <c r="J174" s="1107">
        <v>0.02</v>
      </c>
      <c r="K174" s="1095">
        <v>167.8</v>
      </c>
      <c r="L174" s="1100">
        <v>27.725000000000005</v>
      </c>
      <c r="M174" s="1096">
        <v>0.28000000000000003</v>
      </c>
      <c r="N174" s="1095">
        <v>87.974999999999994</v>
      </c>
      <c r="O174" s="1095">
        <v>33.470588235294116</v>
      </c>
    </row>
    <row r="175" spans="1:15" ht="20.399999999999999" x14ac:dyDescent="0.35">
      <c r="A175" s="988" t="s">
        <v>772</v>
      </c>
      <c r="B175" t="s">
        <v>613</v>
      </c>
      <c r="C175" s="1093"/>
      <c r="D175" s="1097">
        <v>0.05</v>
      </c>
      <c r="E175" s="1093">
        <v>8.1999999999999993</v>
      </c>
      <c r="F175" s="1093">
        <v>1.8</v>
      </c>
      <c r="G175" s="1099">
        <v>3.6</v>
      </c>
      <c r="H175" s="1093">
        <v>42</v>
      </c>
      <c r="I175" s="1104">
        <v>0</v>
      </c>
      <c r="J175" s="1105" t="s">
        <v>753</v>
      </c>
      <c r="K175" s="1093">
        <v>73.2</v>
      </c>
      <c r="L175" s="1099">
        <v>9</v>
      </c>
      <c r="M175" s="1094">
        <v>0.04</v>
      </c>
      <c r="N175" s="1093">
        <v>34.5</v>
      </c>
      <c r="O175" s="1093">
        <v>16</v>
      </c>
    </row>
    <row r="176" spans="1:15" ht="20.399999999999999" x14ac:dyDescent="0.35">
      <c r="A176" s="1031"/>
      <c r="B176" t="s">
        <v>614</v>
      </c>
      <c r="C176" s="1093"/>
      <c r="D176" s="1097">
        <v>0.35</v>
      </c>
      <c r="E176" s="1093">
        <v>15.3</v>
      </c>
      <c r="F176" s="1093">
        <v>7.44</v>
      </c>
      <c r="G176" s="1099">
        <v>4.9000000000000004</v>
      </c>
      <c r="H176" s="1093">
        <v>55.1</v>
      </c>
      <c r="I176" s="1104">
        <v>0.13</v>
      </c>
      <c r="J176" s="1105">
        <v>0.64</v>
      </c>
      <c r="K176" s="1093">
        <v>115.9</v>
      </c>
      <c r="L176" s="1099">
        <v>27</v>
      </c>
      <c r="M176" s="1094">
        <v>0.15</v>
      </c>
      <c r="N176" s="1093">
        <v>50</v>
      </c>
      <c r="O176" s="1093">
        <v>23</v>
      </c>
    </row>
    <row r="177" spans="1:15" ht="20.399999999999999" x14ac:dyDescent="0.35">
      <c r="A177" s="988">
        <v>23</v>
      </c>
      <c r="B177" s="1032" t="s">
        <v>31</v>
      </c>
      <c r="C177" s="1095"/>
      <c r="D177" s="1098">
        <v>0.19444444444444445</v>
      </c>
      <c r="E177" s="1095">
        <v>11.236363636363638</v>
      </c>
      <c r="F177" s="1095">
        <v>4.7763636363636364</v>
      </c>
      <c r="G177" s="1100">
        <v>4.127272727272727</v>
      </c>
      <c r="H177" s="1095">
        <v>44.49545454545455</v>
      </c>
      <c r="I177" s="1106">
        <v>5.7142857142857141E-2</v>
      </c>
      <c r="J177" s="1107">
        <v>0.28599999999999998</v>
      </c>
      <c r="K177" s="1095">
        <v>93.466363636363624</v>
      </c>
      <c r="L177" s="1100">
        <v>17.645454545454545</v>
      </c>
      <c r="M177" s="1096">
        <v>0.10700000000000001</v>
      </c>
      <c r="N177" s="1095">
        <v>41.8</v>
      </c>
      <c r="O177" s="1095">
        <v>18.13909090909091</v>
      </c>
    </row>
    <row r="178" spans="1:15" ht="20.399999999999999" x14ac:dyDescent="0.35">
      <c r="A178" s="988" t="s">
        <v>773</v>
      </c>
      <c r="B178" t="s">
        <v>613</v>
      </c>
      <c r="C178" s="1093"/>
      <c r="D178" s="1097">
        <v>0</v>
      </c>
      <c r="E178" s="1093">
        <v>30.2</v>
      </c>
      <c r="F178" s="1093">
        <v>19.399999999999999</v>
      </c>
      <c r="G178" s="1099">
        <v>2.2000000000000002</v>
      </c>
      <c r="H178" s="1093">
        <v>90</v>
      </c>
      <c r="I178" s="1104" t="s">
        <v>753</v>
      </c>
      <c r="J178" s="1105">
        <v>0.05</v>
      </c>
      <c r="K178" s="1093">
        <v>0</v>
      </c>
      <c r="L178" s="1099">
        <v>46.6</v>
      </c>
      <c r="M178" s="1094">
        <v>0.16</v>
      </c>
      <c r="N178" s="1093">
        <v>130</v>
      </c>
      <c r="O178" s="1093">
        <v>91</v>
      </c>
    </row>
    <row r="179" spans="1:15" ht="20.399999999999999" x14ac:dyDescent="0.35">
      <c r="A179" s="1031"/>
      <c r="B179" t="s">
        <v>614</v>
      </c>
      <c r="C179" s="1093"/>
      <c r="D179" s="1097">
        <v>0</v>
      </c>
      <c r="E179" s="1093">
        <v>33.6</v>
      </c>
      <c r="F179" s="1093">
        <v>21.2</v>
      </c>
      <c r="G179" s="1099">
        <v>2.6</v>
      </c>
      <c r="H179" s="1093">
        <v>94</v>
      </c>
      <c r="I179" s="1104">
        <v>0</v>
      </c>
      <c r="J179" s="1105">
        <v>0.25</v>
      </c>
      <c r="K179" s="1093">
        <v>0</v>
      </c>
      <c r="L179" s="1099">
        <v>49</v>
      </c>
      <c r="M179" s="1094">
        <v>0.18</v>
      </c>
      <c r="N179" s="1093">
        <v>139</v>
      </c>
      <c r="O179" s="1093">
        <v>96.5</v>
      </c>
    </row>
    <row r="180" spans="1:15" ht="20.399999999999999" x14ac:dyDescent="0.35">
      <c r="A180" s="988">
        <v>24</v>
      </c>
      <c r="B180" s="1032" t="s">
        <v>31</v>
      </c>
      <c r="C180" s="1095"/>
      <c r="D180" s="1098">
        <v>0</v>
      </c>
      <c r="E180" s="1095">
        <v>31.599999999999998</v>
      </c>
      <c r="F180" s="1095">
        <v>20.2</v>
      </c>
      <c r="G180" s="1100">
        <v>2.4</v>
      </c>
      <c r="H180" s="1095">
        <v>91.333333333333329</v>
      </c>
      <c r="I180" s="1106">
        <v>0</v>
      </c>
      <c r="J180" s="1107">
        <v>0.15666666666666665</v>
      </c>
      <c r="K180" s="1095">
        <v>0</v>
      </c>
      <c r="L180" s="1100">
        <v>47.699999999999996</v>
      </c>
      <c r="M180" s="1096">
        <v>0.16666666666666666</v>
      </c>
      <c r="N180" s="1095">
        <v>134.5</v>
      </c>
      <c r="O180" s="1095">
        <v>94.5</v>
      </c>
    </row>
    <row r="181" spans="1:15" ht="20.399999999999999" x14ac:dyDescent="0.35">
      <c r="A181" s="988" t="s">
        <v>774</v>
      </c>
      <c r="B181" t="s">
        <v>613</v>
      </c>
      <c r="C181" s="1093"/>
      <c r="D181" s="1097">
        <v>0</v>
      </c>
      <c r="E181" s="1093">
        <v>8.6</v>
      </c>
      <c r="F181" s="1093">
        <v>6.7</v>
      </c>
      <c r="G181" s="1099">
        <v>1.3</v>
      </c>
      <c r="H181" s="1093">
        <v>97</v>
      </c>
      <c r="I181" s="1104">
        <v>0.1</v>
      </c>
      <c r="J181" s="1105">
        <v>0.05</v>
      </c>
      <c r="K181" s="1093">
        <v>152.5</v>
      </c>
      <c r="L181" s="1099">
        <v>1.1000000000000001</v>
      </c>
      <c r="M181" s="1094">
        <v>0.08</v>
      </c>
      <c r="N181" s="1093">
        <v>80.5</v>
      </c>
      <c r="O181" s="1093">
        <v>13</v>
      </c>
    </row>
    <row r="182" spans="1:15" ht="20.399999999999999" x14ac:dyDescent="0.35">
      <c r="A182" s="1031"/>
      <c r="B182" t="s">
        <v>614</v>
      </c>
      <c r="C182" s="1093"/>
      <c r="D182" s="1097">
        <v>1.25</v>
      </c>
      <c r="E182" s="1093">
        <v>17</v>
      </c>
      <c r="F182" s="1093">
        <v>12.58</v>
      </c>
      <c r="G182" s="1099">
        <v>3</v>
      </c>
      <c r="H182" s="1093">
        <v>121</v>
      </c>
      <c r="I182" s="1104">
        <v>0.05</v>
      </c>
      <c r="J182" s="1105">
        <v>0.05</v>
      </c>
      <c r="K182" s="1093">
        <v>271.5</v>
      </c>
      <c r="L182" s="1099">
        <v>29.5</v>
      </c>
      <c r="M182" s="1094">
        <v>0.09</v>
      </c>
      <c r="N182" s="1093">
        <v>184.3</v>
      </c>
      <c r="O182" s="1093">
        <v>38</v>
      </c>
    </row>
    <row r="183" spans="1:15" ht="20.399999999999999" x14ac:dyDescent="0.35">
      <c r="A183" s="988">
        <v>25</v>
      </c>
      <c r="B183" s="1032" t="s">
        <v>31</v>
      </c>
      <c r="C183" s="1095"/>
      <c r="D183" s="1098">
        <v>0.625</v>
      </c>
      <c r="E183" s="1095">
        <v>11.25</v>
      </c>
      <c r="F183" s="1095">
        <v>8.86</v>
      </c>
      <c r="G183" s="1100">
        <v>2.1749999999999998</v>
      </c>
      <c r="H183" s="1095">
        <v>109.33333333333333</v>
      </c>
      <c r="I183" s="1106">
        <v>0</v>
      </c>
      <c r="J183" s="1107">
        <v>0.05</v>
      </c>
      <c r="K183" s="1095">
        <v>208.43333333333331</v>
      </c>
      <c r="L183" s="1100">
        <v>11.049999999999999</v>
      </c>
      <c r="M183" s="1096">
        <v>8.666666666666667E-2</v>
      </c>
      <c r="N183" s="1095">
        <v>109.45</v>
      </c>
      <c r="O183" s="1095">
        <v>22.75</v>
      </c>
    </row>
    <row r="184" spans="1:15" ht="20.399999999999999" x14ac:dyDescent="0.35">
      <c r="A184" s="988" t="s">
        <v>775</v>
      </c>
      <c r="B184" t="s">
        <v>613</v>
      </c>
      <c r="C184" s="1093"/>
      <c r="D184" s="1097">
        <v>0</v>
      </c>
      <c r="E184" s="1093">
        <v>7.8</v>
      </c>
      <c r="F184" s="1093">
        <v>5.5</v>
      </c>
      <c r="G184" s="1099">
        <v>0.9</v>
      </c>
      <c r="H184" s="1093">
        <v>36.4</v>
      </c>
      <c r="I184" s="1104">
        <v>0.04</v>
      </c>
      <c r="J184" s="1105">
        <v>0</v>
      </c>
      <c r="K184" s="1093">
        <v>125.5</v>
      </c>
      <c r="L184" s="1099">
        <v>0.1</v>
      </c>
      <c r="M184" s="1094">
        <v>0.09</v>
      </c>
      <c r="N184" s="1093">
        <v>14.4</v>
      </c>
      <c r="O184" s="1093">
        <v>2.1</v>
      </c>
    </row>
    <row r="185" spans="1:15" ht="20.399999999999999" x14ac:dyDescent="0.35">
      <c r="A185" s="1031"/>
      <c r="B185" t="s">
        <v>614</v>
      </c>
      <c r="C185" s="1093"/>
      <c r="D185" s="1097">
        <v>0</v>
      </c>
      <c r="E185" s="1093">
        <v>9.6</v>
      </c>
      <c r="F185" s="1093">
        <v>6.4</v>
      </c>
      <c r="G185" s="1099">
        <v>1.5</v>
      </c>
      <c r="H185" s="1093">
        <v>48.2</v>
      </c>
      <c r="I185" s="1104">
        <v>0.41</v>
      </c>
      <c r="J185" s="1105">
        <v>0</v>
      </c>
      <c r="K185" s="1093">
        <v>181.8</v>
      </c>
      <c r="L185" s="1099">
        <v>0.8</v>
      </c>
      <c r="M185" s="1094">
        <v>0.12</v>
      </c>
      <c r="N185" s="1093">
        <v>37</v>
      </c>
      <c r="O185" s="1093">
        <v>13</v>
      </c>
    </row>
    <row r="186" spans="1:15" ht="20.399999999999999" x14ac:dyDescent="0.35">
      <c r="A186" s="988">
        <v>26</v>
      </c>
      <c r="B186" s="1032" t="s">
        <v>31</v>
      </c>
      <c r="C186" s="1095"/>
      <c r="D186" s="1098">
        <v>0</v>
      </c>
      <c r="E186" s="1095">
        <v>8.7999999999999989</v>
      </c>
      <c r="F186" s="1095">
        <v>5.8571428571428559</v>
      </c>
      <c r="G186" s="1100">
        <v>1.2428571428571431</v>
      </c>
      <c r="H186" s="1095">
        <v>43.371428571428574</v>
      </c>
      <c r="I186" s="1106">
        <v>0.1216666666666667</v>
      </c>
      <c r="J186" s="1107">
        <v>0</v>
      </c>
      <c r="K186" s="1095">
        <v>141.79999999999998</v>
      </c>
      <c r="L186" s="1100">
        <v>0.45</v>
      </c>
      <c r="M186" s="1096">
        <v>0.10250000000000001</v>
      </c>
      <c r="N186" s="1095">
        <v>24.25714285714286</v>
      </c>
      <c r="O186" s="1095">
        <v>10.142857142857142</v>
      </c>
    </row>
    <row r="187" spans="1:15" ht="20.399999999999999" x14ac:dyDescent="0.35">
      <c r="A187" s="988" t="s">
        <v>776</v>
      </c>
      <c r="B187" t="s">
        <v>613</v>
      </c>
      <c r="C187" s="1093"/>
      <c r="D187" s="1097">
        <v>0</v>
      </c>
      <c r="E187" s="1093">
        <v>11.1</v>
      </c>
      <c r="F187" s="1093">
        <v>8.1</v>
      </c>
      <c r="G187" s="1099">
        <v>0.97</v>
      </c>
      <c r="H187" s="1093">
        <v>42.9</v>
      </c>
      <c r="I187" s="1104">
        <v>0.03</v>
      </c>
      <c r="J187" s="1105">
        <v>0</v>
      </c>
      <c r="K187" s="1093">
        <v>192.2</v>
      </c>
      <c r="L187" s="1099" t="s">
        <v>777</v>
      </c>
      <c r="M187" s="1094">
        <v>0.17</v>
      </c>
      <c r="N187" s="1093">
        <v>1</v>
      </c>
      <c r="O187" s="1093">
        <v>4.3</v>
      </c>
    </row>
    <row r="188" spans="1:15" ht="20.399999999999999" x14ac:dyDescent="0.35">
      <c r="A188" s="1031"/>
      <c r="B188" t="s">
        <v>614</v>
      </c>
      <c r="C188" s="1093"/>
      <c r="D188" s="1097">
        <v>0</v>
      </c>
      <c r="E188" s="1093">
        <v>13.1</v>
      </c>
      <c r="F188" s="1093">
        <v>9.4</v>
      </c>
      <c r="G188" s="1099">
        <v>1.6</v>
      </c>
      <c r="H188" s="1093">
        <v>54.8</v>
      </c>
      <c r="I188" s="1104">
        <v>0.51</v>
      </c>
      <c r="J188" s="1105">
        <v>0</v>
      </c>
      <c r="K188" s="1093">
        <v>225.7</v>
      </c>
      <c r="L188" s="1099">
        <v>1</v>
      </c>
      <c r="M188" s="1094">
        <v>0.24</v>
      </c>
      <c r="N188" s="1093">
        <v>16.8</v>
      </c>
      <c r="O188" s="1093">
        <v>7</v>
      </c>
    </row>
    <row r="189" spans="1:15" ht="20.399999999999999" x14ac:dyDescent="0.35">
      <c r="A189" s="988">
        <v>27</v>
      </c>
      <c r="B189" s="1032" t="s">
        <v>31</v>
      </c>
      <c r="C189" s="1095"/>
      <c r="D189" s="1098">
        <v>0</v>
      </c>
      <c r="E189" s="1095">
        <v>12.128571428571428</v>
      </c>
      <c r="F189" s="1095">
        <v>8.6428571428571423</v>
      </c>
      <c r="G189" s="1100">
        <v>1.3228571428571427</v>
      </c>
      <c r="H189" s="1095">
        <v>48.600000000000009</v>
      </c>
      <c r="I189" s="1106">
        <v>0.19285714285714287</v>
      </c>
      <c r="J189" s="1107">
        <v>0</v>
      </c>
      <c r="K189" s="1095">
        <v>207.21428571428572</v>
      </c>
      <c r="L189" s="1100">
        <v>0.66666666666666663</v>
      </c>
      <c r="M189" s="1096">
        <v>0.20142857142857146</v>
      </c>
      <c r="N189" s="1095">
        <v>10.657142857142857</v>
      </c>
      <c r="O189" s="1095">
        <v>5.7285714285714286</v>
      </c>
    </row>
    <row r="190" spans="1:15" ht="20.399999999999999" x14ac:dyDescent="0.35">
      <c r="A190" s="988" t="s">
        <v>778</v>
      </c>
      <c r="B190" t="s">
        <v>613</v>
      </c>
      <c r="C190" s="1093"/>
      <c r="D190" s="1097">
        <v>0</v>
      </c>
      <c r="E190" s="1093">
        <v>13.4</v>
      </c>
      <c r="F190" s="1093">
        <v>8.3000000000000007</v>
      </c>
      <c r="G190" s="1099">
        <v>1</v>
      </c>
      <c r="H190" s="1093">
        <v>44.7</v>
      </c>
      <c r="I190" s="1104">
        <v>0.03</v>
      </c>
      <c r="J190" s="1105">
        <v>0</v>
      </c>
      <c r="K190" s="1093">
        <v>202.3</v>
      </c>
      <c r="L190" s="1099">
        <v>0</v>
      </c>
      <c r="M190" s="1094">
        <v>0.18</v>
      </c>
      <c r="N190" s="1093">
        <v>1</v>
      </c>
      <c r="O190" s="1093">
        <v>6.7</v>
      </c>
    </row>
    <row r="191" spans="1:15" ht="20.399999999999999" x14ac:dyDescent="0.35">
      <c r="A191" s="1031"/>
      <c r="B191" t="s">
        <v>614</v>
      </c>
      <c r="C191" s="1093"/>
      <c r="D191" s="1097">
        <v>0</v>
      </c>
      <c r="E191" s="1093">
        <v>16.5</v>
      </c>
      <c r="F191" s="1093">
        <v>9.9</v>
      </c>
      <c r="G191" s="1099">
        <v>1.7</v>
      </c>
      <c r="H191" s="1093">
        <v>54.4</v>
      </c>
      <c r="I191" s="1104">
        <v>0.44</v>
      </c>
      <c r="J191" s="1105">
        <v>0</v>
      </c>
      <c r="K191" s="1093">
        <v>225.7</v>
      </c>
      <c r="L191" s="1099">
        <v>0.8</v>
      </c>
      <c r="M191" s="1094">
        <v>0.25</v>
      </c>
      <c r="N191" s="1093">
        <v>20.2</v>
      </c>
      <c r="O191" s="1093">
        <v>10</v>
      </c>
    </row>
    <row r="192" spans="1:15" ht="20.399999999999999" x14ac:dyDescent="0.35">
      <c r="A192" s="988">
        <v>28</v>
      </c>
      <c r="B192" s="1032" t="s">
        <v>31</v>
      </c>
      <c r="C192" s="1095"/>
      <c r="D192" s="1098">
        <v>0</v>
      </c>
      <c r="E192" s="1095">
        <v>14.971428571428573</v>
      </c>
      <c r="F192" s="1095">
        <v>8.9714285714285715</v>
      </c>
      <c r="G192" s="1100">
        <v>1.3914285714285715</v>
      </c>
      <c r="H192" s="1095">
        <v>48.771428571428565</v>
      </c>
      <c r="I192" s="1106">
        <v>0.19</v>
      </c>
      <c r="J192" s="1107">
        <v>0</v>
      </c>
      <c r="K192" s="1095">
        <v>214.67142857142858</v>
      </c>
      <c r="L192" s="1100">
        <v>0.30000000000000004</v>
      </c>
      <c r="M192" s="1096">
        <v>0.19428571428571426</v>
      </c>
      <c r="N192" s="1095">
        <v>12.028571428571428</v>
      </c>
      <c r="O192" s="1095">
        <v>7.6714285714285717</v>
      </c>
    </row>
    <row r="193" spans="1:30" ht="20.399999999999999" x14ac:dyDescent="0.35">
      <c r="A193" s="988" t="s">
        <v>779</v>
      </c>
      <c r="B193" t="s">
        <v>613</v>
      </c>
      <c r="C193" s="1093"/>
      <c r="D193" s="1097">
        <v>0</v>
      </c>
      <c r="E193" s="1093">
        <v>2</v>
      </c>
      <c r="F193" s="1093">
        <v>0.6</v>
      </c>
      <c r="G193" s="1099">
        <v>1.5</v>
      </c>
      <c r="H193" s="1093">
        <v>20</v>
      </c>
      <c r="I193" s="1104">
        <v>0</v>
      </c>
      <c r="J193" s="1105">
        <v>0</v>
      </c>
      <c r="K193" s="1093">
        <v>36.6</v>
      </c>
      <c r="L193" s="1099">
        <v>0</v>
      </c>
      <c r="M193" s="1094">
        <v>0</v>
      </c>
      <c r="N193" s="1093">
        <v>24</v>
      </c>
      <c r="O193" s="1093">
        <v>4</v>
      </c>
    </row>
    <row r="194" spans="1:30" ht="20.399999999999999" x14ac:dyDescent="0.35">
      <c r="A194" s="1031"/>
      <c r="B194" t="s">
        <v>614</v>
      </c>
      <c r="C194" s="1093"/>
      <c r="D194" s="1097">
        <v>0</v>
      </c>
      <c r="E194" s="1093">
        <v>20</v>
      </c>
      <c r="F194" s="1093">
        <v>40.1</v>
      </c>
      <c r="G194" s="1099">
        <v>6.6</v>
      </c>
      <c r="H194" s="1093">
        <v>70</v>
      </c>
      <c r="I194" s="1104">
        <v>0</v>
      </c>
      <c r="J194" s="1105">
        <v>0</v>
      </c>
      <c r="K194" s="1093">
        <v>134.19999999999999</v>
      </c>
      <c r="L194" s="1099">
        <v>11.3</v>
      </c>
      <c r="M194" s="1094">
        <v>0</v>
      </c>
      <c r="N194" s="1093">
        <v>120</v>
      </c>
      <c r="O194" s="1093">
        <v>51</v>
      </c>
    </row>
    <row r="195" spans="1:30" ht="20.399999999999999" x14ac:dyDescent="0.35">
      <c r="A195" s="988">
        <v>29</v>
      </c>
      <c r="B195" s="1032" t="s">
        <v>31</v>
      </c>
      <c r="C195" s="1095"/>
      <c r="D195" s="1098">
        <v>0</v>
      </c>
      <c r="E195" s="1095">
        <v>11.894444444444442</v>
      </c>
      <c r="F195" s="1095">
        <v>7.7622516556291403</v>
      </c>
      <c r="G195" s="1100">
        <v>4.0333333333333332</v>
      </c>
      <c r="H195" s="1095">
        <v>36.235294117647058</v>
      </c>
      <c r="I195" s="1106">
        <v>0</v>
      </c>
      <c r="J195" s="1107">
        <v>0</v>
      </c>
      <c r="K195" s="1095">
        <v>95.508333333333283</v>
      </c>
      <c r="L195" s="1100">
        <v>3.8114015151515148</v>
      </c>
      <c r="M195" s="1096">
        <v>0</v>
      </c>
      <c r="N195" s="1095">
        <v>46.31818181818182</v>
      </c>
      <c r="O195" s="1095">
        <v>16.655303030303031</v>
      </c>
    </row>
    <row r="196" spans="1:30" ht="20.399999999999999" x14ac:dyDescent="0.35">
      <c r="A196" s="988" t="s">
        <v>780</v>
      </c>
      <c r="B196" t="s">
        <v>613</v>
      </c>
      <c r="C196" s="1093"/>
      <c r="D196" s="1097">
        <v>0</v>
      </c>
      <c r="E196" s="1093">
        <v>8.9</v>
      </c>
      <c r="F196" s="1093">
        <v>10.5</v>
      </c>
      <c r="G196" s="1099">
        <v>0.4</v>
      </c>
      <c r="H196" s="1093">
        <v>35.200000000000003</v>
      </c>
      <c r="I196" s="1104">
        <v>0.02</v>
      </c>
      <c r="J196" s="1105">
        <v>0</v>
      </c>
      <c r="K196" s="1093">
        <v>134.19999999999999</v>
      </c>
      <c r="L196" s="1099">
        <v>0.3</v>
      </c>
      <c r="M196" s="1094">
        <v>0.09</v>
      </c>
      <c r="N196" s="1093">
        <v>4.3</v>
      </c>
      <c r="O196" s="1093">
        <v>21.3</v>
      </c>
    </row>
    <row r="197" spans="1:30" ht="20.399999999999999" x14ac:dyDescent="0.35">
      <c r="A197" s="1031"/>
      <c r="B197" t="s">
        <v>614</v>
      </c>
      <c r="C197" s="1093"/>
      <c r="D197" s="1097">
        <v>0</v>
      </c>
      <c r="E197" s="1093">
        <v>22.6</v>
      </c>
      <c r="F197" s="1093">
        <v>22</v>
      </c>
      <c r="G197" s="1099">
        <v>1.4</v>
      </c>
      <c r="H197" s="1093">
        <v>127</v>
      </c>
      <c r="I197" s="1104">
        <v>0.2</v>
      </c>
      <c r="J197" s="1105">
        <v>0</v>
      </c>
      <c r="K197" s="1093">
        <v>305.10000000000002</v>
      </c>
      <c r="L197" s="1099">
        <v>25.5</v>
      </c>
      <c r="M197" s="1094">
        <v>0.18</v>
      </c>
      <c r="N197" s="1093">
        <v>80.7</v>
      </c>
      <c r="O197" s="1093">
        <v>50.3</v>
      </c>
    </row>
    <row r="198" spans="1:30" ht="20.399999999999999" x14ac:dyDescent="0.35">
      <c r="A198" s="988">
        <v>30</v>
      </c>
      <c r="B198" s="1032" t="s">
        <v>31</v>
      </c>
      <c r="C198" s="1095"/>
      <c r="D198" s="1098">
        <v>0</v>
      </c>
      <c r="E198" s="1095">
        <v>11.941666666666668</v>
      </c>
      <c r="F198" s="1095">
        <v>14.125</v>
      </c>
      <c r="G198" s="1100">
        <v>1.0583333333333333</v>
      </c>
      <c r="H198" s="1095">
        <v>86.875</v>
      </c>
      <c r="I198" s="1106">
        <v>6.3636363636363658E-2</v>
      </c>
      <c r="J198" s="1107">
        <v>0</v>
      </c>
      <c r="K198" s="1095">
        <v>221.24166666666665</v>
      </c>
      <c r="L198" s="1100">
        <v>10.516666666666667</v>
      </c>
      <c r="M198" s="1096">
        <v>0.14416666666666667</v>
      </c>
      <c r="N198" s="1095">
        <v>60.975000000000001</v>
      </c>
      <c r="O198" s="1095">
        <v>34.124999999999993</v>
      </c>
    </row>
    <row r="199" spans="1:30" ht="20.399999999999999" x14ac:dyDescent="0.35">
      <c r="A199" s="988" t="s">
        <v>781</v>
      </c>
      <c r="B199" t="s">
        <v>613</v>
      </c>
      <c r="C199" s="1093"/>
      <c r="D199" s="1097">
        <v>0</v>
      </c>
      <c r="E199" s="1093">
        <v>7.7</v>
      </c>
      <c r="F199" s="1093">
        <v>11.1</v>
      </c>
      <c r="G199" s="1099">
        <v>0.4</v>
      </c>
      <c r="H199" s="1093">
        <v>102.9</v>
      </c>
      <c r="I199" s="1104">
        <v>0.02</v>
      </c>
      <c r="J199" s="1105">
        <v>0</v>
      </c>
      <c r="K199" s="1093">
        <v>226.3</v>
      </c>
      <c r="L199" s="1099">
        <v>1</v>
      </c>
      <c r="M199" s="1094">
        <v>0.14000000000000001</v>
      </c>
      <c r="N199" s="1093">
        <v>65.8</v>
      </c>
      <c r="O199" s="1093">
        <v>36.5</v>
      </c>
    </row>
    <row r="200" spans="1:30" ht="20.399999999999999" x14ac:dyDescent="0.35">
      <c r="A200" s="1031"/>
      <c r="B200" t="s">
        <v>614</v>
      </c>
      <c r="C200" s="1093"/>
      <c r="D200" s="1097">
        <v>0</v>
      </c>
      <c r="E200" s="1093">
        <v>10.8</v>
      </c>
      <c r="F200" s="1093">
        <v>17.399999999999999</v>
      </c>
      <c r="G200" s="1099">
        <v>6.7</v>
      </c>
      <c r="H200" s="1093">
        <v>174.4</v>
      </c>
      <c r="I200" s="1104">
        <v>0.69</v>
      </c>
      <c r="J200" s="1105">
        <v>0</v>
      </c>
      <c r="K200" s="1093">
        <v>357</v>
      </c>
      <c r="L200" s="1099">
        <v>24.3</v>
      </c>
      <c r="M200" s="1094">
        <v>0.31</v>
      </c>
      <c r="N200" s="1093">
        <v>119.6</v>
      </c>
      <c r="O200" s="1093">
        <v>97.5</v>
      </c>
    </row>
    <row r="201" spans="1:30" ht="20.399999999999999" x14ac:dyDescent="0.35">
      <c r="A201" s="988">
        <v>31</v>
      </c>
      <c r="B201" s="1075" t="s">
        <v>31</v>
      </c>
      <c r="C201" s="1133"/>
      <c r="D201" s="1134">
        <v>0</v>
      </c>
      <c r="E201" s="1133">
        <v>9.7214285714285715</v>
      </c>
      <c r="F201" s="1133">
        <v>14.1</v>
      </c>
      <c r="G201" s="1135">
        <v>1.1357142857142857</v>
      </c>
      <c r="H201" s="1133">
        <v>135.51428571428571</v>
      </c>
      <c r="I201" s="1136">
        <v>0.14714285714285716</v>
      </c>
      <c r="J201" s="1137">
        <v>0</v>
      </c>
      <c r="K201" s="1133">
        <v>289.80714285714288</v>
      </c>
      <c r="L201" s="1135">
        <v>10.992857142857144</v>
      </c>
      <c r="M201" s="1138">
        <v>0.22642857142857142</v>
      </c>
      <c r="N201" s="1133">
        <v>91.528571428571425</v>
      </c>
      <c r="O201" s="1133">
        <v>55.478571428571435</v>
      </c>
      <c r="P201" s="1086" t="s">
        <v>895</v>
      </c>
      <c r="Q201" s="1086"/>
    </row>
    <row r="202" spans="1:30" ht="20.399999999999999" x14ac:dyDescent="0.35">
      <c r="A202" s="1141" t="s">
        <v>782</v>
      </c>
      <c r="B202" t="s">
        <v>613</v>
      </c>
      <c r="C202" s="1093"/>
      <c r="D202" s="1097">
        <v>0</v>
      </c>
      <c r="E202" s="1093">
        <v>29.4</v>
      </c>
      <c r="F202" s="1093">
        <v>22.3</v>
      </c>
      <c r="G202" s="1099">
        <v>0.8</v>
      </c>
      <c r="H202" s="1093">
        <v>131.5</v>
      </c>
      <c r="I202" s="1104">
        <v>0.26</v>
      </c>
      <c r="J202" s="1105">
        <v>0</v>
      </c>
      <c r="K202" s="1093">
        <v>251.9</v>
      </c>
      <c r="L202" s="1099">
        <v>0.2</v>
      </c>
      <c r="M202" s="1094">
        <v>0.14000000000000001</v>
      </c>
      <c r="N202" s="1093">
        <v>128.69999999999999</v>
      </c>
      <c r="O202" s="1093">
        <v>95.4</v>
      </c>
      <c r="AC202" t="s">
        <v>94</v>
      </c>
      <c r="AD202" t="s">
        <v>93</v>
      </c>
    </row>
    <row r="203" spans="1:30" s="1086" customFormat="1" ht="20.399999999999999" x14ac:dyDescent="0.35">
      <c r="A203" s="1074"/>
      <c r="B203" t="s">
        <v>614</v>
      </c>
      <c r="C203" s="1093"/>
      <c r="D203" s="1097">
        <v>0</v>
      </c>
      <c r="E203" s="1093">
        <v>51.5</v>
      </c>
      <c r="F203" s="1093">
        <v>40</v>
      </c>
      <c r="G203" s="1099">
        <v>4.5999999999999996</v>
      </c>
      <c r="H203" s="1093">
        <v>170.7</v>
      </c>
      <c r="I203" s="1104">
        <v>1.08</v>
      </c>
      <c r="J203" s="1105">
        <v>0</v>
      </c>
      <c r="K203" s="1093">
        <v>312.5</v>
      </c>
      <c r="L203" s="1099">
        <v>20</v>
      </c>
      <c r="M203" s="1094">
        <v>0.26</v>
      </c>
      <c r="N203" s="1093">
        <v>203.2</v>
      </c>
      <c r="O203" s="1093">
        <v>171.9</v>
      </c>
      <c r="P203"/>
      <c r="Q203"/>
      <c r="AC203" s="1086" t="s">
        <v>898</v>
      </c>
      <c r="AD203" s="1086">
        <v>551530</v>
      </c>
    </row>
    <row r="204" spans="1:30" ht="20.399999999999999" x14ac:dyDescent="0.35">
      <c r="A204" s="988">
        <v>32</v>
      </c>
      <c r="B204" s="1075" t="s">
        <v>31</v>
      </c>
      <c r="C204" s="1133"/>
      <c r="D204" s="1134">
        <v>0</v>
      </c>
      <c r="E204" s="1133">
        <v>37.899999999999991</v>
      </c>
      <c r="F204" s="1133">
        <v>29.821428571428573</v>
      </c>
      <c r="G204" s="1135">
        <v>2.4642857142857144</v>
      </c>
      <c r="H204" s="1133">
        <v>152.70000000000002</v>
      </c>
      <c r="I204" s="1136">
        <v>0.64642857142857135</v>
      </c>
      <c r="J204" s="1137">
        <v>0</v>
      </c>
      <c r="K204" s="1133">
        <v>282.98571428571432</v>
      </c>
      <c r="L204" s="1135">
        <v>2.6428571428571428</v>
      </c>
      <c r="M204" s="1138">
        <v>0.17357142857142854</v>
      </c>
      <c r="N204" s="1133">
        <v>177.22142857142859</v>
      </c>
      <c r="O204" s="1133">
        <v>124.12142857142858</v>
      </c>
      <c r="P204" s="1086"/>
      <c r="Q204" s="1086"/>
    </row>
    <row r="205" spans="1:30" ht="20.399999999999999" x14ac:dyDescent="0.35">
      <c r="A205" s="1141" t="s">
        <v>783</v>
      </c>
      <c r="B205" s="1052" t="s">
        <v>123</v>
      </c>
      <c r="C205" s="1095"/>
      <c r="D205" s="1097"/>
      <c r="E205" s="1095"/>
      <c r="F205" s="1095"/>
      <c r="G205" s="1099"/>
      <c r="H205" s="1095"/>
      <c r="I205" s="1106"/>
      <c r="J205" s="1107"/>
      <c r="K205" s="1095"/>
      <c r="L205" s="1100"/>
      <c r="M205" s="1096"/>
      <c r="N205" s="1095"/>
      <c r="O205" s="1095"/>
    </row>
    <row r="206" spans="1:30" s="1086" customFormat="1" ht="21" thickBot="1" x14ac:dyDescent="0.4">
      <c r="A206" s="1074"/>
      <c r="B206" s="1056"/>
      <c r="C206" s="1095"/>
      <c r="D206" s="1097"/>
      <c r="E206" s="1095"/>
      <c r="F206" s="1095"/>
      <c r="G206" s="1099"/>
      <c r="H206" s="1095"/>
      <c r="I206" s="1106"/>
      <c r="J206" s="1107"/>
      <c r="K206" s="1095"/>
      <c r="L206" s="1100"/>
      <c r="M206" s="1096"/>
      <c r="N206" s="1095"/>
      <c r="O206" s="1095"/>
      <c r="P206"/>
      <c r="Q206"/>
      <c r="AC206" s="1086">
        <v>1109860</v>
      </c>
      <c r="AD206" s="1086">
        <v>558380</v>
      </c>
    </row>
    <row r="207" spans="1:30" ht="20.399999999999999" x14ac:dyDescent="0.35">
      <c r="A207" s="1051"/>
      <c r="B207" s="1059">
        <v>6.6</v>
      </c>
      <c r="C207" s="1094">
        <v>0.01</v>
      </c>
      <c r="D207" s="1097"/>
      <c r="E207" s="1093">
        <v>9.89</v>
      </c>
      <c r="F207" s="1093">
        <v>5.7</v>
      </c>
      <c r="G207" s="1099">
        <v>4.25</v>
      </c>
      <c r="H207" s="1093">
        <v>40.82</v>
      </c>
      <c r="I207" s="1104">
        <v>2.4300000000000002</v>
      </c>
      <c r="J207" s="1105">
        <v>0.04</v>
      </c>
      <c r="K207" s="1093">
        <v>161.65000000000003</v>
      </c>
      <c r="L207" s="1099" t="s">
        <v>814</v>
      </c>
      <c r="M207" s="1094">
        <v>0.1183</v>
      </c>
      <c r="N207" s="1093">
        <v>22.792999999999999</v>
      </c>
      <c r="O207" s="1093">
        <v>15.182</v>
      </c>
    </row>
    <row r="208" spans="1:30" ht="21" thickBot="1" x14ac:dyDescent="0.4">
      <c r="A208" s="1055"/>
      <c r="B208" s="1063">
        <v>7.2</v>
      </c>
      <c r="C208" s="1094">
        <v>0.01</v>
      </c>
      <c r="D208" s="1097"/>
      <c r="E208" s="1093">
        <v>8.33</v>
      </c>
      <c r="F208" s="1093">
        <v>4.1500000000000004</v>
      </c>
      <c r="G208" s="1099">
        <v>3.42</v>
      </c>
      <c r="H208" s="1093">
        <v>27.94</v>
      </c>
      <c r="I208" s="1104" t="s">
        <v>816</v>
      </c>
      <c r="J208" s="1105">
        <v>0.03</v>
      </c>
      <c r="K208" s="1093">
        <v>85.40000000000002</v>
      </c>
      <c r="L208" s="1099">
        <v>8.3920999999999992</v>
      </c>
      <c r="M208" s="1094">
        <v>9.4799999999999995E-2</v>
      </c>
      <c r="N208" s="1093">
        <v>25.871099999999998</v>
      </c>
      <c r="O208" s="1093">
        <v>11.773099999999999</v>
      </c>
    </row>
    <row r="209" spans="1:17" ht="20.399999999999999" x14ac:dyDescent="0.35">
      <c r="A209" s="1058" t="s">
        <v>813</v>
      </c>
      <c r="B209" s="1066">
        <v>6.86</v>
      </c>
      <c r="C209" s="1094">
        <v>0.01</v>
      </c>
      <c r="D209" s="1097"/>
      <c r="E209" s="1093">
        <v>8.9700000000000006</v>
      </c>
      <c r="F209" s="1093">
        <v>4.3600000000000003</v>
      </c>
      <c r="G209" s="1099">
        <v>3.01</v>
      </c>
      <c r="H209" s="1093">
        <v>33.979999999999997</v>
      </c>
      <c r="I209" s="1104">
        <v>0.04</v>
      </c>
      <c r="J209" s="1105">
        <v>0.03</v>
      </c>
      <c r="K209" s="1093">
        <v>112.85000000000001</v>
      </c>
      <c r="L209" s="1099">
        <v>4.2861000000000002</v>
      </c>
      <c r="M209" s="1094">
        <v>0.1111</v>
      </c>
      <c r="N209" s="1093">
        <v>24.460999999999999</v>
      </c>
      <c r="O209" s="1093">
        <v>12.3787</v>
      </c>
    </row>
    <row r="210" spans="1:17" x14ac:dyDescent="0.3">
      <c r="A210" s="1062" t="s">
        <v>815</v>
      </c>
    </row>
    <row r="211" spans="1:17" ht="20.399999999999999" x14ac:dyDescent="0.35">
      <c r="A211" s="1065" t="s">
        <v>817</v>
      </c>
      <c r="E211" s="1093">
        <v>16</v>
      </c>
      <c r="F211" s="1093">
        <v>15</v>
      </c>
      <c r="G211" s="1099"/>
      <c r="H211" s="1093">
        <v>230</v>
      </c>
      <c r="L211">
        <v>40</v>
      </c>
      <c r="M211" s="1094"/>
      <c r="N211" s="1093">
        <v>400</v>
      </c>
      <c r="O211" s="1093">
        <v>40</v>
      </c>
    </row>
    <row r="212" spans="1:17" ht="20.399999999999999" x14ac:dyDescent="0.35">
      <c r="E212" s="1093">
        <v>20</v>
      </c>
      <c r="F212" s="1093">
        <v>22</v>
      </c>
      <c r="H212" s="1093">
        <v>280</v>
      </c>
      <c r="L212" s="1099">
        <v>40</v>
      </c>
      <c r="M212" s="1094"/>
      <c r="N212" s="1093">
        <v>400</v>
      </c>
      <c r="O212" s="1093">
        <v>50</v>
      </c>
    </row>
    <row r="213" spans="1:17" x14ac:dyDescent="0.3">
      <c r="A213" t="s">
        <v>894</v>
      </c>
    </row>
    <row r="215" spans="1:17" ht="24" x14ac:dyDescent="0.3">
      <c r="B215" s="825"/>
      <c r="C215" s="826" t="s">
        <v>108</v>
      </c>
      <c r="D215" s="826" t="s">
        <v>109</v>
      </c>
      <c r="E215" s="826" t="s">
        <v>110</v>
      </c>
      <c r="F215" s="826" t="s">
        <v>111</v>
      </c>
      <c r="G215" s="826" t="s">
        <v>113</v>
      </c>
      <c r="H215" s="826" t="s">
        <v>114</v>
      </c>
      <c r="I215" s="826" t="s">
        <v>115</v>
      </c>
      <c r="J215" s="826" t="s">
        <v>116</v>
      </c>
      <c r="K215" s="826" t="s">
        <v>118</v>
      </c>
      <c r="L215" s="826" t="s">
        <v>119</v>
      </c>
      <c r="M215" s="826" t="s">
        <v>120</v>
      </c>
      <c r="N215" s="826" t="s">
        <v>121</v>
      </c>
      <c r="O215" s="826" t="s">
        <v>122</v>
      </c>
      <c r="P215" s="876" t="s">
        <v>658</v>
      </c>
      <c r="Q215" s="876" t="s">
        <v>659</v>
      </c>
    </row>
    <row r="216" spans="1:17" ht="23.4" x14ac:dyDescent="0.45">
      <c r="B216" s="827" t="s">
        <v>70</v>
      </c>
      <c r="C216" s="828">
        <v>4.0392856938498358</v>
      </c>
      <c r="D216" s="829">
        <v>2.3859895455340546E-2</v>
      </c>
      <c r="E216" s="830">
        <v>14.087931008174502</v>
      </c>
      <c r="F216" s="828">
        <v>5.5589655349994525</v>
      </c>
      <c r="G216" s="828">
        <v>4.1768965638917068</v>
      </c>
      <c r="H216" s="831">
        <v>41.314827820350381</v>
      </c>
      <c r="I216" s="828">
        <v>38.555555555555557</v>
      </c>
      <c r="J216" s="832">
        <v>0.39307692446387732</v>
      </c>
      <c r="K216" s="831">
        <v>117.70206951272898</v>
      </c>
      <c r="L216" s="830">
        <v>9.7713794058253018</v>
      </c>
      <c r="M216" s="829">
        <v>0.10822940103966615</v>
      </c>
      <c r="N216" s="828">
        <v>31.483930982392408</v>
      </c>
      <c r="O216" s="828">
        <v>18.576517302414466</v>
      </c>
      <c r="P216" s="588">
        <v>-69.796158778234812</v>
      </c>
      <c r="Q216" s="585">
        <v>-10.172033786069095</v>
      </c>
    </row>
    <row r="217" spans="1:17" ht="23.4" x14ac:dyDescent="0.45">
      <c r="B217" s="833" t="s">
        <v>601</v>
      </c>
      <c r="C217" s="834">
        <v>3.9839999675750732</v>
      </c>
      <c r="D217" s="835">
        <v>3.5298533178865908E-2</v>
      </c>
      <c r="E217" s="836">
        <v>8.4396000099182125</v>
      </c>
      <c r="F217" s="834">
        <v>5.754440002441406</v>
      </c>
      <c r="G217" s="834">
        <v>1.5359999895095826</v>
      </c>
      <c r="H217" s="837">
        <v>118.31440002441406</v>
      </c>
      <c r="I217" s="834">
        <v>9.4285714285714288</v>
      </c>
      <c r="J217" s="838">
        <v>0.10500000044703484</v>
      </c>
      <c r="K217" s="837">
        <v>294.97599975585939</v>
      </c>
      <c r="L217" s="837">
        <v>31.67604019165039</v>
      </c>
      <c r="M217" s="835">
        <v>8.6451236754655839E-2</v>
      </c>
      <c r="N217" s="834">
        <v>38.901160202026368</v>
      </c>
      <c r="O217" s="834">
        <v>19.005159797668458</v>
      </c>
      <c r="P217" s="588">
        <v>-73.012416076744913</v>
      </c>
      <c r="Q217" s="585">
        <v>-10.482118469643696</v>
      </c>
    </row>
    <row r="218" spans="1:17" ht="23.4" x14ac:dyDescent="0.45">
      <c r="B218" s="839" t="s">
        <v>602</v>
      </c>
      <c r="C218" s="1093">
        <v>3.3</v>
      </c>
      <c r="D218" s="1097">
        <v>9.6756696701049805E-2</v>
      </c>
      <c r="E218" s="1093">
        <v>6.6159999847412108</v>
      </c>
      <c r="F218" s="1093">
        <v>3.7079999923706053</v>
      </c>
      <c r="G218" s="1099">
        <v>1.1959999799728394</v>
      </c>
      <c r="H218" s="1093">
        <v>124.20200195312501</v>
      </c>
      <c r="I218" s="1104">
        <v>10.25</v>
      </c>
      <c r="J218" s="1105">
        <v>7.9999998211860657E-2</v>
      </c>
      <c r="K218" s="1093">
        <v>299</v>
      </c>
      <c r="L218" s="1099">
        <v>36.906400299072267</v>
      </c>
      <c r="M218" s="1094">
        <v>9.8129019141197205E-2</v>
      </c>
      <c r="N218" s="1093">
        <v>42.628000640869139</v>
      </c>
      <c r="O218" s="1093">
        <v>15.701799964904785</v>
      </c>
      <c r="P218" s="588">
        <v>-68.714521285898954</v>
      </c>
      <c r="Q218" s="585">
        <v>-9.7932007826742442</v>
      </c>
    </row>
    <row r="219" spans="1:17" ht="23.4" x14ac:dyDescent="0.45">
      <c r="B219" s="843" t="s">
        <v>76</v>
      </c>
      <c r="C219" s="844">
        <v>6.4777778519524469</v>
      </c>
      <c r="D219" s="845">
        <v>3.307866957038641E-2</v>
      </c>
      <c r="E219" s="844">
        <v>9.5888889100816517</v>
      </c>
      <c r="F219" s="844">
        <v>7.7277777459886341</v>
      </c>
      <c r="G219" s="844">
        <v>1.301111102104187</v>
      </c>
      <c r="H219" s="844">
        <v>90.807778252495666</v>
      </c>
      <c r="I219" s="844">
        <v>8.5</v>
      </c>
      <c r="J219" s="846">
        <v>5.000000074505806E-2</v>
      </c>
      <c r="K219" s="844">
        <v>281.37777709960938</v>
      </c>
      <c r="L219" s="844">
        <v>3.9127777947319879</v>
      </c>
      <c r="M219" s="845">
        <v>8.0344006419181824E-2</v>
      </c>
      <c r="N219" s="844">
        <v>24.364555570814346</v>
      </c>
      <c r="O219" s="844">
        <v>14.897555351257324</v>
      </c>
      <c r="P219" s="588">
        <v>-73.243647537752651</v>
      </c>
      <c r="Q219" s="585">
        <v>-10.44971813437961</v>
      </c>
    </row>
    <row r="220" spans="1:17" ht="23.4" x14ac:dyDescent="0.45">
      <c r="B220" s="847" t="s">
        <v>77</v>
      </c>
      <c r="C220" s="848">
        <v>5.4555555449591742</v>
      </c>
      <c r="D220" s="849">
        <v>2.7860216175516445E-2</v>
      </c>
      <c r="E220" s="848">
        <v>10.346666547987196</v>
      </c>
      <c r="F220" s="848">
        <v>6.9577778710259333</v>
      </c>
      <c r="G220" s="848">
        <v>1.4822222259309557</v>
      </c>
      <c r="H220" s="848">
        <v>94.595555623372391</v>
      </c>
      <c r="I220" s="848">
        <v>8.1666666666666661</v>
      </c>
      <c r="J220" s="850"/>
      <c r="K220" s="848">
        <v>275.94444274902344</v>
      </c>
      <c r="L220" s="848">
        <v>9.9465556674533424</v>
      </c>
      <c r="M220" s="849">
        <v>7.1737980263100729E-2</v>
      </c>
      <c r="N220" s="848">
        <v>28.751777436998154</v>
      </c>
      <c r="O220" s="848">
        <v>17.594777848985501</v>
      </c>
      <c r="P220" s="588">
        <v>-72.852736114017745</v>
      </c>
      <c r="Q220" s="585">
        <v>-10.445279451804719</v>
      </c>
    </row>
    <row r="221" spans="1:17" ht="23.4" x14ac:dyDescent="0.45">
      <c r="B221" s="851" t="s">
        <v>590</v>
      </c>
      <c r="C221" s="1093">
        <v>4.2200000127156576</v>
      </c>
      <c r="D221" s="1097">
        <v>3.046049689874053E-2</v>
      </c>
      <c r="E221" s="1093">
        <v>11.753333250681559</v>
      </c>
      <c r="F221" s="1093">
        <v>6.9027778042687311</v>
      </c>
      <c r="G221" s="1099">
        <v>1.9522222280502319</v>
      </c>
      <c r="H221" s="1093">
        <v>74.838334189520936</v>
      </c>
      <c r="I221" s="1104">
        <v>9.9</v>
      </c>
      <c r="J221" s="1105">
        <v>0.20666666701436043</v>
      </c>
      <c r="K221" s="1093">
        <v>168.15222083197699</v>
      </c>
      <c r="L221" s="1099">
        <v>42.525721867879234</v>
      </c>
      <c r="M221" s="1094">
        <v>8.8328956315914794E-2</v>
      </c>
      <c r="N221" s="1093">
        <v>38.315777460734047</v>
      </c>
      <c r="O221" s="1093">
        <v>24.622499942779541</v>
      </c>
      <c r="P221" s="588">
        <v>-68.083086145068293</v>
      </c>
      <c r="Q221" s="585">
        <v>-9.8235482676538162</v>
      </c>
    </row>
    <row r="222" spans="1:17" ht="23.4" x14ac:dyDescent="0.45">
      <c r="B222" s="851" t="s">
        <v>36</v>
      </c>
      <c r="C222" s="1093">
        <v>2.4666666189829507</v>
      </c>
      <c r="D222" s="1097">
        <v>2.9910980413357418E-2</v>
      </c>
      <c r="E222" s="1093">
        <v>6.1613333384195963</v>
      </c>
      <c r="F222" s="1093">
        <v>2.5493333180745443</v>
      </c>
      <c r="G222" s="1099">
        <v>1.918666672706604</v>
      </c>
      <c r="H222" s="1093">
        <v>14.817999903361002</v>
      </c>
      <c r="I222" s="1104">
        <v>10.375</v>
      </c>
      <c r="J222" s="1105">
        <v>0.19875000137835741</v>
      </c>
      <c r="K222" s="1093">
        <v>36.78666671117147</v>
      </c>
      <c r="L222" s="1099">
        <v>6.4683333555857336</v>
      </c>
      <c r="M222" s="1094">
        <v>9.9484923481941226E-2</v>
      </c>
      <c r="N222" s="1093">
        <v>14.971866798400878</v>
      </c>
      <c r="O222" s="1093">
        <v>9.193933296203614</v>
      </c>
      <c r="P222" s="588">
        <v>-71.780380470764058</v>
      </c>
      <c r="Q222" s="585">
        <v>-10.603749966944321</v>
      </c>
    </row>
    <row r="223" spans="1:17" ht="23.4" x14ac:dyDescent="0.45">
      <c r="B223" s="851" t="s">
        <v>27</v>
      </c>
      <c r="C223" s="1093">
        <v>2.2999999523162842</v>
      </c>
      <c r="D223" s="1097">
        <v>3.3762619830667973E-2</v>
      </c>
      <c r="E223" s="1093">
        <v>5.1763636415654961</v>
      </c>
      <c r="F223" s="1093">
        <v>4.2363636493682861</v>
      </c>
      <c r="G223" s="1099">
        <v>1.2845454757863826</v>
      </c>
      <c r="H223" s="1093">
        <v>21.542727383700285</v>
      </c>
      <c r="I223" s="1104">
        <v>23.25</v>
      </c>
      <c r="J223" s="1105">
        <v>0.25999999684946878</v>
      </c>
      <c r="K223" s="1093">
        <v>67.399999098344281</v>
      </c>
      <c r="L223" s="1099">
        <v>7.7213637178594414</v>
      </c>
      <c r="M223" s="1094">
        <v>6.3163789158517669E-2</v>
      </c>
      <c r="N223" s="1093">
        <v>13.934727148576217</v>
      </c>
      <c r="O223" s="1093">
        <v>5.9941817630421035</v>
      </c>
      <c r="P223" s="588">
        <v>-70.914153641529438</v>
      </c>
      <c r="Q223" s="585">
        <v>-10.372826631730076</v>
      </c>
    </row>
    <row r="224" spans="1:17" ht="23.4" x14ac:dyDescent="0.45">
      <c r="B224" s="851" t="s">
        <v>400</v>
      </c>
      <c r="C224" s="1093">
        <v>5.6000000089406967</v>
      </c>
      <c r="D224" s="1097">
        <v>2.6113400980830193E-2</v>
      </c>
      <c r="E224" s="1093">
        <v>29.828750133514404</v>
      </c>
      <c r="F224" s="1093">
        <v>14.59187513589859</v>
      </c>
      <c r="G224" s="1099">
        <v>3.0706250220537186</v>
      </c>
      <c r="H224" s="1093">
        <v>84.175624847412109</v>
      </c>
      <c r="I224" s="1104">
        <v>9</v>
      </c>
      <c r="J224" s="1105">
        <v>0.14399999976158143</v>
      </c>
      <c r="K224" s="1093">
        <v>211.48000049591064</v>
      </c>
      <c r="L224" s="1099">
        <v>21.89493727684021</v>
      </c>
      <c r="M224" s="1094">
        <v>0.14104909356683493</v>
      </c>
      <c r="N224" s="1093">
        <v>64.624437808990479</v>
      </c>
      <c r="O224" s="1093">
        <v>55.194750547409058</v>
      </c>
      <c r="P224" s="588">
        <v>-68.618364122051076</v>
      </c>
      <c r="Q224" s="585">
        <v>-9.6974994259419507</v>
      </c>
    </row>
    <row r="225" spans="2:17" ht="23.4" x14ac:dyDescent="0.45">
      <c r="B225" s="856" t="s">
        <v>589</v>
      </c>
      <c r="C225" s="1093">
        <v>2.7363636276938696</v>
      </c>
      <c r="D225" s="1097">
        <v>2.6052374020218851E-2</v>
      </c>
      <c r="E225" s="1093">
        <v>18.540000074050006</v>
      </c>
      <c r="F225" s="1093">
        <v>8.5982352144577927</v>
      </c>
      <c r="G225" s="1099">
        <v>2.7635293988620533</v>
      </c>
      <c r="H225" s="1093">
        <v>45.772940916173596</v>
      </c>
      <c r="I225" s="1104">
        <v>27.4</v>
      </c>
      <c r="J225" s="1105">
        <v>0.49000001233071089</v>
      </c>
      <c r="K225" s="1093">
        <v>120.23294067382813</v>
      </c>
      <c r="L225" s="1099">
        <v>21.867941379547119</v>
      </c>
      <c r="M225" s="1094">
        <v>0.10613490202847649</v>
      </c>
      <c r="N225" s="1093">
        <v>40.023646859561694</v>
      </c>
      <c r="O225" s="1093">
        <v>27.501000123865463</v>
      </c>
      <c r="P225" s="588">
        <v>-68.336390370385161</v>
      </c>
      <c r="Q225" s="585">
        <v>-9.7932007826742442</v>
      </c>
    </row>
    <row r="226" spans="2:17" ht="23.4" x14ac:dyDescent="0.45">
      <c r="B226" s="856" t="s">
        <v>603</v>
      </c>
      <c r="C226" s="1093">
        <v>2.4555555714501276</v>
      </c>
      <c r="D226" s="1097">
        <v>2.5327092967927456E-2</v>
      </c>
      <c r="E226" s="1093">
        <v>12.932727293534713</v>
      </c>
      <c r="F226" s="1093">
        <v>6.3727273507551709</v>
      </c>
      <c r="G226" s="1099">
        <v>4.6800000017339531</v>
      </c>
      <c r="H226" s="1093">
        <v>72.011818625710234</v>
      </c>
      <c r="I226" s="1104">
        <v>8.1999999999999993</v>
      </c>
      <c r="J226" s="1105">
        <v>0.38999999314546585</v>
      </c>
      <c r="K226" s="1093">
        <v>161.98727208917791</v>
      </c>
      <c r="L226" s="1099">
        <v>52.110181635076351</v>
      </c>
      <c r="M226" s="1094">
        <v>8.7455870752984832E-2</v>
      </c>
      <c r="N226" s="1093">
        <v>33.178181734952062</v>
      </c>
      <c r="O226" s="1093">
        <v>24.017000024968926</v>
      </c>
    </row>
    <row r="227" spans="2:17" ht="23.4" x14ac:dyDescent="0.45">
      <c r="B227" s="856" t="s">
        <v>604</v>
      </c>
      <c r="C227" s="1093">
        <v>3.0300000429153444</v>
      </c>
      <c r="D227" s="1097">
        <v>4.6127392910420895E-2</v>
      </c>
      <c r="E227" s="1093">
        <v>17.183333396911621</v>
      </c>
      <c r="F227" s="1093">
        <v>7.3274999062220258</v>
      </c>
      <c r="G227" s="1099">
        <v>6.2616666356722517</v>
      </c>
      <c r="H227" s="1093">
        <v>52.097499529520668</v>
      </c>
      <c r="I227" s="1104">
        <v>100.08333333333333</v>
      </c>
      <c r="J227" s="1105">
        <v>0.58999999761581423</v>
      </c>
      <c r="K227" s="1093">
        <v>121.25999800364177</v>
      </c>
      <c r="L227" s="1099">
        <v>50.048417011896767</v>
      </c>
      <c r="M227" s="1094">
        <v>9.5648604755600289E-2</v>
      </c>
      <c r="N227" s="1093">
        <v>34.195333639780678</v>
      </c>
      <c r="O227" s="1093">
        <v>25.319500207901001</v>
      </c>
    </row>
    <row r="228" spans="2:17" ht="23.4" x14ac:dyDescent="0.45">
      <c r="B228" s="851" t="s">
        <v>16</v>
      </c>
      <c r="C228" s="1093">
        <v>4.2833333611488342</v>
      </c>
      <c r="D228" s="1097">
        <v>4.0292096634705864E-2</v>
      </c>
      <c r="E228" s="1093">
        <v>20.550833066304524</v>
      </c>
      <c r="F228" s="1093">
        <v>18.852499802907307</v>
      </c>
      <c r="G228" s="1099">
        <v>4.3675000071525574</v>
      </c>
      <c r="H228" s="1093">
        <v>98.519166946411133</v>
      </c>
      <c r="I228" s="1104">
        <v>102.08333333333333</v>
      </c>
      <c r="J228" s="1105">
        <v>0.87599998824298386</v>
      </c>
      <c r="K228" s="1093">
        <v>272.05833180745441</v>
      </c>
      <c r="L228" s="1099">
        <v>6.5512499411900835</v>
      </c>
      <c r="M228" s="1094">
        <v>0.18226984515786171</v>
      </c>
      <c r="N228" s="1093">
        <v>63.106250127156578</v>
      </c>
      <c r="O228" s="1093">
        <v>55.250583330790199</v>
      </c>
      <c r="P228" s="585">
        <v>-8.8790639592714751</v>
      </c>
      <c r="Q228" s="585">
        <v>-8.8790639592714751</v>
      </c>
    </row>
    <row r="229" spans="2:17" ht="23.4" x14ac:dyDescent="0.45">
      <c r="B229" s="851" t="s">
        <v>24</v>
      </c>
      <c r="C229" s="1093">
        <v>6.2999999324480696</v>
      </c>
      <c r="D229" s="1097">
        <v>3.4428140614181757E-2</v>
      </c>
      <c r="E229" s="1093">
        <v>19.975833257039387</v>
      </c>
      <c r="F229" s="1093">
        <v>13.302499930063883</v>
      </c>
      <c r="G229" s="1099">
        <v>4.3983333706855774</v>
      </c>
      <c r="H229" s="1093">
        <v>74.703332901000977</v>
      </c>
      <c r="I229" s="1104">
        <v>37.444444444444443</v>
      </c>
      <c r="J229" s="1105">
        <v>0.5566666591912508</v>
      </c>
      <c r="K229" s="1093">
        <v>206.21333185831705</v>
      </c>
      <c r="L229" s="1099">
        <v>36.886916299661003</v>
      </c>
      <c r="M229" s="1094">
        <v>0.17067300404111543</v>
      </c>
      <c r="N229" s="1093">
        <v>50.323833465576172</v>
      </c>
      <c r="O229" s="1093">
        <v>29.022249698638916</v>
      </c>
      <c r="P229" s="588">
        <v>-66.014941229798836</v>
      </c>
      <c r="Q229" s="585">
        <v>-9.4452806013671875</v>
      </c>
    </row>
    <row r="230" spans="2:17" ht="23.4" x14ac:dyDescent="0.45">
      <c r="B230" s="851" t="s">
        <v>33</v>
      </c>
      <c r="C230" s="1093">
        <v>3.1777777671813965</v>
      </c>
      <c r="D230" s="1097">
        <v>2.5130414714415867E-2</v>
      </c>
      <c r="E230" s="1093">
        <v>14.199166615804037</v>
      </c>
      <c r="F230" s="1093">
        <v>8.3625000715255737</v>
      </c>
      <c r="G230" s="1099">
        <v>3.250833292802175</v>
      </c>
      <c r="H230" s="1093">
        <v>43.62916692097982</v>
      </c>
      <c r="I230" s="1104">
        <v>38</v>
      </c>
      <c r="J230" s="1105">
        <v>0.38625001115724444</v>
      </c>
      <c r="K230" s="1093">
        <v>125.86166699727376</v>
      </c>
      <c r="L230" s="1099">
        <v>18.179500063260395</v>
      </c>
      <c r="M230" s="1094">
        <v>8.9451678718129798E-2</v>
      </c>
      <c r="N230" s="1093">
        <v>29.716249942779541</v>
      </c>
      <c r="O230" s="1093">
        <v>19.999749859174091</v>
      </c>
      <c r="P230" s="588">
        <v>-68.826203816673527</v>
      </c>
      <c r="Q230" s="585">
        <v>-9.842123335019183</v>
      </c>
    </row>
    <row r="231" spans="2:17" ht="22.8" x14ac:dyDescent="0.35">
      <c r="B231" s="857" t="s">
        <v>605</v>
      </c>
      <c r="C231" s="1093">
        <v>5.904166579246521</v>
      </c>
      <c r="D231" s="1097">
        <v>4.7388349575075234E-2</v>
      </c>
      <c r="E231" s="1093">
        <v>11.131666620572409</v>
      </c>
      <c r="F231" s="1093">
        <v>7.6716666221618652</v>
      </c>
      <c r="G231" s="1099">
        <v>1.501666675011317</v>
      </c>
      <c r="H231" s="1093">
        <v>107.27791659037273</v>
      </c>
      <c r="I231" s="1104">
        <v>15.263157894736842</v>
      </c>
      <c r="J231" s="1105">
        <v>9.6249999944120646E-2</v>
      </c>
      <c r="K231" s="1093">
        <v>286.54583231608075</v>
      </c>
      <c r="L231" s="1099">
        <v>15.512166579564413</v>
      </c>
      <c r="M231" s="1094">
        <v>0.12855710306515297</v>
      </c>
      <c r="N231" s="1093">
        <v>42.001333475112915</v>
      </c>
      <c r="O231" s="1093">
        <v>22.691666722297668</v>
      </c>
      <c r="P231" s="588">
        <v>-72.189333002600605</v>
      </c>
      <c r="Q231" s="585">
        <v>-10.353061093470624</v>
      </c>
    </row>
    <row r="232" spans="2:17" ht="23.4" x14ac:dyDescent="0.45">
      <c r="B232" s="878" t="s">
        <v>665</v>
      </c>
      <c r="C232" s="879">
        <v>3.8010603027095051</v>
      </c>
      <c r="D232" s="880">
        <v>2.9215759482589716E-2</v>
      </c>
      <c r="E232" s="879">
        <v>13.669708623781213</v>
      </c>
      <c r="F232" s="879">
        <v>7.3815301744068877</v>
      </c>
      <c r="G232" s="879">
        <v>2.181313934277715</v>
      </c>
      <c r="H232" s="879">
        <v>66.631035182782114</v>
      </c>
      <c r="I232" s="879">
        <v>14.84153756211634</v>
      </c>
      <c r="J232" s="881">
        <v>0.28667251664183618</v>
      </c>
      <c r="K232" s="879">
        <v>154.62108238334449</v>
      </c>
      <c r="L232" s="879">
        <v>36.692510540276537</v>
      </c>
      <c r="M232" s="880">
        <v>9.3356884862636394E-2</v>
      </c>
      <c r="N232" s="879">
        <v>38.798034648476673</v>
      </c>
      <c r="O232" s="879">
        <v>25.435312329487815</v>
      </c>
      <c r="P232" s="879">
        <v>-68.154612564728069</v>
      </c>
      <c r="Q232" s="881">
        <v>-9.8149789398285403</v>
      </c>
    </row>
    <row r="233" spans="2:17" ht="23.4" x14ac:dyDescent="0.45">
      <c r="B233" s="878" t="s">
        <v>709</v>
      </c>
      <c r="C233" s="934">
        <v>4.3339698227615351</v>
      </c>
      <c r="D233" s="933">
        <v>2.8296731249194591E-2</v>
      </c>
      <c r="E233" s="934">
        <v>18.456587820246099</v>
      </c>
      <c r="F233" s="934">
        <v>9.5174891837769877</v>
      </c>
      <c r="G233" s="934">
        <v>2.444759308973754</v>
      </c>
      <c r="H233" s="934">
        <v>71.828362711493739</v>
      </c>
      <c r="I233" s="934">
        <v>13.111067681547009</v>
      </c>
      <c r="J233" s="935">
        <v>0.24440787473532172</v>
      </c>
      <c r="K233" s="934">
        <v>171.46470346585741</v>
      </c>
      <c r="L233" s="934">
        <v>32.308946356086388</v>
      </c>
      <c r="M233" s="933">
        <v>0.10748500264376085</v>
      </c>
      <c r="N233" s="934">
        <v>46.448728034845715</v>
      </c>
      <c r="O233" s="934">
        <v>34.251109703239429</v>
      </c>
      <c r="P233" s="934">
        <v>-68.291992166156817</v>
      </c>
      <c r="Q233" s="935">
        <v>-9.7801773557930165</v>
      </c>
    </row>
    <row r="234" spans="2:17" ht="23.4" x14ac:dyDescent="0.45">
      <c r="B234" s="843" t="s">
        <v>76</v>
      </c>
      <c r="C234" s="844">
        <v>6.4777778519524469</v>
      </c>
      <c r="D234" s="845">
        <v>3.307866957038641E-2</v>
      </c>
      <c r="E234" s="844">
        <v>9.5888889100816517</v>
      </c>
      <c r="F234" s="844">
        <v>7.7277777459886341</v>
      </c>
      <c r="G234" s="844">
        <v>1.301111102104187</v>
      </c>
      <c r="H234" s="844">
        <v>90.807778252495666</v>
      </c>
      <c r="I234" s="844">
        <v>8.5</v>
      </c>
      <c r="J234" s="846">
        <v>5.000000074505806E-2</v>
      </c>
      <c r="K234" s="844">
        <v>281.37777709960938</v>
      </c>
      <c r="L234" s="844">
        <v>3.9127777947319879</v>
      </c>
      <c r="M234" s="845">
        <v>8.0344006419181824E-2</v>
      </c>
      <c r="N234" s="844">
        <v>24.364555570814346</v>
      </c>
      <c r="O234" s="844">
        <v>14.897555351257324</v>
      </c>
      <c r="P234" s="588">
        <v>-73.243647537752651</v>
      </c>
      <c r="Q234" s="585">
        <v>-10.44971813437961</v>
      </c>
    </row>
    <row r="235" spans="2:17" ht="23.4" x14ac:dyDescent="0.45">
      <c r="B235" s="847" t="s">
        <v>77</v>
      </c>
      <c r="C235" s="848">
        <v>5.4555555449591742</v>
      </c>
      <c r="D235" s="849">
        <v>2.7860216175516445E-2</v>
      </c>
      <c r="E235" s="848">
        <v>10.346666547987196</v>
      </c>
      <c r="F235" s="848">
        <v>6.9577778710259333</v>
      </c>
      <c r="G235" s="848">
        <v>1.4822222259309557</v>
      </c>
      <c r="H235" s="848">
        <v>94.595555623372391</v>
      </c>
      <c r="I235" s="848">
        <v>8.1666666666666661</v>
      </c>
      <c r="J235" s="850"/>
      <c r="K235" s="848">
        <v>275.94444274902344</v>
      </c>
      <c r="L235" s="848">
        <v>9.9465556674533424</v>
      </c>
      <c r="M235" s="849">
        <v>7.1737980263100729E-2</v>
      </c>
      <c r="N235" s="848">
        <v>28.751777436998154</v>
      </c>
      <c r="O235" s="848">
        <v>17.594777848985501</v>
      </c>
      <c r="P235" s="588">
        <v>-72.852736114017745</v>
      </c>
      <c r="Q235" s="585">
        <v>-10.445279451804719</v>
      </c>
    </row>
  </sheetData>
  <conditionalFormatting sqref="N70">
    <cfRule type="cellIs" dxfId="220" priority="104" operator="between">
      <formula>$O$38</formula>
      <formula>$O$60</formula>
    </cfRule>
  </conditionalFormatting>
  <conditionalFormatting sqref="D78:L79 C33:O75">
    <cfRule type="cellIs" dxfId="219" priority="57" operator="lessThan">
      <formula>0</formula>
    </cfRule>
  </conditionalFormatting>
  <conditionalFormatting sqref="E211:E212 E103:E209">
    <cfRule type="cellIs" dxfId="218" priority="55" operator="between">
      <formula>$E$85</formula>
      <formula>$E$95</formula>
    </cfRule>
  </conditionalFormatting>
  <conditionalFormatting sqref="F211:F212 F103:F209">
    <cfRule type="cellIs" dxfId="217" priority="54" operator="between">
      <formula>$F$85</formula>
      <formula>$F$95</formula>
    </cfRule>
  </conditionalFormatting>
  <conditionalFormatting sqref="G211 G103:G209">
    <cfRule type="cellIs" dxfId="216" priority="53" operator="between">
      <formula>$G$85</formula>
      <formula>$G$95</formula>
    </cfRule>
  </conditionalFormatting>
  <conditionalFormatting sqref="H211:H212 H103:H209">
    <cfRule type="cellIs" dxfId="215" priority="52" operator="between">
      <formula>$H$85</formula>
      <formula>$H$95</formula>
    </cfRule>
  </conditionalFormatting>
  <conditionalFormatting sqref="K103:K209">
    <cfRule type="cellIs" dxfId="214" priority="51" operator="between">
      <formula>$K$85</formula>
      <formula>$K$95</formula>
    </cfRule>
  </conditionalFormatting>
  <conditionalFormatting sqref="M211:M212 M103:M209">
    <cfRule type="cellIs" dxfId="213" priority="50" operator="between">
      <formula>$M$85</formula>
      <formula>$M$95</formula>
    </cfRule>
  </conditionalFormatting>
  <conditionalFormatting sqref="O211:O212 O103:O209">
    <cfRule type="cellIs" dxfId="212" priority="49" operator="between">
      <formula>$O$85</formula>
      <formula>$O$95</formula>
    </cfRule>
  </conditionalFormatting>
  <conditionalFormatting sqref="I103:I209">
    <cfRule type="cellIs" dxfId="211" priority="46" operator="between">
      <formula>$I$89</formula>
      <formula>$I$91</formula>
    </cfRule>
    <cfRule type="cellIs" dxfId="210" priority="47" operator="between">
      <formula>$I$87</formula>
      <formula>$I$89</formula>
    </cfRule>
    <cfRule type="cellIs" dxfId="209" priority="48" operator="between">
      <formula>$I$85</formula>
      <formula>$I$87</formula>
    </cfRule>
  </conditionalFormatting>
  <conditionalFormatting sqref="L212 L103:L209">
    <cfRule type="cellIs" dxfId="208" priority="39" operator="between">
      <formula>$L$93</formula>
      <formula>$L$95</formula>
    </cfRule>
    <cfRule type="cellIs" dxfId="207" priority="40" operator="between">
      <formula>$L$89</formula>
      <formula>$L$91</formula>
    </cfRule>
    <cfRule type="cellIs" dxfId="206" priority="41" operator="between">
      <formula>$L$85</formula>
      <formula>$L$87</formula>
    </cfRule>
  </conditionalFormatting>
  <conditionalFormatting sqref="N211:N212 N103:N209">
    <cfRule type="cellIs" dxfId="205" priority="35" operator="between">
      <formula>$N$85</formula>
      <formula>$N$91</formula>
    </cfRule>
    <cfRule type="cellIs" dxfId="204" priority="36" operator="between">
      <formula>$N$93</formula>
      <formula>$N$95</formula>
    </cfRule>
    <cfRule type="cellIs" dxfId="203" priority="37" operator="between">
      <formula>$N$89</formula>
      <formula>$N$91</formula>
    </cfRule>
    <cfRule type="cellIs" dxfId="202" priority="38" operator="between">
      <formula>$N$85</formula>
      <formula>$N$87</formula>
    </cfRule>
  </conditionalFormatting>
  <conditionalFormatting sqref="C103">
    <cfRule type="cellIs" dxfId="201" priority="106" operator="between">
      <formula>$D$176</formula>
      <formula>$D$183</formula>
    </cfRule>
  </conditionalFormatting>
  <conditionalFormatting sqref="E218">
    <cfRule type="cellIs" dxfId="200" priority="34" operator="between">
      <formula>$E$85</formula>
      <formula>$E$95</formula>
    </cfRule>
  </conditionalFormatting>
  <conditionalFormatting sqref="F218">
    <cfRule type="cellIs" dxfId="199" priority="33" operator="between">
      <formula>$F$85</formula>
      <formula>$F$95</formula>
    </cfRule>
  </conditionalFormatting>
  <conditionalFormatting sqref="G218">
    <cfRule type="cellIs" dxfId="198" priority="32" operator="between">
      <formula>$G$85</formula>
      <formula>$G$95</formula>
    </cfRule>
  </conditionalFormatting>
  <conditionalFormatting sqref="H218">
    <cfRule type="cellIs" dxfId="197" priority="31" operator="between">
      <formula>$H$85</formula>
      <formula>$H$95</formula>
    </cfRule>
  </conditionalFormatting>
  <conditionalFormatting sqref="K218">
    <cfRule type="cellIs" dxfId="196" priority="30" operator="between">
      <formula>$K$85</formula>
      <formula>$K$95</formula>
    </cfRule>
  </conditionalFormatting>
  <conditionalFormatting sqref="M218">
    <cfRule type="cellIs" dxfId="195" priority="29" operator="between">
      <formula>$M$85</formula>
      <formula>$M$95</formula>
    </cfRule>
  </conditionalFormatting>
  <conditionalFormatting sqref="O218">
    <cfRule type="cellIs" dxfId="194" priority="28" operator="between">
      <formula>$O$85</formula>
      <formula>$O$95</formula>
    </cfRule>
  </conditionalFormatting>
  <conditionalFormatting sqref="I218">
    <cfRule type="cellIs" dxfId="193" priority="25" operator="between">
      <formula>$I$89</formula>
      <formula>$I$91</formula>
    </cfRule>
    <cfRule type="cellIs" dxfId="192" priority="26" operator="between">
      <formula>$I$87</formula>
      <formula>$I$89</formula>
    </cfRule>
    <cfRule type="cellIs" dxfId="191" priority="27" operator="between">
      <formula>$I$85</formula>
      <formula>$I$87</formula>
    </cfRule>
  </conditionalFormatting>
  <conditionalFormatting sqref="L218">
    <cfRule type="cellIs" dxfId="190" priority="22" operator="between">
      <formula>$L$93</formula>
      <formula>$L$95</formula>
    </cfRule>
    <cfRule type="cellIs" dxfId="189" priority="23" operator="between">
      <formula>$L$89</formula>
      <formula>$L$91</formula>
    </cfRule>
    <cfRule type="cellIs" dxfId="188" priority="24" operator="between">
      <formula>$L$85</formula>
      <formula>$L$87</formula>
    </cfRule>
  </conditionalFormatting>
  <conditionalFormatting sqref="N218">
    <cfRule type="cellIs" dxfId="187" priority="18" operator="between">
      <formula>$N$85</formula>
      <formula>$N$91</formula>
    </cfRule>
    <cfRule type="cellIs" dxfId="186" priority="19" operator="between">
      <formula>$N$93</formula>
      <formula>$N$95</formula>
    </cfRule>
    <cfRule type="cellIs" dxfId="185" priority="20" operator="between">
      <formula>$N$89</formula>
      <formula>$N$91</formula>
    </cfRule>
    <cfRule type="cellIs" dxfId="184" priority="21" operator="between">
      <formula>$N$85</formula>
      <formula>$N$87</formula>
    </cfRule>
  </conditionalFormatting>
  <conditionalFormatting sqref="E221:E231">
    <cfRule type="cellIs" dxfId="183" priority="17" operator="between">
      <formula>$E$85</formula>
      <formula>$E$95</formula>
    </cfRule>
  </conditionalFormatting>
  <conditionalFormatting sqref="F221:F231">
    <cfRule type="cellIs" dxfId="182" priority="16" operator="between">
      <formula>$F$85</formula>
      <formula>$F$95</formula>
    </cfRule>
  </conditionalFormatting>
  <conditionalFormatting sqref="G221:G231">
    <cfRule type="cellIs" dxfId="181" priority="15" operator="between">
      <formula>$G$85</formula>
      <formula>$G$95</formula>
    </cfRule>
  </conditionalFormatting>
  <conditionalFormatting sqref="H221:H231">
    <cfRule type="cellIs" dxfId="180" priority="14" operator="between">
      <formula>$H$85</formula>
      <formula>$H$95</formula>
    </cfRule>
  </conditionalFormatting>
  <conditionalFormatting sqref="K221:K231">
    <cfRule type="cellIs" dxfId="179" priority="13" operator="between">
      <formula>$K$85</formula>
      <formula>$K$95</formula>
    </cfRule>
  </conditionalFormatting>
  <conditionalFormatting sqref="M221:M231">
    <cfRule type="cellIs" dxfId="178" priority="12" operator="between">
      <formula>$M$85</formula>
      <formula>$M$95</formula>
    </cfRule>
  </conditionalFormatting>
  <conditionalFormatting sqref="O221:O231">
    <cfRule type="cellIs" dxfId="177" priority="11" operator="between">
      <formula>$O$85</formula>
      <formula>$O$95</formula>
    </cfRule>
  </conditionalFormatting>
  <conditionalFormatting sqref="I221:I231">
    <cfRule type="cellIs" dxfId="176" priority="8" operator="between">
      <formula>$I$89</formula>
      <formula>$I$91</formula>
    </cfRule>
    <cfRule type="cellIs" dxfId="175" priority="9" operator="between">
      <formula>$I$87</formula>
      <formula>$I$89</formula>
    </cfRule>
    <cfRule type="cellIs" dxfId="174" priority="10" operator="between">
      <formula>$I$85</formula>
      <formula>$I$87</formula>
    </cfRule>
  </conditionalFormatting>
  <conditionalFormatting sqref="L221:L231">
    <cfRule type="cellIs" dxfId="173" priority="5" operator="between">
      <formula>$L$93</formula>
      <formula>$L$95</formula>
    </cfRule>
    <cfRule type="cellIs" dxfId="172" priority="6" operator="between">
      <formula>$L$89</formula>
      <formula>$L$91</formula>
    </cfRule>
    <cfRule type="cellIs" dxfId="171" priority="7" operator="between">
      <formula>$L$85</formula>
      <formula>$L$87</formula>
    </cfRule>
  </conditionalFormatting>
  <conditionalFormatting sqref="N221:N231">
    <cfRule type="cellIs" dxfId="170" priority="1" operator="between">
      <formula>$N$85</formula>
      <formula>$N$91</formula>
    </cfRule>
    <cfRule type="cellIs" dxfId="169" priority="2" operator="between">
      <formula>$N$93</formula>
      <formula>$N$95</formula>
    </cfRule>
    <cfRule type="cellIs" dxfId="168" priority="3" operator="between">
      <formula>$N$89</formula>
      <formula>$N$91</formula>
    </cfRule>
    <cfRule type="cellIs" dxfId="167" priority="4" operator="between">
      <formula>$N$85</formula>
      <formula>$N$87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souradnice</vt:lpstr>
      <vt:lpstr>chemie14</vt:lpstr>
      <vt:lpstr>chemie15</vt:lpstr>
      <vt:lpstr>chem</vt:lpstr>
      <vt:lpstr>O a H izotopy</vt:lpstr>
      <vt:lpstr>O a H rady</vt:lpstr>
      <vt:lpstr>O a H prumery a jedine hodnoty</vt:lpstr>
      <vt:lpstr>MIXY+HZ z ponorů</vt:lpstr>
      <vt:lpstr>HZ z Moravy</vt:lpstr>
      <vt:lpstr>HZ z Řimic</vt:lpstr>
      <vt:lpstr>Mixy Morava-Řimice-kvartér</vt:lpstr>
      <vt:lpstr>Ř-Q4-M; M málo</vt:lpstr>
      <vt:lpstr>Ř-Q4-M; Q4 málo</vt:lpstr>
      <vt:lpstr>ZDROJ.DATA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klara</cp:lastModifiedBy>
  <dcterms:created xsi:type="dcterms:W3CDTF">2017-01-16T08:00:36Z</dcterms:created>
  <dcterms:modified xsi:type="dcterms:W3CDTF">2019-03-09T20:04:26Z</dcterms:modified>
</cp:coreProperties>
</file>