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/Users/danielweagley/Dropbox (GaTech)/Work/Teaching/2018/6078/Weeks/Week 7 (Mean-Variance Investing)/In Class Work/"/>
    </mc:Choice>
  </mc:AlternateContent>
  <xr:revisionPtr revIDLastSave="0" documentId="8_{A898E8A8-0719-4E36-B9DF-D57ADFCA99BC}" xr6:coauthVersionLast="47" xr6:coauthVersionMax="47" xr10:uidLastSave="{00000000-0000-0000-0000-000000000000}"/>
  <bookViews>
    <workbookView xWindow="200" yWindow="460" windowWidth="38920" windowHeight="18000" xr2:uid="{00000000-000D-0000-FFFF-FFFF00000000}"/>
  </bookViews>
  <sheets>
    <sheet name="Exhibit 17" sheetId="5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40724.4749884259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solver_adj" localSheetId="0" hidden="1">'Exhibit 17'!$B$21:$M$21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'Exhibit 17'!$B$21:$M$21</definedName>
    <definedName name="solver_lhs10" localSheetId="0" hidden="1">'Exhibit 17'!$K$21</definedName>
    <definedName name="solver_lhs11" localSheetId="0" hidden="1">'Exhibit 17'!$L$21</definedName>
    <definedName name="solver_lhs12" localSheetId="0" hidden="1">'Exhibit 17'!$M$21</definedName>
    <definedName name="solver_lhs13" localSheetId="0" hidden="1">'Exhibit 17'!$O$21</definedName>
    <definedName name="solver_lhs2" localSheetId="0" hidden="1">'Exhibit 17'!$B$21:$M$21</definedName>
    <definedName name="solver_lhs3" localSheetId="0" hidden="1">'Exhibit 17'!$O$21</definedName>
    <definedName name="solver_lhs4" localSheetId="0" hidden="1">'Exhibit 17'!$P$1</definedName>
    <definedName name="solver_lhs6" localSheetId="0" hidden="1">'Exhibit 17'!$G$21</definedName>
    <definedName name="solver_lhs7" localSheetId="0" hidden="1">'Exhibit 17'!$H$21</definedName>
    <definedName name="solver_lhs8" localSheetId="0" hidden="1">'Exhibit 17'!$I$21</definedName>
    <definedName name="solver_lhs9" localSheetId="0" hidden="1">'Exhibit 17'!$J$21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'Exhibit 17'!$P$5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2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'Exhibit 17'!$B$70:$M$70</definedName>
    <definedName name="solver_rhs10" localSheetId="0" hidden="1">0.14</definedName>
    <definedName name="solver_rhs11" localSheetId="0" hidden="1">0.12</definedName>
    <definedName name="solver_rhs12" localSheetId="0" hidden="1">0.15</definedName>
    <definedName name="solver_rhs13" localSheetId="0" hidden="1">1</definedName>
    <definedName name="solver_rhs2" localSheetId="0" hidden="1">'Exhibit 17'!$B$69:$M$69</definedName>
    <definedName name="solver_rhs3" localSheetId="0" hidden="1">1</definedName>
    <definedName name="solver_rhs4" localSheetId="0" hidden="1">'Exhibit 17'!$O$58</definedName>
    <definedName name="solver_rhs6" localSheetId="0" hidden="1">0.12</definedName>
    <definedName name="solver_rhs7" localSheetId="0" hidden="1">0.15</definedName>
    <definedName name="solver_rhs8" localSheetId="0" hidden="1">0.19</definedName>
    <definedName name="solver_rhs9" localSheetId="0" hidden="1">0.19</definedName>
    <definedName name="solver_rlx" localSheetId="0" hidden="1">2</definedName>
    <definedName name="solver_rsd" localSheetId="0" hidden="1">0</definedName>
    <definedName name="solver_rxc4" localSheetId="0" hidden="1">1</definedName>
    <definedName name="solver_rxc5" localSheetId="0" hidden="1">1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7" i="5" l="1"/>
  <c r="N58" i="5"/>
  <c r="N56" i="5"/>
  <c r="B58" i="5" a="1"/>
  <c r="B58" i="5"/>
  <c r="B57" i="5" a="1"/>
  <c r="B57" i="5"/>
  <c r="B56" i="5" a="1"/>
  <c r="B56" i="5"/>
  <c r="U65" i="5"/>
  <c r="X65" i="5"/>
  <c r="X59" i="5"/>
  <c r="X60" i="5"/>
  <c r="X61" i="5"/>
  <c r="X62" i="5"/>
  <c r="X63" i="5"/>
  <c r="X56" i="5"/>
  <c r="U59" i="5"/>
  <c r="U60" i="5"/>
  <c r="U61" i="5"/>
  <c r="U62" i="5"/>
  <c r="U56" i="5"/>
  <c r="B59" i="5" a="1"/>
  <c r="B59" i="5"/>
  <c r="O60" i="5"/>
  <c r="C66" i="5"/>
  <c r="D66" i="5"/>
  <c r="E66" i="5"/>
  <c r="F66" i="5"/>
  <c r="G66" i="5"/>
  <c r="H66" i="5"/>
  <c r="I66" i="5"/>
  <c r="J66" i="5"/>
  <c r="K66" i="5"/>
  <c r="L66" i="5"/>
  <c r="M66" i="5"/>
  <c r="B66" i="5"/>
  <c r="N66" i="5" s="1" a="1"/>
  <c r="N66" i="5" s="1"/>
  <c r="B65" i="5"/>
  <c r="C65" i="5"/>
  <c r="D65" i="5"/>
  <c r="E65" i="5"/>
  <c r="F65" i="5"/>
  <c r="G65" i="5"/>
  <c r="H65" i="5"/>
  <c r="I65" i="5"/>
  <c r="J65" i="5"/>
  <c r="K65" i="5"/>
  <c r="L65" i="5"/>
  <c r="M65" i="5"/>
  <c r="Q56" i="5"/>
  <c r="T60" i="5" a="1"/>
  <c r="T60" i="5" s="1"/>
  <c r="R60" i="5"/>
  <c r="S60" i="5"/>
  <c r="Q61" i="5"/>
  <c r="R61" i="5"/>
  <c r="S61" i="5"/>
  <c r="Q62" i="5"/>
  <c r="R62" i="5"/>
  <c r="S62" i="5"/>
  <c r="Q63" i="5"/>
  <c r="R63" i="5"/>
  <c r="S63" i="5"/>
  <c r="Q57" i="5"/>
  <c r="R57" i="5"/>
  <c r="S57" i="5"/>
  <c r="Q58" i="5"/>
  <c r="R58" i="5"/>
  <c r="S58" i="5"/>
  <c r="Q59" i="5"/>
  <c r="R59" i="5"/>
  <c r="S59" i="5"/>
  <c r="Q60" i="5"/>
  <c r="Q73" i="5" a="1"/>
  <c r="Q73" i="5"/>
  <c r="Q76" i="5"/>
  <c r="Q75" i="5" a="1"/>
  <c r="Q75" i="5"/>
  <c r="Q74" i="5" a="1"/>
  <c r="Q74" i="5"/>
  <c r="B73" i="5" a="1"/>
  <c r="B73" i="5"/>
  <c r="P2" i="5" a="1"/>
  <c r="P2" i="5" s="1"/>
  <c r="P3" i="5" s="1"/>
  <c r="P1" i="5"/>
  <c r="P5" i="5" s="1"/>
  <c r="B27" i="5"/>
  <c r="C27" i="5"/>
  <c r="D27" i="5"/>
  <c r="E27" i="5"/>
  <c r="F27" i="5"/>
  <c r="G27" i="5"/>
  <c r="H27" i="5"/>
  <c r="I27" i="5"/>
  <c r="J27" i="5"/>
  <c r="K27" i="5"/>
  <c r="L27" i="5"/>
  <c r="M27" i="5"/>
  <c r="B28" i="5"/>
  <c r="C28" i="5"/>
  <c r="D28" i="5"/>
  <c r="E28" i="5"/>
  <c r="F28" i="5"/>
  <c r="G28" i="5"/>
  <c r="H28" i="5"/>
  <c r="I28" i="5"/>
  <c r="J28" i="5"/>
  <c r="K28" i="5"/>
  <c r="L28" i="5"/>
  <c r="M28" i="5"/>
  <c r="B29" i="5"/>
  <c r="C29" i="5"/>
  <c r="D29" i="5"/>
  <c r="E29" i="5"/>
  <c r="F29" i="5"/>
  <c r="G29" i="5"/>
  <c r="H29" i="5"/>
  <c r="I29" i="5"/>
  <c r="J29" i="5"/>
  <c r="K29" i="5"/>
  <c r="L29" i="5"/>
  <c r="M29" i="5"/>
  <c r="B30" i="5"/>
  <c r="C30" i="5"/>
  <c r="D30" i="5"/>
  <c r="E30" i="5"/>
  <c r="F30" i="5"/>
  <c r="G30" i="5"/>
  <c r="H30" i="5"/>
  <c r="I30" i="5"/>
  <c r="J30" i="5"/>
  <c r="K30" i="5"/>
  <c r="L30" i="5"/>
  <c r="M30" i="5"/>
  <c r="B31" i="5"/>
  <c r="C31" i="5"/>
  <c r="D31" i="5"/>
  <c r="E31" i="5"/>
  <c r="F31" i="5"/>
  <c r="G31" i="5"/>
  <c r="H31" i="5"/>
  <c r="I31" i="5"/>
  <c r="J31" i="5"/>
  <c r="K31" i="5"/>
  <c r="L31" i="5"/>
  <c r="M31" i="5"/>
  <c r="B32" i="5"/>
  <c r="C32" i="5"/>
  <c r="D32" i="5"/>
  <c r="E32" i="5"/>
  <c r="F32" i="5"/>
  <c r="G32" i="5"/>
  <c r="H32" i="5"/>
  <c r="I32" i="5"/>
  <c r="J32" i="5"/>
  <c r="K32" i="5"/>
  <c r="L32" i="5"/>
  <c r="M32" i="5"/>
  <c r="B33" i="5"/>
  <c r="C33" i="5"/>
  <c r="D33" i="5"/>
  <c r="E33" i="5"/>
  <c r="F33" i="5"/>
  <c r="G33" i="5"/>
  <c r="H33" i="5"/>
  <c r="I33" i="5"/>
  <c r="J33" i="5"/>
  <c r="K33" i="5"/>
  <c r="L33" i="5"/>
  <c r="M33" i="5"/>
  <c r="B34" i="5"/>
  <c r="C34" i="5"/>
  <c r="D34" i="5"/>
  <c r="E34" i="5"/>
  <c r="F34" i="5"/>
  <c r="G34" i="5"/>
  <c r="H34" i="5"/>
  <c r="I34" i="5"/>
  <c r="J34" i="5"/>
  <c r="K34" i="5"/>
  <c r="L34" i="5"/>
  <c r="M34" i="5"/>
  <c r="B35" i="5"/>
  <c r="C35" i="5"/>
  <c r="D35" i="5"/>
  <c r="E35" i="5"/>
  <c r="F35" i="5"/>
  <c r="G35" i="5"/>
  <c r="H35" i="5"/>
  <c r="I35" i="5"/>
  <c r="J35" i="5"/>
  <c r="K35" i="5"/>
  <c r="L35" i="5"/>
  <c r="M35" i="5"/>
  <c r="B36" i="5"/>
  <c r="C36" i="5"/>
  <c r="D36" i="5"/>
  <c r="E36" i="5"/>
  <c r="F36" i="5"/>
  <c r="G36" i="5"/>
  <c r="H36" i="5"/>
  <c r="I36" i="5"/>
  <c r="J36" i="5"/>
  <c r="K36" i="5"/>
  <c r="L36" i="5"/>
  <c r="M36" i="5"/>
  <c r="B37" i="5"/>
  <c r="C37" i="5"/>
  <c r="D37" i="5"/>
  <c r="E37" i="5"/>
  <c r="F37" i="5"/>
  <c r="G37" i="5"/>
  <c r="H37" i="5"/>
  <c r="I37" i="5"/>
  <c r="J37" i="5"/>
  <c r="K37" i="5"/>
  <c r="L37" i="5"/>
  <c r="M37" i="5"/>
  <c r="C26" i="5"/>
  <c r="D26" i="5"/>
  <c r="E26" i="5"/>
  <c r="F26" i="5"/>
  <c r="G26" i="5"/>
  <c r="H26" i="5"/>
  <c r="I26" i="5"/>
  <c r="J26" i="5"/>
  <c r="K26" i="5"/>
  <c r="L26" i="5"/>
  <c r="M26" i="5"/>
  <c r="B26" i="5"/>
  <c r="N41" i="5"/>
  <c r="N26" i="5"/>
  <c r="N42" i="5"/>
  <c r="N27" i="5"/>
  <c r="N43" i="5"/>
  <c r="N28" i="5"/>
  <c r="N44" i="5"/>
  <c r="N29" i="5"/>
  <c r="N45" i="5"/>
  <c r="N30" i="5"/>
  <c r="N46" i="5"/>
  <c r="N31" i="5"/>
  <c r="N47" i="5"/>
  <c r="N32" i="5"/>
  <c r="N48" i="5"/>
  <c r="N33" i="5"/>
  <c r="N49" i="5"/>
  <c r="N34" i="5"/>
  <c r="N50" i="5"/>
  <c r="N35" i="5"/>
  <c r="N51" i="5"/>
  <c r="N36" i="5"/>
  <c r="N52" i="5"/>
  <c r="N37" i="5"/>
  <c r="O21" i="5"/>
  <c r="R56" i="5"/>
  <c r="S56" i="5"/>
  <c r="T61" i="5"/>
  <c r="T62" i="5"/>
  <c r="T63" i="5"/>
  <c r="T56" i="5"/>
  <c r="T59" i="5"/>
  <c r="T58" i="5"/>
  <c r="T57" i="5"/>
  <c r="U66" i="5" l="1"/>
  <c r="X66" i="5"/>
  <c r="X58" i="5"/>
  <c r="U58" i="5"/>
  <c r="X57" i="5"/>
  <c r="U57" i="5"/>
  <c r="N65" i="5" a="1"/>
  <c r="N65" i="5" s="1"/>
  <c r="B52" i="5" a="1"/>
  <c r="B52" i="5" s="1"/>
  <c r="C52" i="5" a="1"/>
  <c r="C52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 s="1"/>
  <c r="B51" i="5" a="1"/>
  <c r="B51" i="5" s="1"/>
  <c r="C51" i="5" a="1"/>
  <c r="C51" i="5" s="1"/>
  <c r="D51" i="5" a="1"/>
  <c r="D51" i="5" s="1"/>
  <c r="E51" i="5" a="1"/>
  <c r="E51" i="5" s="1"/>
  <c r="F51" i="5" a="1"/>
  <c r="F51" i="5" s="1"/>
  <c r="G51" i="5" a="1"/>
  <c r="G51" i="5" s="1"/>
  <c r="H51" i="5" a="1"/>
  <c r="H51" i="5" s="1"/>
  <c r="I51" i="5" a="1"/>
  <c r="I51" i="5" s="1"/>
  <c r="J51" i="5" a="1"/>
  <c r="J51" i="5" s="1"/>
  <c r="K51" i="5" a="1"/>
  <c r="K51" i="5" s="1"/>
  <c r="L51" i="5" a="1"/>
  <c r="L51" i="5" s="1"/>
  <c r="M51" i="5" a="1"/>
  <c r="M51" i="5" s="1"/>
  <c r="B50" i="5" a="1"/>
  <c r="B50" i="5" s="1"/>
  <c r="C50" i="5" a="1"/>
  <c r="C50" i="5" s="1"/>
  <c r="D50" i="5" a="1"/>
  <c r="D50" i="5" s="1"/>
  <c r="E50" i="5" a="1"/>
  <c r="E50" i="5" s="1"/>
  <c r="F50" i="5" a="1"/>
  <c r="F50" i="5" s="1"/>
  <c r="G50" i="5" a="1"/>
  <c r="G50" i="5" s="1"/>
  <c r="H50" i="5" a="1"/>
  <c r="H50" i="5" s="1"/>
  <c r="I50" i="5" a="1"/>
  <c r="I50" i="5" s="1"/>
  <c r="J50" i="5" a="1"/>
  <c r="J50" i="5" s="1"/>
  <c r="K50" i="5" a="1"/>
  <c r="K50" i="5" s="1"/>
  <c r="L50" i="5" a="1"/>
  <c r="L50" i="5" s="1"/>
  <c r="M50" i="5" a="1"/>
  <c r="M50" i="5" s="1"/>
  <c r="B49" i="5" a="1"/>
  <c r="B49" i="5" s="1"/>
  <c r="C49" i="5" a="1"/>
  <c r="C49" i="5" s="1"/>
  <c r="D49" i="5" a="1"/>
  <c r="D49" i="5" s="1"/>
  <c r="E49" i="5" a="1"/>
  <c r="E49" i="5" s="1"/>
  <c r="F49" i="5" a="1"/>
  <c r="F49" i="5" s="1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M49" i="5" a="1"/>
  <c r="M49" i="5" s="1"/>
  <c r="B48" i="5" a="1"/>
  <c r="B48" i="5" s="1"/>
  <c r="C48" i="5" a="1"/>
  <c r="C48" i="5" s="1"/>
  <c r="D48" i="5" a="1"/>
  <c r="D48" i="5" s="1"/>
  <c r="E48" i="5" a="1"/>
  <c r="E48" i="5" s="1"/>
  <c r="F48" i="5" a="1"/>
  <c r="F48" i="5" s="1"/>
  <c r="G48" i="5" a="1"/>
  <c r="G48" i="5" s="1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B47" i="5" a="1"/>
  <c r="B47" i="5" s="1"/>
  <c r="C47" i="5" a="1"/>
  <c r="C47" i="5" s="1"/>
  <c r="D47" i="5" a="1"/>
  <c r="D47" i="5" s="1"/>
  <c r="E47" i="5" a="1"/>
  <c r="E47" i="5" s="1"/>
  <c r="F47" i="5" a="1"/>
  <c r="F47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B46" i="5" a="1"/>
  <c r="B46" i="5" s="1"/>
  <c r="C46" i="5" a="1"/>
  <c r="C46" i="5" s="1"/>
  <c r="D46" i="5" a="1"/>
  <c r="D46" i="5" s="1"/>
  <c r="E46" i="5" a="1"/>
  <c r="E46" i="5" s="1"/>
  <c r="F46" i="5" a="1"/>
  <c r="F46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B45" i="5" a="1"/>
  <c r="B45" i="5" s="1"/>
  <c r="C45" i="5" a="1"/>
  <c r="C45" i="5" s="1"/>
  <c r="D45" i="5" a="1"/>
  <c r="D45" i="5" s="1"/>
  <c r="E45" i="5" a="1"/>
  <c r="E45" i="5" s="1"/>
  <c r="F45" i="5" a="1"/>
  <c r="F45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 s="1"/>
  <c r="M45" i="5" a="1"/>
  <c r="M45" i="5" s="1"/>
  <c r="B44" i="5" a="1"/>
  <c r="B44" i="5" s="1"/>
  <c r="C44" i="5" a="1"/>
  <c r="C44" i="5" s="1"/>
  <c r="D44" i="5" a="1"/>
  <c r="D44" i="5" s="1"/>
  <c r="E44" i="5" a="1"/>
  <c r="E44" i="5" s="1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 s="1"/>
  <c r="B43" i="5" a="1"/>
  <c r="B43" i="5" s="1"/>
  <c r="C43" i="5" a="1"/>
  <c r="C43" i="5" s="1"/>
  <c r="D43" i="5" a="1"/>
  <c r="D43" i="5" s="1"/>
  <c r="E43" i="5" a="1"/>
  <c r="E43" i="5" s="1"/>
  <c r="F43" i="5" a="1"/>
  <c r="F43" i="5" s="1"/>
  <c r="G43" i="5" a="1"/>
  <c r="G43" i="5" s="1"/>
  <c r="H43" i="5" a="1"/>
  <c r="H43" i="5" s="1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B42" i="5" a="1"/>
  <c r="B42" i="5" s="1"/>
  <c r="C42" i="5" a="1"/>
  <c r="C42" i="5" s="1"/>
  <c r="D42" i="5" a="1"/>
  <c r="D42" i="5" s="1"/>
  <c r="E42" i="5" a="1"/>
  <c r="E42" i="5" s="1"/>
  <c r="F42" i="5" a="1"/>
  <c r="F42" i="5" s="1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C41" i="5" a="1"/>
  <c r="C41" i="5" s="1"/>
  <c r="D41" i="5" a="1"/>
  <c r="D41" i="5" s="1"/>
  <c r="E41" i="5" a="1"/>
  <c r="E41" i="5" s="1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 s="1"/>
  <c r="L41" i="5" a="1"/>
  <c r="L41" i="5" s="1"/>
  <c r="M41" i="5" a="1"/>
  <c r="M41" i="5" s="1"/>
  <c r="B41" i="5" a="1"/>
  <c r="B41" i="5" s="1"/>
  <c r="O66" i="5"/>
  <c r="U63" i="5" s="1"/>
  <c r="R66" i="5"/>
  <c r="T66" i="5"/>
  <c r="S66" i="5"/>
  <c r="Q66" i="5"/>
  <c r="O65" i="5"/>
  <c r="Q65" i="5"/>
  <c r="R65" i="5"/>
  <c r="T65" i="5"/>
  <c r="S6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<sst xmlns="http://schemas.openxmlformats.org/spreadsheetml/2006/main" count="138" uniqueCount="48">
  <si>
    <t>Dom Eq</t>
  </si>
  <si>
    <t>For Eq</t>
  </si>
  <si>
    <t>Em Mkt</t>
  </si>
  <si>
    <t>Private Eq</t>
  </si>
  <si>
    <t>Ab Ret</t>
  </si>
  <si>
    <t>HY</t>
  </si>
  <si>
    <t>Comm</t>
  </si>
  <si>
    <t>Nat Res</t>
  </si>
  <si>
    <t>RE</t>
  </si>
  <si>
    <t>Dom Bonds</t>
  </si>
  <si>
    <t>For Bonds</t>
  </si>
  <si>
    <t>IF Bonds</t>
  </si>
  <si>
    <t>E[Portfolio Real Return]</t>
  </si>
  <si>
    <t>Var[Portfolio Return]</t>
  </si>
  <si>
    <t>SD[Portfolio Return]</t>
  </si>
  <si>
    <t>Sharpe Ratio</t>
  </si>
  <si>
    <t>Risk Free Rate</t>
  </si>
  <si>
    <t>Real Ret</t>
  </si>
  <si>
    <t>Risk</t>
  </si>
  <si>
    <t>Sum of Weights</t>
  </si>
  <si>
    <t>Weights</t>
  </si>
  <si>
    <t>Covariances:</t>
  </si>
  <si>
    <t>=B2*B$18*$N26</t>
  </si>
  <si>
    <t>(corr(1,2)*sd1*sd2)</t>
  </si>
  <si>
    <t>Std Dev</t>
  </si>
  <si>
    <t>=b18</t>
  </si>
  <si>
    <t>=c18</t>
  </si>
  <si>
    <t>etc.</t>
  </si>
  <si>
    <t>Weighted Covariances</t>
  </si>
  <si>
    <t>=w1*w2*cov(1,2)</t>
  </si>
  <si>
    <t>Efficient Frontier:</t>
  </si>
  <si>
    <t>5.5% Target with Cash at 1%</t>
  </si>
  <si>
    <t>5.5% Target with Cash at 3%</t>
  </si>
  <si>
    <t>Min SD</t>
  </si>
  <si>
    <t>E[real ret]</t>
  </si>
  <si>
    <t>Sharpe</t>
  </si>
  <si>
    <t>w risky</t>
  </si>
  <si>
    <t>w risk-free</t>
  </si>
  <si>
    <t>SD</t>
  </si>
  <si>
    <t>Optimal</t>
  </si>
  <si>
    <t>No short-selling:</t>
  </si>
  <si>
    <t>Near policy portfolio:</t>
  </si>
  <si>
    <t>Minimum</t>
  </si>
  <si>
    <t>Maximum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</si>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</sst>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2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u/>
      <sz val="12"/>
      <color theme="1"/>
      <name val="Aptos"/>
    </font>
    <font>
      <sz val="12"/>
      <name val="Aptos"/>
    </font>
    <font>
      <b/>
      <sz val="12"/>
      <name val="Aptos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6"/>
    <xf numFmtId="0" fontId="3" fillId="0" borderId="0" xfId="6" applyFont="1"/>
    <xf numFmtId="0" fontId="8" fillId="7" borderId="0" xfId="6" applyFont="1" applyFill="1" applyAlignment="1">
      <alignment horizontal="center"/>
    </xf>
    <xf numFmtId="0" fontId="8" fillId="8" borderId="0" xfId="6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7" applyFont="1" applyAlignment="1">
      <alignment horizontal="center"/>
    </xf>
    <xf numFmtId="0" fontId="7" fillId="0" borderId="0" xfId="6" applyFont="1" applyAlignment="1">
      <alignment horizontal="center"/>
    </xf>
    <xf numFmtId="164" fontId="8" fillId="4" borderId="1" xfId="6" applyNumberFormat="1" applyFont="1" applyFill="1" applyBorder="1" applyAlignment="1">
      <alignment horizontal="center"/>
    </xf>
    <xf numFmtId="0" fontId="3" fillId="0" borderId="0" xfId="6" applyFont="1" applyAlignment="1">
      <alignment horizontal="center"/>
    </xf>
    <xf numFmtId="0" fontId="8" fillId="0" borderId="0" xfId="7" applyFont="1" applyAlignment="1">
      <alignment horizontal="center"/>
    </xf>
    <xf numFmtId="0" fontId="8" fillId="0" borderId="0" xfId="6" applyFont="1" applyAlignment="1">
      <alignment horizontal="center"/>
    </xf>
    <xf numFmtId="0" fontId="1" fillId="0" borderId="0" xfId="6" applyAlignment="1">
      <alignment horizontal="center"/>
    </xf>
    <xf numFmtId="10" fontId="10" fillId="4" borderId="1" xfId="8" applyNumberFormat="1" applyFont="1" applyFill="1" applyBorder="1" applyAlignment="1">
      <alignment horizontal="center"/>
    </xf>
    <xf numFmtId="9" fontId="8" fillId="0" borderId="1" xfId="6" applyNumberFormat="1" applyFont="1" applyBorder="1" applyAlignment="1">
      <alignment horizontal="center"/>
    </xf>
    <xf numFmtId="2" fontId="7" fillId="4" borderId="1" xfId="6" applyNumberFormat="1" applyFont="1" applyFill="1" applyBorder="1" applyAlignment="1">
      <alignment horizontal="center"/>
    </xf>
    <xf numFmtId="0" fontId="11" fillId="0" borderId="0" xfId="6" applyFont="1" applyAlignment="1">
      <alignment horizontal="center"/>
    </xf>
    <xf numFmtId="9" fontId="10" fillId="5" borderId="0" xfId="8" applyFont="1" applyFill="1" applyAlignment="1">
      <alignment horizontal="center"/>
    </xf>
    <xf numFmtId="9" fontId="8" fillId="0" borderId="0" xfId="6" applyNumberFormat="1" applyFont="1" applyAlignment="1">
      <alignment horizontal="center"/>
    </xf>
    <xf numFmtId="0" fontId="8" fillId="0" borderId="0" xfId="6" quotePrefix="1" applyFont="1" applyAlignment="1">
      <alignment horizontal="center"/>
    </xf>
    <xf numFmtId="0" fontId="9" fillId="0" borderId="0" xfId="6" applyFont="1" applyAlignment="1">
      <alignment horizontal="center"/>
    </xf>
    <xf numFmtId="0" fontId="8" fillId="2" borderId="0" xfId="6" applyFont="1" applyFill="1" applyAlignment="1">
      <alignment horizontal="center"/>
    </xf>
    <xf numFmtId="0" fontId="7" fillId="0" borderId="0" xfId="6" quotePrefix="1" applyFont="1" applyAlignment="1">
      <alignment horizontal="center"/>
    </xf>
    <xf numFmtId="0" fontId="8" fillId="6" borderId="0" xfId="6" applyFont="1" applyFill="1" applyAlignment="1">
      <alignment horizontal="center"/>
    </xf>
    <xf numFmtId="0" fontId="7" fillId="0" borderId="1" xfId="6" applyFont="1" applyBorder="1" applyAlignment="1">
      <alignment horizontal="center"/>
    </xf>
    <xf numFmtId="10" fontId="8" fillId="0" borderId="1" xfId="1" applyNumberFormat="1" applyFont="1" applyBorder="1" applyAlignment="1">
      <alignment horizontal="center"/>
    </xf>
    <xf numFmtId="9" fontId="10" fillId="3" borderId="0" xfId="8" applyFont="1" applyFill="1" applyAlignment="1">
      <alignment horizontal="center"/>
    </xf>
    <xf numFmtId="0" fontId="8" fillId="3" borderId="0" xfId="6" applyFont="1" applyFill="1" applyAlignment="1">
      <alignment horizontal="center"/>
    </xf>
    <xf numFmtId="10" fontId="8" fillId="0" borderId="0" xfId="6" applyNumberFormat="1" applyFont="1" applyAlignment="1">
      <alignment horizontal="center"/>
    </xf>
    <xf numFmtId="10" fontId="8" fillId="3" borderId="2" xfId="1" applyNumberFormat="1" applyFont="1" applyFill="1" applyBorder="1" applyAlignment="1">
      <alignment horizontal="center"/>
    </xf>
    <xf numFmtId="10" fontId="8" fillId="3" borderId="1" xfId="1" applyNumberFormat="1" applyFont="1" applyFill="1" applyBorder="1" applyAlignment="1">
      <alignment horizontal="center"/>
    </xf>
    <xf numFmtId="165" fontId="8" fillId="7" borderId="0" xfId="6" applyNumberFormat="1" applyFont="1" applyFill="1" applyAlignment="1">
      <alignment horizontal="center"/>
    </xf>
    <xf numFmtId="165" fontId="8" fillId="8" borderId="0" xfId="6" applyNumberFormat="1" applyFont="1" applyFill="1" applyAlignment="1">
      <alignment horizontal="center"/>
    </xf>
    <xf numFmtId="165" fontId="8" fillId="8" borderId="0" xfId="1" applyNumberFormat="1" applyFont="1" applyFill="1" applyAlignment="1">
      <alignment horizontal="center"/>
    </xf>
    <xf numFmtId="0" fontId="8" fillId="7" borderId="0" xfId="6" applyFont="1" applyFill="1" applyAlignment="1">
      <alignment horizontal="center"/>
    </xf>
    <xf numFmtId="0" fontId="8" fillId="8" borderId="0" xfId="6" applyFont="1" applyFill="1" applyAlignment="1">
      <alignment horizontal="center"/>
    </xf>
  </cellXfs>
  <cellStyles count="9">
    <cellStyle name="Followed Hyperlink" xfId="5" builtinId="9" hidden="1"/>
    <cellStyle name="Followed Hyperlink" xfId="3" builtinId="9" hidden="1"/>
    <cellStyle name="Hyperlink" xfId="4" builtinId="8" hidden="1"/>
    <cellStyle name="Hyperlink" xfId="2" builtinId="8" hidden="1"/>
    <cellStyle name="Normal" xfId="0" builtinId="0"/>
    <cellStyle name="Normal 2" xfId="6" xr:uid="{00000000-0005-0000-0000-000005000000}"/>
    <cellStyle name="Normal 3" xfId="7" xr:uid="{00000000-0005-0000-0000-000006000000}"/>
    <cellStyle name="Percent" xfId="1" builtinId="5"/>
    <cellStyle name="Percent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HMC</a:t>
            </a:r>
            <a:r>
              <a:rPr lang="en-US" baseline="0"/>
              <a:t> Efficient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'Exhibit 17'!$O$55</c:f>
              <c:strCache>
                <c:ptCount val="1"/>
                <c:pt idx="0">
                  <c:v>E[real ret]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1.6666666666666601E-2"/>
                  <c:y val="0.1018518518518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A35-BC40-B9F3-FD89AE7F96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'Exhibit 17'!$N$56:$N$63</c:f>
              <c:numCache>
                <c:formatCode>0.00%</c:formatCode>
                <c:ptCount val="8"/>
                <c:pt idx="0">
                  <c:v>5.3404888861344223E-2</c:v>
                </c:pt>
                <c:pt idx="1">
                  <c:v>4.2160148959447287E-2</c:v>
                </c:pt>
                <c:pt idx="2">
                  <c:v>4.123399370730757E-2</c:v>
                </c:pt>
                <c:pt idx="3">
                  <c:v>5.33E-2</c:v>
                </c:pt>
                <c:pt idx="4">
                  <c:v>5.6339278527538471E-2</c:v>
                </c:pt>
                <c:pt idx="5">
                  <c:v>7.4559886460479896E-2</c:v>
                </c:pt>
                <c:pt idx="6">
                  <c:v>0.10395480442987823</c:v>
                </c:pt>
                <c:pt idx="7">
                  <c:v>0.14593538484548557</c:v>
                </c:pt>
              </c:numCache>
            </c:numRef>
          </c:xVal>
          <c:yVal>
            <c:numRef>
              <c:f>'Exhibit 17'!$O$56:$O$63</c:f>
              <c:numCache>
                <c:formatCode>0.00%</c:formatCode>
                <c:ptCount val="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4.1933546053203749E-2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35-BC40-B9F3-FD89AE7F9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777968"/>
        <c:axId val="659166864"/>
      </c:scatterChart>
      <c:valAx>
        <c:axId val="65877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 Dev.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66864"/>
        <c:crosses val="autoZero"/>
        <c:crossBetween val="midCat"/>
      </c:valAx>
      <c:valAx>
        <c:axId val="65916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Real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32</xdr:row>
      <xdr:rowOff>85725</xdr:rowOff>
    </xdr:from>
    <xdr:to>
      <xdr:col>20</xdr:col>
      <xdr:colOff>447675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047874-699A-4A92-9503-D84264EEE68A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599176002541837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45" zoomScale="110" zoomScaleNormal="110" zoomScalePageLayoutView="110" workbookViewId="0">
      <selection activeCell="O62" sqref="O62"/>
    </sheetView>
  </sheetViews>
  <sheetFormatPr defaultColWidth="10.85546875" defaultRowHeight="15.95"/>
  <cols>
    <col min="1" max="1" width="25.140625" style="9" bestFit="1" customWidth="1"/>
    <col min="2" max="2" width="17.85546875" style="12" bestFit="1" customWidth="1"/>
    <col min="3" max="8" width="16.28515625" style="12" bestFit="1" customWidth="1"/>
    <col min="9" max="9" width="15.5703125" style="12" bestFit="1" customWidth="1"/>
    <col min="10" max="12" width="16.28515625" style="12" bestFit="1" customWidth="1"/>
    <col min="13" max="13" width="15.5703125" style="12" bestFit="1" customWidth="1"/>
    <col min="14" max="14" width="9.42578125" style="12" bestFit="1" customWidth="1"/>
    <col min="15" max="15" width="27.28515625" style="12" bestFit="1" customWidth="1"/>
    <col min="16" max="16" width="9.42578125" style="12" bestFit="1" customWidth="1"/>
    <col min="17" max="17" width="15.5703125" style="12" bestFit="1" customWidth="1"/>
    <col min="18" max="18" width="14.28515625" style="12" bestFit="1" customWidth="1"/>
    <col min="19" max="19" width="15" style="12" bestFit="1" customWidth="1"/>
    <col min="20" max="20" width="14.28515625" style="12" bestFit="1" customWidth="1"/>
    <col min="21" max="21" width="15" style="12" bestFit="1" customWidth="1"/>
    <col min="22" max="24" width="14.28515625" style="12" bestFit="1" customWidth="1"/>
    <col min="25" max="38" width="10.85546875" style="12"/>
    <col min="39" max="16384" width="10.85546875" style="1"/>
  </cols>
  <sheetData>
    <row r="1" spans="1:38" s="2" customFormat="1" ht="15.7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/>
      <c r="O1" s="7" t="s">
        <v>12</v>
      </c>
      <c r="P1" s="8">
        <f>SUMPRODUCT($B$21:$M$21,$B$17:$M$17)</f>
        <v>4.1936072188313592E-2</v>
      </c>
      <c r="Q1" s="7"/>
      <c r="R1" s="7"/>
      <c r="S1" s="7"/>
      <c r="T1" s="7"/>
      <c r="U1" s="7"/>
      <c r="V1" s="7"/>
      <c r="W1" s="7"/>
      <c r="X1" s="7"/>
      <c r="Y1" s="7"/>
      <c r="Z1" s="7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>
      <c r="A2" s="6" t="s">
        <v>0</v>
      </c>
      <c r="B2" s="10">
        <v>1</v>
      </c>
      <c r="C2" s="10">
        <v>0.85</v>
      </c>
      <c r="D2" s="10">
        <v>0.75</v>
      </c>
      <c r="E2" s="10">
        <v>0.8</v>
      </c>
      <c r="F2" s="10">
        <v>0.6</v>
      </c>
      <c r="G2" s="10">
        <v>0.6</v>
      </c>
      <c r="H2" s="10">
        <v>0.3</v>
      </c>
      <c r="I2" s="10">
        <v>0.1</v>
      </c>
      <c r="J2" s="10">
        <v>0.4</v>
      </c>
      <c r="K2" s="10">
        <v>0</v>
      </c>
      <c r="L2" s="10">
        <v>0</v>
      </c>
      <c r="M2" s="10">
        <v>0.15</v>
      </c>
      <c r="N2" s="11"/>
      <c r="O2" s="7" t="s">
        <v>13</v>
      </c>
      <c r="P2" s="8" cm="1">
        <f t="array" ref="P2">MMULT(MMULT($B$21:$M$21,$B$26:$M$37),TRANSPOSE($B$21:$M$21))</f>
        <v>3.1746165679059257E-3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38" ht="15.75">
      <c r="A3" s="6" t="s">
        <v>1</v>
      </c>
      <c r="B3" s="10">
        <v>0.85</v>
      </c>
      <c r="C3" s="10">
        <v>1</v>
      </c>
      <c r="D3" s="10">
        <v>0.8</v>
      </c>
      <c r="E3" s="10">
        <v>0.65</v>
      </c>
      <c r="F3" s="10">
        <v>0.6</v>
      </c>
      <c r="G3" s="10">
        <v>0.6</v>
      </c>
      <c r="H3" s="10">
        <v>0.35</v>
      </c>
      <c r="I3" s="10">
        <v>0.15</v>
      </c>
      <c r="J3" s="10">
        <v>0.4</v>
      </c>
      <c r="K3" s="10">
        <v>0</v>
      </c>
      <c r="L3" s="10">
        <v>0.2</v>
      </c>
      <c r="M3" s="10">
        <v>0.1</v>
      </c>
      <c r="N3" s="11"/>
      <c r="O3" s="7" t="s">
        <v>14</v>
      </c>
      <c r="P3" s="13">
        <f>SQRT(P2)</f>
        <v>5.63437358355472E-2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38" ht="15.75">
      <c r="A4" s="6" t="s">
        <v>2</v>
      </c>
      <c r="B4" s="10">
        <v>0.75</v>
      </c>
      <c r="C4" s="10">
        <v>0.8</v>
      </c>
      <c r="D4" s="10">
        <v>1</v>
      </c>
      <c r="E4" s="10">
        <v>0.6</v>
      </c>
      <c r="F4" s="10">
        <v>0.6</v>
      </c>
      <c r="G4" s="10">
        <v>0.6</v>
      </c>
      <c r="H4" s="10">
        <v>0.4</v>
      </c>
      <c r="I4" s="10">
        <v>0.2</v>
      </c>
      <c r="J4" s="10">
        <v>0.4</v>
      </c>
      <c r="K4" s="10">
        <v>-0.1</v>
      </c>
      <c r="L4" s="10">
        <v>0</v>
      </c>
      <c r="M4" s="10">
        <v>0</v>
      </c>
      <c r="N4" s="11"/>
      <c r="O4" s="7"/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38" ht="15.75">
      <c r="A5" s="6" t="s">
        <v>3</v>
      </c>
      <c r="B5" s="10">
        <v>0.8</v>
      </c>
      <c r="C5" s="10">
        <v>0.65</v>
      </c>
      <c r="D5" s="10">
        <v>0.6</v>
      </c>
      <c r="E5" s="10">
        <v>1</v>
      </c>
      <c r="F5" s="10">
        <v>0.6</v>
      </c>
      <c r="G5" s="10">
        <v>0.6</v>
      </c>
      <c r="H5" s="10">
        <v>0.15</v>
      </c>
      <c r="I5" s="10">
        <v>0.1</v>
      </c>
      <c r="J5" s="10">
        <v>0.2</v>
      </c>
      <c r="K5" s="10">
        <v>0</v>
      </c>
      <c r="L5" s="10">
        <v>0.1</v>
      </c>
      <c r="M5" s="10">
        <v>0.1</v>
      </c>
      <c r="N5" s="11"/>
      <c r="O5" s="7" t="s">
        <v>15</v>
      </c>
      <c r="P5" s="15">
        <f>(P1-P6)/P3</f>
        <v>0.56680785742583217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38" ht="15.75">
      <c r="A6" s="6" t="s">
        <v>4</v>
      </c>
      <c r="B6" s="10">
        <v>0.6</v>
      </c>
      <c r="C6" s="10">
        <v>0.6</v>
      </c>
      <c r="D6" s="10">
        <v>0.6</v>
      </c>
      <c r="E6" s="10">
        <v>0.6</v>
      </c>
      <c r="F6" s="10">
        <v>1</v>
      </c>
      <c r="G6" s="10">
        <v>0.7</v>
      </c>
      <c r="H6" s="10">
        <v>0.1</v>
      </c>
      <c r="I6" s="10">
        <v>0.1</v>
      </c>
      <c r="J6" s="10">
        <v>0.2</v>
      </c>
      <c r="K6" s="10">
        <v>0.2</v>
      </c>
      <c r="L6" s="10">
        <v>0.2</v>
      </c>
      <c r="M6" s="10">
        <v>0.2</v>
      </c>
      <c r="N6" s="11"/>
      <c r="O6" s="7" t="s">
        <v>16</v>
      </c>
      <c r="P6" s="13">
        <v>0.01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8" ht="15.75">
      <c r="A7" s="6" t="s">
        <v>5</v>
      </c>
      <c r="B7" s="10">
        <v>0.6</v>
      </c>
      <c r="C7" s="10">
        <v>0.6</v>
      </c>
      <c r="D7" s="10">
        <v>0.6</v>
      </c>
      <c r="E7" s="10">
        <v>0.6</v>
      </c>
      <c r="F7" s="10">
        <v>0.7</v>
      </c>
      <c r="G7" s="10">
        <v>1</v>
      </c>
      <c r="H7" s="10">
        <v>0.2</v>
      </c>
      <c r="I7" s="10">
        <v>0.1</v>
      </c>
      <c r="J7" s="10">
        <v>0.2</v>
      </c>
      <c r="K7" s="10">
        <v>0.1</v>
      </c>
      <c r="L7" s="10">
        <v>0.2</v>
      </c>
      <c r="M7" s="10">
        <v>0.2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38" ht="15.75">
      <c r="A8" s="6" t="s">
        <v>6</v>
      </c>
      <c r="B8" s="10">
        <v>0.3</v>
      </c>
      <c r="C8" s="10">
        <v>0.35</v>
      </c>
      <c r="D8" s="10">
        <v>0.4</v>
      </c>
      <c r="E8" s="10">
        <v>0.15</v>
      </c>
      <c r="F8" s="10">
        <v>0.1</v>
      </c>
      <c r="G8" s="10">
        <v>0.2</v>
      </c>
      <c r="H8" s="10">
        <v>1</v>
      </c>
      <c r="I8" s="10">
        <v>0.1</v>
      </c>
      <c r="J8" s="10">
        <v>0</v>
      </c>
      <c r="K8" s="10">
        <v>0.1</v>
      </c>
      <c r="L8" s="10">
        <v>0.1</v>
      </c>
      <c r="M8" s="10">
        <v>0.4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38" ht="15.75">
      <c r="A9" s="6" t="s">
        <v>7</v>
      </c>
      <c r="B9" s="10">
        <v>0.1</v>
      </c>
      <c r="C9" s="10">
        <v>0.15</v>
      </c>
      <c r="D9" s="10">
        <v>0.2</v>
      </c>
      <c r="E9" s="10">
        <v>0.1</v>
      </c>
      <c r="F9" s="10">
        <v>0.1</v>
      </c>
      <c r="G9" s="10">
        <v>0.1</v>
      </c>
      <c r="H9" s="10">
        <v>0.1</v>
      </c>
      <c r="I9" s="10">
        <v>1</v>
      </c>
      <c r="J9" s="10">
        <v>0.1</v>
      </c>
      <c r="K9" s="10">
        <v>0</v>
      </c>
      <c r="L9" s="10">
        <v>0.1</v>
      </c>
      <c r="M9" s="10">
        <v>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38" ht="15.75">
      <c r="A10" s="6" t="s">
        <v>8</v>
      </c>
      <c r="B10" s="10">
        <v>0.4</v>
      </c>
      <c r="C10" s="10">
        <v>0.4</v>
      </c>
      <c r="D10" s="10">
        <v>0.4</v>
      </c>
      <c r="E10" s="10">
        <v>0.2</v>
      </c>
      <c r="F10" s="10">
        <v>0.2</v>
      </c>
      <c r="G10" s="10">
        <v>0.2</v>
      </c>
      <c r="H10" s="10">
        <v>0</v>
      </c>
      <c r="I10" s="10">
        <v>0.1</v>
      </c>
      <c r="J10" s="10">
        <v>1</v>
      </c>
      <c r="K10" s="10">
        <v>0</v>
      </c>
      <c r="L10" s="10">
        <v>0.2</v>
      </c>
      <c r="M10" s="10">
        <v>0.2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38" ht="15.75">
      <c r="A11" s="6" t="s">
        <v>9</v>
      </c>
      <c r="B11" s="10">
        <v>0</v>
      </c>
      <c r="C11" s="10">
        <v>0</v>
      </c>
      <c r="D11" s="10">
        <v>-0.1</v>
      </c>
      <c r="E11" s="10">
        <v>0</v>
      </c>
      <c r="F11" s="10">
        <v>0.2</v>
      </c>
      <c r="G11" s="10">
        <v>0.1</v>
      </c>
      <c r="H11" s="10">
        <v>0.1</v>
      </c>
      <c r="I11" s="10">
        <v>0</v>
      </c>
      <c r="J11" s="10">
        <v>0</v>
      </c>
      <c r="K11" s="10">
        <v>1</v>
      </c>
      <c r="L11" s="10">
        <v>0.7</v>
      </c>
      <c r="M11" s="10">
        <v>0.6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38" ht="15.75">
      <c r="A12" s="6" t="s">
        <v>10</v>
      </c>
      <c r="B12" s="10">
        <v>0</v>
      </c>
      <c r="C12" s="10">
        <v>0.2</v>
      </c>
      <c r="D12" s="10">
        <v>0</v>
      </c>
      <c r="E12" s="10">
        <v>0.1</v>
      </c>
      <c r="F12" s="10">
        <v>0.2</v>
      </c>
      <c r="G12" s="10">
        <v>0.2</v>
      </c>
      <c r="H12" s="10">
        <v>0.1</v>
      </c>
      <c r="I12" s="10">
        <v>0.1</v>
      </c>
      <c r="J12" s="10">
        <v>0.2</v>
      </c>
      <c r="K12" s="10">
        <v>0.7</v>
      </c>
      <c r="L12" s="10">
        <v>1</v>
      </c>
      <c r="M12" s="10">
        <v>0.5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38" ht="15.75">
      <c r="A13" s="6" t="s">
        <v>11</v>
      </c>
      <c r="B13" s="10">
        <v>0.15</v>
      </c>
      <c r="C13" s="10">
        <v>0.1</v>
      </c>
      <c r="D13" s="10">
        <v>0</v>
      </c>
      <c r="E13" s="10">
        <v>0.1</v>
      </c>
      <c r="F13" s="10">
        <v>0.2</v>
      </c>
      <c r="G13" s="10">
        <v>0.2</v>
      </c>
      <c r="H13" s="10">
        <v>0.4</v>
      </c>
      <c r="I13" s="10">
        <v>0</v>
      </c>
      <c r="J13" s="10">
        <v>0.2</v>
      </c>
      <c r="K13" s="10">
        <v>0.6</v>
      </c>
      <c r="L13" s="10">
        <v>0.5</v>
      </c>
      <c r="M13" s="10">
        <v>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38" ht="15.75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38" ht="15.75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38" s="2" customFormat="1" ht="15.75">
      <c r="A16" s="6"/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26" ht="15.75">
      <c r="A17" s="6" t="s">
        <v>17</v>
      </c>
      <c r="B17" s="10">
        <v>5.7500000000000002E-2</v>
      </c>
      <c r="C17" s="10">
        <v>6.25E-2</v>
      </c>
      <c r="D17" s="10">
        <v>7.0000000000000007E-2</v>
      </c>
      <c r="E17" s="10">
        <v>6.7500000000000004E-2</v>
      </c>
      <c r="F17" s="10">
        <v>0.05</v>
      </c>
      <c r="G17" s="10">
        <v>4.7500000000000001E-2</v>
      </c>
      <c r="H17" s="10">
        <v>4.4999999999999998E-2</v>
      </c>
      <c r="I17" s="10">
        <v>0.05</v>
      </c>
      <c r="J17" s="10">
        <v>0.06</v>
      </c>
      <c r="K17" s="10">
        <v>1.7500000000000002E-2</v>
      </c>
      <c r="L17" s="10">
        <v>2.2499999999999999E-2</v>
      </c>
      <c r="M17" s="10">
        <v>2.2499999999999999E-2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>
      <c r="A18" s="6" t="s">
        <v>18</v>
      </c>
      <c r="B18" s="10">
        <v>0.155</v>
      </c>
      <c r="C18" s="10">
        <v>0.16</v>
      </c>
      <c r="D18" s="10">
        <v>0.19</v>
      </c>
      <c r="E18" s="10">
        <v>0.2</v>
      </c>
      <c r="F18" s="10">
        <v>0.11</v>
      </c>
      <c r="G18" s="10">
        <v>0.14000000000000001</v>
      </c>
      <c r="H18" s="10">
        <v>0.21</v>
      </c>
      <c r="I18" s="10">
        <v>0.1</v>
      </c>
      <c r="J18" s="10">
        <v>0.15</v>
      </c>
      <c r="K18" s="10">
        <v>5.5E-2</v>
      </c>
      <c r="L18" s="10">
        <v>5.8000000000000003E-2</v>
      </c>
      <c r="M18" s="10">
        <v>5.0999999999999997E-2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>
      <c r="A19" s="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19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>
      <c r="A21" s="16" t="s">
        <v>20</v>
      </c>
      <c r="B21" s="17">
        <v>0.01</v>
      </c>
      <c r="C21" s="17">
        <v>0.01</v>
      </c>
      <c r="D21" s="17">
        <v>0.01</v>
      </c>
      <c r="E21" s="17">
        <v>3.2403725125913309E-2</v>
      </c>
      <c r="F21" s="17">
        <v>0.24313667085716156</v>
      </c>
      <c r="G21" s="17">
        <v>-5.8890990879977387E-2</v>
      </c>
      <c r="H21" s="17">
        <v>3.9382397924029346E-2</v>
      </c>
      <c r="I21" s="17">
        <v>0.19</v>
      </c>
      <c r="J21" s="17">
        <v>0.15759195088585123</v>
      </c>
      <c r="K21" s="17">
        <v>9.6376246087022055E-2</v>
      </c>
      <c r="L21" s="17">
        <v>0.12</v>
      </c>
      <c r="M21" s="17">
        <v>0.15</v>
      </c>
      <c r="N21" s="11"/>
      <c r="O21" s="18">
        <f>SUM(B21:M21)</f>
        <v>1.0000000000000002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>
      <c r="A24" s="16" t="s">
        <v>21</v>
      </c>
      <c r="B24" s="19" t="s">
        <v>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>
      <c r="A25" s="7" t="s">
        <v>23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  <c r="K25" s="6" t="s">
        <v>9</v>
      </c>
      <c r="L25" s="6" t="s">
        <v>10</v>
      </c>
      <c r="M25" s="6" t="s">
        <v>11</v>
      </c>
      <c r="N25" s="20" t="s">
        <v>24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>
      <c r="A26" s="6" t="s">
        <v>0</v>
      </c>
      <c r="B26" s="21">
        <f>B2*B$18*$N26</f>
        <v>2.4025000000000001E-2</v>
      </c>
      <c r="C26" s="21">
        <f t="shared" ref="C26:M26" si="0">C2*C$18*$N26</f>
        <v>2.1080000000000002E-2</v>
      </c>
      <c r="D26" s="21">
        <f t="shared" si="0"/>
        <v>2.2087500000000003E-2</v>
      </c>
      <c r="E26" s="21">
        <f t="shared" si="0"/>
        <v>2.4800000000000006E-2</v>
      </c>
      <c r="F26" s="21">
        <f t="shared" si="0"/>
        <v>1.0230000000000001E-2</v>
      </c>
      <c r="G26" s="21">
        <f t="shared" si="0"/>
        <v>1.302E-2</v>
      </c>
      <c r="H26" s="21">
        <f t="shared" si="0"/>
        <v>9.7649999999999994E-3</v>
      </c>
      <c r="I26" s="21">
        <f t="shared" si="0"/>
        <v>1.5500000000000004E-3</v>
      </c>
      <c r="J26" s="21">
        <f t="shared" si="0"/>
        <v>9.2999999999999992E-3</v>
      </c>
      <c r="K26" s="21">
        <f t="shared" si="0"/>
        <v>0</v>
      </c>
      <c r="L26" s="21">
        <f t="shared" si="0"/>
        <v>0</v>
      </c>
      <c r="M26" s="21">
        <f t="shared" si="0"/>
        <v>1.1857499999999997E-3</v>
      </c>
      <c r="N26" s="11">
        <f>B18</f>
        <v>0.155</v>
      </c>
      <c r="O26" s="19" t="s">
        <v>25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>
      <c r="A27" s="6" t="s">
        <v>1</v>
      </c>
      <c r="B27" s="21">
        <f t="shared" ref="B27:M27" si="1">B3*B$18*$N27</f>
        <v>2.1080000000000002E-2</v>
      </c>
      <c r="C27" s="21">
        <f t="shared" si="1"/>
        <v>2.5600000000000001E-2</v>
      </c>
      <c r="D27" s="21">
        <f t="shared" si="1"/>
        <v>2.4320000000000005E-2</v>
      </c>
      <c r="E27" s="21">
        <f t="shared" si="1"/>
        <v>2.0800000000000003E-2</v>
      </c>
      <c r="F27" s="21">
        <f t="shared" si="1"/>
        <v>1.056E-2</v>
      </c>
      <c r="G27" s="21">
        <f t="shared" si="1"/>
        <v>1.3440000000000001E-2</v>
      </c>
      <c r="H27" s="21">
        <f t="shared" si="1"/>
        <v>1.176E-2</v>
      </c>
      <c r="I27" s="21">
        <f t="shared" si="1"/>
        <v>2.3999999999999998E-3</v>
      </c>
      <c r="J27" s="21">
        <f t="shared" si="1"/>
        <v>9.5999999999999992E-3</v>
      </c>
      <c r="K27" s="21">
        <f t="shared" si="1"/>
        <v>0</v>
      </c>
      <c r="L27" s="21">
        <f t="shared" si="1"/>
        <v>1.8560000000000002E-3</v>
      </c>
      <c r="M27" s="21">
        <f t="shared" si="1"/>
        <v>8.160000000000001E-4</v>
      </c>
      <c r="N27" s="11">
        <f>C18</f>
        <v>0.16</v>
      </c>
      <c r="O27" s="19" t="s">
        <v>26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>
      <c r="A28" s="6" t="s">
        <v>2</v>
      </c>
      <c r="B28" s="21">
        <f t="shared" ref="B28:M28" si="2">B4*B$18*$N28</f>
        <v>2.2087499999999999E-2</v>
      </c>
      <c r="C28" s="21">
        <f t="shared" si="2"/>
        <v>2.4320000000000001E-2</v>
      </c>
      <c r="D28" s="21">
        <f t="shared" si="2"/>
        <v>3.61E-2</v>
      </c>
      <c r="E28" s="21">
        <f t="shared" si="2"/>
        <v>2.2800000000000001E-2</v>
      </c>
      <c r="F28" s="21">
        <f t="shared" si="2"/>
        <v>1.2540000000000001E-2</v>
      </c>
      <c r="G28" s="21">
        <f t="shared" si="2"/>
        <v>1.5960000000000002E-2</v>
      </c>
      <c r="H28" s="21">
        <f t="shared" si="2"/>
        <v>1.5960000000000002E-2</v>
      </c>
      <c r="I28" s="21">
        <f t="shared" si="2"/>
        <v>3.8000000000000009E-3</v>
      </c>
      <c r="J28" s="21">
        <f t="shared" si="2"/>
        <v>1.14E-2</v>
      </c>
      <c r="K28" s="21">
        <f t="shared" si="2"/>
        <v>-1.0450000000000001E-3</v>
      </c>
      <c r="L28" s="21">
        <f t="shared" si="2"/>
        <v>0</v>
      </c>
      <c r="M28" s="21">
        <f t="shared" si="2"/>
        <v>0</v>
      </c>
      <c r="N28" s="11">
        <f>D18</f>
        <v>0.19</v>
      </c>
      <c r="O28" s="11" t="s">
        <v>27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>
      <c r="A29" s="6" t="s">
        <v>3</v>
      </c>
      <c r="B29" s="21">
        <f t="shared" ref="B29:M29" si="3">B5*B$18*$N29</f>
        <v>2.4800000000000003E-2</v>
      </c>
      <c r="C29" s="21">
        <f t="shared" si="3"/>
        <v>2.0800000000000003E-2</v>
      </c>
      <c r="D29" s="21">
        <f t="shared" si="3"/>
        <v>2.2800000000000001E-2</v>
      </c>
      <c r="E29" s="21">
        <f t="shared" si="3"/>
        <v>4.0000000000000008E-2</v>
      </c>
      <c r="F29" s="21">
        <f t="shared" si="3"/>
        <v>1.3200000000000002E-2</v>
      </c>
      <c r="G29" s="21">
        <f t="shared" si="3"/>
        <v>1.6800000000000002E-2</v>
      </c>
      <c r="H29" s="21">
        <f t="shared" si="3"/>
        <v>6.3E-3</v>
      </c>
      <c r="I29" s="21">
        <f t="shared" si="3"/>
        <v>2.0000000000000005E-3</v>
      </c>
      <c r="J29" s="21">
        <f t="shared" si="3"/>
        <v>6.0000000000000001E-3</v>
      </c>
      <c r="K29" s="21">
        <f t="shared" si="3"/>
        <v>0</v>
      </c>
      <c r="L29" s="21">
        <f t="shared" si="3"/>
        <v>1.1600000000000002E-3</v>
      </c>
      <c r="M29" s="21">
        <f t="shared" si="3"/>
        <v>1.0200000000000001E-3</v>
      </c>
      <c r="N29" s="11">
        <f>E18</f>
        <v>0.2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>
      <c r="A30" s="6" t="s">
        <v>4</v>
      </c>
      <c r="B30" s="21">
        <f t="shared" ref="B30:M30" si="4">B6*B$18*$N30</f>
        <v>1.023E-2</v>
      </c>
      <c r="C30" s="21">
        <f t="shared" si="4"/>
        <v>1.056E-2</v>
      </c>
      <c r="D30" s="21">
        <f t="shared" si="4"/>
        <v>1.2539999999999999E-2</v>
      </c>
      <c r="E30" s="21">
        <f t="shared" si="4"/>
        <v>1.32E-2</v>
      </c>
      <c r="F30" s="21">
        <f t="shared" si="4"/>
        <v>1.21E-2</v>
      </c>
      <c r="G30" s="21">
        <f t="shared" si="4"/>
        <v>1.078E-2</v>
      </c>
      <c r="H30" s="21">
        <f t="shared" si="4"/>
        <v>2.31E-3</v>
      </c>
      <c r="I30" s="21">
        <f t="shared" si="4"/>
        <v>1.1000000000000003E-3</v>
      </c>
      <c r="J30" s="21">
        <f t="shared" si="4"/>
        <v>3.3E-3</v>
      </c>
      <c r="K30" s="21">
        <f t="shared" si="4"/>
        <v>1.2100000000000001E-3</v>
      </c>
      <c r="L30" s="21">
        <f t="shared" si="4"/>
        <v>1.276E-3</v>
      </c>
      <c r="M30" s="21">
        <f t="shared" si="4"/>
        <v>1.1220000000000002E-3</v>
      </c>
      <c r="N30" s="11">
        <f>F18</f>
        <v>0.11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>
      <c r="A31" s="6" t="s">
        <v>5</v>
      </c>
      <c r="B31" s="21">
        <f t="shared" ref="B31:M31" si="5">B7*B$18*$N31</f>
        <v>1.302E-2</v>
      </c>
      <c r="C31" s="21">
        <f t="shared" si="5"/>
        <v>1.3440000000000002E-2</v>
      </c>
      <c r="D31" s="21">
        <f t="shared" si="5"/>
        <v>1.5959999999999998E-2</v>
      </c>
      <c r="E31" s="21">
        <f t="shared" si="5"/>
        <v>1.6800000000000002E-2</v>
      </c>
      <c r="F31" s="21">
        <f t="shared" si="5"/>
        <v>1.0780000000000001E-2</v>
      </c>
      <c r="G31" s="21">
        <f t="shared" si="5"/>
        <v>1.9600000000000003E-2</v>
      </c>
      <c r="H31" s="21">
        <f t="shared" si="5"/>
        <v>5.8800000000000007E-3</v>
      </c>
      <c r="I31" s="21">
        <f t="shared" si="5"/>
        <v>1.4000000000000004E-3</v>
      </c>
      <c r="J31" s="21">
        <f t="shared" si="5"/>
        <v>4.2000000000000006E-3</v>
      </c>
      <c r="K31" s="21">
        <f t="shared" si="5"/>
        <v>7.7000000000000018E-4</v>
      </c>
      <c r="L31" s="21">
        <f t="shared" si="5"/>
        <v>1.6240000000000002E-3</v>
      </c>
      <c r="M31" s="21">
        <f t="shared" si="5"/>
        <v>1.4280000000000002E-3</v>
      </c>
      <c r="N31" s="11">
        <f>G18</f>
        <v>0.14000000000000001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>
      <c r="A32" s="6" t="s">
        <v>6</v>
      </c>
      <c r="B32" s="21">
        <f t="shared" ref="B32:M32" si="6">B8*B$18*$N32</f>
        <v>9.7649999999999994E-3</v>
      </c>
      <c r="C32" s="21">
        <f t="shared" si="6"/>
        <v>1.1759999999999998E-2</v>
      </c>
      <c r="D32" s="21">
        <f t="shared" si="6"/>
        <v>1.5960000000000002E-2</v>
      </c>
      <c r="E32" s="21">
        <f t="shared" si="6"/>
        <v>6.2999999999999992E-3</v>
      </c>
      <c r="F32" s="21">
        <f t="shared" si="6"/>
        <v>2.31E-3</v>
      </c>
      <c r="G32" s="21">
        <f t="shared" si="6"/>
        <v>5.8800000000000007E-3</v>
      </c>
      <c r="H32" s="21">
        <f t="shared" si="6"/>
        <v>4.4099999999999993E-2</v>
      </c>
      <c r="I32" s="21">
        <f t="shared" si="6"/>
        <v>2.1000000000000003E-3</v>
      </c>
      <c r="J32" s="21">
        <f t="shared" si="6"/>
        <v>0</v>
      </c>
      <c r="K32" s="21">
        <f t="shared" si="6"/>
        <v>1.155E-3</v>
      </c>
      <c r="L32" s="21">
        <f t="shared" si="6"/>
        <v>1.2180000000000001E-3</v>
      </c>
      <c r="M32" s="21">
        <f t="shared" si="6"/>
        <v>4.2840000000000005E-3</v>
      </c>
      <c r="N32" s="11">
        <f>H18</f>
        <v>0.21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>
      <c r="A33" s="6" t="s">
        <v>7</v>
      </c>
      <c r="B33" s="21">
        <f t="shared" ref="B33:M33" si="7">B9*B$18*$N33</f>
        <v>1.5500000000000002E-3</v>
      </c>
      <c r="C33" s="21">
        <f t="shared" si="7"/>
        <v>2.4000000000000002E-3</v>
      </c>
      <c r="D33" s="21">
        <f t="shared" si="7"/>
        <v>3.8000000000000009E-3</v>
      </c>
      <c r="E33" s="21">
        <f t="shared" si="7"/>
        <v>2.0000000000000005E-3</v>
      </c>
      <c r="F33" s="21">
        <f t="shared" si="7"/>
        <v>1.1000000000000001E-3</v>
      </c>
      <c r="G33" s="21">
        <f t="shared" si="7"/>
        <v>1.4000000000000002E-3</v>
      </c>
      <c r="H33" s="21">
        <f t="shared" si="7"/>
        <v>2.1000000000000003E-3</v>
      </c>
      <c r="I33" s="21">
        <f t="shared" si="7"/>
        <v>1.0000000000000002E-2</v>
      </c>
      <c r="J33" s="21">
        <f t="shared" si="7"/>
        <v>1.5E-3</v>
      </c>
      <c r="K33" s="21">
        <f t="shared" si="7"/>
        <v>0</v>
      </c>
      <c r="L33" s="21">
        <f t="shared" si="7"/>
        <v>5.8000000000000011E-4</v>
      </c>
      <c r="M33" s="21">
        <f t="shared" si="7"/>
        <v>0</v>
      </c>
      <c r="N33" s="11">
        <f>I18</f>
        <v>0.1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>
      <c r="A34" s="6" t="s">
        <v>8</v>
      </c>
      <c r="B34" s="21">
        <f t="shared" ref="B34:M34" si="8">B10*B$18*$N34</f>
        <v>9.2999999999999992E-3</v>
      </c>
      <c r="C34" s="21">
        <f t="shared" si="8"/>
        <v>9.5999999999999992E-3</v>
      </c>
      <c r="D34" s="21">
        <f t="shared" si="8"/>
        <v>1.1400000000000002E-2</v>
      </c>
      <c r="E34" s="21">
        <f t="shared" si="8"/>
        <v>6.000000000000001E-3</v>
      </c>
      <c r="F34" s="21">
        <f t="shared" si="8"/>
        <v>3.3000000000000004E-3</v>
      </c>
      <c r="G34" s="21">
        <f t="shared" si="8"/>
        <v>4.2000000000000006E-3</v>
      </c>
      <c r="H34" s="21">
        <f t="shared" si="8"/>
        <v>0</v>
      </c>
      <c r="I34" s="21">
        <f t="shared" si="8"/>
        <v>1.5000000000000002E-3</v>
      </c>
      <c r="J34" s="21">
        <f t="shared" si="8"/>
        <v>2.2499999999999999E-2</v>
      </c>
      <c r="K34" s="21">
        <f t="shared" si="8"/>
        <v>0</v>
      </c>
      <c r="L34" s="21">
        <f t="shared" si="8"/>
        <v>1.74E-3</v>
      </c>
      <c r="M34" s="21">
        <f t="shared" si="8"/>
        <v>1.5300000000000001E-3</v>
      </c>
      <c r="N34" s="11">
        <f>J18</f>
        <v>0.15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>
      <c r="A35" s="6" t="s">
        <v>9</v>
      </c>
      <c r="B35" s="21">
        <f t="shared" ref="B35:M35" si="9">B11*B$18*$N35</f>
        <v>0</v>
      </c>
      <c r="C35" s="21">
        <f t="shared" si="9"/>
        <v>0</v>
      </c>
      <c r="D35" s="21">
        <f t="shared" si="9"/>
        <v>-1.0450000000000001E-3</v>
      </c>
      <c r="E35" s="21">
        <f t="shared" si="9"/>
        <v>0</v>
      </c>
      <c r="F35" s="21">
        <f t="shared" si="9"/>
        <v>1.2100000000000001E-3</v>
      </c>
      <c r="G35" s="21">
        <f t="shared" si="9"/>
        <v>7.7000000000000007E-4</v>
      </c>
      <c r="H35" s="21">
        <f t="shared" si="9"/>
        <v>1.155E-3</v>
      </c>
      <c r="I35" s="21">
        <f t="shared" si="9"/>
        <v>0</v>
      </c>
      <c r="J35" s="21">
        <f t="shared" si="9"/>
        <v>0</v>
      </c>
      <c r="K35" s="21">
        <f t="shared" si="9"/>
        <v>3.0249999999999999E-3</v>
      </c>
      <c r="L35" s="21">
        <f t="shared" si="9"/>
        <v>2.2329999999999997E-3</v>
      </c>
      <c r="M35" s="21">
        <f t="shared" si="9"/>
        <v>1.6829999999999998E-3</v>
      </c>
      <c r="N35" s="11">
        <f>K18</f>
        <v>5.5E-2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>
      <c r="A36" s="6" t="s">
        <v>10</v>
      </c>
      <c r="B36" s="21">
        <f t="shared" ref="B36:M36" si="10">B12*B$18*$N36</f>
        <v>0</v>
      </c>
      <c r="C36" s="21">
        <f t="shared" si="10"/>
        <v>1.8560000000000002E-3</v>
      </c>
      <c r="D36" s="21">
        <f t="shared" si="10"/>
        <v>0</v>
      </c>
      <c r="E36" s="21">
        <f t="shared" si="10"/>
        <v>1.1600000000000002E-3</v>
      </c>
      <c r="F36" s="21">
        <f t="shared" si="10"/>
        <v>1.2760000000000002E-3</v>
      </c>
      <c r="G36" s="21">
        <f t="shared" si="10"/>
        <v>1.6240000000000002E-3</v>
      </c>
      <c r="H36" s="21">
        <f t="shared" si="10"/>
        <v>1.2180000000000001E-3</v>
      </c>
      <c r="I36" s="21">
        <f t="shared" si="10"/>
        <v>5.8000000000000011E-4</v>
      </c>
      <c r="J36" s="21">
        <f t="shared" si="10"/>
        <v>1.74E-3</v>
      </c>
      <c r="K36" s="21">
        <f t="shared" si="10"/>
        <v>2.2330000000000002E-3</v>
      </c>
      <c r="L36" s="21">
        <f t="shared" si="10"/>
        <v>3.3640000000000002E-3</v>
      </c>
      <c r="M36" s="21">
        <f t="shared" si="10"/>
        <v>1.4790000000000001E-3</v>
      </c>
      <c r="N36" s="11">
        <f>L18</f>
        <v>5.8000000000000003E-2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>
      <c r="A37" s="6" t="s">
        <v>11</v>
      </c>
      <c r="B37" s="21">
        <f t="shared" ref="B37:M37" si="11">B13*B$18*$N37</f>
        <v>1.18575E-3</v>
      </c>
      <c r="C37" s="21">
        <f t="shared" si="11"/>
        <v>8.1599999999999999E-4</v>
      </c>
      <c r="D37" s="21">
        <f t="shared" si="11"/>
        <v>0</v>
      </c>
      <c r="E37" s="21">
        <f t="shared" si="11"/>
        <v>1.0200000000000001E-3</v>
      </c>
      <c r="F37" s="21">
        <f t="shared" si="11"/>
        <v>1.122E-3</v>
      </c>
      <c r="G37" s="21">
        <f t="shared" si="11"/>
        <v>1.428E-3</v>
      </c>
      <c r="H37" s="21">
        <f t="shared" si="11"/>
        <v>4.2839999999999996E-3</v>
      </c>
      <c r="I37" s="21">
        <f t="shared" si="11"/>
        <v>0</v>
      </c>
      <c r="J37" s="21">
        <f t="shared" si="11"/>
        <v>1.5299999999999999E-3</v>
      </c>
      <c r="K37" s="21">
        <f t="shared" si="11"/>
        <v>1.683E-3</v>
      </c>
      <c r="L37" s="21">
        <f t="shared" si="11"/>
        <v>1.4790000000000001E-3</v>
      </c>
      <c r="M37" s="21">
        <f t="shared" si="11"/>
        <v>2.6009999999999996E-3</v>
      </c>
      <c r="N37" s="11">
        <f>M18</f>
        <v>5.0999999999999997E-2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>
      <c r="A38" s="1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>
      <c r="A39" s="16" t="s">
        <v>28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>
      <c r="A40" s="22" t="s">
        <v>29</v>
      </c>
      <c r="B40" s="6" t="s">
        <v>0</v>
      </c>
      <c r="C40" s="6" t="s">
        <v>1</v>
      </c>
      <c r="D40" s="6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 t="s">
        <v>7</v>
      </c>
      <c r="J40" s="6" t="s">
        <v>8</v>
      </c>
      <c r="K40" s="6" t="s">
        <v>9</v>
      </c>
      <c r="L40" s="6" t="s">
        <v>10</v>
      </c>
      <c r="M40" s="6" t="s">
        <v>11</v>
      </c>
      <c r="N40" s="20" t="s">
        <v>20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>
      <c r="A41" s="6" t="s">
        <v>0</v>
      </c>
      <c r="B41" s="23" cm="1">
        <f t="array" ref="B41">INDEX($N$41:$N$52, ROW()-40) * INDEX($N$41:$N$52, COLUMN()-1) * B26</f>
        <v>2.4025000000000003E-6</v>
      </c>
      <c r="C41" s="23" cm="1">
        <f t="array" ref="C41">INDEX($N$41:$N$52, ROW()-40) * INDEX($N$41:$N$52, COLUMN()-1) * C26</f>
        <v>2.1080000000000004E-6</v>
      </c>
      <c r="D41" s="23" cm="1">
        <f t="array" ref="D41">INDEX($N$41:$N$52, ROW()-40) * INDEX($N$41:$N$52, COLUMN()-1) * D26</f>
        <v>2.2087500000000002E-6</v>
      </c>
      <c r="E41" s="23" cm="1">
        <f t="array" ref="E41">INDEX($N$41:$N$52, ROW()-40) * INDEX($N$41:$N$52, COLUMN()-1) * E26</f>
        <v>8.0361238312265014E-6</v>
      </c>
      <c r="F41" s="23" cm="1">
        <f t="array" ref="F41">INDEX($N$41:$N$52, ROW()-40) * INDEX($N$41:$N$52, COLUMN()-1) * F26</f>
        <v>2.4872881428687632E-5</v>
      </c>
      <c r="G41" s="23" cm="1">
        <f t="array" ref="G41">INDEX($N$41:$N$52, ROW()-40) * INDEX($N$41:$N$52, COLUMN()-1) * G26</f>
        <v>-7.6676070125730573E-6</v>
      </c>
      <c r="H41" s="23" cm="1">
        <f t="array" ref="H41">INDEX($N$41:$N$52, ROW()-40) * INDEX($N$41:$N$52, COLUMN()-1) * H26</f>
        <v>3.8456911572814651E-6</v>
      </c>
      <c r="I41" s="23" cm="1">
        <f t="array" ref="I41">INDEX($N$41:$N$52, ROW()-40) * INDEX($N$41:$N$52, COLUMN()-1) * I26</f>
        <v>2.9450000000000006E-6</v>
      </c>
      <c r="J41" s="23" cm="1">
        <f t="array" ref="J41">INDEX($N$41:$N$52, ROW()-40) * INDEX($N$41:$N$52, COLUMN()-1) * J26</f>
        <v>1.4656051432384164E-5</v>
      </c>
      <c r="K41" s="23" cm="1">
        <f t="array" ref="K41">INDEX($N$41:$N$52, ROW()-40) * INDEX($N$41:$N$52, COLUMN()-1) * K26</f>
        <v>0</v>
      </c>
      <c r="L41" s="23" cm="1">
        <f t="array" ref="L41">INDEX($N$41:$N$52, ROW()-40) * INDEX($N$41:$N$52, COLUMN()-1) * L26</f>
        <v>0</v>
      </c>
      <c r="M41" s="23" cm="1">
        <f t="array" ref="M41">INDEX($N$41:$N$52, ROW()-40) * INDEX($N$41:$N$52, COLUMN()-1) * M26</f>
        <v>1.7786249999999996E-6</v>
      </c>
      <c r="N41" s="18">
        <f>B21</f>
        <v>0.01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>
      <c r="A42" s="6" t="s">
        <v>1</v>
      </c>
      <c r="B42" s="23" cm="1">
        <f t="array" ref="B42">INDEX($N$41:$N$52, ROW()-40) * INDEX($N$41:$N$52, COLUMN()-1) * B27</f>
        <v>2.1080000000000004E-6</v>
      </c>
      <c r="C42" s="23" cm="1">
        <f t="array" ref="C42">INDEX($N$41:$N$52, ROW()-40) * INDEX($N$41:$N$52, COLUMN()-1) * C27</f>
        <v>2.5600000000000001E-6</v>
      </c>
      <c r="D42" s="23" cm="1">
        <f t="array" ref="D42">INDEX($N$41:$N$52, ROW()-40) * INDEX($N$41:$N$52, COLUMN()-1) * D27</f>
        <v>2.4320000000000006E-6</v>
      </c>
      <c r="E42" s="23" cm="1">
        <f t="array" ref="E42">INDEX($N$41:$N$52, ROW()-40) * INDEX($N$41:$N$52, COLUMN()-1) * E27</f>
        <v>6.739974826189969E-6</v>
      </c>
      <c r="F42" s="23" cm="1">
        <f t="array" ref="F42">INDEX($N$41:$N$52, ROW()-40) * INDEX($N$41:$N$52, COLUMN()-1) * F27</f>
        <v>2.5675232442516261E-5</v>
      </c>
      <c r="G42" s="23" cm="1">
        <f t="array" ref="G42">INDEX($N$41:$N$52, ROW()-40) * INDEX($N$41:$N$52, COLUMN()-1) * G27</f>
        <v>-7.9149491742689619E-6</v>
      </c>
      <c r="H42" s="23" cm="1">
        <f t="array" ref="H42">INDEX($N$41:$N$52, ROW()-40) * INDEX($N$41:$N$52, COLUMN()-1) * H27</f>
        <v>4.6313699958658514E-6</v>
      </c>
      <c r="I42" s="23" cm="1">
        <f t="array" ref="I42">INDEX($N$41:$N$52, ROW()-40) * INDEX($N$41:$N$52, COLUMN()-1) * I27</f>
        <v>4.5599999999999995E-6</v>
      </c>
      <c r="J42" s="23" cm="1">
        <f t="array" ref="J42">INDEX($N$41:$N$52, ROW()-40) * INDEX($N$41:$N$52, COLUMN()-1) * J27</f>
        <v>1.5128827285041719E-5</v>
      </c>
      <c r="K42" s="23" cm="1">
        <f t="array" ref="K42">INDEX($N$41:$N$52, ROW()-40) * INDEX($N$41:$N$52, COLUMN()-1) * K27</f>
        <v>0</v>
      </c>
      <c r="L42" s="23" cm="1">
        <f t="array" ref="L42">INDEX($N$41:$N$52, ROW()-40) * INDEX($N$41:$N$52, COLUMN()-1) * L27</f>
        <v>2.2272E-6</v>
      </c>
      <c r="M42" s="23" cm="1">
        <f t="array" ref="M42">INDEX($N$41:$N$52, ROW()-40) * INDEX($N$41:$N$52, COLUMN()-1) * M27</f>
        <v>1.2240000000000003E-6</v>
      </c>
      <c r="N42" s="18">
        <f>C21</f>
        <v>0.01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>
      <c r="A43" s="6" t="s">
        <v>2</v>
      </c>
      <c r="B43" s="23" cm="1">
        <f t="array" ref="B43">INDEX($N$41:$N$52, ROW()-40) * INDEX($N$41:$N$52, COLUMN()-1) * B28</f>
        <v>2.2087500000000002E-6</v>
      </c>
      <c r="C43" s="23" cm="1">
        <f t="array" ref="C43">INDEX($N$41:$N$52, ROW()-40) * INDEX($N$41:$N$52, COLUMN()-1) * C28</f>
        <v>2.4320000000000002E-6</v>
      </c>
      <c r="D43" s="23" cm="1">
        <f t="array" ref="D43">INDEX($N$41:$N$52, ROW()-40) * INDEX($N$41:$N$52, COLUMN()-1) * D28</f>
        <v>3.6100000000000002E-6</v>
      </c>
      <c r="E43" s="23" cm="1">
        <f t="array" ref="E43">INDEX($N$41:$N$52, ROW()-40) * INDEX($N$41:$N$52, COLUMN()-1) * E28</f>
        <v>7.3880493287082344E-6</v>
      </c>
      <c r="F43" s="23" cm="1">
        <f t="array" ref="F43">INDEX($N$41:$N$52, ROW()-40) * INDEX($N$41:$N$52, COLUMN()-1) * F28</f>
        <v>3.0489338525488063E-5</v>
      </c>
      <c r="G43" s="23" cm="1">
        <f t="array" ref="G43">INDEX($N$41:$N$52, ROW()-40) * INDEX($N$41:$N$52, COLUMN()-1) * G28</f>
        <v>-9.3990021444443927E-6</v>
      </c>
      <c r="H43" s="23" cm="1">
        <f t="array" ref="H43">INDEX($N$41:$N$52, ROW()-40) * INDEX($N$41:$N$52, COLUMN()-1) * H28</f>
        <v>6.2854307086750844E-6</v>
      </c>
      <c r="I43" s="23" cm="1">
        <f t="array" ref="I43">INDEX($N$41:$N$52, ROW()-40) * INDEX($N$41:$N$52, COLUMN()-1) * I28</f>
        <v>7.220000000000002E-6</v>
      </c>
      <c r="J43" s="23" cm="1">
        <f t="array" ref="J43">INDEX($N$41:$N$52, ROW()-40) * INDEX($N$41:$N$52, COLUMN()-1) * J28</f>
        <v>1.7965482400987044E-5</v>
      </c>
      <c r="K43" s="23" cm="1">
        <f t="array" ref="K43">INDEX($N$41:$N$52, ROW()-40) * INDEX($N$41:$N$52, COLUMN()-1) * K28</f>
        <v>-1.0071317716093805E-6</v>
      </c>
      <c r="L43" s="23" cm="1">
        <f t="array" ref="L43">INDEX($N$41:$N$52, ROW()-40) * INDEX($N$41:$N$52, COLUMN()-1) * L28</f>
        <v>0</v>
      </c>
      <c r="M43" s="23" cm="1">
        <f t="array" ref="M43">INDEX($N$41:$N$52, ROW()-40) * INDEX($N$41:$N$52, COLUMN()-1) * M28</f>
        <v>0</v>
      </c>
      <c r="N43" s="18">
        <f>D21</f>
        <v>0.01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>
      <c r="A44" s="6" t="s">
        <v>3</v>
      </c>
      <c r="B44" s="23" cm="1">
        <f t="array" ref="B44">INDEX($N$41:$N$52, ROW()-40) * INDEX($N$41:$N$52, COLUMN()-1) * B29</f>
        <v>8.0361238312265014E-6</v>
      </c>
      <c r="C44" s="23" cm="1">
        <f t="array" ref="C44">INDEX($N$41:$N$52, ROW()-40) * INDEX($N$41:$N$52, COLUMN()-1) * C29</f>
        <v>6.739974826189969E-6</v>
      </c>
      <c r="D44" s="23" cm="1">
        <f t="array" ref="D44">INDEX($N$41:$N$52, ROW()-40) * INDEX($N$41:$N$52, COLUMN()-1) * D29</f>
        <v>7.3880493287082344E-6</v>
      </c>
      <c r="E44" s="23" cm="1">
        <f t="array" ref="E44">INDEX($N$41:$N$52, ROW()-40) * INDEX($N$41:$N$52, COLUMN()-1) * E29</f>
        <v>4.2000056081429828E-5</v>
      </c>
      <c r="F44" s="23" cm="1">
        <f t="array" ref="F44">INDEX($N$41:$N$52, ROW()-40) * INDEX($N$41:$N$52, COLUMN()-1) * F29</f>
        <v>1.0399664682640359E-4</v>
      </c>
      <c r="G44" s="23" cm="1">
        <f t="array" ref="G44">INDEX($N$41:$N$52, ROW()-40) * INDEX($N$41:$N$52, COLUMN()-1) * G29</f>
        <v>-3.2059229678573245E-5</v>
      </c>
      <c r="H44" s="23" cm="1">
        <f t="array" ref="H44">INDEX($N$41:$N$52, ROW()-40) * INDEX($N$41:$N$52, COLUMN()-1) * H29</f>
        <v>8.0396593019163913E-6</v>
      </c>
      <c r="I44" s="23" cm="1">
        <f t="array" ref="I44">INDEX($N$41:$N$52, ROW()-40) * INDEX($N$41:$N$52, COLUMN()-1) * I29</f>
        <v>1.231341554784706E-5</v>
      </c>
      <c r="J44" s="23" cm="1">
        <f t="array" ref="J44">INDEX($N$41:$N$52, ROW()-40) * INDEX($N$41:$N$52, COLUMN()-1) * J29</f>
        <v>3.0639397551369323E-5</v>
      </c>
      <c r="K44" s="23" cm="1">
        <f t="array" ref="K44">INDEX($N$41:$N$52, ROW()-40) * INDEX($N$41:$N$52, COLUMN()-1) * K29</f>
        <v>0</v>
      </c>
      <c r="L44" s="23" cm="1">
        <f t="array" ref="L44">INDEX($N$41:$N$52, ROW()-40) * INDEX($N$41:$N$52, COLUMN()-1) * L29</f>
        <v>4.5105985375271329E-6</v>
      </c>
      <c r="M44" s="23" cm="1">
        <f t="array" ref="M44">INDEX($N$41:$N$52, ROW()-40) * INDEX($N$41:$N$52, COLUMN()-1) * M29</f>
        <v>4.9577699442647364E-6</v>
      </c>
      <c r="N44" s="18">
        <f>E21</f>
        <v>3.2403725125913309E-2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>
      <c r="A45" s="6" t="s">
        <v>4</v>
      </c>
      <c r="B45" s="23" cm="1">
        <f t="array" ref="B45">INDEX($N$41:$N$52, ROW()-40) * INDEX($N$41:$N$52, COLUMN()-1) * B30</f>
        <v>2.4872881428687628E-5</v>
      </c>
      <c r="C45" s="23" cm="1">
        <f t="array" ref="C45">INDEX($N$41:$N$52, ROW()-40) * INDEX($N$41:$N$52, COLUMN()-1) * C30</f>
        <v>2.5675232442516261E-5</v>
      </c>
      <c r="D45" s="23" cm="1">
        <f t="array" ref="D45">INDEX($N$41:$N$52, ROW()-40) * INDEX($N$41:$N$52, COLUMN()-1) * D30</f>
        <v>3.048933852548806E-5</v>
      </c>
      <c r="E45" s="23" cm="1">
        <f t="array" ref="E45">INDEX($N$41:$N$52, ROW()-40) * INDEX($N$41:$N$52, COLUMN()-1) * E30</f>
        <v>1.0399664682640358E-4</v>
      </c>
      <c r="F45" s="23" cm="1">
        <f t="array" ref="F45">INDEX($N$41:$N$52, ROW()-40) * INDEX($N$41:$N$52, COLUMN()-1) * F30</f>
        <v>7.1529683265759492E-4</v>
      </c>
      <c r="G45" s="23" cm="1">
        <f t="array" ref="G45">INDEX($N$41:$N$52, ROW()-40) * INDEX($N$41:$N$52, COLUMN()-1) * G30</f>
        <v>-1.5435407104388062E-4</v>
      </c>
      <c r="H45" s="23" cm="1">
        <f t="array" ref="H45">INDEX($N$41:$N$52, ROW()-40) * INDEX($N$41:$N$52, COLUMN()-1) * H30</f>
        <v>2.2118954830943323E-5</v>
      </c>
      <c r="I45" s="23" cm="1">
        <f t="array" ref="I45">INDEX($N$41:$N$52, ROW()-40) * INDEX($N$41:$N$52, COLUMN()-1) * I30</f>
        <v>5.0815564209146783E-5</v>
      </c>
      <c r="J45" s="23" cm="1">
        <f t="array" ref="J45">INDEX($N$41:$N$52, ROW()-40) * INDEX($N$41:$N$52, COLUMN()-1) * J30</f>
        <v>1.264440615644949E-4</v>
      </c>
      <c r="K45" s="23" cm="1">
        <f t="array" ref="K45">INDEX($N$41:$N$52, ROW()-40) * INDEX($N$41:$N$52, COLUMN()-1) * K30</f>
        <v>2.8353445544204E-5</v>
      </c>
      <c r="L45" s="23" cm="1">
        <f t="array" ref="L45">INDEX($N$41:$N$52, ROW()-40) * INDEX($N$41:$N$52, COLUMN()-1) * L30</f>
        <v>3.722908704164858E-5</v>
      </c>
      <c r="M45" s="23" cm="1">
        <f t="array" ref="M45">INDEX($N$41:$N$52, ROW()-40) * INDEX($N$41:$N$52, COLUMN()-1) * M30</f>
        <v>4.091990170526029E-5</v>
      </c>
      <c r="N45" s="18">
        <f>F21</f>
        <v>0.24313667085716156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>
      <c r="A46" s="6" t="s">
        <v>5</v>
      </c>
      <c r="B46" s="23" cm="1">
        <f t="array" ref="B46">INDEX($N$41:$N$52, ROW()-40) * INDEX($N$41:$N$52, COLUMN()-1) * B31</f>
        <v>-7.6676070125730573E-6</v>
      </c>
      <c r="C46" s="23" cm="1">
        <f t="array" ref="C46">INDEX($N$41:$N$52, ROW()-40) * INDEX($N$41:$N$52, COLUMN()-1) * C31</f>
        <v>-7.9149491742689636E-6</v>
      </c>
      <c r="D46" s="23" cm="1">
        <f t="array" ref="D46">INDEX($N$41:$N$52, ROW()-40) * INDEX($N$41:$N$52, COLUMN()-1) * D31</f>
        <v>-9.399002144444391E-6</v>
      </c>
      <c r="E46" s="23" cm="1">
        <f t="array" ref="E46">INDEX($N$41:$N$52, ROW()-40) * INDEX($N$41:$N$52, COLUMN()-1) * E31</f>
        <v>-3.2059229678573245E-5</v>
      </c>
      <c r="F46" s="23" cm="1">
        <f t="array" ref="F46">INDEX($N$41:$N$52, ROW()-40) * INDEX($N$41:$N$52, COLUMN()-1) * F31</f>
        <v>-1.5435407104388065E-4</v>
      </c>
      <c r="G46" s="23" cm="1">
        <f t="array" ref="G46">INDEX($N$41:$N$52, ROW()-40) * INDEX($N$41:$N$52, COLUMN()-1) * G31</f>
        <v>6.7975716613781376E-5</v>
      </c>
      <c r="H46" s="23" cm="1">
        <f t="array" ref="H46">INDEX($N$41:$N$52, ROW()-40) * INDEX($N$41:$N$52, COLUMN()-1) * H31</f>
        <v>-1.3637298409416838E-5</v>
      </c>
      <c r="I46" s="23" cm="1">
        <f t="array" ref="I46">INDEX($N$41:$N$52, ROW()-40) * INDEX($N$41:$N$52, COLUMN()-1) * I31</f>
        <v>-1.566500357407399E-5</v>
      </c>
      <c r="J46" s="23" cm="1">
        <f t="array" ref="J46">INDEX($N$41:$N$52, ROW()-40) * INDEX($N$41:$N$52, COLUMN()-1) * J31</f>
        <v>-3.8979133797981342E-5</v>
      </c>
      <c r="K46" s="23" cm="1">
        <f t="array" ref="K46">INDEX($N$41:$N$52, ROW()-40) * INDEX($N$41:$N$52, COLUMN()-1) * K31</f>
        <v>-4.3702833246051004E-6</v>
      </c>
      <c r="L46" s="23" cm="1">
        <f t="array" ref="L46">INDEX($N$41:$N$52, ROW()-40) * INDEX($N$41:$N$52, COLUMN()-1) * L31</f>
        <v>-1.1476676302689994E-5</v>
      </c>
      <c r="M46" s="23" cm="1">
        <f t="array" ref="M46">INDEX($N$41:$N$52, ROW()-40) * INDEX($N$41:$N$52, COLUMN()-1) * M31</f>
        <v>-1.2614450246491157E-5</v>
      </c>
      <c r="N46" s="18">
        <f>G21</f>
        <v>-5.8890990879977387E-2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>
      <c r="A47" s="6" t="s">
        <v>6</v>
      </c>
      <c r="B47" s="23" cm="1">
        <f t="array" ref="B47">INDEX($N$41:$N$52, ROW()-40) * INDEX($N$41:$N$52, COLUMN()-1) * B32</f>
        <v>3.8456911572814651E-6</v>
      </c>
      <c r="C47" s="23" cm="1">
        <f t="array" ref="C47">INDEX($N$41:$N$52, ROW()-40) * INDEX($N$41:$N$52, COLUMN()-1) * C32</f>
        <v>4.6313699958658506E-6</v>
      </c>
      <c r="D47" s="23" cm="1">
        <f t="array" ref="D47">INDEX($N$41:$N$52, ROW()-40) * INDEX($N$41:$N$52, COLUMN()-1) * D32</f>
        <v>6.2854307086750844E-6</v>
      </c>
      <c r="E47" s="23" cm="1">
        <f t="array" ref="E47">INDEX($N$41:$N$52, ROW()-40) * INDEX($N$41:$N$52, COLUMN()-1) * E32</f>
        <v>8.0396593019163896E-6</v>
      </c>
      <c r="F47" s="23" cm="1">
        <f t="array" ref="F47">INDEX($N$41:$N$52, ROW()-40) * INDEX($N$41:$N$52, COLUMN()-1) * F32</f>
        <v>2.2118954830943323E-5</v>
      </c>
      <c r="G47" s="23" cm="1">
        <f t="array" ref="G47">INDEX($N$41:$N$52, ROW()-40) * INDEX($N$41:$N$52, COLUMN()-1) * G32</f>
        <v>-1.3637298409416838E-5</v>
      </c>
      <c r="H47" s="23" cm="1">
        <f t="array" ref="H47">INDEX($N$41:$N$52, ROW()-40) * INDEX($N$41:$N$52, COLUMN()-1) * H32</f>
        <v>6.8397921041474645E-5</v>
      </c>
      <c r="I47" s="23" cm="1">
        <f t="array" ref="I47">INDEX($N$41:$N$52, ROW()-40) * INDEX($N$41:$N$52, COLUMN()-1) * I32</f>
        <v>1.5713576771687712E-5</v>
      </c>
      <c r="J47" s="23" cm="1">
        <f t="array" ref="J47">INDEX($N$41:$N$52, ROW()-40) * INDEX($N$41:$N$52, COLUMN()-1) * J32</f>
        <v>0</v>
      </c>
      <c r="K47" s="23" cm="1">
        <f t="array" ref="K47">INDEX($N$41:$N$52, ROW()-40) * INDEX($N$41:$N$52, COLUMN()-1) * K32</f>
        <v>4.3838344632658866E-6</v>
      </c>
      <c r="L47" s="23" cm="1">
        <f t="array" ref="L47">INDEX($N$41:$N$52, ROW()-40) * INDEX($N$41:$N$52, COLUMN()-1) * L32</f>
        <v>5.7561312805761287E-6</v>
      </c>
      <c r="M47" s="23" cm="1">
        <f t="array" ref="M47">INDEX($N$41:$N$52, ROW()-40) * INDEX($N$41:$N$52, COLUMN()-1) * M32</f>
        <v>2.530712890598126E-5</v>
      </c>
      <c r="N47" s="18">
        <f>H21</f>
        <v>3.9382397924029346E-2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>
      <c r="A48" s="6" t="s">
        <v>7</v>
      </c>
      <c r="B48" s="23" cm="1">
        <f t="array" ref="B48">INDEX($N$41:$N$52, ROW()-40) * INDEX($N$41:$N$52, COLUMN()-1) * B33</f>
        <v>2.9450000000000002E-6</v>
      </c>
      <c r="C48" s="23" cm="1">
        <f t="array" ref="C48">INDEX($N$41:$N$52, ROW()-40) * INDEX($N$41:$N$52, COLUMN()-1) * C33</f>
        <v>4.5600000000000004E-6</v>
      </c>
      <c r="D48" s="23" cm="1">
        <f t="array" ref="D48">INDEX($N$41:$N$52, ROW()-40) * INDEX($N$41:$N$52, COLUMN()-1) * D33</f>
        <v>7.220000000000002E-6</v>
      </c>
      <c r="E48" s="23" cm="1">
        <f t="array" ref="E48">INDEX($N$41:$N$52, ROW()-40) * INDEX($N$41:$N$52, COLUMN()-1) * E33</f>
        <v>1.231341554784706E-5</v>
      </c>
      <c r="F48" s="23" cm="1">
        <f t="array" ref="F48">INDEX($N$41:$N$52, ROW()-40) * INDEX($N$41:$N$52, COLUMN()-1) * F33</f>
        <v>5.081556420914677E-5</v>
      </c>
      <c r="G48" s="23" cm="1">
        <f t="array" ref="G48">INDEX($N$41:$N$52, ROW()-40) * INDEX($N$41:$N$52, COLUMN()-1) * G33</f>
        <v>-1.5665003574073986E-5</v>
      </c>
      <c r="H48" s="23" cm="1">
        <f t="array" ref="H48">INDEX($N$41:$N$52, ROW()-40) * INDEX($N$41:$N$52, COLUMN()-1) * H33</f>
        <v>1.5713576771687712E-5</v>
      </c>
      <c r="I48" s="23" cm="1">
        <f t="array" ref="I48">INDEX($N$41:$N$52, ROW()-40) * INDEX($N$41:$N$52, COLUMN()-1) * I33</f>
        <v>3.6100000000000005E-4</v>
      </c>
      <c r="J48" s="23" cm="1">
        <f t="array" ref="J48">INDEX($N$41:$N$52, ROW()-40) * INDEX($N$41:$N$52, COLUMN()-1) * J33</f>
        <v>4.4913706002467603E-5</v>
      </c>
      <c r="K48" s="23" cm="1">
        <f t="array" ref="K48">INDEX($N$41:$N$52, ROW()-40) * INDEX($N$41:$N$52, COLUMN()-1) * K33</f>
        <v>0</v>
      </c>
      <c r="L48" s="23" cm="1">
        <f t="array" ref="L48">INDEX($N$41:$N$52, ROW()-40) * INDEX($N$41:$N$52, COLUMN()-1) * L33</f>
        <v>1.3224000000000002E-5</v>
      </c>
      <c r="M48" s="23" cm="1">
        <f t="array" ref="M48">INDEX($N$41:$N$52, ROW()-40) * INDEX($N$41:$N$52, COLUMN()-1) * M33</f>
        <v>0</v>
      </c>
      <c r="N48" s="18">
        <f>I21</f>
        <v>0.19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>
      <c r="A49" s="6" t="s">
        <v>8</v>
      </c>
      <c r="B49" s="23" cm="1">
        <f t="array" ref="B49">INDEX($N$41:$N$52, ROW()-40) * INDEX($N$41:$N$52, COLUMN()-1) * B34</f>
        <v>1.4656051432384164E-5</v>
      </c>
      <c r="C49" s="23" cm="1">
        <f t="array" ref="C49">INDEX($N$41:$N$52, ROW()-40) * INDEX($N$41:$N$52, COLUMN()-1) * C34</f>
        <v>1.5128827285041719E-5</v>
      </c>
      <c r="D49" s="23" cm="1">
        <f t="array" ref="D49">INDEX($N$41:$N$52, ROW()-40) * INDEX($N$41:$N$52, COLUMN()-1) * D34</f>
        <v>1.7965482400987044E-5</v>
      </c>
      <c r="E49" s="23" cm="1">
        <f t="array" ref="E49">INDEX($N$41:$N$52, ROW()-40) * INDEX($N$41:$N$52, COLUMN()-1) * E34</f>
        <v>3.0639397551369329E-5</v>
      </c>
      <c r="F49" s="23" cm="1">
        <f t="array" ref="F49">INDEX($N$41:$N$52, ROW()-40) * INDEX($N$41:$N$52, COLUMN()-1) * F34</f>
        <v>1.2644406156449493E-4</v>
      </c>
      <c r="G49" s="23" cm="1">
        <f t="array" ref="G49">INDEX($N$41:$N$52, ROW()-40) * INDEX($N$41:$N$52, COLUMN()-1) * G34</f>
        <v>-3.8979133797981342E-5</v>
      </c>
      <c r="H49" s="23" cm="1">
        <f t="array" ref="H49">INDEX($N$41:$N$52, ROW()-40) * INDEX($N$41:$N$52, COLUMN()-1) * H34</f>
        <v>0</v>
      </c>
      <c r="I49" s="23" cm="1">
        <f t="array" ref="I49">INDEX($N$41:$N$52, ROW()-40) * INDEX($N$41:$N$52, COLUMN()-1) * I34</f>
        <v>4.491370600246761E-5</v>
      </c>
      <c r="J49" s="23" cm="1">
        <f t="array" ref="J49">INDEX($N$41:$N$52, ROW()-40) * INDEX($N$41:$N$52, COLUMN()-1) * J34</f>
        <v>5.5879251714019234E-4</v>
      </c>
      <c r="K49" s="23" cm="1">
        <f t="array" ref="K49">INDEX($N$41:$N$52, ROW()-40) * INDEX($N$41:$N$52, COLUMN()-1) * K34</f>
        <v>0</v>
      </c>
      <c r="L49" s="23" cm="1">
        <f t="array" ref="L49">INDEX($N$41:$N$52, ROW()-40) * INDEX($N$41:$N$52, COLUMN()-1) * L34</f>
        <v>3.2905199344965737E-5</v>
      </c>
      <c r="M49" s="23" cm="1">
        <f t="array" ref="M49">INDEX($N$41:$N$52, ROW()-40) * INDEX($N$41:$N$52, COLUMN()-1) * M34</f>
        <v>3.6167352728302859E-5</v>
      </c>
      <c r="N49" s="18">
        <f>J21</f>
        <v>0.15759195088585123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>
      <c r="A50" s="6" t="s">
        <v>9</v>
      </c>
      <c r="B50" s="23" cm="1">
        <f t="array" ref="B50">INDEX($N$41:$N$52, ROW()-40) * INDEX($N$41:$N$52, COLUMN()-1) * B35</f>
        <v>0</v>
      </c>
      <c r="C50" s="23" cm="1">
        <f t="array" ref="C50">INDEX($N$41:$N$52, ROW()-40) * INDEX($N$41:$N$52, COLUMN()-1) * C35</f>
        <v>0</v>
      </c>
      <c r="D50" s="23" cm="1">
        <f t="array" ref="D50">INDEX($N$41:$N$52, ROW()-40) * INDEX($N$41:$N$52, COLUMN()-1) * D35</f>
        <v>-1.0071317716093805E-6</v>
      </c>
      <c r="E50" s="23" cm="1">
        <f t="array" ref="E50">INDEX($N$41:$N$52, ROW()-40) * INDEX($N$41:$N$52, COLUMN()-1) * E35</f>
        <v>0</v>
      </c>
      <c r="F50" s="23" cm="1">
        <f t="array" ref="F50">INDEX($N$41:$N$52, ROW()-40) * INDEX($N$41:$N$52, COLUMN()-1) * F35</f>
        <v>2.8353445544204E-5</v>
      </c>
      <c r="G50" s="23" cm="1">
        <f t="array" ref="G50">INDEX($N$41:$N$52, ROW()-40) * INDEX($N$41:$N$52, COLUMN()-1) * G35</f>
        <v>-4.3702833246051004E-6</v>
      </c>
      <c r="H50" s="23" cm="1">
        <f t="array" ref="H50">INDEX($N$41:$N$52, ROW()-40) * INDEX($N$41:$N$52, COLUMN()-1) * H35</f>
        <v>4.3838344632658866E-6</v>
      </c>
      <c r="I50" s="23" cm="1">
        <f t="array" ref="I50">INDEX($N$41:$N$52, ROW()-40) * INDEX($N$41:$N$52, COLUMN()-1) * I35</f>
        <v>0</v>
      </c>
      <c r="J50" s="23" cm="1">
        <f t="array" ref="J50">INDEX($N$41:$N$52, ROW()-40) * INDEX($N$41:$N$52, COLUMN()-1) * J35</f>
        <v>0</v>
      </c>
      <c r="K50" s="23" cm="1">
        <f t="array" ref="K50">INDEX($N$41:$N$52, ROW()-40) * INDEX($N$41:$N$52, COLUMN()-1) * K35</f>
        <v>2.8097351949724358E-5</v>
      </c>
      <c r="L50" s="23" cm="1">
        <f t="array" ref="L50">INDEX($N$41:$N$52, ROW()-40) * INDEX($N$41:$N$52, COLUMN()-1) * L35</f>
        <v>2.5824978901478427E-5</v>
      </c>
      <c r="M50" s="23" cm="1">
        <f t="array" ref="M50">INDEX($N$41:$N$52, ROW()-40) * INDEX($N$41:$N$52, COLUMN()-1) * M35</f>
        <v>2.4330183324668714E-5</v>
      </c>
      <c r="N50" s="18">
        <f>K21</f>
        <v>9.6376246087022055E-2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>
      <c r="A51" s="6" t="s">
        <v>10</v>
      </c>
      <c r="B51" s="23" cm="1">
        <f t="array" ref="B51">INDEX($N$41:$N$52, ROW()-40) * INDEX($N$41:$N$52, COLUMN()-1) * B36</f>
        <v>0</v>
      </c>
      <c r="C51" s="23" cm="1">
        <f t="array" ref="C51">INDEX($N$41:$N$52, ROW()-40) * INDEX($N$41:$N$52, COLUMN()-1) * C36</f>
        <v>2.2272E-6</v>
      </c>
      <c r="D51" s="23" cm="1">
        <f t="array" ref="D51">INDEX($N$41:$N$52, ROW()-40) * INDEX($N$41:$N$52, COLUMN()-1) * D36</f>
        <v>0</v>
      </c>
      <c r="E51" s="23" cm="1">
        <f t="array" ref="E51">INDEX($N$41:$N$52, ROW()-40) * INDEX($N$41:$N$52, COLUMN()-1) * E36</f>
        <v>4.5105985375271329E-6</v>
      </c>
      <c r="F51" s="23" cm="1">
        <f t="array" ref="F51">INDEX($N$41:$N$52, ROW()-40) * INDEX($N$41:$N$52, COLUMN()-1) * F36</f>
        <v>3.7229087041648586E-5</v>
      </c>
      <c r="G51" s="23" cm="1">
        <f t="array" ref="G51">INDEX($N$41:$N$52, ROW()-40) * INDEX($N$41:$N$52, COLUMN()-1) * G36</f>
        <v>-1.1476676302689994E-5</v>
      </c>
      <c r="H51" s="23" cm="1">
        <f t="array" ref="H51">INDEX($N$41:$N$52, ROW()-40) * INDEX($N$41:$N$52, COLUMN()-1) * H36</f>
        <v>5.7561312805761287E-6</v>
      </c>
      <c r="I51" s="23" cm="1">
        <f t="array" ref="I51">INDEX($N$41:$N$52, ROW()-40) * INDEX($N$41:$N$52, COLUMN()-1) * I36</f>
        <v>1.3224000000000002E-5</v>
      </c>
      <c r="J51" s="23" cm="1">
        <f t="array" ref="J51">INDEX($N$41:$N$52, ROW()-40) * INDEX($N$41:$N$52, COLUMN()-1) * J36</f>
        <v>3.2905199344965737E-5</v>
      </c>
      <c r="K51" s="23" cm="1">
        <f t="array" ref="K51">INDEX($N$41:$N$52, ROW()-40) * INDEX($N$41:$N$52, COLUMN()-1) * K36</f>
        <v>2.5824978901478434E-5</v>
      </c>
      <c r="L51" s="23" cm="1">
        <f t="array" ref="L51">INDEX($N$41:$N$52, ROW()-40) * INDEX($N$41:$N$52, COLUMN()-1) * L36</f>
        <v>4.8441600000000001E-5</v>
      </c>
      <c r="M51" s="23" cm="1">
        <f t="array" ref="M51">INDEX($N$41:$N$52, ROW()-40) * INDEX($N$41:$N$52, COLUMN()-1) * M36</f>
        <v>2.6622E-5</v>
      </c>
      <c r="N51" s="18">
        <f>L21</f>
        <v>0.12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>
      <c r="A52" s="6" t="s">
        <v>11</v>
      </c>
      <c r="B52" s="23" cm="1">
        <f t="array" ref="B52">INDEX($N$41:$N$52, ROW()-40) * INDEX($N$41:$N$52, COLUMN()-1) * B37</f>
        <v>1.7786250000000001E-6</v>
      </c>
      <c r="C52" s="23" cm="1">
        <f t="array" ref="C52">INDEX($N$41:$N$52, ROW()-40) * INDEX($N$41:$N$52, COLUMN()-1) * C37</f>
        <v>1.2240000000000001E-6</v>
      </c>
      <c r="D52" s="23" cm="1">
        <f t="array" ref="D52">INDEX($N$41:$N$52, ROW()-40) * INDEX($N$41:$N$52, COLUMN()-1) * D37</f>
        <v>0</v>
      </c>
      <c r="E52" s="23" cm="1">
        <f t="array" ref="E52">INDEX($N$41:$N$52, ROW()-40) * INDEX($N$41:$N$52, COLUMN()-1) * E37</f>
        <v>4.9577699442647364E-6</v>
      </c>
      <c r="F52" s="23" cm="1">
        <f t="array" ref="F52">INDEX($N$41:$N$52, ROW()-40) * INDEX($N$41:$N$52, COLUMN()-1) * F37</f>
        <v>4.0919901705260283E-5</v>
      </c>
      <c r="G52" s="23" cm="1">
        <f t="array" ref="G52">INDEX($N$41:$N$52, ROW()-40) * INDEX($N$41:$N$52, COLUMN()-1) * G37</f>
        <v>-1.2614450246491156E-5</v>
      </c>
      <c r="H52" s="23" cm="1">
        <f t="array" ref="H52">INDEX($N$41:$N$52, ROW()-40) * INDEX($N$41:$N$52, COLUMN()-1) * H37</f>
        <v>2.5307128905981257E-5</v>
      </c>
      <c r="I52" s="23" cm="1">
        <f t="array" ref="I52">INDEX($N$41:$N$52, ROW()-40) * INDEX($N$41:$N$52, COLUMN()-1) * I37</f>
        <v>0</v>
      </c>
      <c r="J52" s="23" cm="1">
        <f t="array" ref="J52">INDEX($N$41:$N$52, ROW()-40) * INDEX($N$41:$N$52, COLUMN()-1) * J37</f>
        <v>3.6167352728302852E-5</v>
      </c>
      <c r="K52" s="23" cm="1">
        <f t="array" ref="K52">INDEX($N$41:$N$52, ROW()-40) * INDEX($N$41:$N$52, COLUMN()-1) * K37</f>
        <v>2.4330183324668718E-5</v>
      </c>
      <c r="L52" s="23" cm="1">
        <f t="array" ref="L52">INDEX($N$41:$N$52, ROW()-40) * INDEX($N$41:$N$52, COLUMN()-1) * L37</f>
        <v>2.6622E-5</v>
      </c>
      <c r="M52" s="23" cm="1">
        <f t="array" ref="M52">INDEX($N$41:$N$52, ROW()-40) * INDEX($N$41:$N$52, COLUMN()-1) * M37</f>
        <v>5.8522499999999987E-5</v>
      </c>
      <c r="N52" s="18">
        <f>M21</f>
        <v>0.15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>
      <c r="A54" s="7" t="s">
        <v>30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34" t="s">
        <v>31</v>
      </c>
      <c r="R54" s="34"/>
      <c r="S54" s="34"/>
      <c r="T54" s="34"/>
      <c r="U54" s="35" t="s">
        <v>32</v>
      </c>
      <c r="V54" s="35"/>
      <c r="W54" s="35"/>
      <c r="X54" s="35"/>
      <c r="Y54" s="11"/>
      <c r="Z54" s="11"/>
    </row>
    <row r="55" spans="1:26" ht="15.75">
      <c r="A55" s="16" t="s">
        <v>20</v>
      </c>
      <c r="B55" s="6" t="s">
        <v>0</v>
      </c>
      <c r="C55" s="6" t="s">
        <v>1</v>
      </c>
      <c r="D55" s="6" t="s">
        <v>2</v>
      </c>
      <c r="E55" s="6" t="s">
        <v>3</v>
      </c>
      <c r="F55" s="6" t="s">
        <v>4</v>
      </c>
      <c r="G55" s="6" t="s">
        <v>5</v>
      </c>
      <c r="H55" s="6" t="s">
        <v>6</v>
      </c>
      <c r="I55" s="6" t="s">
        <v>7</v>
      </c>
      <c r="J55" s="6" t="s">
        <v>8</v>
      </c>
      <c r="K55" s="6" t="s">
        <v>9</v>
      </c>
      <c r="L55" s="6" t="s">
        <v>10</v>
      </c>
      <c r="M55" s="6" t="s">
        <v>11</v>
      </c>
      <c r="N55" s="24" t="s">
        <v>33</v>
      </c>
      <c r="O55" s="24" t="s">
        <v>34</v>
      </c>
      <c r="P55" s="11"/>
      <c r="Q55" s="3" t="s">
        <v>35</v>
      </c>
      <c r="R55" s="3" t="s">
        <v>36</v>
      </c>
      <c r="S55" s="3" t="s">
        <v>37</v>
      </c>
      <c r="T55" s="3" t="s">
        <v>38</v>
      </c>
      <c r="U55" s="4" t="s">
        <v>35</v>
      </c>
      <c r="V55" s="4" t="s">
        <v>36</v>
      </c>
      <c r="W55" s="4" t="s">
        <v>37</v>
      </c>
      <c r="X55" s="4" t="s">
        <v>38</v>
      </c>
      <c r="Y55" s="11"/>
      <c r="Z55" s="11"/>
    </row>
    <row r="56" spans="1:26" ht="15.75">
      <c r="A56" s="16"/>
      <c r="B56" s="17" cm="1">
        <f t="array" ref="B56:M56">TRANSPOSE(
  MMULT(
    $B$73:$M$84,
    TRANSPOSE(
        ( ($Q$75 - $Q$74*O56)/$Q$76 )*$B$86:$M$86
      + ( ($Q$73*O56 - $Q$74)/$Q$76 )*$B$17:$M$17
    )
  )
)</f>
        <v>0.28510912424388524</v>
      </c>
      <c r="C56" s="17">
        <v>-0.18411013444578311</v>
      </c>
      <c r="D56" s="17">
        <v>0.19787934555698758</v>
      </c>
      <c r="E56" s="17">
        <v>-0.14637869015537802</v>
      </c>
      <c r="F56" s="17">
        <v>-0.19159324357099033</v>
      </c>
      <c r="G56" s="17">
        <v>-1.3922865709644947E-2</v>
      </c>
      <c r="H56" s="17">
        <v>-0.14170130783045004</v>
      </c>
      <c r="I56" s="17">
        <v>-2.1492798858999212E-2</v>
      </c>
      <c r="J56" s="17">
        <v>-0.20847972646547119</v>
      </c>
      <c r="K56" s="17">
        <v>0.14248696989268295</v>
      </c>
      <c r="L56" s="17">
        <v>0.52022766798551268</v>
      </c>
      <c r="M56" s="17">
        <v>0.76197565935764811</v>
      </c>
      <c r="N56" s="25">
        <f>SQRT(($Q$73*O56^2 - 2*$Q$74*O56 + $Q$75)/$Q$76)</f>
        <v>5.3404888861344223E-2</v>
      </c>
      <c r="O56" s="25">
        <v>0.01</v>
      </c>
      <c r="P56" s="11"/>
      <c r="Q56" s="31">
        <f>(O56-$P$6)/N56</f>
        <v>0</v>
      </c>
      <c r="R56" s="31">
        <f>(O56 - $P$6)/($O$60 - $P$6)</f>
        <v>0</v>
      </c>
      <c r="S56" s="31">
        <f>1 - R56</f>
        <v>1</v>
      </c>
      <c r="T56" s="31">
        <f>R56*$T$60</f>
        <v>0</v>
      </c>
      <c r="U56" s="32">
        <f>(O59-$P$6)/N56</f>
        <v>0.56174632397212498</v>
      </c>
      <c r="V56" s="32">
        <v>1</v>
      </c>
      <c r="W56" s="32">
        <v>0</v>
      </c>
      <c r="X56" s="32">
        <f>N56</f>
        <v>5.3404888861344223E-2</v>
      </c>
      <c r="Y56" s="11"/>
      <c r="Z56" s="11"/>
    </row>
    <row r="57" spans="1:26" ht="15.75">
      <c r="A57" s="16"/>
      <c r="B57" s="17" cm="1">
        <f t="array" ref="B57:M57">TRANSPOSE(
  MMULT(
    $B$73:$M$84,
    TRANSPOSE(
        ( ($Q$75 - $Q$74*O57)/$Q$76 )*$B$86:$M$86
      + ( ($Q$73*O57 - $Q$74)/$Q$76 )*$B$17:$M$17
    )
  )
)</f>
        <v>0.17508825397547759</v>
      </c>
      <c r="C57" s="17">
        <v>-0.11444425883676979</v>
      </c>
      <c r="D57" s="17">
        <v>0.13167129603176572</v>
      </c>
      <c r="E57" s="17">
        <v>-8.2689199445321951E-2</v>
      </c>
      <c r="F57" s="17">
        <v>-6.7802988433105074E-2</v>
      </c>
      <c r="G57" s="17">
        <v>-2.2790279441609398E-2</v>
      </c>
      <c r="H57" s="17">
        <v>-9.00055670055077E-2</v>
      </c>
      <c r="I57" s="17">
        <v>8.217386585398255E-2</v>
      </c>
      <c r="J57" s="17">
        <v>-0.10101081904604792</v>
      </c>
      <c r="K57" s="17">
        <v>0.11922045866469644</v>
      </c>
      <c r="L57" s="17">
        <v>0.35721390190650104</v>
      </c>
      <c r="M57" s="17">
        <v>0.61337533577593817</v>
      </c>
      <c r="N57" s="25">
        <f>SQRT(($Q$73*O57^2 - 2*$Q$74*O57 + $Q$75)/$Q$76)</f>
        <v>4.2160148959447287E-2</v>
      </c>
      <c r="O57" s="25">
        <v>0.02</v>
      </c>
      <c r="P57" s="11"/>
      <c r="Q57" s="31">
        <f t="shared" ref="Q57:Q59" si="12">(O57-$P$6)/N57</f>
        <v>0.23719081281279938</v>
      </c>
      <c r="R57" s="31">
        <f t="shared" ref="R57:R59" si="13">(O57 - $P$6)/($O$60 - $P$6)</f>
        <v>0.31315031482376654</v>
      </c>
      <c r="S57" s="31">
        <f t="shared" ref="S57:S65" si="14">1 - R57</f>
        <v>0.68684968517623346</v>
      </c>
      <c r="T57" s="31">
        <f t="shared" ref="T57:T63" si="15">R57*$T$60</f>
        <v>1.7642662807842543E-2</v>
      </c>
      <c r="U57" s="32">
        <f>(O60-$P$6)/N57</f>
        <v>0.75743437443543582</v>
      </c>
      <c r="V57" s="32">
        <v>1</v>
      </c>
      <c r="W57" s="32">
        <v>0</v>
      </c>
      <c r="X57" s="32">
        <f>N57</f>
        <v>4.2160148959447287E-2</v>
      </c>
      <c r="Y57" s="11"/>
      <c r="Z57" s="11"/>
    </row>
    <row r="58" spans="1:26" ht="15.75">
      <c r="A58" s="16"/>
      <c r="B58" s="17" cm="1">
        <f t="array" ref="B58:M58">TRANSPOSE(
  MMULT(
    $B$73:$M$84,
    TRANSPOSE(
        ( ($Q$75 - $Q$74*O58)/$Q$76 )*$B$86:$M$86
      + ( ($Q$73*O58 - $Q$74)/$Q$76 )*$B$17:$M$17
    )
  )
)</f>
        <v>6.5067383707070131E-2</v>
      </c>
      <c r="C58" s="17">
        <v>-4.4778383227756277E-2</v>
      </c>
      <c r="D58" s="17">
        <v>6.5463246506543976E-2</v>
      </c>
      <c r="E58" s="17">
        <v>-1.8999708735265963E-2</v>
      </c>
      <c r="F58" s="17">
        <v>5.5987266704780145E-2</v>
      </c>
      <c r="G58" s="17">
        <v>-3.1657693173573906E-2</v>
      </c>
      <c r="H58" s="17">
        <v>-3.8309826180565359E-2</v>
      </c>
      <c r="I58" s="17">
        <v>0.18584053056696426</v>
      </c>
      <c r="J58" s="17">
        <v>6.4580883733753036E-3</v>
      </c>
      <c r="K58" s="17">
        <v>9.5953947436709708E-2</v>
      </c>
      <c r="L58" s="17">
        <v>0.19420013582748957</v>
      </c>
      <c r="M58" s="17">
        <v>0.46477501219422801</v>
      </c>
      <c r="N58" s="25">
        <f>SQRT(($Q$73*O58^2 - 2*$Q$74*O58 + $Q$75)/$Q$76)</f>
        <v>4.123399370730757E-2</v>
      </c>
      <c r="O58" s="25">
        <v>0.03</v>
      </c>
      <c r="P58" s="11"/>
      <c r="Q58" s="31">
        <f t="shared" si="12"/>
        <v>0.48503669428594681</v>
      </c>
      <c r="R58" s="31">
        <f t="shared" si="13"/>
        <v>0.62630062964753297</v>
      </c>
      <c r="S58" s="31">
        <f t="shared" si="14"/>
        <v>0.37369937035246703</v>
      </c>
      <c r="T58" s="31">
        <f t="shared" si="15"/>
        <v>3.5285325615685079E-2</v>
      </c>
      <c r="U58" s="32">
        <f>(O61-$P$6)/N58</f>
        <v>0.97007338857189385</v>
      </c>
      <c r="V58" s="32">
        <v>1</v>
      </c>
      <c r="W58" s="32">
        <v>0</v>
      </c>
      <c r="X58" s="32">
        <f>N58</f>
        <v>4.123399370730757E-2</v>
      </c>
      <c r="Y58" s="11"/>
      <c r="Z58" s="11"/>
    </row>
    <row r="59" spans="1:26" ht="15.75">
      <c r="A59" s="16"/>
      <c r="B59" s="17" cm="1">
        <f t="array" ref="B59:M59">TRANSPOSE(
  MMULT($B$73:$M$84,
        TRANSPOSE(
          ( ($Q$75 - $Q$74*O59)/$Q$76 )*$B$86:$M$86
        + ( ($Q$73*O59 - $Q$74)/$Q$76 )*$B$17:$M$17
        )
  )
)</f>
        <v>-4.4953486561337436E-2</v>
      </c>
      <c r="C59" s="17">
        <v>2.4887492381256995E-2</v>
      </c>
      <c r="D59" s="17">
        <v>-7.4480301867793641E-4</v>
      </c>
      <c r="E59" s="17">
        <v>4.4689781974789969E-2</v>
      </c>
      <c r="F59" s="17">
        <v>0.17977752184266543</v>
      </c>
      <c r="G59" s="17">
        <v>-4.0525106905538441E-2</v>
      </c>
      <c r="H59" s="17">
        <v>1.3385914644376939E-2</v>
      </c>
      <c r="I59" s="17">
        <v>0.28950719527994606</v>
      </c>
      <c r="J59" s="17">
        <v>0.11392699579279847</v>
      </c>
      <c r="K59" s="17">
        <v>7.2687436208722533E-2</v>
      </c>
      <c r="L59" s="17">
        <v>3.1186369748478798E-2</v>
      </c>
      <c r="M59" s="17">
        <v>0.31617468861251785</v>
      </c>
      <c r="N59" s="25">
        <v>5.33E-2</v>
      </c>
      <c r="O59" s="25">
        <v>0.04</v>
      </c>
      <c r="P59" s="11"/>
      <c r="Q59" s="31">
        <f t="shared" si="12"/>
        <v>0.56285178236397748</v>
      </c>
      <c r="R59" s="31">
        <f t="shared" si="13"/>
        <v>0.93945094447129951</v>
      </c>
      <c r="S59" s="31">
        <f t="shared" si="14"/>
        <v>6.0549055528700491E-2</v>
      </c>
      <c r="T59" s="31">
        <f t="shared" si="15"/>
        <v>5.2927988423527618E-2</v>
      </c>
      <c r="U59" s="32">
        <f>(O62-$P$6)/N59</f>
        <v>0.9380863039399624</v>
      </c>
      <c r="V59" s="32">
        <v>1</v>
      </c>
      <c r="W59" s="32">
        <v>0</v>
      </c>
      <c r="X59" s="32">
        <f>N59</f>
        <v>5.33E-2</v>
      </c>
      <c r="Y59" s="11"/>
      <c r="Z59" s="11"/>
    </row>
    <row r="60" spans="1:26" ht="15.75">
      <c r="A60" s="7"/>
      <c r="B60" s="26">
        <v>0.01</v>
      </c>
      <c r="C60" s="26">
        <v>0.01</v>
      </c>
      <c r="D60" s="26">
        <v>0.01</v>
      </c>
      <c r="E60" s="26">
        <v>3.2403273572062581E-2</v>
      </c>
      <c r="F60" s="26">
        <v>0.24321310677646421</v>
      </c>
      <c r="G60" s="26">
        <v>-5.8924626381077393E-2</v>
      </c>
      <c r="H60" s="26">
        <v>3.9363365259135953E-2</v>
      </c>
      <c r="I60" s="26">
        <v>0.19</v>
      </c>
      <c r="J60" s="26">
        <v>0.15751065061580249</v>
      </c>
      <c r="K60" s="26">
        <v>9.6434230157612447E-2</v>
      </c>
      <c r="L60" s="26">
        <v>0.12</v>
      </c>
      <c r="M60" s="26">
        <v>0.15</v>
      </c>
      <c r="N60" s="30">
        <v>5.6339278527538471E-2</v>
      </c>
      <c r="O60" s="29">
        <f>SUMPRODUCT($B60:$M60,$B$17:$M$17)</f>
        <v>4.1933546053203749E-2</v>
      </c>
      <c r="P60" s="27" t="s">
        <v>39</v>
      </c>
      <c r="Q60" s="31">
        <f t="shared" ref="Q60:Q63" si="16">(O60-$P$6)/N60</f>
        <v>0.56680786278785456</v>
      </c>
      <c r="R60" s="31">
        <f t="shared" ref="R60:R63" si="17">(O60 - $P$6)/($O$60 - $P$6)</f>
        <v>1</v>
      </c>
      <c r="S60" s="31">
        <f t="shared" si="14"/>
        <v>0</v>
      </c>
      <c r="T60" s="31" cm="1">
        <f t="array" ref="T60">SQRT(MMULT(MMULT($B60:$M60,$B$26:$M$37),TRANSPOSE($B60:$M$60)))</f>
        <v>5.6339278527538471E-2</v>
      </c>
      <c r="U60" s="32">
        <f>(O63-$P$6)/N60</f>
        <v>1.0649763640596175</v>
      </c>
      <c r="V60" s="33">
        <v>1</v>
      </c>
      <c r="W60" s="32">
        <v>0</v>
      </c>
      <c r="X60" s="32">
        <f>N60</f>
        <v>5.6339278527538471E-2</v>
      </c>
      <c r="Y60" s="11"/>
      <c r="Z60" s="11"/>
    </row>
    <row r="61" spans="1:26" ht="15.75">
      <c r="A61" s="16"/>
      <c r="B61" s="17">
        <v>0.01</v>
      </c>
      <c r="C61" s="17">
        <v>4.1559527651016136E-2</v>
      </c>
      <c r="D61" s="17">
        <v>1.2983706403604672E-2</v>
      </c>
      <c r="E61" s="17">
        <v>9.6510135328637919E-2</v>
      </c>
      <c r="F61" s="17">
        <v>0.26</v>
      </c>
      <c r="G61" s="17">
        <v>-2.812026763817722E-2</v>
      </c>
      <c r="H61" s="17">
        <v>8.2474702386315879E-2</v>
      </c>
      <c r="I61" s="17">
        <v>0.19</v>
      </c>
      <c r="J61" s="17">
        <v>0.19</v>
      </c>
      <c r="K61" s="17">
        <v>2.49474725476517E-2</v>
      </c>
      <c r="L61" s="17">
        <v>0.12</v>
      </c>
      <c r="M61" s="17">
        <v>-3.5527667904882473E-4</v>
      </c>
      <c r="N61" s="25">
        <v>7.4559886460479896E-2</v>
      </c>
      <c r="O61" s="25">
        <v>0.05</v>
      </c>
      <c r="P61" s="11"/>
      <c r="Q61" s="31">
        <f t="shared" si="16"/>
        <v>0.53648150364609004</v>
      </c>
      <c r="R61" s="31">
        <f t="shared" si="17"/>
        <v>1.2526012592950662</v>
      </c>
      <c r="S61" s="31">
        <f t="shared" si="14"/>
        <v>-0.25260125929506616</v>
      </c>
      <c r="T61" s="31">
        <f t="shared" si="15"/>
        <v>7.0570651231370171E-2</v>
      </c>
      <c r="U61" s="32">
        <f>(O64-$P$6)/N61</f>
        <v>-0.13412037591152251</v>
      </c>
      <c r="V61" s="32">
        <v>1</v>
      </c>
      <c r="W61" s="32">
        <v>0</v>
      </c>
      <c r="X61" s="32">
        <f>N61</f>
        <v>7.4559886460479896E-2</v>
      </c>
      <c r="Y61" s="11"/>
      <c r="Z61" s="11"/>
    </row>
    <row r="62" spans="1:26" ht="15.75">
      <c r="A62" s="16"/>
      <c r="B62" s="17">
        <v>0.01</v>
      </c>
      <c r="C62" s="17">
        <v>0.13932618947062078</v>
      </c>
      <c r="D62" s="17">
        <v>7.2634476231971917E-2</v>
      </c>
      <c r="E62" s="17">
        <v>0.16168751272663848</v>
      </c>
      <c r="F62" s="17">
        <v>0.26</v>
      </c>
      <c r="G62" s="17">
        <v>-3.9677322461936636E-2</v>
      </c>
      <c r="H62" s="17">
        <v>9.0791546178052351E-2</v>
      </c>
      <c r="I62" s="17">
        <v>0.19</v>
      </c>
      <c r="J62" s="17">
        <v>0.19</v>
      </c>
      <c r="K62" s="17">
        <v>-0.06</v>
      </c>
      <c r="L62" s="17">
        <v>-1.4400160856554234E-2</v>
      </c>
      <c r="M62" s="17">
        <v>-3.6224128879253293E-4</v>
      </c>
      <c r="N62" s="25">
        <v>0.10395480442987823</v>
      </c>
      <c r="O62" s="25">
        <v>0.06</v>
      </c>
      <c r="P62" s="11"/>
      <c r="Q62" s="31">
        <f t="shared" si="16"/>
        <v>0.48097825082944623</v>
      </c>
      <c r="R62" s="31">
        <f t="shared" si="17"/>
        <v>1.5657515741188324</v>
      </c>
      <c r="S62" s="31">
        <f t="shared" si="14"/>
        <v>-0.56575157411883237</v>
      </c>
      <c r="T62" s="31">
        <f t="shared" si="15"/>
        <v>8.821331403921269E-2</v>
      </c>
      <c r="U62" s="32">
        <f>(O65-$P$6)/N62</f>
        <v>1.6730628773837122</v>
      </c>
      <c r="V62" s="32">
        <v>1</v>
      </c>
      <c r="W62" s="32">
        <v>0</v>
      </c>
      <c r="X62" s="32">
        <f>N62</f>
        <v>0.10395480442987823</v>
      </c>
      <c r="Y62" s="11"/>
      <c r="Z62" s="11"/>
    </row>
    <row r="63" spans="1:26" ht="15.75">
      <c r="A63" s="16"/>
      <c r="B63" s="17">
        <v>0.16999999999999924</v>
      </c>
      <c r="C63" s="17">
        <v>0.21</v>
      </c>
      <c r="D63" s="17">
        <v>0.21</v>
      </c>
      <c r="E63" s="17">
        <v>0.23</v>
      </c>
      <c r="F63" s="17">
        <v>0.12000000000000072</v>
      </c>
      <c r="G63" s="17">
        <v>-0.08</v>
      </c>
      <c r="H63" s="17">
        <v>-0.05</v>
      </c>
      <c r="I63" s="17">
        <v>0.19</v>
      </c>
      <c r="J63" s="17">
        <v>0.19</v>
      </c>
      <c r="K63" s="17">
        <v>-0.06</v>
      </c>
      <c r="L63" s="17">
        <v>-0.08</v>
      </c>
      <c r="M63" s="17">
        <v>-0.05</v>
      </c>
      <c r="N63" s="25">
        <v>0.14593538484548557</v>
      </c>
      <c r="O63" s="25">
        <v>7.0000000000000007E-2</v>
      </c>
      <c r="P63" s="11"/>
      <c r="Q63" s="31">
        <f t="shared" si="16"/>
        <v>0.41114086253671239</v>
      </c>
      <c r="R63" s="31">
        <f t="shared" si="17"/>
        <v>1.8789018889425992</v>
      </c>
      <c r="S63" s="31">
        <f t="shared" si="14"/>
        <v>-0.87890188894259924</v>
      </c>
      <c r="T63" s="31">
        <f t="shared" si="15"/>
        <v>0.10585597684705525</v>
      </c>
      <c r="U63" s="32">
        <f>(O66-$P$6)/N63</f>
        <v>-2.9293786455740749E-2</v>
      </c>
      <c r="V63" s="32">
        <v>1</v>
      </c>
      <c r="W63" s="32">
        <v>0</v>
      </c>
      <c r="X63" s="32">
        <f>N63</f>
        <v>0.14593538484548557</v>
      </c>
      <c r="Y63" s="11"/>
      <c r="Z63" s="11"/>
    </row>
    <row r="64" spans="1:26" ht="15.75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31"/>
      <c r="R64" s="31"/>
      <c r="S64" s="31"/>
      <c r="T64" s="31"/>
      <c r="U64" s="32"/>
      <c r="V64" s="32"/>
      <c r="W64" s="32"/>
      <c r="X64" s="32"/>
      <c r="Y64" s="11"/>
      <c r="Z64" s="11"/>
    </row>
    <row r="65" spans="1:26" ht="15.75">
      <c r="A65" s="7" t="s">
        <v>40</v>
      </c>
      <c r="B65" s="17">
        <f>MAX(0,B60)/SUMPRODUCT(MAX(0,$B60:$M60))</f>
        <v>4.1116205177177984E-2</v>
      </c>
      <c r="C65" s="17">
        <f t="shared" ref="C65:M65" si="18">MAX(0,C60)/SUMPRODUCT(MAX(0,$B60:$M60))</f>
        <v>4.1116205177177984E-2</v>
      </c>
      <c r="D65" s="17">
        <f t="shared" si="18"/>
        <v>4.1116205177177984E-2</v>
      </c>
      <c r="E65" s="17">
        <f t="shared" si="18"/>
        <v>0.1332299644601154</v>
      </c>
      <c r="F65" s="17">
        <f t="shared" si="18"/>
        <v>1</v>
      </c>
      <c r="G65" s="17">
        <f t="shared" si="18"/>
        <v>0</v>
      </c>
      <c r="H65" s="17">
        <f t="shared" si="18"/>
        <v>0.16184722024588338</v>
      </c>
      <c r="I65" s="17">
        <f t="shared" si="18"/>
        <v>0.78120789836638171</v>
      </c>
      <c r="J65" s="17">
        <f t="shared" si="18"/>
        <v>0.64762402283101317</v>
      </c>
      <c r="K65" s="17">
        <f t="shared" si="18"/>
        <v>0.39650095932635981</v>
      </c>
      <c r="L65" s="17">
        <f t="shared" si="18"/>
        <v>0.4933944621261358</v>
      </c>
      <c r="M65" s="17">
        <f t="shared" si="18"/>
        <v>0.61674307765766978</v>
      </c>
      <c r="N65" s="28" cm="1">
        <f t="array" ref="N65">SQRT(MMULT(MMULT($B65:$M65,$B$26:$M$37),TRANSPOSE($B65:$M$65)))</f>
        <v>0.25086736306705332</v>
      </c>
      <c r="O65" s="28">
        <f>SUMPRODUCT($B65:$M65,$B$17:$M$17)</f>
        <v>0.18392292421731316</v>
      </c>
      <c r="P65" s="11"/>
      <c r="Q65" s="31">
        <f>(O65-$P$6)/N65</f>
        <v>0.69328637289030692</v>
      </c>
      <c r="R65" s="31">
        <f t="shared" ref="R64:R65" si="19">(O65 - $P$6)/($O$60 - $P$6)</f>
        <v>5.4464018473721696</v>
      </c>
      <c r="S65" s="31">
        <f t="shared" si="14"/>
        <v>-4.4464018473721696</v>
      </c>
      <c r="T65" s="31">
        <f t="shared" ref="T64:T65" si="20">R65*$T$60</f>
        <v>0.30684635065200072</v>
      </c>
      <c r="U65" s="32">
        <f>(O68-$P$6)/N65</f>
        <v>-3.9861701728523137E-2</v>
      </c>
      <c r="V65" s="32">
        <v>1</v>
      </c>
      <c r="W65" s="32">
        <v>0</v>
      </c>
      <c r="X65" s="32">
        <f>N65</f>
        <v>0.25086736306705332</v>
      </c>
      <c r="Y65" s="11"/>
      <c r="Z65" s="11"/>
    </row>
    <row r="66" spans="1:26" ht="15.75">
      <c r="A66" s="7" t="s">
        <v>41</v>
      </c>
      <c r="B66" s="17">
        <f>$B$21</f>
        <v>0.01</v>
      </c>
      <c r="C66" s="17">
        <f t="shared" ref="C66:M66" si="21">$B$21</f>
        <v>0.01</v>
      </c>
      <c r="D66" s="17">
        <f t="shared" si="21"/>
        <v>0.01</v>
      </c>
      <c r="E66" s="17">
        <f t="shared" si="21"/>
        <v>0.01</v>
      </c>
      <c r="F66" s="17">
        <f t="shared" si="21"/>
        <v>0.01</v>
      </c>
      <c r="G66" s="17">
        <f t="shared" si="21"/>
        <v>0.01</v>
      </c>
      <c r="H66" s="17">
        <f t="shared" si="21"/>
        <v>0.01</v>
      </c>
      <c r="I66" s="17">
        <f t="shared" si="21"/>
        <v>0.01</v>
      </c>
      <c r="J66" s="17">
        <f t="shared" si="21"/>
        <v>0.01</v>
      </c>
      <c r="K66" s="17">
        <f t="shared" si="21"/>
        <v>0.01</v>
      </c>
      <c r="L66" s="17">
        <f t="shared" si="21"/>
        <v>0.01</v>
      </c>
      <c r="M66" s="17">
        <f t="shared" si="21"/>
        <v>0.01</v>
      </c>
      <c r="N66" s="28" cm="1">
        <f t="array" ref="N66">SQRT(MMULT(MMULT($B66:$M66,$B$26:$M$37),TRANSPOSE($B66:$M$66)))</f>
        <v>1.0137798084396828E-2</v>
      </c>
      <c r="O66" s="28">
        <f>SUMPRODUCT($B66:$M66,$B$17:$M$17)</f>
        <v>5.7250000000000009E-3</v>
      </c>
      <c r="P66" s="11"/>
      <c r="Q66" s="31">
        <f>(O66-$P$6)/N66</f>
        <v>-0.42168920355394418</v>
      </c>
      <c r="R66" s="31">
        <f>(O66 - $P$6)/($O$60 - $P$6)</f>
        <v>-0.13387175958716016</v>
      </c>
      <c r="S66" s="31">
        <f>1 - R66</f>
        <v>1.1338717595871601</v>
      </c>
      <c r="T66" s="31">
        <f>R66*$T$60</f>
        <v>-7.542238350352685E-3</v>
      </c>
      <c r="U66" s="32">
        <f>(O69-$P$6)/N66</f>
        <v>-0.98640749369343683</v>
      </c>
      <c r="V66" s="32">
        <v>1</v>
      </c>
      <c r="W66" s="32">
        <v>0</v>
      </c>
      <c r="X66" s="32">
        <f>N66</f>
        <v>1.0137798084396828E-2</v>
      </c>
      <c r="Y66" s="11"/>
      <c r="Z66" s="11"/>
    </row>
    <row r="67" spans="1:26" ht="15.75">
      <c r="A67" s="7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>
      <c r="A69" s="7" t="s">
        <v>42</v>
      </c>
      <c r="B69" s="11">
        <v>0.01</v>
      </c>
      <c r="C69" s="11">
        <v>0.01</v>
      </c>
      <c r="D69" s="11">
        <v>0.01</v>
      </c>
      <c r="E69" s="11">
        <v>0.03</v>
      </c>
      <c r="F69" s="11">
        <v>0.06</v>
      </c>
      <c r="G69" s="11">
        <v>-0.08</v>
      </c>
      <c r="H69" s="11">
        <v>-0.05</v>
      </c>
      <c r="I69" s="11">
        <v>-0.01</v>
      </c>
      <c r="J69" s="11">
        <v>-0.01</v>
      </c>
      <c r="K69" s="11">
        <v>-0.06</v>
      </c>
      <c r="L69" s="11">
        <v>-0.08</v>
      </c>
      <c r="M69" s="11">
        <v>-0.05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>
      <c r="A70" s="7" t="s">
        <v>43</v>
      </c>
      <c r="B70" s="11">
        <v>0.21</v>
      </c>
      <c r="C70" s="11">
        <v>0.21</v>
      </c>
      <c r="D70" s="11">
        <v>0.21</v>
      </c>
      <c r="E70" s="11">
        <v>0.23</v>
      </c>
      <c r="F70" s="11">
        <v>0.26</v>
      </c>
      <c r="G70" s="11">
        <v>0.12</v>
      </c>
      <c r="H70" s="11">
        <v>0.15</v>
      </c>
      <c r="I70" s="11">
        <v>0.19</v>
      </c>
      <c r="J70" s="11">
        <v>0.19</v>
      </c>
      <c r="K70" s="11">
        <v>0.14000000000000001</v>
      </c>
      <c r="L70" s="11">
        <v>0.12</v>
      </c>
      <c r="M70" s="11">
        <v>0.15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>
      <c r="A71" s="7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>
      <c r="A72" s="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>
      <c r="A73" s="7"/>
      <c r="B73" s="11" cm="1">
        <f t="array" ref="B73:M84">MINVERSE($B$26:$M$37)</f>
        <v>443.06182047188736</v>
      </c>
      <c r="C73" s="11">
        <v>-258.51773656522681</v>
      </c>
      <c r="D73" s="11">
        <v>14.942889460531982</v>
      </c>
      <c r="E73" s="11">
        <v>-147.79352236469012</v>
      </c>
      <c r="F73" s="11">
        <v>20.855391668970405</v>
      </c>
      <c r="G73" s="11">
        <v>-17.088519552758729</v>
      </c>
      <c r="H73" s="11">
        <v>-10.059262025288813</v>
      </c>
      <c r="I73" s="11">
        <v>3.3549951951032231</v>
      </c>
      <c r="J73" s="11">
        <v>-71.665416892786979</v>
      </c>
      <c r="K73" s="11">
        <v>-294.03459069508284</v>
      </c>
      <c r="L73" s="11">
        <v>463.02832928228759</v>
      </c>
      <c r="M73" s="11">
        <v>-76.845347102250827</v>
      </c>
      <c r="N73" s="11"/>
      <c r="O73" s="11"/>
      <c r="P73" s="11" t="s">
        <v>44</v>
      </c>
      <c r="Q73" s="11" cm="1">
        <f t="array" ref="Q73">MMULT(MMULT($B$86:$M$86,$B$73:$M$84),TRANSPOSE($B$86:$M$86))</f>
        <v>620.65594180400456</v>
      </c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>
      <c r="A74" s="7"/>
      <c r="B74" s="11">
        <v>-258.51773656522681</v>
      </c>
      <c r="C74" s="11">
        <v>299.7364739300985</v>
      </c>
      <c r="D74" s="11">
        <v>-68.927527436522013</v>
      </c>
      <c r="E74" s="11">
        <v>60.23940217186874</v>
      </c>
      <c r="F74" s="11">
        <v>-37.011625540124342</v>
      </c>
      <c r="G74" s="11">
        <v>3.7106705904148427</v>
      </c>
      <c r="H74" s="11">
        <v>-8.5184310651972055</v>
      </c>
      <c r="I74" s="11">
        <v>4.9954589041995199</v>
      </c>
      <c r="J74" s="11">
        <v>24.982915127804301</v>
      </c>
      <c r="K74" s="11">
        <v>217.88086459134308</v>
      </c>
      <c r="L74" s="11">
        <v>-364.20974667296548</v>
      </c>
      <c r="M74" s="11">
        <v>79.576423761133455</v>
      </c>
      <c r="N74" s="11"/>
      <c r="O74" s="11"/>
      <c r="P74" s="11" t="s">
        <v>45</v>
      </c>
      <c r="Q74" s="11" cm="1">
        <f t="array" ref="Q74">MMULT(MMULT($B$86:$M$86,$B$73:$M$84),TRANSPOSE($B$17:$M$17))</f>
        <v>15.997032887394024</v>
      </c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B75" s="12">
        <v>14.942889460531964</v>
      </c>
      <c r="C75" s="12">
        <v>-68.927527436521984</v>
      </c>
      <c r="D75" s="12">
        <v>130.80149102970017</v>
      </c>
      <c r="E75" s="12">
        <v>-15.885743594998555</v>
      </c>
      <c r="F75" s="12">
        <v>-45.318523857010568</v>
      </c>
      <c r="G75" s="12">
        <v>-23.848836535638227</v>
      </c>
      <c r="H75" s="12">
        <v>-36.477431878684236</v>
      </c>
      <c r="I75" s="12">
        <v>-15.281500314443791</v>
      </c>
      <c r="J75" s="12">
        <v>-41.755505773859305</v>
      </c>
      <c r="K75" s="12">
        <v>-49.484712121422902</v>
      </c>
      <c r="L75" s="12">
        <v>90.137973455230124</v>
      </c>
      <c r="M75" s="12">
        <v>119.09160391391364</v>
      </c>
      <c r="P75" s="12" t="s">
        <v>46</v>
      </c>
      <c r="Q75" s="12" cm="1">
        <f t="array" ref="Q75">MMULT(MMULT($B$17:$M$17,$B$73:$M$84),TRANSPOSE($B$17:$M$17))</f>
        <v>0.61284165763304943</v>
      </c>
    </row>
    <row r="76" spans="1:26">
      <c r="B76" s="12">
        <v>-147.79352236469015</v>
      </c>
      <c r="C76" s="12">
        <v>60.23940217186879</v>
      </c>
      <c r="D76" s="12">
        <v>-15.885743594998583</v>
      </c>
      <c r="E76" s="12">
        <v>103.05623036485346</v>
      </c>
      <c r="F76" s="12">
        <v>-22.478459251053373</v>
      </c>
      <c r="G76" s="12">
        <v>-8.2336566167927199</v>
      </c>
      <c r="H76" s="12">
        <v>11.660085001756396</v>
      </c>
      <c r="I76" s="12">
        <v>-1.0498082937402855</v>
      </c>
      <c r="J76" s="12">
        <v>32.991483178117832</v>
      </c>
      <c r="K76" s="12">
        <v>116.51588407570027</v>
      </c>
      <c r="L76" s="12">
        <v>-152.52264915469215</v>
      </c>
      <c r="M76" s="12">
        <v>-4.9950224074051546</v>
      </c>
      <c r="P76" s="12" t="s">
        <v>47</v>
      </c>
      <c r="Q76" s="12">
        <f>$Q$73*$Q$75-$Q$74^2</f>
        <v>124.45875499460163</v>
      </c>
    </row>
    <row r="77" spans="1:26">
      <c r="B77" s="12">
        <v>20.855391668970366</v>
      </c>
      <c r="C77" s="12">
        <v>-37.011625540124371</v>
      </c>
      <c r="D77" s="12">
        <v>-45.31852385701054</v>
      </c>
      <c r="E77" s="12">
        <v>-22.478459251053344</v>
      </c>
      <c r="F77" s="12">
        <v>228.11712668295681</v>
      </c>
      <c r="G77" s="12">
        <v>-65.138490726424195</v>
      </c>
      <c r="H77" s="12">
        <v>30.298319389039293</v>
      </c>
      <c r="I77" s="12">
        <v>-0.45194919078153728</v>
      </c>
      <c r="J77" s="12">
        <v>16.072640878147638</v>
      </c>
      <c r="K77" s="12">
        <v>-97.546907812450328</v>
      </c>
      <c r="L77" s="12">
        <v>52.962863633610318</v>
      </c>
      <c r="M77" s="12">
        <v>-78.077350037514591</v>
      </c>
    </row>
    <row r="78" spans="1:26">
      <c r="B78" s="12">
        <v>-17.088519552758655</v>
      </c>
      <c r="C78" s="12">
        <v>3.7106705904147548</v>
      </c>
      <c r="D78" s="12">
        <v>-23.848836535638174</v>
      </c>
      <c r="E78" s="12">
        <v>-8.2336566167927359</v>
      </c>
      <c r="F78" s="12">
        <v>-65.138490726424223</v>
      </c>
      <c r="G78" s="12">
        <v>123.9011406728597</v>
      </c>
      <c r="H78" s="12">
        <v>4.0648699861325692</v>
      </c>
      <c r="I78" s="12">
        <v>2.7867903419138469</v>
      </c>
      <c r="J78" s="12">
        <v>13.684586884260124</v>
      </c>
      <c r="K78" s="12">
        <v>53.804223469772687</v>
      </c>
      <c r="L78" s="12">
        <v>-58.734103276815425</v>
      </c>
      <c r="M78" s="12">
        <v>-46.231602455013181</v>
      </c>
    </row>
    <row r="79" spans="1:26">
      <c r="B79" s="12">
        <v>-10.059262025288808</v>
      </c>
      <c r="C79" s="12">
        <v>-8.5184310651972144</v>
      </c>
      <c r="D79" s="12">
        <v>-36.477431878684229</v>
      </c>
      <c r="E79" s="12">
        <v>11.660085001756391</v>
      </c>
      <c r="F79" s="12">
        <v>30.298319389039278</v>
      </c>
      <c r="G79" s="12">
        <v>4.0648699861325781</v>
      </c>
      <c r="H79" s="12">
        <v>48.031321962713001</v>
      </c>
      <c r="I79" s="12">
        <v>-2.2681539518148268</v>
      </c>
      <c r="J79" s="12">
        <v>27.339697999620391</v>
      </c>
      <c r="K79" s="12">
        <v>32.643229235680884</v>
      </c>
      <c r="L79" s="12">
        <v>-11.86653634543136</v>
      </c>
      <c r="M79" s="12">
        <v>-122.1828890723735</v>
      </c>
    </row>
    <row r="80" spans="1:26">
      <c r="B80" s="12">
        <v>3.3549951951032342</v>
      </c>
      <c r="C80" s="12">
        <v>4.9954589041994995</v>
      </c>
      <c r="D80" s="12">
        <v>-15.281500314443793</v>
      </c>
      <c r="E80" s="12">
        <v>-1.0498082937402913</v>
      </c>
      <c r="F80" s="12">
        <v>-0.45194919078152385</v>
      </c>
      <c r="G80" s="12">
        <v>2.7867903419138522</v>
      </c>
      <c r="H80" s="12">
        <v>-2.2681539518148224</v>
      </c>
      <c r="I80" s="12">
        <v>106.64315511511697</v>
      </c>
      <c r="J80" s="12">
        <v>-1.0374417331024761</v>
      </c>
      <c r="K80" s="12">
        <v>15.332415394192889</v>
      </c>
      <c r="L80" s="12">
        <v>-35.408023726976893</v>
      </c>
      <c r="M80" s="12">
        <v>10.539001995383405</v>
      </c>
    </row>
    <row r="81" spans="2:13">
      <c r="B81" s="12">
        <v>-71.665416892786979</v>
      </c>
      <c r="C81" s="12">
        <v>24.982915127804279</v>
      </c>
      <c r="D81" s="12">
        <v>-41.755505773859312</v>
      </c>
      <c r="E81" s="12">
        <v>32.991483178117832</v>
      </c>
      <c r="F81" s="12">
        <v>16.072640878147624</v>
      </c>
      <c r="G81" s="12">
        <v>13.684586884260145</v>
      </c>
      <c r="H81" s="12">
        <v>27.339697999620395</v>
      </c>
      <c r="I81" s="12">
        <v>-1.0374417331024794</v>
      </c>
      <c r="J81" s="12">
        <v>87.337724294951471</v>
      </c>
      <c r="K81" s="12">
        <v>112.45257420946959</v>
      </c>
      <c r="L81" s="12">
        <v>-122.54052767760791</v>
      </c>
      <c r="M81" s="12">
        <v>-102.0397627844507</v>
      </c>
    </row>
    <row r="82" spans="2:13">
      <c r="B82" s="12">
        <v>-294.03459069508273</v>
      </c>
      <c r="C82" s="12">
        <v>217.880864591343</v>
      </c>
      <c r="D82" s="12">
        <v>-49.484712121422952</v>
      </c>
      <c r="E82" s="12">
        <v>116.51588407570023</v>
      </c>
      <c r="F82" s="12">
        <v>-97.546907812450371</v>
      </c>
      <c r="G82" s="12">
        <v>53.804223469772737</v>
      </c>
      <c r="H82" s="12">
        <v>32.643229235680892</v>
      </c>
      <c r="I82" s="12">
        <v>15.332415394192887</v>
      </c>
      <c r="J82" s="12">
        <v>112.45257420946959</v>
      </c>
      <c r="K82" s="12">
        <v>1120.7878468164756</v>
      </c>
      <c r="L82" s="12">
        <v>-811.60074559808209</v>
      </c>
      <c r="M82" s="12">
        <v>-351.09371316225781</v>
      </c>
    </row>
    <row r="83" spans="2:13">
      <c r="B83" s="12">
        <v>463.02832928228764</v>
      </c>
      <c r="C83" s="12">
        <v>-364.20974667296554</v>
      </c>
      <c r="D83" s="12">
        <v>90.137973455230195</v>
      </c>
      <c r="E83" s="12">
        <v>-152.52264915469217</v>
      </c>
      <c r="F83" s="12">
        <v>52.962863633610304</v>
      </c>
      <c r="G83" s="12">
        <v>-58.734103276815546</v>
      </c>
      <c r="H83" s="12">
        <v>-11.866536345431397</v>
      </c>
      <c r="I83" s="12">
        <v>-35.408023726976907</v>
      </c>
      <c r="J83" s="12">
        <v>-122.54052767760795</v>
      </c>
      <c r="K83" s="12">
        <v>-811.60074559808231</v>
      </c>
      <c r="L83" s="12">
        <v>1216.7410870848933</v>
      </c>
      <c r="M83" s="12">
        <v>-102.70372297100394</v>
      </c>
    </row>
    <row r="84" spans="2:13">
      <c r="B84" s="12">
        <v>-76.845347102250997</v>
      </c>
      <c r="C84" s="12">
        <v>79.576423761133611</v>
      </c>
      <c r="D84" s="12">
        <v>119.0916039139136</v>
      </c>
      <c r="E84" s="12">
        <v>-4.9950224074050773</v>
      </c>
      <c r="F84" s="12">
        <v>-78.077350037514549</v>
      </c>
      <c r="G84" s="12">
        <v>-46.231602455013174</v>
      </c>
      <c r="H84" s="12">
        <v>-122.18288907237347</v>
      </c>
      <c r="I84" s="12">
        <v>10.539001995383421</v>
      </c>
      <c r="J84" s="12">
        <v>-102.03976278445064</v>
      </c>
      <c r="K84" s="12">
        <v>-351.09371316225759</v>
      </c>
      <c r="L84" s="12">
        <v>-102.70372297100432</v>
      </c>
      <c r="M84" s="12">
        <v>1002.4003482557729</v>
      </c>
    </row>
    <row r="86" spans="2:13" ht="15.75"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</row>
  </sheetData>
  <mergeCells count="2">
    <mergeCell ref="Q54:T54"/>
    <mergeCell ref="U54:X54"/>
  </mergeCells>
  <pageMargins left="0.75" right="0.75" top="1" bottom="1" header="0.5" footer="0.5"/>
  <ignoredErrors>
    <ignoredError sqref="N2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UWM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Faculty</dc:creator>
  <cp:keywords/>
  <dc:description/>
  <cp:lastModifiedBy/>
  <cp:revision/>
  <dcterms:created xsi:type="dcterms:W3CDTF">2005-02-11T19:15:36Z</dcterms:created>
  <dcterms:modified xsi:type="dcterms:W3CDTF">2025-10-09T18:21:18Z</dcterms:modified>
  <cp:category/>
  <cp:contentStatus/>
</cp:coreProperties>
</file>