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\Documents\EXCEL\"/>
    </mc:Choice>
  </mc:AlternateContent>
  <bookViews>
    <workbookView xWindow="0" yWindow="0" windowWidth="20490" windowHeight="7770"/>
  </bookViews>
  <sheets>
    <sheet name="PLAN" sheetId="1" r:id="rId1"/>
    <sheet name="AKTUAL" sheetId="4" r:id="rId2"/>
    <sheet name="DATABASE" sheetId="3" r:id="rId3"/>
  </sheets>
  <definedNames>
    <definedName name="_xlcn.WorksheetConnection_TRAVELPLANSIMPLE.xlsxTAB_BENSIN1" hidden="1">TAB_BENSIN[]</definedName>
    <definedName name="_xlcn.WorksheetConnection_TRAVELPLANSIMPLE.xlsxTAB_KONSUMSI1" hidden="1">TAB_KONSUMSI[]</definedName>
    <definedName name="LIST_BENSIN">TAB_BENSIN[JENIS BENSIN]</definedName>
    <definedName name="LIST_KATEGORI">TAB_KATEGORI[KATEGORI]</definedName>
    <definedName name="LIST_TOL">TAB_TOL[TOL]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_BENSIN" name="TAB_BENSIN" connection="WorksheetConnection_TRAVEL PLAN (SIMPLE).xlsx!TAB_BENSIN"/>
          <x15:modelTable id="TAB_KONSUMSI" name="TAB_KONSUMSI" connection="WorksheetConnection_TRAVEL PLAN (SIMPLE).xlsx!TAB_KONSUMSI"/>
        </x15:modelTables>
      </x15:dataModel>
    </ext>
  </extLst>
</workbook>
</file>

<file path=xl/calcChain.xml><?xml version="1.0" encoding="utf-8"?>
<calcChain xmlns="http://schemas.openxmlformats.org/spreadsheetml/2006/main">
  <c r="L7" i="1" l="1"/>
  <c r="F9" i="3"/>
  <c r="F3" i="3"/>
  <c r="F4" i="3"/>
  <c r="F5" i="3"/>
  <c r="F7" i="3"/>
  <c r="F8" i="3"/>
  <c r="F10" i="3"/>
  <c r="F11" i="3"/>
  <c r="F12" i="3"/>
  <c r="F6" i="3"/>
  <c r="C3" i="4" l="1"/>
  <c r="F5" i="4"/>
  <c r="H5" i="4" s="1"/>
  <c r="F6" i="4"/>
  <c r="H6" i="4" s="1"/>
  <c r="F7" i="4"/>
  <c r="H7" i="4" s="1"/>
  <c r="F4" i="4"/>
  <c r="H4" i="4" s="1"/>
  <c r="G5" i="4"/>
  <c r="I5" i="4" l="1"/>
  <c r="J5" i="4" s="1"/>
  <c r="H8" i="4"/>
  <c r="I6" i="1"/>
  <c r="L8" i="1"/>
  <c r="I7" i="1" l="1"/>
  <c r="D10" i="1"/>
  <c r="G4" i="4" l="1"/>
  <c r="I4" i="4" s="1"/>
  <c r="J4" i="4" s="1"/>
  <c r="I8" i="1"/>
  <c r="Q10" i="1"/>
  <c r="L16" i="1"/>
  <c r="I13" i="1"/>
  <c r="I14" i="1" s="1"/>
  <c r="G6" i="4" l="1"/>
  <c r="I6" i="4" s="1"/>
  <c r="J6" i="4" s="1"/>
  <c r="L17" i="1"/>
  <c r="G7" i="4"/>
  <c r="D14" i="1"/>
  <c r="D13" i="1"/>
  <c r="I7" i="4" l="1"/>
  <c r="J7" i="4" s="1"/>
  <c r="G8" i="4"/>
  <c r="I8" i="4" s="1"/>
  <c r="J8" i="4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RAVEL PLAN (SIMPLE).xlsx!TAB_BENSIN" type="102" refreshedVersion="6" minRefreshableVersion="5">
    <extLst>
      <ext xmlns:x15="http://schemas.microsoft.com/office/spreadsheetml/2010/11/main" uri="{DE250136-89BD-433C-8126-D09CA5730AF9}">
        <x15:connection id="TAB_BENSIN">
          <x15:rangePr sourceName="_xlcn.WorksheetConnection_TRAVELPLANSIMPLE.xlsxTAB_BENSIN1"/>
        </x15:connection>
      </ext>
    </extLst>
  </connection>
  <connection id="3" name="WorksheetConnection_TRAVEL PLAN (SIMPLE).xlsx!TAB_KONSUMSI" type="102" refreshedVersion="6" minRefreshableVersion="5">
    <extLst>
      <ext xmlns:x15="http://schemas.microsoft.com/office/spreadsheetml/2010/11/main" uri="{DE250136-89BD-433C-8126-D09CA5730AF9}">
        <x15:connection id="TAB_KONSUMSI">
          <x15:rangePr sourceName="_xlcn.WorksheetConnection_TRAVELPLANSIMPLE.xlsxTAB_KONSUMSI1"/>
        </x15:connection>
      </ext>
    </extLst>
  </connection>
</connections>
</file>

<file path=xl/sharedStrings.xml><?xml version="1.0" encoding="utf-8"?>
<sst xmlns="http://schemas.openxmlformats.org/spreadsheetml/2006/main" count="81" uniqueCount="56">
  <si>
    <t>BERANGKAT</t>
  </si>
  <si>
    <t>PULANG</t>
  </si>
  <si>
    <t>JENIS BENSIN</t>
  </si>
  <si>
    <t>BENSIN</t>
  </si>
  <si>
    <t>TOL</t>
  </si>
  <si>
    <t>LAIN-LAIN</t>
  </si>
  <si>
    <t>PENGINAPAN</t>
  </si>
  <si>
    <t>PERTALITE</t>
  </si>
  <si>
    <t>PERTAMAX</t>
  </si>
  <si>
    <t>PERTAMAX TURBO</t>
  </si>
  <si>
    <t>TOTAL BENSIN</t>
  </si>
  <si>
    <t>TUJUAN</t>
  </si>
  <si>
    <t>ISI BENSIN</t>
  </si>
  <si>
    <t>TOTAL TOL</t>
  </si>
  <si>
    <t>ESTIMASI PER ORANG</t>
  </si>
  <si>
    <t>HARGA SEKALI JALAN</t>
  </si>
  <si>
    <t>RENCANA PERJALANAN</t>
  </si>
  <si>
    <t>BERAPA MALAM</t>
  </si>
  <si>
    <t>HARGA PER MALAM</t>
  </si>
  <si>
    <t>TOTAL PENGINAPAN</t>
  </si>
  <si>
    <t>SUMMARY</t>
  </si>
  <si>
    <t>TOTAL LAIN-LAIN</t>
  </si>
  <si>
    <t>PEMASUKAN TAMBAHAN</t>
  </si>
  <si>
    <t>TOTAL PEMASUKAN</t>
  </si>
  <si>
    <t>PEMASUKAN</t>
  </si>
  <si>
    <t>TOTAL PENGELUARAN</t>
  </si>
  <si>
    <t>SUPER</t>
  </si>
  <si>
    <t>V-POWER</t>
  </si>
  <si>
    <t>V-POWER NITRO+</t>
  </si>
  <si>
    <t>HARGA BENSIN</t>
  </si>
  <si>
    <t>RANK</t>
  </si>
  <si>
    <t>PESERTA</t>
  </si>
  <si>
    <t>SEKALI JALAN</t>
  </si>
  <si>
    <t>PULANG PERGI</t>
  </si>
  <si>
    <t>TOTAL HARI</t>
  </si>
  <si>
    <t>KODE</t>
  </si>
  <si>
    <t>PENGELUARAN</t>
  </si>
  <si>
    <t>JARAK</t>
  </si>
  <si>
    <t>KONSUMSI BENSIN</t>
  </si>
  <si>
    <t>TANGKI BENSIN</t>
  </si>
  <si>
    <t>AKTUAL</t>
  </si>
  <si>
    <t>AKTUAL PENGELUARAN</t>
  </si>
  <si>
    <t>KETERANGAN</t>
  </si>
  <si>
    <t>KATEGORI</t>
  </si>
  <si>
    <t>TOTAL</t>
  </si>
  <si>
    <t>BUDGET</t>
  </si>
  <si>
    <t>GAP</t>
  </si>
  <si>
    <t>STATUS</t>
  </si>
  <si>
    <t>BRAND</t>
  </si>
  <si>
    <t>PERTAMINA</t>
  </si>
  <si>
    <t>SHELL</t>
  </si>
  <si>
    <t>DEX</t>
  </si>
  <si>
    <t>DEXLITE</t>
  </si>
  <si>
    <t>BIOSOLAR</t>
  </si>
  <si>
    <t>V-POWER DIESEL</t>
  </si>
  <si>
    <t>RON /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</si>
</sst>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Rp&quot;* #,##0_-;\-&quot;Rp&quot;* #,##0_-;_-&quot;Rp&quot;* &quot;-&quot;_-;_-@_-"/>
    <numFmt numFmtId="164" formatCode="0\ &quot;ORANG&quot;"/>
    <numFmt numFmtId="165" formatCode="[$-21]\ dddd\,\ dd\ mmm\ yyyy"/>
    <numFmt numFmtId="166" formatCode="0\ &quot;HARI&quot;"/>
    <numFmt numFmtId="167" formatCode="\±\ 0\ &quot;KM&quot;"/>
    <numFmt numFmtId="168" formatCode="0\ &quot;KM/L&quot;"/>
    <numFmt numFmtId="169" formatCode="0.0"/>
    <numFmt numFmtId="170" formatCode="0\ &quot;L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42" fontId="0" fillId="0" borderId="1" xfId="0" applyNumberFormat="1" applyBorder="1" applyAlignment="1" applyProtection="1">
      <alignment horizontal="center" vertical="center"/>
      <protection locked="0"/>
    </xf>
    <xf numFmtId="42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42" fontId="1" fillId="2" borderId="1" xfId="0" applyNumberFormat="1" applyFont="1" applyFill="1" applyBorder="1" applyAlignment="1" applyProtection="1">
      <alignment vertical="center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 applyProtection="1">
      <alignment horizontal="center" vertical="center"/>
    </xf>
    <xf numFmtId="42" fontId="2" fillId="0" borderId="0" xfId="0" applyNumberFormat="1" applyFont="1" applyFill="1" applyBorder="1" applyAlignment="1" applyProtection="1">
      <alignment vertical="center"/>
    </xf>
    <xf numFmtId="167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applyFill="1" applyBorder="1" applyAlignment="1" applyProtection="1">
      <alignment horizontal="left" vertical="center"/>
    </xf>
    <xf numFmtId="169" fontId="1" fillId="2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  <xf numFmtId="42" fontId="1" fillId="2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0" fontId="0" fillId="0" borderId="0" xfId="0" applyNumberFormat="1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0" fillId="0" borderId="8" xfId="0" applyBorder="1" applyAlignment="1" applyProtection="1">
      <alignment vertical="center"/>
    </xf>
    <xf numFmtId="0" fontId="0" fillId="0" borderId="1" xfId="0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/>
    </xf>
    <xf numFmtId="168" fontId="0" fillId="0" borderId="0" xfId="0" applyNumberFormat="1" applyAlignment="1" applyProtection="1">
      <alignment horizontal="center" vertical="center"/>
      <protection locked="0"/>
    </xf>
    <xf numFmtId="170" fontId="0" fillId="0" borderId="0" xfId="0" applyNumberFormat="1" applyAlignment="1" applyProtection="1">
      <alignment horizontal="center" vertical="center"/>
      <protection locked="0"/>
    </xf>
    <xf numFmtId="42" fontId="0" fillId="0" borderId="0" xfId="0" applyNumberFormat="1" applyAlignment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0" xfId="0" applyNumberFormat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2" fontId="1" fillId="6" borderId="1" xfId="0" applyNumberFormat="1" applyFont="1" applyFill="1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2" fontId="0" fillId="0" borderId="16" xfId="0" applyNumberForma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 applyProtection="1">
      <alignment horizontal="center" vertical="center"/>
    </xf>
    <xf numFmtId="0" fontId="1" fillId="3" borderId="10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  <xf numFmtId="0" fontId="1" fillId="5" borderId="9" xfId="0" applyFont="1" applyFill="1" applyBorder="1" applyAlignment="1" applyProtection="1">
      <alignment horizontal="center" vertical="center"/>
    </xf>
    <xf numFmtId="0" fontId="1" fillId="5" borderId="10" xfId="0" applyFont="1" applyFill="1" applyBorder="1" applyAlignment="1" applyProtection="1">
      <alignment horizontal="center" vertical="center"/>
    </xf>
    <xf numFmtId="0" fontId="1" fillId="5" borderId="11" xfId="0" applyFont="1" applyFill="1" applyBorder="1" applyAlignment="1" applyProtection="1">
      <alignment horizontal="center" vertical="center"/>
    </xf>
    <xf numFmtId="0" fontId="1" fillId="4" borderId="9" xfId="0" applyFont="1" applyFill="1" applyBorder="1" applyAlignment="1" applyProtection="1">
      <alignment horizontal="center" vertical="center"/>
    </xf>
    <xf numFmtId="0" fontId="1" fillId="4" borderId="10" xfId="0" applyFont="1" applyFill="1" applyBorder="1" applyAlignment="1" applyProtection="1">
      <alignment horizontal="center" vertical="center"/>
    </xf>
    <xf numFmtId="0" fontId="1" fillId="4" borderId="1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0\ &quot;L&quot;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168" formatCode="0\ &quot;KM/L&quot;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32" formatCode="_-&quot;Rp&quot;* #,##0_-;\-&quot;Rp&quot;* #,##0_-;_-&quot;Rp&quot;* &quot;-&quot;_-;_-@_-"/>
      <alignment vertical="center" textRotation="0" wrapText="0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32" formatCode="_-&quot;Rp&quot;* #,##0_-;\-&quot;Rp&quot;* #,##0_-;_-&quot;Rp&quot;* &quot;-&quot;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_AKTUAL" displayName="TAB_AKTUAL" ref="B4:D54" totalsRowShown="0" headerRowDxfId="27" dataDxfId="25" headerRowBorderDxfId="26" tableBorderDxfId="24" totalsRowBorderDxfId="23">
  <autoFilter ref="B4:D54"/>
  <tableColumns count="3">
    <tableColumn id="1" name="KATEGORI" dataDxfId="22"/>
    <tableColumn id="2" name="AKTUAL" dataDxfId="21"/>
    <tableColumn id="3" name="KETERANGAN" dataDxfId="2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_BENSIN" displayName="TAB_BENSIN" ref="B2:F12" totalsRowShown="0" headerRowDxfId="19" dataDxfId="18">
  <sortState ref="B3:F12">
    <sortCondition ref="C2:C12"/>
  </sortState>
  <tableColumns count="5">
    <tableColumn id="1" name="JENIS BENSIN" dataDxfId="17"/>
    <tableColumn id="5" name="BRAND" dataDxfId="16"/>
    <tableColumn id="2" name="HARGA BENSIN" dataDxfId="15"/>
    <tableColumn id="4" name="RON / CN" dataDxfId="14"/>
    <tableColumn id="3" name="RANK" dataDxfId="13">
      <calculatedColumnFormula>_xlfn.RANK.EQ(D3,$D$3:$D$12,1)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2" name="TAB_TOL" displayName="TAB_TOL" ref="H2:I4" totalsRowShown="0" headerRowDxfId="12" dataDxfId="11">
  <tableColumns count="2">
    <tableColumn id="1" name="TOL" dataDxfId="10"/>
    <tableColumn id="2" name="KODE" dataDxfId="9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_KONSUMSI" displayName="TAB_KONSUMSI" ref="K2:K3" totalsRowShown="0" headerRowDxfId="8" dataDxfId="7">
  <tableColumns count="1">
    <tableColumn id="1" name="KONSUMSI BENSIN" dataDxfId="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_TANGKI" displayName="TAB_TANGKI" ref="K5:K6" totalsRowShown="0" headerRowDxfId="5" dataDxfId="4">
  <tableColumns count="1">
    <tableColumn id="1" name="TANGKI BENSIN" dataDxfId="3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3" name="TAB_KATEGORI" displayName="TAB_KATEGORI" ref="M2:M6" totalsRowShown="0" headerRowDxfId="2" dataDxfId="1">
  <tableColumns count="1">
    <tableColumn id="1" name="KATEGORI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showGridLines="0" tabSelected="1" zoomScaleNormal="100" workbookViewId="0">
      <selection activeCell="D5" sqref="D5"/>
    </sheetView>
  </sheetViews>
  <sheetFormatPr defaultRowHeight="15" x14ac:dyDescent="0.25"/>
  <cols>
    <col min="1" max="1" width="0.85546875" style="13" customWidth="1"/>
    <col min="2" max="2" width="1.7109375" style="13" customWidth="1"/>
    <col min="3" max="3" width="20.7109375" style="13" customWidth="1"/>
    <col min="4" max="4" width="25.7109375" style="13" customWidth="1"/>
    <col min="5" max="5" width="1.7109375" style="13" customWidth="1"/>
    <col min="6" max="6" width="0.85546875" style="13" customWidth="1"/>
    <col min="7" max="7" width="1.7109375" style="13" customWidth="1"/>
    <col min="8" max="9" width="20.7109375" style="13" customWidth="1"/>
    <col min="10" max="10" width="1.7109375" style="13" customWidth="1"/>
    <col min="11" max="12" width="20.7109375" style="13" customWidth="1"/>
    <col min="13" max="13" width="1.7109375" style="13" customWidth="1"/>
    <col min="14" max="14" width="0.85546875" style="13" customWidth="1"/>
    <col min="15" max="15" width="1.7109375" style="13" customWidth="1"/>
    <col min="16" max="17" width="20.7109375" style="13" customWidth="1"/>
    <col min="18" max="19" width="1.7109375" style="13" customWidth="1"/>
    <col min="20" max="16384" width="9.140625" style="13"/>
  </cols>
  <sheetData>
    <row r="1" spans="2:18" ht="15.75" thickBot="1" x14ac:dyDescent="0.3"/>
    <row r="2" spans="2:18" ht="20.100000000000001" customHeight="1" thickBot="1" x14ac:dyDescent="0.3">
      <c r="B2" s="56" t="s">
        <v>20</v>
      </c>
      <c r="C2" s="57"/>
      <c r="D2" s="57"/>
      <c r="E2" s="58"/>
      <c r="G2" s="59" t="s">
        <v>36</v>
      </c>
      <c r="H2" s="60"/>
      <c r="I2" s="60"/>
      <c r="J2" s="60"/>
      <c r="K2" s="60"/>
      <c r="L2" s="60"/>
      <c r="M2" s="61"/>
      <c r="O2" s="62" t="s">
        <v>24</v>
      </c>
      <c r="P2" s="63"/>
      <c r="Q2" s="63"/>
      <c r="R2" s="64"/>
    </row>
    <row r="3" spans="2:18" ht="20.100000000000001" customHeight="1" x14ac:dyDescent="0.25">
      <c r="B3" s="14"/>
      <c r="C3" s="15"/>
      <c r="D3" s="15"/>
      <c r="E3" s="16"/>
      <c r="G3" s="14"/>
      <c r="H3" s="15"/>
      <c r="I3" s="15"/>
      <c r="J3" s="15"/>
      <c r="K3" s="15"/>
      <c r="L3" s="15"/>
      <c r="M3" s="16"/>
      <c r="O3" s="14"/>
      <c r="P3" s="15"/>
      <c r="Q3" s="15"/>
      <c r="R3" s="16"/>
    </row>
    <row r="4" spans="2:18" ht="20.100000000000001" customHeight="1" x14ac:dyDescent="0.25">
      <c r="B4" s="14"/>
      <c r="C4" s="65" t="s">
        <v>16</v>
      </c>
      <c r="D4" s="65"/>
      <c r="E4" s="16"/>
      <c r="G4" s="14"/>
      <c r="H4" s="53" t="s">
        <v>3</v>
      </c>
      <c r="I4" s="53"/>
      <c r="J4" s="15"/>
      <c r="K4" s="53" t="s">
        <v>4</v>
      </c>
      <c r="L4" s="53"/>
      <c r="M4" s="16"/>
      <c r="O4" s="14"/>
      <c r="P4" s="54" t="s">
        <v>22</v>
      </c>
      <c r="Q4" s="55"/>
      <c r="R4" s="16"/>
    </row>
    <row r="5" spans="2:18" ht="20.100000000000001" customHeight="1" x14ac:dyDescent="0.25">
      <c r="B5" s="14"/>
      <c r="C5" s="17" t="s">
        <v>11</v>
      </c>
      <c r="D5" s="2"/>
      <c r="E5" s="16"/>
      <c r="G5" s="14"/>
      <c r="H5" s="17" t="s">
        <v>2</v>
      </c>
      <c r="I5" s="2"/>
      <c r="J5" s="15"/>
      <c r="K5" s="18" t="s">
        <v>4</v>
      </c>
      <c r="L5" s="2"/>
      <c r="M5" s="16"/>
      <c r="O5" s="14"/>
      <c r="P5" s="6"/>
      <c r="Q5" s="4"/>
      <c r="R5" s="16"/>
    </row>
    <row r="6" spans="2:18" ht="20.100000000000001" customHeight="1" x14ac:dyDescent="0.25">
      <c r="B6" s="14"/>
      <c r="C6" s="17" t="s">
        <v>37</v>
      </c>
      <c r="D6" s="12"/>
      <c r="E6" s="16"/>
      <c r="G6" s="14"/>
      <c r="H6" s="22" t="s">
        <v>12</v>
      </c>
      <c r="I6" s="19">
        <f>((D6/TAB_KONSUMSI[KONSUMSI BENSIN])/TAB_TANGKI[TANGKI BENSIN])*2.3</f>
        <v>0</v>
      </c>
      <c r="J6" s="15"/>
      <c r="K6" s="18" t="s">
        <v>15</v>
      </c>
      <c r="L6" s="4"/>
      <c r="M6" s="16"/>
      <c r="O6" s="14"/>
      <c r="P6" s="6"/>
      <c r="Q6" s="4"/>
      <c r="R6" s="16"/>
    </row>
    <row r="7" spans="2:18" ht="20.100000000000001" customHeight="1" x14ac:dyDescent="0.25">
      <c r="B7" s="14"/>
      <c r="C7" s="17" t="s">
        <v>31</v>
      </c>
      <c r="D7" s="3"/>
      <c r="E7" s="16"/>
      <c r="G7" s="14"/>
      <c r="H7" s="20" t="s">
        <v>10</v>
      </c>
      <c r="I7" s="21">
        <f>ROUNDUP(IF(I5="", 0, VLOOKUP(I5,TAB_BENSIN[[JENIS BENSIN]:[HARGA BENSIN]],3,0))*(I6*TAB_TANGKI[TANGKI BENSIN]),-4)</f>
        <v>0</v>
      </c>
      <c r="J7" s="15"/>
      <c r="K7" s="22" t="s">
        <v>13</v>
      </c>
      <c r="L7" s="21">
        <f>ROUNDUP(IF(L5="", L6*0, IF(L5=DATABASE!H3, L6*DATABASE!I3, L6*DATABASE!I4)),-4)</f>
        <v>0</v>
      </c>
      <c r="M7" s="16"/>
      <c r="O7" s="14"/>
      <c r="P7" s="6"/>
      <c r="Q7" s="4"/>
      <c r="R7" s="16"/>
    </row>
    <row r="8" spans="2:18" ht="20.100000000000001" customHeight="1" x14ac:dyDescent="0.25">
      <c r="B8" s="14"/>
      <c r="C8" s="17" t="s">
        <v>0</v>
      </c>
      <c r="D8" s="8"/>
      <c r="E8" s="16"/>
      <c r="G8" s="14"/>
      <c r="H8" s="20" t="s">
        <v>14</v>
      </c>
      <c r="I8" s="21">
        <f>ROUNDUP(IF($D$7="", 0, $I$7/$D$7), -4)</f>
        <v>0</v>
      </c>
      <c r="J8" s="15"/>
      <c r="K8" s="20" t="s">
        <v>14</v>
      </c>
      <c r="L8" s="21">
        <f>ROUNDUP(IF(D7="", 0, L7/$D$7),-4)</f>
        <v>0</v>
      </c>
      <c r="M8" s="16"/>
      <c r="O8" s="14"/>
      <c r="P8" s="6"/>
      <c r="Q8" s="4"/>
      <c r="R8" s="16"/>
    </row>
    <row r="9" spans="2:18" ht="20.100000000000001" customHeight="1" x14ac:dyDescent="0.25">
      <c r="B9" s="14"/>
      <c r="C9" s="17" t="s">
        <v>1</v>
      </c>
      <c r="D9" s="8"/>
      <c r="E9" s="16"/>
      <c r="G9" s="14"/>
      <c r="H9" s="15"/>
      <c r="I9" s="15"/>
      <c r="J9" s="15"/>
      <c r="K9" s="15"/>
      <c r="L9" s="15"/>
      <c r="M9" s="16"/>
      <c r="O9" s="14"/>
      <c r="P9" s="6"/>
      <c r="Q9" s="4"/>
      <c r="R9" s="16"/>
    </row>
    <row r="10" spans="2:18" ht="20.100000000000001" customHeight="1" x14ac:dyDescent="0.25">
      <c r="B10" s="14"/>
      <c r="C10" s="20" t="s">
        <v>34</v>
      </c>
      <c r="D10" s="10" t="str">
        <f>IF(D8="","",IF(D9="","",_xlfn.DAYS(D9,D8)+1))</f>
        <v/>
      </c>
      <c r="E10" s="16"/>
      <c r="G10" s="14"/>
      <c r="H10" s="51" t="s">
        <v>6</v>
      </c>
      <c r="I10" s="52"/>
      <c r="J10" s="15"/>
      <c r="K10" s="53" t="s">
        <v>5</v>
      </c>
      <c r="L10" s="53"/>
      <c r="M10" s="16"/>
      <c r="O10" s="14"/>
      <c r="P10" s="20" t="s">
        <v>23</v>
      </c>
      <c r="Q10" s="7">
        <f>SUM(Q5:Q9)</f>
        <v>0</v>
      </c>
      <c r="R10" s="16"/>
    </row>
    <row r="11" spans="2:18" ht="20.100000000000001" customHeight="1" thickBot="1" x14ac:dyDescent="0.3">
      <c r="B11" s="14"/>
      <c r="C11" s="15"/>
      <c r="D11" s="23"/>
      <c r="E11" s="16"/>
      <c r="G11" s="14"/>
      <c r="H11" s="18" t="s">
        <v>17</v>
      </c>
      <c r="I11" s="2"/>
      <c r="J11" s="15"/>
      <c r="K11" s="6"/>
      <c r="L11" s="5"/>
      <c r="M11" s="16"/>
      <c r="O11" s="24"/>
      <c r="P11" s="25"/>
      <c r="Q11" s="25"/>
      <c r="R11" s="26"/>
    </row>
    <row r="12" spans="2:18" ht="20.100000000000001" customHeight="1" x14ac:dyDescent="0.25">
      <c r="B12" s="14"/>
      <c r="C12" s="49" t="s">
        <v>20</v>
      </c>
      <c r="D12" s="50"/>
      <c r="E12" s="16"/>
      <c r="G12" s="14"/>
      <c r="H12" s="27" t="s">
        <v>18</v>
      </c>
      <c r="I12" s="4"/>
      <c r="J12" s="15"/>
      <c r="K12" s="6"/>
      <c r="L12" s="5"/>
      <c r="M12" s="16"/>
    </row>
    <row r="13" spans="2:18" ht="20.100000000000001" customHeight="1" x14ac:dyDescent="0.25">
      <c r="B13" s="14"/>
      <c r="C13" s="22" t="s">
        <v>25</v>
      </c>
      <c r="D13" s="21">
        <f>SUM(I7,I13,L7,L16)</f>
        <v>0</v>
      </c>
      <c r="E13" s="16"/>
      <c r="G13" s="14"/>
      <c r="H13" s="29" t="s">
        <v>19</v>
      </c>
      <c r="I13" s="21">
        <f>SUM(I12*I11)</f>
        <v>0</v>
      </c>
      <c r="J13" s="15"/>
      <c r="K13" s="6"/>
      <c r="L13" s="5"/>
      <c r="M13" s="16"/>
    </row>
    <row r="14" spans="2:18" ht="20.100000000000001" customHeight="1" x14ac:dyDescent="0.25">
      <c r="B14" s="14"/>
      <c r="C14" s="28" t="s">
        <v>14</v>
      </c>
      <c r="D14" s="7">
        <f>IF(D7="",0,SUM((I7+L7+I13+L16-Q10)/D7))</f>
        <v>0</v>
      </c>
      <c r="E14" s="16"/>
      <c r="G14" s="14"/>
      <c r="H14" s="20" t="s">
        <v>14</v>
      </c>
      <c r="I14" s="21">
        <f>IF(D7="", 0, I13/$D$7)</f>
        <v>0</v>
      </c>
      <c r="J14" s="15"/>
      <c r="K14" s="6"/>
      <c r="L14" s="5"/>
      <c r="M14" s="16"/>
    </row>
    <row r="15" spans="2:18" ht="20.100000000000001" customHeight="1" thickBot="1" x14ac:dyDescent="0.3">
      <c r="B15" s="24"/>
      <c r="C15" s="25"/>
      <c r="D15" s="25"/>
      <c r="E15" s="26"/>
      <c r="G15" s="14"/>
      <c r="H15" s="15"/>
      <c r="I15" s="15"/>
      <c r="J15" s="15"/>
      <c r="K15" s="6"/>
      <c r="L15" s="5"/>
      <c r="M15" s="16"/>
    </row>
    <row r="16" spans="2:18" ht="20.100000000000001" customHeight="1" x14ac:dyDescent="0.25">
      <c r="C16" s="30"/>
      <c r="D16" s="11"/>
      <c r="G16" s="14"/>
      <c r="H16" s="15"/>
      <c r="I16" s="15"/>
      <c r="J16" s="15"/>
      <c r="K16" s="20" t="s">
        <v>21</v>
      </c>
      <c r="L16" s="7">
        <f>SUM(L11:L15)</f>
        <v>0</v>
      </c>
      <c r="M16" s="16"/>
    </row>
    <row r="17" spans="7:13" ht="20.100000000000001" customHeight="1" x14ac:dyDescent="0.25">
      <c r="G17" s="14"/>
      <c r="J17" s="15"/>
      <c r="K17" s="20" t="s">
        <v>14</v>
      </c>
      <c r="L17" s="21">
        <f>IF(D7="", 0, L16/$D$7)</f>
        <v>0</v>
      </c>
      <c r="M17" s="16"/>
    </row>
    <row r="18" spans="7:13" ht="20.100000000000001" customHeight="1" thickBot="1" x14ac:dyDescent="0.3">
      <c r="G18" s="24"/>
      <c r="H18" s="25"/>
      <c r="I18" s="25"/>
      <c r="J18" s="25"/>
      <c r="K18" s="25"/>
      <c r="L18" s="25"/>
      <c r="M18" s="26"/>
    </row>
    <row r="19" spans="7:13" ht="20.100000000000001" customHeight="1" x14ac:dyDescent="0.25">
      <c r="G19" s="15"/>
      <c r="J19" s="15"/>
      <c r="K19" s="15"/>
      <c r="L19" s="15"/>
      <c r="M19" s="15"/>
    </row>
    <row r="20" spans="7:13" ht="20.100000000000001" customHeight="1" x14ac:dyDescent="0.25"/>
    <row r="21" spans="7:13" ht="20.100000000000001" customHeight="1" x14ac:dyDescent="0.25"/>
  </sheetData>
  <sheetProtection sheet="1" selectLockedCells="1"/>
  <mergeCells count="10">
    <mergeCell ref="C12:D12"/>
    <mergeCell ref="H10:I10"/>
    <mergeCell ref="K10:L10"/>
    <mergeCell ref="P4:Q4"/>
    <mergeCell ref="B2:E2"/>
    <mergeCell ref="G2:M2"/>
    <mergeCell ref="O2:R2"/>
    <mergeCell ref="H4:I4"/>
    <mergeCell ref="K4:L4"/>
    <mergeCell ref="C4:D4"/>
  </mergeCells>
  <dataValidations count="11">
    <dataValidation type="list" allowBlank="1" showInputMessage="1" showErrorMessage="1" errorTitle="Error" error="Jenis bensin tidak sesuai" sqref="I5">
      <formula1>LIST_BENSIN</formula1>
    </dataValidation>
    <dataValidation type="list" allowBlank="1" showInputMessage="1" showErrorMessage="1" errorTitle="Error" error="Kategori tidak sesuai" sqref="L5">
      <formula1>LIST_TOL</formula1>
    </dataValidation>
    <dataValidation type="whole" operator="greaterThanOrEqual" allowBlank="1" showInputMessage="1" showErrorMessage="1" errorTitle="Error" error="- Harus berupa angka_x000a_- Tidak boleh dibawah 0" sqref="D6 L11 L12 L13">
      <formula1>0</formula1>
    </dataValidation>
    <dataValidation type="whole" operator="greaterThanOrEqual" allowBlank="1" showInputMessage="1" showErrorMessage="1" errorTitle="Error" error="- Harus berupa angka_x000a_- Tidak boleh dibawah 0" sqref="D7">
      <formula1>0</formula1>
    </dataValidation>
    <dataValidation type="date" operator="greaterThanOrEqual" allowBlank="1" showInputMessage="1" showErrorMessage="1" errorTitle="Error" error="- Format pengisian dd/mm/yyyy_x000a_- Contoh pengisian: 20/02/2023_x000a_- Tidak bisa diisi tanggal sebelum hari ini" sqref="D9">
      <formula1>TODAY()</formula1>
    </dataValidation>
    <dataValidation type="whole" operator="greaterThanOrEqual" allowBlank="1" showInputMessage="1" showErrorMessage="1" errorTitle="Error" error="- Harus berupa angka_x000a_- Tidak boleh dibawah 0" sqref="L6">
      <formula1>0</formula1>
    </dataValidation>
    <dataValidation type="whole" operator="greaterThanOrEqual" allowBlank="1" showInputMessage="1" showErrorMessage="1" errorTitle="Error" error="- Harus berupa angka_x000a_- Tidak boleh dibawah 0" sqref="I11">
      <formula1>0</formula1>
    </dataValidation>
    <dataValidation type="whole" operator="greaterThanOrEqual" allowBlank="1" showInputMessage="1" showErrorMessage="1" errorTitle="Error" error="- Harus berupa angka_x000a_- Tidak boleh dibawah 0" sqref="I12">
      <formula1>0</formula1>
    </dataValidation>
    <dataValidation type="whole" operator="greaterThanOrEqual" allowBlank="1" showInputMessage="1" showErrorMessage="1" errorTitle="Error" error="- Harus berupa angka_x000a_- Tidak boleh dibawah 0" sqref="L14:L15">
      <formula1>0</formula1>
    </dataValidation>
    <dataValidation type="whole" operator="greaterThanOrEqual" allowBlank="1" showInputMessage="1" showErrorMessage="1" errorTitle="Error" error="- Harus berupa angka_x000a_- Tidak boleh dibawah 0" sqref="Q5:Q9">
      <formula1>0</formula1>
    </dataValidation>
    <dataValidation type="date" operator="greaterThanOrEqual" allowBlank="1" showInputMessage="1" showErrorMessage="1" errorTitle="Error" error="- Format pengisian dd/mm/yyyy_x000a_- Contoh pengisian: 20/02/2023_x000a_- Tidak bisa diisi tanggal sebelum hari ini" sqref="D8">
      <formula1>TODAY()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1"/>
  <sheetViews>
    <sheetView showGridLines="0" workbookViewId="0">
      <selection activeCell="B6" sqref="B6"/>
    </sheetView>
  </sheetViews>
  <sheetFormatPr defaultRowHeight="20.100000000000001" customHeight="1" x14ac:dyDescent="0.25"/>
  <cols>
    <col min="1" max="1" width="1.7109375" style="9" customWidth="1"/>
    <col min="2" max="2" width="20.7109375" style="9" customWidth="1"/>
    <col min="3" max="3" width="20.7109375" style="36" customWidth="1"/>
    <col min="4" max="4" width="60.7109375" style="36" customWidth="1"/>
    <col min="5" max="5" width="1.7109375" style="9" customWidth="1"/>
    <col min="6" max="9" width="15.7109375" style="9" customWidth="1"/>
    <col min="10" max="10" width="10.7109375" style="9" customWidth="1"/>
    <col min="11" max="16384" width="9.140625" style="9"/>
  </cols>
  <sheetData>
    <row r="1" spans="2:10" ht="20.100000000000001" customHeight="1" x14ac:dyDescent="0.25">
      <c r="C1" s="9"/>
      <c r="D1" s="9"/>
    </row>
    <row r="2" spans="2:10" ht="20.100000000000001" customHeight="1" x14ac:dyDescent="0.25">
      <c r="B2" s="66" t="s">
        <v>41</v>
      </c>
      <c r="C2" s="66"/>
      <c r="D2" s="66"/>
      <c r="F2" s="67" t="s">
        <v>20</v>
      </c>
      <c r="G2" s="69"/>
      <c r="H2" s="69"/>
      <c r="I2" s="69"/>
      <c r="J2" s="68"/>
    </row>
    <row r="3" spans="2:10" ht="20.100000000000001" customHeight="1" x14ac:dyDescent="0.25">
      <c r="B3" s="41" t="s">
        <v>11</v>
      </c>
      <c r="C3" s="67" t="str">
        <f>IF(PLAN!D5="", "", PLAN!D5)</f>
        <v/>
      </c>
      <c r="D3" s="68"/>
      <c r="F3" s="41" t="s">
        <v>43</v>
      </c>
      <c r="G3" s="41" t="s">
        <v>45</v>
      </c>
      <c r="H3" s="41" t="s">
        <v>40</v>
      </c>
      <c r="I3" s="41" t="s">
        <v>46</v>
      </c>
      <c r="J3" s="41" t="s">
        <v>47</v>
      </c>
    </row>
    <row r="4" spans="2:10" ht="20.100000000000001" customHeight="1" x14ac:dyDescent="0.25">
      <c r="B4" s="38" t="s">
        <v>43</v>
      </c>
      <c r="C4" s="39" t="s">
        <v>40</v>
      </c>
      <c r="D4" s="40" t="s">
        <v>42</v>
      </c>
      <c r="F4" s="34" t="str">
        <f>DATABASE!M3</f>
        <v>BENSIN</v>
      </c>
      <c r="G4" s="35">
        <f>PLAN!I7</f>
        <v>0</v>
      </c>
      <c r="H4" s="35">
        <f>SUMIF(TAB_AKTUAL[KATEGORI],F4,TAB_AKTUAL[AKTUAL])</f>
        <v>0</v>
      </c>
      <c r="I4" s="37">
        <f>G4-H4</f>
        <v>0</v>
      </c>
      <c r="J4" s="35">
        <f>I4</f>
        <v>0</v>
      </c>
    </row>
    <row r="5" spans="2:10" ht="20.100000000000001" customHeight="1" x14ac:dyDescent="0.25">
      <c r="B5" s="43"/>
      <c r="C5" s="4"/>
      <c r="D5" s="44"/>
      <c r="F5" s="34" t="str">
        <f>DATABASE!M4</f>
        <v>TOL</v>
      </c>
      <c r="G5" s="35">
        <f>PLAN!L7</f>
        <v>0</v>
      </c>
      <c r="H5" s="35">
        <f>SUMIF(TAB_AKTUAL[KATEGORI],F5,TAB_AKTUAL[AKTUAL])</f>
        <v>0</v>
      </c>
      <c r="I5" s="37">
        <f>G5-H5</f>
        <v>0</v>
      </c>
      <c r="J5" s="35">
        <f t="shared" ref="J5:J7" si="0">I5</f>
        <v>0</v>
      </c>
    </row>
    <row r="6" spans="2:10" ht="20.100000000000001" customHeight="1" x14ac:dyDescent="0.25">
      <c r="B6" s="43"/>
      <c r="C6" s="4"/>
      <c r="D6" s="44"/>
      <c r="F6" s="34" t="str">
        <f>DATABASE!M5</f>
        <v>PENGINAPAN</v>
      </c>
      <c r="G6" s="35">
        <f>PLAN!I13</f>
        <v>0</v>
      </c>
      <c r="H6" s="35">
        <f>SUMIF(TAB_AKTUAL[KATEGORI],F6,TAB_AKTUAL[AKTUAL])</f>
        <v>0</v>
      </c>
      <c r="I6" s="37">
        <f>G6-H6</f>
        <v>0</v>
      </c>
      <c r="J6" s="35">
        <f t="shared" si="0"/>
        <v>0</v>
      </c>
    </row>
    <row r="7" spans="2:10" ht="20.100000000000001" customHeight="1" x14ac:dyDescent="0.25">
      <c r="B7" s="43"/>
      <c r="C7" s="4"/>
      <c r="D7" s="44"/>
      <c r="F7" s="34" t="str">
        <f>DATABASE!M6</f>
        <v>LAIN-LAIN</v>
      </c>
      <c r="G7" s="35">
        <f>PLAN!L16</f>
        <v>0</v>
      </c>
      <c r="H7" s="35">
        <f>SUMIF(TAB_AKTUAL[KATEGORI],F7,TAB_AKTUAL[AKTUAL])</f>
        <v>0</v>
      </c>
      <c r="I7" s="37">
        <f>G7-H7</f>
        <v>0</v>
      </c>
      <c r="J7" s="35">
        <f t="shared" si="0"/>
        <v>0</v>
      </c>
    </row>
    <row r="8" spans="2:10" ht="20.100000000000001" customHeight="1" x14ac:dyDescent="0.25">
      <c r="B8" s="43"/>
      <c r="C8" s="4"/>
      <c r="D8" s="44"/>
      <c r="F8" s="41" t="s">
        <v>44</v>
      </c>
      <c r="G8" s="42">
        <f>SUM(G4:G7)</f>
        <v>0</v>
      </c>
      <c r="H8" s="42">
        <f>SUM(H4:H7)</f>
        <v>0</v>
      </c>
      <c r="I8" s="42">
        <f>G8-H8</f>
        <v>0</v>
      </c>
      <c r="J8" s="42">
        <f>I8</f>
        <v>0</v>
      </c>
    </row>
    <row r="9" spans="2:10" ht="20.100000000000001" customHeight="1" x14ac:dyDescent="0.25">
      <c r="B9" s="43"/>
      <c r="C9" s="4"/>
      <c r="D9" s="44"/>
    </row>
    <row r="10" spans="2:10" ht="20.100000000000001" customHeight="1" x14ac:dyDescent="0.25">
      <c r="B10" s="43"/>
      <c r="C10" s="4"/>
      <c r="D10" s="44"/>
    </row>
    <row r="11" spans="2:10" ht="20.100000000000001" customHeight="1" x14ac:dyDescent="0.25">
      <c r="B11" s="43"/>
      <c r="C11" s="4"/>
      <c r="D11" s="44"/>
    </row>
    <row r="12" spans="2:10" ht="20.100000000000001" customHeight="1" x14ac:dyDescent="0.25">
      <c r="B12" s="43"/>
      <c r="C12" s="4"/>
      <c r="D12" s="44"/>
    </row>
    <row r="13" spans="2:10" ht="20.100000000000001" customHeight="1" x14ac:dyDescent="0.25">
      <c r="B13" s="43"/>
      <c r="C13" s="4"/>
      <c r="D13" s="44"/>
    </row>
    <row r="14" spans="2:10" ht="20.100000000000001" customHeight="1" x14ac:dyDescent="0.25">
      <c r="B14" s="43"/>
      <c r="C14" s="4"/>
      <c r="D14" s="44"/>
    </row>
    <row r="15" spans="2:10" ht="20.100000000000001" customHeight="1" x14ac:dyDescent="0.25">
      <c r="B15" s="43"/>
      <c r="C15" s="4"/>
      <c r="D15" s="44"/>
    </row>
    <row r="16" spans="2:10" ht="20.100000000000001" customHeight="1" x14ac:dyDescent="0.25">
      <c r="B16" s="43"/>
      <c r="C16" s="4"/>
      <c r="D16" s="44"/>
    </row>
    <row r="17" spans="2:4" ht="20.100000000000001" customHeight="1" x14ac:dyDescent="0.25">
      <c r="B17" s="43"/>
      <c r="C17" s="4"/>
      <c r="D17" s="44"/>
    </row>
    <row r="18" spans="2:4" ht="20.100000000000001" customHeight="1" x14ac:dyDescent="0.25">
      <c r="B18" s="43"/>
      <c r="C18" s="4"/>
      <c r="D18" s="44"/>
    </row>
    <row r="19" spans="2:4" ht="20.100000000000001" customHeight="1" x14ac:dyDescent="0.25">
      <c r="B19" s="43"/>
      <c r="C19" s="4"/>
      <c r="D19" s="44"/>
    </row>
    <row r="20" spans="2:4" ht="20.100000000000001" customHeight="1" x14ac:dyDescent="0.25">
      <c r="B20" s="43"/>
      <c r="C20" s="4"/>
      <c r="D20" s="44"/>
    </row>
    <row r="21" spans="2:4" ht="20.100000000000001" customHeight="1" x14ac:dyDescent="0.25">
      <c r="B21" s="43"/>
      <c r="C21" s="4"/>
      <c r="D21" s="44"/>
    </row>
    <row r="22" spans="2:4" ht="20.100000000000001" customHeight="1" x14ac:dyDescent="0.25">
      <c r="B22" s="43"/>
      <c r="C22" s="4"/>
      <c r="D22" s="44"/>
    </row>
    <row r="23" spans="2:4" ht="20.100000000000001" customHeight="1" x14ac:dyDescent="0.25">
      <c r="B23" s="43"/>
      <c r="C23" s="4"/>
      <c r="D23" s="44"/>
    </row>
    <row r="24" spans="2:4" ht="20.100000000000001" customHeight="1" x14ac:dyDescent="0.25">
      <c r="B24" s="43"/>
      <c r="C24" s="4"/>
      <c r="D24" s="44"/>
    </row>
    <row r="25" spans="2:4" ht="20.100000000000001" customHeight="1" x14ac:dyDescent="0.25">
      <c r="B25" s="43"/>
      <c r="C25" s="4"/>
      <c r="D25" s="44"/>
    </row>
    <row r="26" spans="2:4" ht="20.100000000000001" customHeight="1" x14ac:dyDescent="0.25">
      <c r="B26" s="43"/>
      <c r="C26" s="4"/>
      <c r="D26" s="44"/>
    </row>
    <row r="27" spans="2:4" ht="20.100000000000001" customHeight="1" x14ac:dyDescent="0.25">
      <c r="B27" s="43"/>
      <c r="C27" s="4"/>
      <c r="D27" s="44"/>
    </row>
    <row r="28" spans="2:4" ht="20.100000000000001" customHeight="1" x14ac:dyDescent="0.25">
      <c r="B28" s="43"/>
      <c r="C28" s="4"/>
      <c r="D28" s="44"/>
    </row>
    <row r="29" spans="2:4" ht="20.100000000000001" customHeight="1" x14ac:dyDescent="0.25">
      <c r="B29" s="43"/>
      <c r="C29" s="4"/>
      <c r="D29" s="44"/>
    </row>
    <row r="30" spans="2:4" ht="20.100000000000001" customHeight="1" x14ac:dyDescent="0.25">
      <c r="B30" s="43"/>
      <c r="C30" s="4"/>
      <c r="D30" s="44"/>
    </row>
    <row r="31" spans="2:4" ht="20.100000000000001" customHeight="1" x14ac:dyDescent="0.25">
      <c r="B31" s="43"/>
      <c r="C31" s="4"/>
      <c r="D31" s="44"/>
    </row>
    <row r="32" spans="2:4" ht="20.100000000000001" customHeight="1" x14ac:dyDescent="0.25">
      <c r="B32" s="43"/>
      <c r="C32" s="4"/>
      <c r="D32" s="44"/>
    </row>
    <row r="33" spans="2:4" ht="20.100000000000001" customHeight="1" x14ac:dyDescent="0.25">
      <c r="B33" s="43"/>
      <c r="C33" s="4"/>
      <c r="D33" s="44"/>
    </row>
    <row r="34" spans="2:4" ht="20.100000000000001" customHeight="1" x14ac:dyDescent="0.25">
      <c r="B34" s="43"/>
      <c r="C34" s="4"/>
      <c r="D34" s="44"/>
    </row>
    <row r="35" spans="2:4" ht="20.100000000000001" customHeight="1" x14ac:dyDescent="0.25">
      <c r="B35" s="43"/>
      <c r="C35" s="4"/>
      <c r="D35" s="44"/>
    </row>
    <row r="36" spans="2:4" ht="20.100000000000001" customHeight="1" x14ac:dyDescent="0.25">
      <c r="B36" s="43"/>
      <c r="C36" s="4"/>
      <c r="D36" s="44"/>
    </row>
    <row r="37" spans="2:4" ht="20.100000000000001" customHeight="1" x14ac:dyDescent="0.25">
      <c r="B37" s="43"/>
      <c r="C37" s="4"/>
      <c r="D37" s="44"/>
    </row>
    <row r="38" spans="2:4" ht="20.100000000000001" customHeight="1" x14ac:dyDescent="0.25">
      <c r="B38" s="43"/>
      <c r="C38" s="4"/>
      <c r="D38" s="44"/>
    </row>
    <row r="39" spans="2:4" ht="20.100000000000001" customHeight="1" x14ac:dyDescent="0.25">
      <c r="B39" s="43"/>
      <c r="C39" s="4"/>
      <c r="D39" s="44"/>
    </row>
    <row r="40" spans="2:4" ht="20.100000000000001" customHeight="1" x14ac:dyDescent="0.25">
      <c r="B40" s="43"/>
      <c r="C40" s="4"/>
      <c r="D40" s="44"/>
    </row>
    <row r="41" spans="2:4" ht="20.100000000000001" customHeight="1" x14ac:dyDescent="0.25">
      <c r="B41" s="43"/>
      <c r="C41" s="4"/>
      <c r="D41" s="44"/>
    </row>
    <row r="42" spans="2:4" ht="20.100000000000001" customHeight="1" x14ac:dyDescent="0.25">
      <c r="B42" s="43"/>
      <c r="C42" s="4"/>
      <c r="D42" s="44"/>
    </row>
    <row r="43" spans="2:4" ht="20.100000000000001" customHeight="1" x14ac:dyDescent="0.25">
      <c r="B43" s="43"/>
      <c r="C43" s="4"/>
      <c r="D43" s="44"/>
    </row>
    <row r="44" spans="2:4" ht="20.100000000000001" customHeight="1" x14ac:dyDescent="0.25">
      <c r="B44" s="43"/>
      <c r="C44" s="4"/>
      <c r="D44" s="44"/>
    </row>
    <row r="45" spans="2:4" ht="20.100000000000001" customHeight="1" x14ac:dyDescent="0.25">
      <c r="B45" s="43"/>
      <c r="C45" s="4"/>
      <c r="D45" s="44"/>
    </row>
    <row r="46" spans="2:4" ht="20.100000000000001" customHeight="1" x14ac:dyDescent="0.25">
      <c r="B46" s="43"/>
      <c r="C46" s="4"/>
      <c r="D46" s="44"/>
    </row>
    <row r="47" spans="2:4" ht="20.100000000000001" customHeight="1" x14ac:dyDescent="0.25">
      <c r="B47" s="43"/>
      <c r="C47" s="4"/>
      <c r="D47" s="44"/>
    </row>
    <row r="48" spans="2:4" ht="20.100000000000001" customHeight="1" x14ac:dyDescent="0.25">
      <c r="B48" s="43"/>
      <c r="C48" s="4"/>
      <c r="D48" s="44"/>
    </row>
    <row r="49" spans="2:4" ht="20.100000000000001" customHeight="1" x14ac:dyDescent="0.25">
      <c r="B49" s="43"/>
      <c r="C49" s="4"/>
      <c r="D49" s="44"/>
    </row>
    <row r="50" spans="2:4" ht="20.100000000000001" customHeight="1" x14ac:dyDescent="0.25">
      <c r="B50" s="43"/>
      <c r="C50" s="4"/>
      <c r="D50" s="44"/>
    </row>
    <row r="51" spans="2:4" ht="20.100000000000001" customHeight="1" x14ac:dyDescent="0.25">
      <c r="B51" s="43"/>
      <c r="C51" s="4"/>
      <c r="D51" s="44"/>
    </row>
    <row r="52" spans="2:4" ht="20.100000000000001" customHeight="1" x14ac:dyDescent="0.25">
      <c r="B52" s="43"/>
      <c r="C52" s="4"/>
      <c r="D52" s="44"/>
    </row>
    <row r="53" spans="2:4" ht="20.100000000000001" customHeight="1" x14ac:dyDescent="0.25">
      <c r="B53" s="43"/>
      <c r="C53" s="4"/>
      <c r="D53" s="44"/>
    </row>
    <row r="54" spans="2:4" ht="20.100000000000001" customHeight="1" x14ac:dyDescent="0.25">
      <c r="B54" s="45"/>
      <c r="C54" s="46"/>
      <c r="D54" s="47"/>
    </row>
    <row r="55" spans="2:4" ht="20.100000000000001" customHeight="1" x14ac:dyDescent="0.25">
      <c r="D55" s="9"/>
    </row>
    <row r="56" spans="2:4" ht="20.100000000000001" customHeight="1" x14ac:dyDescent="0.25">
      <c r="D56" s="9"/>
    </row>
    <row r="57" spans="2:4" ht="20.100000000000001" customHeight="1" x14ac:dyDescent="0.25">
      <c r="D57" s="9"/>
    </row>
    <row r="58" spans="2:4" ht="20.100000000000001" customHeight="1" x14ac:dyDescent="0.25">
      <c r="D58" s="9"/>
    </row>
    <row r="59" spans="2:4" ht="20.100000000000001" customHeight="1" x14ac:dyDescent="0.25">
      <c r="D59" s="9"/>
    </row>
    <row r="60" spans="2:4" ht="20.100000000000001" customHeight="1" x14ac:dyDescent="0.25">
      <c r="D60" s="9"/>
    </row>
    <row r="61" spans="2:4" ht="20.100000000000001" customHeight="1" x14ac:dyDescent="0.25">
      <c r="D61" s="9"/>
    </row>
  </sheetData>
  <sheetProtection sheet="1" selectLockedCells="1"/>
  <mergeCells count="3">
    <mergeCell ref="B2:D2"/>
    <mergeCell ref="C3:D3"/>
    <mergeCell ref="F2:J2"/>
  </mergeCells>
  <conditionalFormatting sqref="I4:I8">
    <cfRule type="cellIs" dxfId="29" priority="1" operator="greaterThan">
      <formula>0</formula>
    </cfRule>
    <cfRule type="cellIs" dxfId="28" priority="2" operator="lessThan">
      <formula>0</formula>
    </cfRule>
  </conditionalFormatting>
  <dataValidations count="2">
    <dataValidation type="list" allowBlank="1" showInputMessage="1" showErrorMessage="1" errorTitle="ERROR" error="KATEGORI TIDAK TERDAFTAR" sqref="B5:B54">
      <formula1>LIST_KATEGORI</formula1>
    </dataValidation>
    <dataValidation type="whole" operator="greaterThanOrEqual" allowBlank="1" showInputMessage="1" showErrorMessage="1" errorTitle="ERROR" error="- HARUS BERUPA ANGKA_x000a_- TIDAK BOLEH DIBAWAH 0" sqref="C5:C54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3AECBCD-F520-4E62-BD13-C2A850E7123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J4:J8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DATABASE!$M$3:$M$6</xm:f>
          </x14:formula1>
          <xm:sqref>B62:B1048576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showGridLines="0" workbookViewId="0">
      <selection activeCell="D3" sqref="D3"/>
    </sheetView>
  </sheetViews>
  <sheetFormatPr defaultRowHeight="20.100000000000001" customHeight="1" x14ac:dyDescent="0.25"/>
  <cols>
    <col min="1" max="1" width="1.7109375" style="1" customWidth="1"/>
    <col min="2" max="2" width="17.42578125" style="1" bestFit="1" customWidth="1"/>
    <col min="3" max="3" width="17.42578125" style="1" customWidth="1"/>
    <col min="4" max="5" width="16.85546875" style="1" customWidth="1"/>
    <col min="6" max="6" width="8.28515625" style="1" customWidth="1"/>
    <col min="7" max="7" width="1.7109375" style="1" customWidth="1"/>
    <col min="8" max="8" width="14" style="1" bestFit="1" customWidth="1"/>
    <col min="9" max="9" width="9.85546875" style="1" bestFit="1" customWidth="1"/>
    <col min="10" max="10" width="1.7109375" style="1" customWidth="1"/>
    <col min="11" max="11" width="20.7109375" style="9" customWidth="1"/>
    <col min="12" max="12" width="1.7109375" style="1" customWidth="1"/>
    <col min="13" max="13" width="15.7109375" style="1" customWidth="1"/>
    <col min="14" max="16384" width="9.140625" style="1"/>
  </cols>
  <sheetData>
    <row r="2" spans="2:13" ht="20.100000000000001" customHeight="1" x14ac:dyDescent="0.25">
      <c r="B2" s="9" t="s">
        <v>2</v>
      </c>
      <c r="C2" s="9" t="s">
        <v>48</v>
      </c>
      <c r="D2" s="9" t="s">
        <v>29</v>
      </c>
      <c r="E2" s="9" t="s">
        <v>55</v>
      </c>
      <c r="F2" s="9" t="s">
        <v>30</v>
      </c>
      <c r="H2" s="9" t="s">
        <v>4</v>
      </c>
      <c r="I2" s="9" t="s">
        <v>35</v>
      </c>
      <c r="K2" s="9" t="s">
        <v>38</v>
      </c>
      <c r="M2" s="9" t="s">
        <v>43</v>
      </c>
    </row>
    <row r="3" spans="2:13" ht="20.100000000000001" customHeight="1" x14ac:dyDescent="0.25">
      <c r="B3" s="1" t="s">
        <v>53</v>
      </c>
      <c r="C3" s="1" t="s">
        <v>49</v>
      </c>
      <c r="D3" s="33">
        <v>6800</v>
      </c>
      <c r="E3" s="48">
        <v>48</v>
      </c>
      <c r="F3" s="9">
        <f t="shared" ref="F3:F12" si="0">_xlfn.RANK.EQ(D3,$D$3:$D$12,1)</f>
        <v>1</v>
      </c>
      <c r="H3" s="1" t="s">
        <v>32</v>
      </c>
      <c r="I3" s="9">
        <v>1</v>
      </c>
      <c r="K3" s="31">
        <v>12</v>
      </c>
      <c r="M3" s="1" t="s">
        <v>3</v>
      </c>
    </row>
    <row r="4" spans="2:13" ht="20.100000000000001" customHeight="1" x14ac:dyDescent="0.25">
      <c r="B4" s="1" t="s">
        <v>52</v>
      </c>
      <c r="C4" s="1" t="s">
        <v>49</v>
      </c>
      <c r="D4" s="33">
        <v>14950</v>
      </c>
      <c r="E4" s="48">
        <v>51</v>
      </c>
      <c r="F4" s="9">
        <f t="shared" si="0"/>
        <v>6</v>
      </c>
      <c r="H4" s="1" t="s">
        <v>33</v>
      </c>
      <c r="I4" s="9">
        <v>2</v>
      </c>
      <c r="M4" s="1" t="s">
        <v>4</v>
      </c>
    </row>
    <row r="5" spans="2:13" ht="20.100000000000001" customHeight="1" x14ac:dyDescent="0.25">
      <c r="B5" s="1" t="s">
        <v>51</v>
      </c>
      <c r="C5" s="1" t="s">
        <v>49</v>
      </c>
      <c r="D5" s="33">
        <v>15850</v>
      </c>
      <c r="E5" s="48">
        <v>53</v>
      </c>
      <c r="F5" s="9">
        <f t="shared" si="0"/>
        <v>9</v>
      </c>
      <c r="K5" s="9" t="s">
        <v>39</v>
      </c>
      <c r="M5" s="1" t="s">
        <v>6</v>
      </c>
    </row>
    <row r="6" spans="2:13" ht="20.100000000000001" customHeight="1" x14ac:dyDescent="0.25">
      <c r="B6" s="1" t="s">
        <v>7</v>
      </c>
      <c r="C6" s="1" t="s">
        <v>49</v>
      </c>
      <c r="D6" s="33">
        <v>10000</v>
      </c>
      <c r="E6" s="48">
        <v>90</v>
      </c>
      <c r="F6" s="9">
        <f t="shared" si="0"/>
        <v>2</v>
      </c>
      <c r="K6" s="32">
        <v>2</v>
      </c>
      <c r="M6" s="1" t="s">
        <v>5</v>
      </c>
    </row>
    <row r="7" spans="2:13" ht="20.100000000000001" customHeight="1" x14ac:dyDescent="0.25">
      <c r="B7" s="1" t="s">
        <v>8</v>
      </c>
      <c r="C7" s="1" t="s">
        <v>49</v>
      </c>
      <c r="D7" s="33">
        <v>13300</v>
      </c>
      <c r="E7" s="48">
        <v>92</v>
      </c>
      <c r="F7" s="9">
        <f t="shared" si="0"/>
        <v>3</v>
      </c>
    </row>
    <row r="8" spans="2:13" ht="20.100000000000001" customHeight="1" x14ac:dyDescent="0.25">
      <c r="B8" s="1" t="s">
        <v>9</v>
      </c>
      <c r="C8" s="1" t="s">
        <v>49</v>
      </c>
      <c r="D8" s="33">
        <v>15100</v>
      </c>
      <c r="E8" s="48">
        <v>98</v>
      </c>
      <c r="F8" s="9">
        <f t="shared" si="0"/>
        <v>7</v>
      </c>
    </row>
    <row r="9" spans="2:13" ht="20.100000000000001" customHeight="1" x14ac:dyDescent="0.25">
      <c r="B9" s="1" t="s">
        <v>54</v>
      </c>
      <c r="C9" s="1" t="s">
        <v>50</v>
      </c>
      <c r="D9" s="33">
        <v>16000</v>
      </c>
      <c r="E9" s="48">
        <v>51</v>
      </c>
      <c r="F9" s="9">
        <f t="shared" si="0"/>
        <v>10</v>
      </c>
    </row>
    <row r="10" spans="2:13" ht="20.100000000000001" customHeight="1" x14ac:dyDescent="0.25">
      <c r="B10" s="1" t="s">
        <v>26</v>
      </c>
      <c r="C10" s="1" t="s">
        <v>50</v>
      </c>
      <c r="D10" s="33">
        <v>13990</v>
      </c>
      <c r="E10" s="48">
        <v>90</v>
      </c>
      <c r="F10" s="9">
        <f t="shared" si="0"/>
        <v>4</v>
      </c>
    </row>
    <row r="11" spans="2:13" ht="20.100000000000001" customHeight="1" x14ac:dyDescent="0.25">
      <c r="B11" s="1" t="s">
        <v>27</v>
      </c>
      <c r="C11" s="1" t="s">
        <v>50</v>
      </c>
      <c r="D11" s="33">
        <v>14890</v>
      </c>
      <c r="E11" s="48">
        <v>95</v>
      </c>
      <c r="F11" s="9">
        <f t="shared" si="0"/>
        <v>5</v>
      </c>
    </row>
    <row r="12" spans="2:13" ht="20.100000000000001" customHeight="1" x14ac:dyDescent="0.25">
      <c r="B12" s="1" t="s">
        <v>28</v>
      </c>
      <c r="C12" s="1" t="s">
        <v>50</v>
      </c>
      <c r="D12" s="33">
        <v>15240</v>
      </c>
      <c r="E12" s="48">
        <v>98</v>
      </c>
      <c r="F12" s="9">
        <f t="shared" si="0"/>
        <v>8</v>
      </c>
    </row>
  </sheetData>
  <sheetProtection sheet="1" selectLockedCells="1"/>
  <conditionalFormatting sqref="F3:F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{9BD03683-2B72-4DF3-8F17-ABFDD48F6A37}</x14:id>
        </ext>
      </extLst>
    </cfRule>
  </conditionalFormatting>
  <dataValidations count="2">
    <dataValidation allowBlank="1" showInputMessage="1" showErrorMessage="1" promptTitle="Info" prompt="Cetane Number (CN)" sqref="E6:E8 E12"/>
    <dataValidation allowBlank="1" showInputMessage="1" showErrorMessage="1" errorTitle="Error" error="- Harus berupa angka_x000a_- Tidak boleh dibawah 0" sqref="D3:D12 K3 K6"/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D03683-2B72-4DF3-8F17-ABFDD48F6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PLAN</vt:lpstr>
      <vt:lpstr>AKTUAL</vt:lpstr>
      <vt:lpstr>DATABASE</vt:lpstr>
      <vt:lpstr>LIST_BENSIN</vt:lpstr>
      <vt:lpstr>LIST_KATEGORI</vt:lpstr>
      <vt:lpstr>LIST_TOL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2022-05-03T06:04:12Z</dcterms:created>
  <dcterms:modified xsi:type="dcterms:W3CDTF">2023-04-14T07:43:04Z</dcterms:modified>
</cp:coreProperties>
</file>