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icialização" sheetId="1" state="visible" r:id="rId2"/>
    <sheet name="iterativo" sheetId="2" state="visible" r:id="rId3"/>
    <sheet name="Regressão Linear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<sst xmlns="http://schemas.openxmlformats.org/spreadsheetml/2006/main" count="257" uniqueCount="84">
  <si>
    <t xml:space="preserve">atribuições</t>
  </si>
  <si>
    <t xml:space="preserve">K</t>
  </si>
  <si>
    <t xml:space="preserve">n</t>
  </si>
  <si>
    <t xml:space="preserve">'colocar formula de a(n,k) no bloco de incialização</t>
  </si>
  <si>
    <t xml:space="preserve">operações</t>
  </si>
  <si>
    <t xml:space="preserve">colocar formula de o(n,k) no bloco de incialização</t>
  </si>
  <si>
    <t xml:space="preserve">comparações</t>
  </si>
  <si>
    <t xml:space="preserve">colocar formula de c(n,k) no bloco de incialização</t>
  </si>
  <si>
    <t xml:space="preserve">Custo (norma L1)</t>
  </si>
  <si>
    <t xml:space="preserve">Fórmulas de custo</t>
  </si>
  <si>
    <t xml:space="preserve">Atribuição</t>
  </si>
  <si>
    <t xml:space="preserve">Nºcores*(12+17*Nºclusters)+6*Nºpixels+13</t>
  </si>
  <si>
    <t xml:space="preserve">Operação</t>
  </si>
  <si>
    <t xml:space="preserve">Nºcores*(6*Nºclusters+1)+Nºpixels</t>
  </si>
  <si>
    <t xml:space="preserve">Comparação</t>
  </si>
  <si>
    <t xml:space="preserve">Nºcores*(Nºclusters+1)=Nºpixels</t>
  </si>
  <si>
    <t xml:space="preserve">cc</t>
  </si>
  <si>
    <t xml:space="preserve">tamanho</t>
  </si>
  <si>
    <t xml:space="preserve">6*pixels</t>
  </si>
  <si>
    <t xml:space="preserve">inicio for</t>
  </si>
  <si>
    <t xml:space="preserve">12*ncolors</t>
  </si>
  <si>
    <t xml:space="preserve">class + incr</t>
  </si>
  <si>
    <t xml:space="preserve">pixels</t>
  </si>
  <si>
    <t xml:space="preserve">17*K*ncolors</t>
  </si>
  <si>
    <t xml:space="preserve">incremental</t>
  </si>
  <si>
    <t xml:space="preserve">ncolors</t>
  </si>
  <si>
    <t xml:space="preserve">Mc</t>
  </si>
  <si>
    <t xml:space="preserve">mc</t>
  </si>
  <si>
    <t xml:space="preserve">6*k*ncolors</t>
  </si>
  <si>
    <t xml:space="preserve">1*ncolors</t>
  </si>
  <si>
    <t xml:space="preserve">1*pixels</t>
  </si>
  <si>
    <t xml:space="preserve">ncolors(k+1)+pixels</t>
  </si>
  <si>
    <t xml:space="preserve">k</t>
  </si>
  <si>
    <t xml:space="preserve">'colocar formula de a(n,k) no bloco iterativo</t>
  </si>
  <si>
    <t xml:space="preserve">colocar formula de o(n,k) no bloco iterativo</t>
  </si>
  <si>
    <t xml:space="preserve">colocar formula de c(n,k) no bloco iterativo</t>
  </si>
  <si>
    <t xml:space="preserve">Iterações por Cluster</t>
  </si>
  <si>
    <t xml:space="preserve">Nºiterações*(Nºcores*(10*Nºpixels+11*Nºclusters*Nºpixels+12*Nºclusters)+15*Nºclusters+14*Nºclusters*Nºpixels+13*Nºpixels+15)</t>
  </si>
  <si>
    <t xml:space="preserve">Nºiterações*(Nºcores*(3*Nºclusters*Nºpixels+2*Nºpixels+2*Nºclusters)+Nºclusters*Nºpixels+4*Nºclusters+7*Nºpixels+1)</t>
  </si>
  <si>
    <t xml:space="preserve">Nºiterações*(Nºcores*(Nºclusters*Nºpixels+Nºclusters+Nºpixels)+2*(Nºclusters+Nºpixels)+3*(Nºclusters+Nºpixels)+1)</t>
  </si>
  <si>
    <t xml:space="preserve">4k+7n+3ncolors*k*n+1*k*n+1*ncolors*k</t>
  </si>
  <si>
    <t xml:space="preserve">while *</t>
  </si>
  <si>
    <t xml:space="preserve">11ncolors*k*n</t>
  </si>
  <si>
    <t xml:space="preserve">10ncolors*n</t>
  </si>
  <si>
    <t xml:space="preserve">12ncolors*k</t>
  </si>
  <si>
    <t xml:space="preserve">15K</t>
  </si>
  <si>
    <t xml:space="preserve">14K*n</t>
  </si>
  <si>
    <t xml:space="preserve">13n</t>
  </si>
  <si>
    <t xml:space="preserve">distancia minima</t>
  </si>
  <si>
    <t xml:space="preserve">k_menor</t>
  </si>
  <si>
    <t xml:space="preserve">else</t>
  </si>
  <si>
    <t xml:space="preserve">4k+7n+3ncolors*k*n+1*k*n+2*ncolors*k+2*ncolors*n+1</t>
  </si>
  <si>
    <t xml:space="preserve">pointcluster</t>
  </si>
  <si>
    <t xml:space="preserve">3k</t>
  </si>
  <si>
    <t xml:space="preserve">3n</t>
  </si>
  <si>
    <t xml:space="preserve">2k*n</t>
  </si>
  <si>
    <t xml:space="preserve">1ncolors*k*n</t>
  </si>
  <si>
    <t xml:space="preserve">1ncolors*n</t>
  </si>
  <si>
    <t xml:space="preserve">1ncolors*k</t>
  </si>
  <si>
    <t xml:space="preserve">FLOPS</t>
  </si>
  <si>
    <t xml:space="preserve">Núcleos</t>
  </si>
  <si>
    <t xml:space="preserve">clock</t>
  </si>
  <si>
    <t xml:space="preserve">flop/ciclo</t>
  </si>
  <si>
    <t xml:space="preserve">Processador: Intel Core i5 4460</t>
  </si>
  <si>
    <t xml:space="preserve">51,2 GFLOPS</t>
  </si>
  <si>
    <t xml:space="preserve">Fórmula Regressão Linear</t>
  </si>
  <si>
    <t xml:space="preserve">tempo médio = a+b*custo</t>
  </si>
  <si>
    <t xml:space="preserve">imagem 1</t>
  </si>
  <si>
    <t xml:space="preserve">imagem 2</t>
  </si>
  <si>
    <t xml:space="preserve">imagem 3</t>
  </si>
  <si>
    <t xml:space="preserve">imagem 4</t>
  </si>
  <si>
    <t xml:space="preserve">x</t>
  </si>
  <si>
    <t xml:space="preserve">y</t>
  </si>
  <si>
    <t xml:space="preserve">xy</t>
  </si>
  <si>
    <t xml:space="preserve">x²</t>
  </si>
  <si>
    <t xml:space="preserve">soma</t>
  </si>
  <si>
    <t xml:space="preserve">n=</t>
  </si>
  <si>
    <t xml:space="preserve">b=</t>
  </si>
  <si>
    <t xml:space="preserve">a=</t>
  </si>
  <si>
    <t xml:space="preserve">Flops</t>
  </si>
  <si>
    <t xml:space="preserve">f(x)</t>
  </si>
  <si>
    <t xml:space="preserve">TODOS</t>
  </si>
  <si>
    <t xml:space="preserve">média dos tempos por iteração</t>
  </si>
  <si>
    <t xml:space="preserve">média dos tempos de  inicialização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</si>
</sst>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-409]#,##0.00;[RED]\-[$$-409]#,##0.00"/>
    <numFmt numFmtId="166" formatCode="#,##0"/>
    <numFmt numFmtId="167" formatCode="#,##0.00"/>
    <numFmt numFmtId="168" formatCode="0.0"/>
    <numFmt numFmtId="169" formatCode="0.00"/>
    <numFmt numFmtId="170" formatCode="#,##0.0"/>
    <numFmt numFmtId="171" formatCode="General"/>
  </numFmts>
  <fonts count="3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i val="true"/>
      <sz val="16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4"/>
      <color rgb="FF000000"/>
      <name val="Calibri"/>
      <family val="2"/>
    </font>
    <font>
      <sz val="7.75"/>
      <color rgb="FF000000"/>
      <name val="Calibri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1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sz val="16"/>
      <color rgb="FF595959"/>
      <name val="Calibri"/>
      <family val="2"/>
    </font>
    <font>
      <sz val="9"/>
      <color rgb="FF595959"/>
      <name val="Calibri"/>
      <family val="2"/>
    </font>
    <font>
      <b val="true"/>
      <sz val="10"/>
      <color rgb="FF595959"/>
      <name val="Calibri"/>
      <family val="2"/>
    </font>
    <font>
      <sz val="10"/>
      <color rgb="FF595959"/>
      <name val="Calibri"/>
      <family val="2"/>
    </font>
    <font>
      <sz val="14"/>
      <color rgb="FF595959"/>
      <name val="Calibri"/>
      <family val="2"/>
    </font>
    <font>
      <b val="true"/>
      <sz val="10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767171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EDEDED"/>
      </patternFill>
    </fill>
    <fill>
      <patternFill patternType="solid">
        <fgColor rgb="FFFFFFCC"/>
        <bgColor rgb="FFFFFFFF"/>
      </patternFill>
    </fill>
    <fill>
      <patternFill patternType="solid">
        <fgColor rgb="FF660066"/>
        <bgColor rgb="FF800080"/>
      </patternFill>
    </fill>
    <fill>
      <patternFill patternType="solid">
        <fgColor rgb="FFED7D31"/>
        <bgColor rgb="FFFF9900"/>
      </patternFill>
    </fill>
    <fill>
      <patternFill patternType="solid">
        <fgColor rgb="FFC9C9C9"/>
        <bgColor rgb="FFBFBFBF"/>
      </patternFill>
    </fill>
    <fill>
      <patternFill patternType="solid">
        <fgColor rgb="FFEDEDED"/>
        <bgColor rgb="FFDAE3F3"/>
      </patternFill>
    </fill>
    <fill>
      <patternFill patternType="solid">
        <fgColor rgb="FF4472C4"/>
        <bgColor rgb="FF0066CC"/>
      </patternFill>
    </fill>
    <fill>
      <patternFill patternType="solid">
        <fgColor rgb="FF767171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B4C7E7"/>
        <bgColor rgb="FFC9C9C9"/>
      </patternFill>
    </fill>
    <fill>
      <patternFill patternType="solid">
        <fgColor rgb="FFF4B183"/>
        <bgColor rgb="FFFFCCCC"/>
      </patternFill>
    </fill>
    <fill>
      <patternFill patternType="solid">
        <fgColor rgb="FFAFABAB"/>
        <bgColor rgb="FFB3B3B3"/>
      </patternFill>
    </fill>
    <fill>
      <patternFill patternType="solid">
        <fgColor rgb="FFFFE699"/>
        <bgColor rgb="FFFFFFCC"/>
      </patternFill>
    </fill>
    <fill>
      <patternFill patternType="solid">
        <fgColor rgb="FF3B3838"/>
        <bgColor rgb="FF333333"/>
      </patternFill>
    </fill>
    <fill>
      <patternFill patternType="solid">
        <fgColor rgb="FFDAE3F3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4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9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9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1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7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eading1" xfId="31"/>
    <cellStyle name="Hyperlink 15" xfId="32"/>
    <cellStyle name="Neutral 16" xfId="33"/>
    <cellStyle name="Note 17" xfId="34"/>
    <cellStyle name="Result 18" xfId="35"/>
    <cellStyle name="Result2" xfId="36"/>
    <cellStyle name="Status 19" xfId="37"/>
    <cellStyle name="Text 20" xfId="38"/>
    <cellStyle name="Warning 21" xfId="39"/>
  </cellStyles>
  <colors>
    <indexedColors>
      <rgbColor rgb="FF000000"/>
      <rgbColor rgb="FFFFFFFF"/>
      <rgbColor rgb="FFCC0000"/>
      <rgbColor rgb="FF00FF00"/>
      <rgbColor rgb="FF0000EE"/>
      <rgbColor rgb="FFDDDDDD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AFABAB"/>
      <rgbColor rgb="FF993366"/>
      <rgbColor rgb="FFFFFFCC"/>
      <rgbColor rgb="FFDAE3F3"/>
      <rgbColor rgb="FF660066"/>
      <rgbColor rgb="FFC9C9C9"/>
      <rgbColor rgb="FF0066CC"/>
      <rgbColor rgb="FFB4C7E7"/>
      <rgbColor rgb="FF000080"/>
      <rgbColor rgb="FFFF00FF"/>
      <rgbColor rgb="FFD9D9D9"/>
      <rgbColor rgb="FF00FFFF"/>
      <rgbColor rgb="FF800080"/>
      <rgbColor rgb="FF800000"/>
      <rgbColor rgb="FF008080"/>
      <rgbColor rgb="FF0000FF"/>
      <rgbColor rgb="FF00CCFF"/>
      <rgbColor rgb="FFEDEDED"/>
      <rgbColor rgb="FFCCFFCC"/>
      <rgbColor rgb="FFFFE699"/>
      <rgbColor rgb="FF99CCFF"/>
      <rgbColor rgb="FFF4B183"/>
      <rgbColor rgb="FFB3B3B3"/>
      <rgbColor rgb="FFFFCCCC"/>
      <rgbColor rgb="FF4472C4"/>
      <rgbColor rgb="FF33CCCC"/>
      <rgbColor rgb="FF99CC00"/>
      <rgbColor rgb="FFFFC000"/>
      <rgbColor rgb="FFFF9900"/>
      <rgbColor rgb="FFED7D31"/>
      <rgbColor rgb="FF767171"/>
      <rgbColor rgb="FFA5A5A5"/>
      <rgbColor rgb="FF003366"/>
      <rgbColor rgb="FF339966"/>
      <rgbColor rgb="FF003300"/>
      <rgbColor rgb="FF3B3838"/>
      <rgbColor rgb="FF993300"/>
      <rgbColor rgb="FF993366"/>
      <rgbColor rgb="FF59595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"K = 2"</c:f>
              <c:strCache>
                <c:ptCount val="1"/>
                <c:pt idx="0">
                  <c:v>K = 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inicialização!$B$26:$B$29</c:f>
              <c:numCache>
                <c:formatCode>General</c:formatCode>
                <c:ptCount val="4"/>
                <c:pt idx="0">
                  <c:v>305479</c:v>
                </c:pt>
                <c:pt idx="1">
                  <c:v>436519</c:v>
                </c:pt>
                <c:pt idx="2">
                  <c:v>238063</c:v>
                </c:pt>
                <c:pt idx="3">
                  <c:v>210079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"K = 3"</c:f>
              <c:strCache>
                <c:ptCount val="1"/>
                <c:pt idx="0">
                  <c:v>K = 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inicialização!$C$26:$C$29</c:f>
              <c:numCache>
                <c:formatCode>General</c:formatCode>
                <c:ptCount val="4"/>
                <c:pt idx="0">
                  <c:v>305551</c:v>
                </c:pt>
                <c:pt idx="1">
                  <c:v>436591</c:v>
                </c:pt>
                <c:pt idx="2">
                  <c:v>238135</c:v>
                </c:pt>
                <c:pt idx="3">
                  <c:v>210151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"K = 4"</c:f>
              <c:strCache>
                <c:ptCount val="1"/>
                <c:pt idx="0">
                  <c:v>K = 4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inicialização!$D$26:$D$29</c:f>
              <c:numCache>
                <c:formatCode>General</c:formatCode>
                <c:ptCount val="4"/>
                <c:pt idx="0">
                  <c:v>305623</c:v>
                </c:pt>
                <c:pt idx="1">
                  <c:v>436663</c:v>
                </c:pt>
                <c:pt idx="2">
                  <c:v>238207</c:v>
                </c:pt>
                <c:pt idx="3">
                  <c:v>210223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"K = 5"</c:f>
              <c:strCache>
                <c:ptCount val="1"/>
                <c:pt idx="0">
                  <c:v>K = 5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ymbol val="x"/>
            <c:size val="7"/>
            <c:spPr>
              <a:solidFill>
                <a:srgbClr val="99cc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inicialização!$E$26:$E$29</c:f>
              <c:numCache>
                <c:formatCode>General</c:formatCode>
                <c:ptCount val="4"/>
                <c:pt idx="0">
                  <c:v>305695</c:v>
                </c:pt>
                <c:pt idx="1">
                  <c:v>436735</c:v>
                </c:pt>
                <c:pt idx="2">
                  <c:v>238279</c:v>
                </c:pt>
                <c:pt idx="3">
                  <c:v>210295</c:v>
                </c:pt>
              </c:numCache>
            </c:numRef>
          </c:yVal>
          <c:smooth val="0"/>
        </c:ser>
        <c:axId val="30821675"/>
        <c:axId val="99328760"/>
      </c:scatterChart>
      <c:valAx>
        <c:axId val="308216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n (número de pixels)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328760"/>
        <c:crossesAt val="0"/>
        <c:crossBetween val="midCat"/>
      </c:valAx>
      <c:valAx>
        <c:axId val="9932876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(total 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2167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"Imagem 1"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inicialização!$B$26:$E$26</c:f>
              <c:numCache>
                <c:formatCode>General</c:formatCode>
                <c:ptCount val="4"/>
                <c:pt idx="0">
                  <c:v>305479</c:v>
                </c:pt>
                <c:pt idx="1">
                  <c:v>305551</c:v>
                </c:pt>
                <c:pt idx="2">
                  <c:v>305623</c:v>
                </c:pt>
                <c:pt idx="3">
                  <c:v>305695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"Imagem 2"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inicialização!$B$27:$E$27</c:f>
              <c:numCache>
                <c:formatCode>General</c:formatCode>
                <c:ptCount val="4"/>
                <c:pt idx="0">
                  <c:v>436519</c:v>
                </c:pt>
                <c:pt idx="1">
                  <c:v>436591</c:v>
                </c:pt>
                <c:pt idx="2">
                  <c:v>436663</c:v>
                </c:pt>
                <c:pt idx="3">
                  <c:v>436735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"Imagem 3"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inicialização!$B$28:$E$28</c:f>
              <c:numCache>
                <c:formatCode>General</c:formatCode>
                <c:ptCount val="4"/>
                <c:pt idx="0">
                  <c:v>238063</c:v>
                </c:pt>
                <c:pt idx="1">
                  <c:v>238135</c:v>
                </c:pt>
                <c:pt idx="2">
                  <c:v>238207</c:v>
                </c:pt>
                <c:pt idx="3">
                  <c:v>238279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"Imagem 4"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inicialização!$B$25:$E$25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inicialização!$B$29:$E$29</c:f>
              <c:numCache>
                <c:formatCode>General</c:formatCode>
                <c:ptCount val="4"/>
                <c:pt idx="0">
                  <c:v>210079</c:v>
                </c:pt>
                <c:pt idx="1">
                  <c:v>210151</c:v>
                </c:pt>
                <c:pt idx="2">
                  <c:v>210223</c:v>
                </c:pt>
                <c:pt idx="3">
                  <c:v>210295</c:v>
                </c:pt>
              </c:numCache>
            </c:numRef>
          </c:yVal>
          <c:smooth val="0"/>
        </c:ser>
        <c:axId val="43511277"/>
        <c:axId val="99269151"/>
      </c:scatterChart>
      <c:valAx>
        <c:axId val="43511277"/>
        <c:scaling>
          <c:orientation val="minMax"/>
          <c:max val="6"/>
          <c:min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K (número de clusters)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269151"/>
        <c:crossesAt val="0"/>
        <c:crossBetween val="midCat"/>
        <c:majorUnit val="1"/>
      </c:valAx>
      <c:valAx>
        <c:axId val="9926915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total (operações)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51127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62903695083"/>
          <c:y val="0.117770767613039"/>
          <c:w val="0.711259819610125"/>
          <c:h val="0.747458815282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"K = 2"</c:f>
              <c:strCache>
                <c:ptCount val="1"/>
                <c:pt idx="0">
                  <c:v>K = 2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iterativo!$B$26:$B$29</c:f>
              <c:numCache>
                <c:formatCode>General</c:formatCode>
                <c:ptCount val="4"/>
                <c:pt idx="0">
                  <c:v>7021595</c:v>
                </c:pt>
                <c:pt idx="1">
                  <c:v>10035515</c:v>
                </c:pt>
                <c:pt idx="2">
                  <c:v>5471027</c:v>
                </c:pt>
                <c:pt idx="3">
                  <c:v>4827395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"K = 3"</c:f>
              <c:strCache>
                <c:ptCount val="1"/>
                <c:pt idx="0">
                  <c:v>K =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iterativo!$C$26:$C$29</c:f>
              <c:numCache>
                <c:formatCode>General</c:formatCode>
                <c:ptCount val="4"/>
                <c:pt idx="0">
                  <c:v>9311264</c:v>
                </c:pt>
                <c:pt idx="1">
                  <c:v>13307984</c:v>
                </c:pt>
                <c:pt idx="2">
                  <c:v>7255076</c:v>
                </c:pt>
                <c:pt idx="3">
                  <c:v>6401564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"K = 4"</c:f>
              <c:strCache>
                <c:ptCount val="1"/>
                <c:pt idx="0">
                  <c:v>K = 4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iterativo!$D$26:$D$29</c:f>
              <c:numCache>
                <c:formatCode>General</c:formatCode>
                <c:ptCount val="4"/>
                <c:pt idx="0">
                  <c:v>11600933</c:v>
                </c:pt>
                <c:pt idx="1">
                  <c:v>16580453</c:v>
                </c:pt>
                <c:pt idx="2">
                  <c:v>9039125</c:v>
                </c:pt>
                <c:pt idx="3">
                  <c:v>7975733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"K = 5"</c:f>
              <c:strCache>
                <c:ptCount val="1"/>
                <c:pt idx="0">
                  <c:v>K = 5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x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iterativo!$A$26:$A$29</c:f>
              <c:numCache>
                <c:formatCode>General</c:formatCode>
                <c:ptCount val="4"/>
                <c:pt idx="0">
                  <c:v>38160</c:v>
                </c:pt>
                <c:pt idx="1">
                  <c:v>54540</c:v>
                </c:pt>
                <c:pt idx="2">
                  <c:v>29733</c:v>
                </c:pt>
                <c:pt idx="3">
                  <c:v>26235</c:v>
                </c:pt>
              </c:numCache>
            </c:numRef>
          </c:xVal>
          <c:yVal>
            <c:numRef>
              <c:f>iterativo!$E$26:$E$29</c:f>
              <c:numCache>
                <c:formatCode>General</c:formatCode>
                <c:ptCount val="4"/>
                <c:pt idx="0">
                  <c:v>13890602</c:v>
                </c:pt>
                <c:pt idx="1">
                  <c:v>19852922</c:v>
                </c:pt>
                <c:pt idx="2">
                  <c:v>10823174</c:v>
                </c:pt>
                <c:pt idx="3">
                  <c:v>9549902</c:v>
                </c:pt>
              </c:numCache>
            </c:numRef>
          </c:yVal>
          <c:smooth val="0"/>
        </c:ser>
        <c:axId val="51582195"/>
        <c:axId val="87440654"/>
      </c:scatterChart>
      <c:valAx>
        <c:axId val="51582195"/>
        <c:scaling>
          <c:orientation val="minMax"/>
          <c:min val="2000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n (número de pixels)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440654"/>
        <c:crossesAt val="0"/>
        <c:crossBetween val="midCat"/>
      </c:valAx>
      <c:valAx>
        <c:axId val="8744065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(total operações)</a:t>
                </a:r>
              </a:p>
            </c:rich>
          </c:tx>
          <c:layout>
            <c:manualLayout>
              <c:xMode val="edge"/>
              <c:yMode val="edge"/>
              <c:x val="0.0143148094268257"/>
              <c:y val="0.30923589204346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776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58219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90575916230366"/>
          <c:y val="0.422311804399264"/>
          <c:w val="0.109365910413031"/>
          <c:h val="0.2235562176846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000000"/>
                </a:solidFill>
                <a:latin typeface="Calibri"/>
              </a:rPr>
              <a:t>custo computacional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"Imagem 1"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iterativo!$B$26:$E$26</c:f>
              <c:numCache>
                <c:formatCode>General</c:formatCode>
                <c:ptCount val="4"/>
                <c:pt idx="0">
                  <c:v>7021595</c:v>
                </c:pt>
                <c:pt idx="1">
                  <c:v>9311264</c:v>
                </c:pt>
                <c:pt idx="2">
                  <c:v>11600933</c:v>
                </c:pt>
                <c:pt idx="3">
                  <c:v>13890602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"Imagem 2"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squar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iterativo!$B$27:$E$27</c:f>
              <c:numCache>
                <c:formatCode>General</c:formatCode>
                <c:ptCount val="4"/>
                <c:pt idx="0">
                  <c:v>10035515</c:v>
                </c:pt>
                <c:pt idx="1">
                  <c:v>13307984</c:v>
                </c:pt>
                <c:pt idx="2">
                  <c:v>16580453</c:v>
                </c:pt>
                <c:pt idx="3">
                  <c:v>19852922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"Imagem 3"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triang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iterativo!$B$28:$E$28</c:f>
              <c:numCache>
                <c:formatCode>General</c:formatCode>
                <c:ptCount val="4"/>
                <c:pt idx="0">
                  <c:v>5471027</c:v>
                </c:pt>
                <c:pt idx="1">
                  <c:v>7255076</c:v>
                </c:pt>
                <c:pt idx="2">
                  <c:v>9039125</c:v>
                </c:pt>
                <c:pt idx="3">
                  <c:v>10823174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"Imagem 4"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diamond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yVal>
            <c:numRef>
              <c:f>iterativo!$B$29:$E$29</c:f>
              <c:numCache>
                <c:formatCode>General</c:formatCode>
                <c:ptCount val="4"/>
                <c:pt idx="0">
                  <c:v>4827395</c:v>
                </c:pt>
                <c:pt idx="1">
                  <c:v>6401564</c:v>
                </c:pt>
                <c:pt idx="2">
                  <c:v>7975733</c:v>
                </c:pt>
                <c:pt idx="3">
                  <c:v>9549902</c:v>
                </c:pt>
              </c:numCache>
            </c:numRef>
          </c:yVal>
          <c:smooth val="0"/>
        </c:ser>
        <c:axId val="91277475"/>
        <c:axId val="61069733"/>
      </c:scatterChart>
      <c:valAx>
        <c:axId val="912774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K (número de clusters)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69733"/>
        <c:crossesAt val="0"/>
        <c:crossBetween val="midCat"/>
      </c:valAx>
      <c:valAx>
        <c:axId val="6106973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pt-BR" sz="1200" spc="-1" strike="noStrike">
                    <a:solidFill>
                      <a:srgbClr val="000000"/>
                    </a:solidFill>
                    <a:latin typeface="Calibri"/>
                  </a:rPr>
                  <a:t>custo total (operações)</a:t>
                </a:r>
              </a:p>
            </c:rich>
          </c:tx>
          <c:layout>
            <c:manualLayout>
              <c:xMode val="edge"/>
              <c:yMode val="edge"/>
              <c:x val="0.00952129066384554"/>
              <c:y val="0.30329916444138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277475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600" spc="-1" strike="noStrike">
                <a:solidFill>
                  <a:srgbClr val="595959"/>
                </a:solidFill>
                <a:latin typeface="Calibri"/>
              </a:rPr>
              <a:t>Regressão Linear das 4 Imagens
(custo iteração x tempo medio)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50947982499"/>
          <c:y val="0.192048012003001"/>
          <c:w val="0.739244044725328"/>
          <c:h val="0.65744561140285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'Regressão Linear'!$D$39:$D$54</c:f>
              <c:numCache>
                <c:formatCode>General</c:formatCode>
                <c:ptCount val="16"/>
                <c:pt idx="0">
                  <c:v>8.55237278938294</c:v>
                </c:pt>
                <c:pt idx="1">
                  <c:v>12.0298404574394</c:v>
                </c:pt>
                <c:pt idx="2">
                  <c:v>23.2145137071609</c:v>
                </c:pt>
                <c:pt idx="3">
                  <c:v>35.9588653445244</c:v>
                </c:pt>
                <c:pt idx="4">
                  <c:v>7.26868888139725</c:v>
                </c:pt>
                <c:pt idx="5">
                  <c:v>18.8238001227379</c:v>
                </c:pt>
                <c:pt idx="6">
                  <c:v>48.6926356554031</c:v>
                </c:pt>
                <c:pt idx="7">
                  <c:v>32.3838558077812</c:v>
                </c:pt>
                <c:pt idx="8">
                  <c:v>7.29935047626495</c:v>
                </c:pt>
                <c:pt idx="9">
                  <c:v>8.35341062545776</c:v>
                </c:pt>
                <c:pt idx="10">
                  <c:v>15.6473479986191</c:v>
                </c:pt>
                <c:pt idx="11">
                  <c:v>20.6318575382233</c:v>
                </c:pt>
                <c:pt idx="12">
                  <c:v>2.89844959974289</c:v>
                </c:pt>
                <c:pt idx="13">
                  <c:v>8.19383735656738</c:v>
                </c:pt>
                <c:pt idx="14">
                  <c:v>13.8086421251297</c:v>
                </c:pt>
                <c:pt idx="15">
                  <c:v>11.6996162652969</c:v>
                </c:pt>
              </c:numCache>
            </c:numRef>
          </c:xVal>
          <c:yVal>
            <c:numRef>
              <c:f>'Regressão Linear'!$C$39:$C$54</c:f>
              <c:numCache>
                <c:formatCode>General</c:formatCode>
                <c:ptCount val="16"/>
                <c:pt idx="0">
                  <c:v>7327074</c:v>
                </c:pt>
                <c:pt idx="1">
                  <c:v>9616815</c:v>
                </c:pt>
                <c:pt idx="2">
                  <c:v>11906556</c:v>
                </c:pt>
                <c:pt idx="3">
                  <c:v>14196297</c:v>
                </c:pt>
                <c:pt idx="4">
                  <c:v>10472034</c:v>
                </c:pt>
                <c:pt idx="5">
                  <c:v>13744575</c:v>
                </c:pt>
                <c:pt idx="6">
                  <c:v>17017116</c:v>
                </c:pt>
                <c:pt idx="7">
                  <c:v>20289657</c:v>
                </c:pt>
                <c:pt idx="8">
                  <c:v>5709090</c:v>
                </c:pt>
                <c:pt idx="9">
                  <c:v>7493211</c:v>
                </c:pt>
                <c:pt idx="10">
                  <c:v>9277332</c:v>
                </c:pt>
                <c:pt idx="11">
                  <c:v>11061453</c:v>
                </c:pt>
                <c:pt idx="12">
                  <c:v>5037474</c:v>
                </c:pt>
                <c:pt idx="13">
                  <c:v>6611715</c:v>
                </c:pt>
                <c:pt idx="14">
                  <c:v>8185956</c:v>
                </c:pt>
                <c:pt idx="15">
                  <c:v>9760197</c:v>
                </c:pt>
              </c:numCache>
            </c:numRef>
          </c:yVal>
          <c:smooth val="0"/>
        </c:ser>
        <c:axId val="9108317"/>
        <c:axId val="25413175"/>
      </c:scatterChart>
      <c:valAx>
        <c:axId val="91083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Tempo médio em 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413175"/>
        <c:crosses val="autoZero"/>
        <c:crossBetween val="midCat"/>
      </c:valAx>
      <c:valAx>
        <c:axId val="254131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Custo de Iteração</a:t>
                </a:r>
              </a:p>
            </c:rich>
          </c:tx>
          <c:layout>
            <c:manualLayout>
              <c:xMode val="edge"/>
              <c:yMode val="edge"/>
              <c:x val="0.0258264462809917"/>
              <c:y val="0.352119279819955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083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Relação entre tempo médio x custo de iteração por imagem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110393879625"/>
          <c:y val="0.151703648686287"/>
          <c:w val="0.691949076564461"/>
          <c:h val="0.73372945873178"/>
        </c:manualLayout>
      </c:layout>
      <c:scatterChart>
        <c:scatterStyle val="lineMarker"/>
        <c:varyColors val="0"/>
        <c:ser>
          <c:idx val="0"/>
          <c:order val="0"/>
          <c:tx>
            <c:strRef>
              <c:f>"Imagem 1"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Linear'!$D$16:$D$19</c:f>
              <c:numCache>
                <c:formatCode>General</c:formatCode>
                <c:ptCount val="4"/>
                <c:pt idx="0">
                  <c:v>8.55237278938294</c:v>
                </c:pt>
                <c:pt idx="1">
                  <c:v>12.0298404574394</c:v>
                </c:pt>
                <c:pt idx="2">
                  <c:v>23.2145137071609</c:v>
                </c:pt>
                <c:pt idx="3">
                  <c:v>35.9588653445244</c:v>
                </c:pt>
              </c:numCache>
            </c:numRef>
          </c:xVal>
          <c:yVal>
            <c:numRef>
              <c:f>'Regressão Linear'!$C$16:$C$19</c:f>
              <c:numCache>
                <c:formatCode>General</c:formatCode>
                <c:ptCount val="4"/>
                <c:pt idx="0">
                  <c:v>7327074</c:v>
                </c:pt>
                <c:pt idx="1">
                  <c:v>9616815</c:v>
                </c:pt>
                <c:pt idx="2">
                  <c:v>11906556</c:v>
                </c:pt>
                <c:pt idx="3">
                  <c:v>14196297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"Imagem 2"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Linear'!$J$16:$J$19</c:f>
              <c:numCache>
                <c:formatCode>General</c:formatCode>
                <c:ptCount val="4"/>
                <c:pt idx="0">
                  <c:v>7.26868888139725</c:v>
                </c:pt>
                <c:pt idx="1">
                  <c:v>18.8238001227379</c:v>
                </c:pt>
                <c:pt idx="2">
                  <c:v>48.6926356554031</c:v>
                </c:pt>
                <c:pt idx="3">
                  <c:v>32.3838558077812</c:v>
                </c:pt>
              </c:numCache>
            </c:numRef>
          </c:xVal>
          <c:yVal>
            <c:numRef>
              <c:f>'Regressão Linear'!$I$16:$I$19</c:f>
              <c:numCache>
                <c:formatCode>General</c:formatCode>
                <c:ptCount val="4"/>
                <c:pt idx="0">
                  <c:v>10472034</c:v>
                </c:pt>
                <c:pt idx="1">
                  <c:v>13744575</c:v>
                </c:pt>
                <c:pt idx="2">
                  <c:v>17017116</c:v>
                </c:pt>
                <c:pt idx="3">
                  <c:v>20289657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"Imagem 3"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Linear'!$P$16:$P$19</c:f>
              <c:numCache>
                <c:formatCode>General</c:formatCode>
                <c:ptCount val="4"/>
                <c:pt idx="0">
                  <c:v>7.29935047626495</c:v>
                </c:pt>
                <c:pt idx="1">
                  <c:v>8.35341062545776</c:v>
                </c:pt>
                <c:pt idx="2">
                  <c:v>15.6473479986191</c:v>
                </c:pt>
                <c:pt idx="3">
                  <c:v>20.6318575382233</c:v>
                </c:pt>
              </c:numCache>
            </c:numRef>
          </c:xVal>
          <c:yVal>
            <c:numRef>
              <c:f>'Regressão Linear'!$O$16:$O$19</c:f>
              <c:numCache>
                <c:formatCode>General</c:formatCode>
                <c:ptCount val="4"/>
                <c:pt idx="0">
                  <c:v>5709090</c:v>
                </c:pt>
                <c:pt idx="1">
                  <c:v>7493211</c:v>
                </c:pt>
                <c:pt idx="2">
                  <c:v>9277332</c:v>
                </c:pt>
                <c:pt idx="3">
                  <c:v>11061453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"Imagem 4"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Linear'!$V$16:$V$19</c:f>
              <c:numCache>
                <c:formatCode>General</c:formatCode>
                <c:ptCount val="4"/>
                <c:pt idx="0">
                  <c:v>2.89844959974289</c:v>
                </c:pt>
                <c:pt idx="1">
                  <c:v>8.19383735656738</c:v>
                </c:pt>
                <c:pt idx="2">
                  <c:v>13.8086421251297</c:v>
                </c:pt>
                <c:pt idx="3">
                  <c:v>11.6996162652969</c:v>
                </c:pt>
              </c:numCache>
            </c:numRef>
          </c:xVal>
          <c:yVal>
            <c:numRef>
              <c:f>'Regressão Linear'!$U$16:$U$19</c:f>
              <c:numCache>
                <c:formatCode>General</c:formatCode>
                <c:ptCount val="4"/>
                <c:pt idx="0">
                  <c:v>5037474</c:v>
                </c:pt>
                <c:pt idx="1">
                  <c:v>6611715</c:v>
                </c:pt>
                <c:pt idx="2">
                  <c:v>8185956</c:v>
                </c:pt>
                <c:pt idx="3">
                  <c:v>9760197</c:v>
                </c:pt>
              </c:numCache>
            </c:numRef>
          </c:yVal>
          <c:smooth val="0"/>
        </c:ser>
        <c:axId val="4322954"/>
        <c:axId val="36892537"/>
      </c:scatterChart>
      <c:valAx>
        <c:axId val="43229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Tempo Médio em 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892537"/>
        <c:crosses val="autoZero"/>
        <c:crossBetween val="midCat"/>
      </c:valAx>
      <c:valAx>
        <c:axId val="368925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Custo de Iteração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229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63142174432497"/>
          <c:y val="0.398130112972341"/>
          <c:w val="0.136798088410992"/>
          <c:h val="0.2036423841059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Relação entre tempo médio x custo de iteração por imagem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049621340567"/>
          <c:y val="0.151500804848026"/>
          <c:w val="0.594382276477902"/>
          <c:h val="0.733642647476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"Imagem 1"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Linear'!$D$16:$D$19</c:f>
              <c:numCache>
                <c:formatCode>General</c:formatCode>
                <c:ptCount val="4"/>
                <c:pt idx="0">
                  <c:v>8.55237278938294</c:v>
                </c:pt>
                <c:pt idx="1">
                  <c:v>12.0298404574394</c:v>
                </c:pt>
                <c:pt idx="2">
                  <c:v>23.2145137071609</c:v>
                </c:pt>
                <c:pt idx="3">
                  <c:v>35.9588653445244</c:v>
                </c:pt>
              </c:numCache>
            </c:numRef>
          </c:xVal>
          <c:yVal>
            <c:numRef>
              <c:f>'Regressão Linear'!$C$16:$C$19</c:f>
              <c:numCache>
                <c:formatCode>General</c:formatCode>
                <c:ptCount val="4"/>
                <c:pt idx="0">
                  <c:v>7327074</c:v>
                </c:pt>
                <c:pt idx="1">
                  <c:v>9616815</c:v>
                </c:pt>
                <c:pt idx="2">
                  <c:v>11906556</c:v>
                </c:pt>
                <c:pt idx="3">
                  <c:v>14196297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"Imagem 2"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Linear'!$J$16:$J$19</c:f>
              <c:numCache>
                <c:formatCode>General</c:formatCode>
                <c:ptCount val="4"/>
                <c:pt idx="0">
                  <c:v>7.26868888139725</c:v>
                </c:pt>
                <c:pt idx="1">
                  <c:v>18.8238001227379</c:v>
                </c:pt>
                <c:pt idx="2">
                  <c:v>48.6926356554031</c:v>
                </c:pt>
                <c:pt idx="3">
                  <c:v>32.3838558077812</c:v>
                </c:pt>
              </c:numCache>
            </c:numRef>
          </c:xVal>
          <c:yVal>
            <c:numRef>
              <c:f>'Regressão Linear'!$I$16:$I$19</c:f>
              <c:numCache>
                <c:formatCode>General</c:formatCode>
                <c:ptCount val="4"/>
                <c:pt idx="0">
                  <c:v>10472034</c:v>
                </c:pt>
                <c:pt idx="1">
                  <c:v>13744575</c:v>
                </c:pt>
                <c:pt idx="2">
                  <c:v>17017116</c:v>
                </c:pt>
                <c:pt idx="3">
                  <c:v>20289657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"Imagem 3"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rgbClr val="a5a5a5"/>
            </a:solidFill>
            <a:ln w="2556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Linear'!$P$16:$P$19</c:f>
              <c:numCache>
                <c:formatCode>General</c:formatCode>
                <c:ptCount val="4"/>
                <c:pt idx="0">
                  <c:v>7.29935047626495</c:v>
                </c:pt>
                <c:pt idx="1">
                  <c:v>8.35341062545776</c:v>
                </c:pt>
                <c:pt idx="2">
                  <c:v>15.6473479986191</c:v>
                </c:pt>
                <c:pt idx="3">
                  <c:v>20.6318575382233</c:v>
                </c:pt>
              </c:numCache>
            </c:numRef>
          </c:xVal>
          <c:yVal>
            <c:numRef>
              <c:f>'Regressão Linear'!$O$16:$O$19</c:f>
              <c:numCache>
                <c:formatCode>General</c:formatCode>
                <c:ptCount val="4"/>
                <c:pt idx="0">
                  <c:v>5709090</c:v>
                </c:pt>
                <c:pt idx="1">
                  <c:v>7493211</c:v>
                </c:pt>
                <c:pt idx="2">
                  <c:v>9277332</c:v>
                </c:pt>
                <c:pt idx="3">
                  <c:v>11061453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"Imagem 4"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rgbClr val="ffc000"/>
            </a:solidFill>
            <a:ln w="2556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Linear'!$V$16:$V$19</c:f>
              <c:numCache>
                <c:formatCode>General</c:formatCode>
                <c:ptCount val="4"/>
                <c:pt idx="0">
                  <c:v>2.89844959974289</c:v>
                </c:pt>
                <c:pt idx="1">
                  <c:v>8.19383735656738</c:v>
                </c:pt>
                <c:pt idx="2">
                  <c:v>13.8086421251297</c:v>
                </c:pt>
                <c:pt idx="3">
                  <c:v>11.6996162652969</c:v>
                </c:pt>
              </c:numCache>
            </c:numRef>
          </c:xVal>
          <c:yVal>
            <c:numRef>
              <c:f>'Regressão Linear'!$U$16:$U$19</c:f>
              <c:numCache>
                <c:formatCode>General</c:formatCode>
                <c:ptCount val="4"/>
                <c:pt idx="0">
                  <c:v>5037474</c:v>
                </c:pt>
                <c:pt idx="1">
                  <c:v>6611715</c:v>
                </c:pt>
                <c:pt idx="2">
                  <c:v>8185956</c:v>
                </c:pt>
                <c:pt idx="3">
                  <c:v>9760197</c:v>
                </c:pt>
              </c:numCache>
            </c:numRef>
          </c:yVal>
          <c:smooth val="0"/>
        </c:ser>
        <c:axId val="15425932"/>
        <c:axId val="22488497"/>
      </c:scatterChart>
      <c:valAx>
        <c:axId val="154259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Tempo Médio em 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488497"/>
        <c:crosses val="autoZero"/>
        <c:crossBetween val="midCat"/>
      </c:valAx>
      <c:valAx>
        <c:axId val="224884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Custo de Iteração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42593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94685358581367"/>
          <c:y val="0.34661095636026"/>
          <c:w val="0.175393628707433"/>
          <c:h val="0.400928505106778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6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600" spc="-1" strike="noStrike">
                <a:solidFill>
                  <a:srgbClr val="595959"/>
                </a:solidFill>
                <a:latin typeface="Calibri"/>
              </a:rPr>
              <a:t>Regressão Linear das 4 Imagens
(custo iteração x tempo medio)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650947982499"/>
          <c:y val="0.192048012003001"/>
          <c:w val="0.739244044725328"/>
          <c:h val="0.65744561140285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'Regressão Linear'!$D$39:$D$54</c:f>
              <c:numCache>
                <c:formatCode>General</c:formatCode>
                <c:ptCount val="16"/>
                <c:pt idx="0">
                  <c:v>8.55237278938293</c:v>
                </c:pt>
                <c:pt idx="1">
                  <c:v>12.0298404574394</c:v>
                </c:pt>
                <c:pt idx="2">
                  <c:v>23.2145137071609</c:v>
                </c:pt>
                <c:pt idx="3">
                  <c:v>35.9588653445244</c:v>
                </c:pt>
                <c:pt idx="4">
                  <c:v>7.26868888139725</c:v>
                </c:pt>
                <c:pt idx="5">
                  <c:v>18.8238001227379</c:v>
                </c:pt>
                <c:pt idx="6">
                  <c:v>48.6926356554032</c:v>
                </c:pt>
                <c:pt idx="7">
                  <c:v>32.3838558077813</c:v>
                </c:pt>
                <c:pt idx="8">
                  <c:v>7.29935047626496</c:v>
                </c:pt>
                <c:pt idx="9">
                  <c:v>8.35341062545777</c:v>
                </c:pt>
                <c:pt idx="10">
                  <c:v>15.647347998619</c:v>
                </c:pt>
                <c:pt idx="11">
                  <c:v>20.6318575382232</c:v>
                </c:pt>
                <c:pt idx="12">
                  <c:v>2.89844959974289</c:v>
                </c:pt>
                <c:pt idx="13">
                  <c:v>8.19383735656738</c:v>
                </c:pt>
                <c:pt idx="14">
                  <c:v>13.8086421251297</c:v>
                </c:pt>
                <c:pt idx="15">
                  <c:v>11.699616265297</c:v>
                </c:pt>
              </c:numCache>
            </c:numRef>
          </c:xVal>
          <c:yVal>
            <c:numRef>
              <c:f>'Regressão Linear'!$C$39:$C$54</c:f>
              <c:numCache>
                <c:formatCode>General</c:formatCode>
                <c:ptCount val="16"/>
                <c:pt idx="0">
                  <c:v>7327074</c:v>
                </c:pt>
                <c:pt idx="1">
                  <c:v>9616815</c:v>
                </c:pt>
                <c:pt idx="2">
                  <c:v>11906556</c:v>
                </c:pt>
                <c:pt idx="3">
                  <c:v>14196297</c:v>
                </c:pt>
                <c:pt idx="4">
                  <c:v>10472034</c:v>
                </c:pt>
                <c:pt idx="5">
                  <c:v>13744575</c:v>
                </c:pt>
                <c:pt idx="6">
                  <c:v>17017116</c:v>
                </c:pt>
                <c:pt idx="7">
                  <c:v>20289657</c:v>
                </c:pt>
                <c:pt idx="8">
                  <c:v>5709090</c:v>
                </c:pt>
                <c:pt idx="9">
                  <c:v>7493211</c:v>
                </c:pt>
                <c:pt idx="10">
                  <c:v>9277332</c:v>
                </c:pt>
                <c:pt idx="11">
                  <c:v>11061453</c:v>
                </c:pt>
                <c:pt idx="12">
                  <c:v>5037474</c:v>
                </c:pt>
                <c:pt idx="13">
                  <c:v>6611715</c:v>
                </c:pt>
                <c:pt idx="14">
                  <c:v>8185956</c:v>
                </c:pt>
                <c:pt idx="15">
                  <c:v>9760197</c:v>
                </c:pt>
              </c:numCache>
            </c:numRef>
          </c:yVal>
          <c:smooth val="0"/>
        </c:ser>
        <c:axId val="55969222"/>
        <c:axId val="79628706"/>
      </c:scatterChart>
      <c:valAx>
        <c:axId val="559692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595959"/>
                    </a:solidFill>
                    <a:latin typeface="Calibri"/>
                  </a:rPr>
                  <a:t>Tempo médio em 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28706"/>
        <c:crosses val="autoZero"/>
        <c:crossBetween val="midCat"/>
      </c:valAx>
      <c:valAx>
        <c:axId val="796287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</a:rPr>
                  <a:t>Custo de Iteração</a:t>
                </a:r>
              </a:p>
            </c:rich>
          </c:tx>
          <c:layout>
            <c:manualLayout>
              <c:xMode val="edge"/>
              <c:yMode val="edge"/>
              <c:x val="0.0259479824987846"/>
              <c:y val="0.35193173293323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9692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Relação entre tempo médio x custo de iteração por imagem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110393879625"/>
          <c:y val="0.151703648686287"/>
          <c:w val="0.691949076564461"/>
          <c:h val="0.73372945873178"/>
        </c:manualLayout>
      </c:layout>
      <c:scatterChart>
        <c:scatterStyle val="lineMarker"/>
        <c:varyColors val="0"/>
        <c:ser>
          <c:idx val="0"/>
          <c:order val="0"/>
          <c:tx>
            <c:strRef>
              <c:f>"Imagem 1"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Linear'!$D$16:$D$19</c:f>
              <c:numCache>
                <c:formatCode>General</c:formatCode>
                <c:ptCount val="4"/>
                <c:pt idx="0">
                  <c:v>8.55237278938293</c:v>
                </c:pt>
                <c:pt idx="1">
                  <c:v>12.0298404574394</c:v>
                </c:pt>
                <c:pt idx="2">
                  <c:v>23.2145137071609</c:v>
                </c:pt>
                <c:pt idx="3">
                  <c:v>35.9588653445244</c:v>
                </c:pt>
              </c:numCache>
            </c:numRef>
          </c:xVal>
          <c:yVal>
            <c:numRef>
              <c:f>'Regressão Linear'!$C$16:$C$19</c:f>
              <c:numCache>
                <c:formatCode>General</c:formatCode>
                <c:ptCount val="4"/>
                <c:pt idx="0">
                  <c:v>7327074</c:v>
                </c:pt>
                <c:pt idx="1">
                  <c:v>9616815</c:v>
                </c:pt>
                <c:pt idx="2">
                  <c:v>11906556</c:v>
                </c:pt>
                <c:pt idx="3">
                  <c:v>14196297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"Imagem 2"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Linear'!$J$16:$J$19</c:f>
              <c:numCache>
                <c:formatCode>General</c:formatCode>
                <c:ptCount val="4"/>
                <c:pt idx="0">
                  <c:v>7.26868888139725</c:v>
                </c:pt>
                <c:pt idx="1">
                  <c:v>18.8238001227379</c:v>
                </c:pt>
                <c:pt idx="2">
                  <c:v>48.6926356554032</c:v>
                </c:pt>
                <c:pt idx="3">
                  <c:v>32.3838558077813</c:v>
                </c:pt>
              </c:numCache>
            </c:numRef>
          </c:xVal>
          <c:yVal>
            <c:numRef>
              <c:f>'Regressão Linear'!$I$16:$I$19</c:f>
              <c:numCache>
                <c:formatCode>General</c:formatCode>
                <c:ptCount val="4"/>
                <c:pt idx="0">
                  <c:v>10472034</c:v>
                </c:pt>
                <c:pt idx="1">
                  <c:v>13744575</c:v>
                </c:pt>
                <c:pt idx="2">
                  <c:v>17017116</c:v>
                </c:pt>
                <c:pt idx="3">
                  <c:v>20289657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"Imagem 3"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Linear'!$P$16:$P$19</c:f>
              <c:numCache>
                <c:formatCode>General</c:formatCode>
                <c:ptCount val="4"/>
                <c:pt idx="0">
                  <c:v>7.29935047626496</c:v>
                </c:pt>
                <c:pt idx="1">
                  <c:v>8.35341062545777</c:v>
                </c:pt>
                <c:pt idx="2">
                  <c:v>15.647347998619</c:v>
                </c:pt>
                <c:pt idx="3">
                  <c:v>20.6318575382232</c:v>
                </c:pt>
              </c:numCache>
            </c:numRef>
          </c:xVal>
          <c:yVal>
            <c:numRef>
              <c:f>'Regressão Linear'!$O$16:$O$19</c:f>
              <c:numCache>
                <c:formatCode>General</c:formatCode>
                <c:ptCount val="4"/>
                <c:pt idx="0">
                  <c:v>5709090</c:v>
                </c:pt>
                <c:pt idx="1">
                  <c:v>7493211</c:v>
                </c:pt>
                <c:pt idx="2">
                  <c:v>9277332</c:v>
                </c:pt>
                <c:pt idx="3">
                  <c:v>11061453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"Imagem 4"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Linear'!$V$16:$V$19</c:f>
              <c:numCache>
                <c:formatCode>General</c:formatCode>
                <c:ptCount val="4"/>
                <c:pt idx="0">
                  <c:v>2.89844959974289</c:v>
                </c:pt>
                <c:pt idx="1">
                  <c:v>8.19383735656738</c:v>
                </c:pt>
                <c:pt idx="2">
                  <c:v>13.8086421251297</c:v>
                </c:pt>
                <c:pt idx="3">
                  <c:v>11.699616265297</c:v>
                </c:pt>
              </c:numCache>
            </c:numRef>
          </c:xVal>
          <c:yVal>
            <c:numRef>
              <c:f>'Regressão Linear'!$U$16:$U$19</c:f>
              <c:numCache>
                <c:formatCode>General</c:formatCode>
                <c:ptCount val="4"/>
                <c:pt idx="0">
                  <c:v>5037474</c:v>
                </c:pt>
                <c:pt idx="1">
                  <c:v>6611715</c:v>
                </c:pt>
                <c:pt idx="2">
                  <c:v>8185956</c:v>
                </c:pt>
                <c:pt idx="3">
                  <c:v>9760197</c:v>
                </c:pt>
              </c:numCache>
            </c:numRef>
          </c:yVal>
          <c:smooth val="0"/>
        </c:ser>
        <c:axId val="81415718"/>
        <c:axId val="74332964"/>
      </c:scatterChart>
      <c:valAx>
        <c:axId val="8141571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Tempo Médio em 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332964"/>
        <c:crosses val="autoZero"/>
        <c:crossBetween val="midCat"/>
      </c:valAx>
      <c:valAx>
        <c:axId val="74332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Custo de Iteração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41571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863128324666786"/>
          <c:y val="0.398106025438678"/>
          <c:w val="0.136760310818888"/>
          <c:h val="0.20362116991643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</a:rPr>
              <a:t>Relação entre tempo médio x custo de iteração por imagem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049621340567"/>
          <c:y val="0.151500804848026"/>
          <c:w val="0.594382276477902"/>
          <c:h val="0.733642647476565"/>
        </c:manualLayout>
      </c:layout>
      <c:scatterChart>
        <c:scatterStyle val="lineMarker"/>
        <c:varyColors val="0"/>
        <c:ser>
          <c:idx val="0"/>
          <c:order val="0"/>
          <c:tx>
            <c:strRef>
              <c:f>"Imagem 1"</c:f>
              <c:strCache>
                <c:ptCount val="1"/>
                <c:pt idx="0">
                  <c:v>Imagem 1</c:v>
                </c:pt>
              </c:strCache>
            </c:strRef>
          </c:tx>
          <c:spPr>
            <a:solidFill>
              <a:srgbClr val="4472c4"/>
            </a:solidFill>
            <a:ln w="2556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Linear'!$D$16:$D$19</c:f>
              <c:numCache>
                <c:formatCode>General</c:formatCode>
                <c:ptCount val="4"/>
                <c:pt idx="0">
                  <c:v>8.55237278938293</c:v>
                </c:pt>
                <c:pt idx="1">
                  <c:v>12.0298404574394</c:v>
                </c:pt>
                <c:pt idx="2">
                  <c:v>23.2145137071609</c:v>
                </c:pt>
                <c:pt idx="3">
                  <c:v>35.9588653445244</c:v>
                </c:pt>
              </c:numCache>
            </c:numRef>
          </c:xVal>
          <c:yVal>
            <c:numRef>
              <c:f>'Regressão Linear'!$C$16:$C$19</c:f>
              <c:numCache>
                <c:formatCode>General</c:formatCode>
                <c:ptCount val="4"/>
                <c:pt idx="0">
                  <c:v>7327074</c:v>
                </c:pt>
                <c:pt idx="1">
                  <c:v>9616815</c:v>
                </c:pt>
                <c:pt idx="2">
                  <c:v>11906556</c:v>
                </c:pt>
                <c:pt idx="3">
                  <c:v>14196297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"Imagem 2"</c:f>
              <c:strCache>
                <c:ptCount val="1"/>
                <c:pt idx="0">
                  <c:v>Imagem 2</c:v>
                </c:pt>
              </c:strCache>
            </c:strRef>
          </c:tx>
          <c:spPr>
            <a:solidFill>
              <a:srgbClr val="ed7d31"/>
            </a:solidFill>
            <a:ln w="2556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Linear'!$J$16:$J$19</c:f>
              <c:numCache>
                <c:formatCode>General</c:formatCode>
                <c:ptCount val="4"/>
                <c:pt idx="0">
                  <c:v>7.26868888139725</c:v>
                </c:pt>
                <c:pt idx="1">
                  <c:v>18.8238001227379</c:v>
                </c:pt>
                <c:pt idx="2">
                  <c:v>48.6926356554032</c:v>
                </c:pt>
                <c:pt idx="3">
                  <c:v>32.3838558077813</c:v>
                </c:pt>
              </c:numCache>
            </c:numRef>
          </c:xVal>
          <c:yVal>
            <c:numRef>
              <c:f>'Regressão Linear'!$I$16:$I$19</c:f>
              <c:numCache>
                <c:formatCode>General</c:formatCode>
                <c:ptCount val="4"/>
                <c:pt idx="0">
                  <c:v>10472034</c:v>
                </c:pt>
                <c:pt idx="1">
                  <c:v>13744575</c:v>
                </c:pt>
                <c:pt idx="2">
                  <c:v>17017116</c:v>
                </c:pt>
                <c:pt idx="3">
                  <c:v>20289657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"Imagem 3"</c:f>
              <c:strCache>
                <c:ptCount val="1"/>
                <c:pt idx="0">
                  <c:v>Imagem 3</c:v>
                </c:pt>
              </c:strCache>
            </c:strRef>
          </c:tx>
          <c:spPr>
            <a:solidFill>
              <a:srgbClr val="a5a5a5"/>
            </a:solidFill>
            <a:ln w="2556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Linear'!$P$16:$P$19</c:f>
              <c:numCache>
                <c:formatCode>General</c:formatCode>
                <c:ptCount val="4"/>
                <c:pt idx="0">
                  <c:v>7.29935047626496</c:v>
                </c:pt>
                <c:pt idx="1">
                  <c:v>8.35341062545777</c:v>
                </c:pt>
                <c:pt idx="2">
                  <c:v>15.647347998619</c:v>
                </c:pt>
                <c:pt idx="3">
                  <c:v>20.6318575382232</c:v>
                </c:pt>
              </c:numCache>
            </c:numRef>
          </c:xVal>
          <c:yVal>
            <c:numRef>
              <c:f>'Regressão Linear'!$O$16:$O$19</c:f>
              <c:numCache>
                <c:formatCode>General</c:formatCode>
                <c:ptCount val="4"/>
                <c:pt idx="0">
                  <c:v>5709090</c:v>
                </c:pt>
                <c:pt idx="1">
                  <c:v>7493211</c:v>
                </c:pt>
                <c:pt idx="2">
                  <c:v>9277332</c:v>
                </c:pt>
                <c:pt idx="3">
                  <c:v>11061453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"Imagem 4"</c:f>
              <c:strCache>
                <c:ptCount val="1"/>
                <c:pt idx="0">
                  <c:v>Imagem 4</c:v>
                </c:pt>
              </c:strCache>
            </c:strRef>
          </c:tx>
          <c:spPr>
            <a:solidFill>
              <a:srgbClr val="ffc000"/>
            </a:solidFill>
            <a:ln w="2556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'Regressão Linear'!$V$16:$V$19</c:f>
              <c:numCache>
                <c:formatCode>General</c:formatCode>
                <c:ptCount val="4"/>
                <c:pt idx="0">
                  <c:v>2.89844959974289</c:v>
                </c:pt>
                <c:pt idx="1">
                  <c:v>8.19383735656738</c:v>
                </c:pt>
                <c:pt idx="2">
                  <c:v>13.8086421251297</c:v>
                </c:pt>
                <c:pt idx="3">
                  <c:v>11.699616265297</c:v>
                </c:pt>
              </c:numCache>
            </c:numRef>
          </c:xVal>
          <c:yVal>
            <c:numRef>
              <c:f>'Regressão Linear'!$U$16:$U$19</c:f>
              <c:numCache>
                <c:formatCode>General</c:formatCode>
                <c:ptCount val="4"/>
                <c:pt idx="0">
                  <c:v>5037474</c:v>
                </c:pt>
                <c:pt idx="1">
                  <c:v>6611715</c:v>
                </c:pt>
                <c:pt idx="2">
                  <c:v>8185956</c:v>
                </c:pt>
                <c:pt idx="3">
                  <c:v>9760197</c:v>
                </c:pt>
              </c:numCache>
            </c:numRef>
          </c:yVal>
          <c:smooth val="0"/>
        </c:ser>
        <c:axId val="61552726"/>
        <c:axId val="73601669"/>
      </c:scatterChart>
      <c:valAx>
        <c:axId val="6155272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Tempo Médio em segundos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601669"/>
        <c:crosses val="autoZero"/>
        <c:crossBetween val="midCat"/>
      </c:valAx>
      <c:valAx>
        <c:axId val="736016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pt-BR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pt-BR" sz="1000" spc="-1" strike="noStrike">
                    <a:solidFill>
                      <a:srgbClr val="000000"/>
                    </a:solidFill>
                    <a:latin typeface="Calibri"/>
                  </a:rPr>
                  <a:t>Custo de Iteração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55272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94676161410648"/>
          <c:y val="0.346558091089859"/>
          <c:w val="0.175380093822416"/>
          <c:h val="0.4009469696969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204480</xdr:colOff>
      <xdr:row>1</xdr:row>
      <xdr:rowOff>76680</xdr:rowOff>
    </xdr:from>
    <xdr:to>
      <xdr:col>12</xdr:col>
      <xdr:colOff>462600</xdr:colOff>
      <xdr:row>24</xdr:row>
      <xdr:rowOff>19080</xdr:rowOff>
    </xdr:to>
    <xdr:graphicFrame>
      <xdr:nvGraphicFramePr>
        <xdr:cNvPr id="0" name="Gráfico 1"/>
        <xdr:cNvGraphicFramePr/>
      </xdr:nvGraphicFramePr>
      <xdr:xfrm>
        <a:off x="7373520" y="257400"/>
        <a:ext cx="5994720" cy="410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657000</xdr:colOff>
      <xdr:row>1</xdr:row>
      <xdr:rowOff>38520</xdr:rowOff>
    </xdr:from>
    <xdr:to>
      <xdr:col>20</xdr:col>
      <xdr:colOff>223920</xdr:colOff>
      <xdr:row>24</xdr:row>
      <xdr:rowOff>66240</xdr:rowOff>
    </xdr:to>
    <xdr:graphicFrame>
      <xdr:nvGraphicFramePr>
        <xdr:cNvPr id="1" name="Gráfico 2"/>
        <xdr:cNvGraphicFramePr/>
      </xdr:nvGraphicFramePr>
      <xdr:xfrm>
        <a:off x="13562640" y="219240"/>
        <a:ext cx="5537880" cy="419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202680</xdr:colOff>
      <xdr:row>0</xdr:row>
      <xdr:rowOff>77040</xdr:rowOff>
    </xdr:from>
    <xdr:to>
      <xdr:col>14</xdr:col>
      <xdr:colOff>65880</xdr:colOff>
      <xdr:row>23</xdr:row>
      <xdr:rowOff>125640</xdr:rowOff>
    </xdr:to>
    <xdr:graphicFrame>
      <xdr:nvGraphicFramePr>
        <xdr:cNvPr id="2" name="Gráfico 1"/>
        <xdr:cNvGraphicFramePr/>
      </xdr:nvGraphicFramePr>
      <xdr:xfrm>
        <a:off x="8905320" y="77040"/>
        <a:ext cx="6186240" cy="410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645840</xdr:colOff>
      <xdr:row>0</xdr:row>
      <xdr:rowOff>1440</xdr:rowOff>
    </xdr:from>
    <xdr:to>
      <xdr:col>23</xdr:col>
      <xdr:colOff>95040</xdr:colOff>
      <xdr:row>23</xdr:row>
      <xdr:rowOff>120960</xdr:rowOff>
    </xdr:to>
    <xdr:graphicFrame>
      <xdr:nvGraphicFramePr>
        <xdr:cNvPr id="3" name="Gráfico 2"/>
        <xdr:cNvGraphicFramePr/>
      </xdr:nvGraphicFramePr>
      <xdr:xfrm>
        <a:off x="15671520" y="1440"/>
        <a:ext cx="5444280" cy="41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488160</xdr:colOff>
      <xdr:row>60</xdr:row>
      <xdr:rowOff>154800</xdr:rowOff>
    </xdr:from>
    <xdr:to>
      <xdr:col>14</xdr:col>
      <xdr:colOff>752760</xdr:colOff>
      <xdr:row>81</xdr:row>
      <xdr:rowOff>169920</xdr:rowOff>
    </xdr:to>
    <xdr:graphicFrame>
      <xdr:nvGraphicFramePr>
        <xdr:cNvPr id="4" name="Gráfico 15_0"/>
        <xdr:cNvGraphicFramePr/>
      </xdr:nvGraphicFramePr>
      <xdr:xfrm>
        <a:off x="5545080" y="11203560"/>
        <a:ext cx="5923800" cy="383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12600</xdr:colOff>
      <xdr:row>38</xdr:row>
      <xdr:rowOff>87480</xdr:rowOff>
    </xdr:from>
    <xdr:to>
      <xdr:col>23</xdr:col>
      <xdr:colOff>335160</xdr:colOff>
      <xdr:row>59</xdr:row>
      <xdr:rowOff>116640</xdr:rowOff>
    </xdr:to>
    <xdr:graphicFrame>
      <xdr:nvGraphicFramePr>
        <xdr:cNvPr id="5" name="Gráfico 10_0"/>
        <xdr:cNvGraphicFramePr/>
      </xdr:nvGraphicFramePr>
      <xdr:xfrm>
        <a:off x="11783520" y="7097760"/>
        <a:ext cx="6022800" cy="387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233280</xdr:colOff>
      <xdr:row>38</xdr:row>
      <xdr:rowOff>122760</xdr:rowOff>
    </xdr:from>
    <xdr:to>
      <xdr:col>14</xdr:col>
      <xdr:colOff>943560</xdr:colOff>
      <xdr:row>59</xdr:row>
      <xdr:rowOff>76320</xdr:rowOff>
    </xdr:to>
    <xdr:graphicFrame>
      <xdr:nvGraphicFramePr>
        <xdr:cNvPr id="6" name="Gráfico 10_1"/>
        <xdr:cNvGraphicFramePr/>
      </xdr:nvGraphicFramePr>
      <xdr:xfrm>
        <a:off x="5290200" y="7133040"/>
        <a:ext cx="6369480" cy="380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225360</xdr:colOff>
      <xdr:row>24</xdr:row>
      <xdr:rowOff>118440</xdr:rowOff>
    </xdr:from>
    <xdr:to>
      <xdr:col>7</xdr:col>
      <xdr:colOff>459720</xdr:colOff>
      <xdr:row>48</xdr:row>
      <xdr:rowOff>55800</xdr:rowOff>
    </xdr:to>
    <xdr:graphicFrame>
      <xdr:nvGraphicFramePr>
        <xdr:cNvPr id="7" name="Gráfico 15_1"/>
        <xdr:cNvGraphicFramePr/>
      </xdr:nvGraphicFramePr>
      <xdr:xfrm>
        <a:off x="225360" y="4019760"/>
        <a:ext cx="5923800" cy="383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803880</xdr:colOff>
      <xdr:row>0</xdr:row>
      <xdr:rowOff>0</xdr:rowOff>
    </xdr:from>
    <xdr:to>
      <xdr:col>15</xdr:col>
      <xdr:colOff>324360</xdr:colOff>
      <xdr:row>23</xdr:row>
      <xdr:rowOff>138600</xdr:rowOff>
    </xdr:to>
    <xdr:graphicFrame>
      <xdr:nvGraphicFramePr>
        <xdr:cNvPr id="8" name="Gráfico 10_2"/>
        <xdr:cNvGraphicFramePr/>
      </xdr:nvGraphicFramePr>
      <xdr:xfrm>
        <a:off x="6493320" y="0"/>
        <a:ext cx="6022800" cy="387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35280</xdr:rowOff>
    </xdr:from>
    <xdr:to>
      <xdr:col>7</xdr:col>
      <xdr:colOff>680040</xdr:colOff>
      <xdr:row>23</xdr:row>
      <xdr:rowOff>98280</xdr:rowOff>
    </xdr:to>
    <xdr:graphicFrame>
      <xdr:nvGraphicFramePr>
        <xdr:cNvPr id="9" name="Gráfico 10_3"/>
        <xdr:cNvGraphicFramePr/>
      </xdr:nvGraphicFramePr>
      <xdr:xfrm>
        <a:off x="0" y="35280"/>
        <a:ext cx="6369480" cy="380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5" activeCellId="0" sqref="F35"/>
    </sheetView>
  </sheetViews>
  <sheetFormatPr defaultColWidth="8.6015625" defaultRowHeight="14.25" zeroHeight="false" outlineLevelRow="0" outlineLevelCol="0"/>
  <cols>
    <col collapsed="false" customWidth="true" hidden="false" outlineLevel="0" max="1" min="1" style="1" width="15.38"/>
    <col collapsed="false" customWidth="true" hidden="false" outlineLevel="0" max="5" min="2" style="0" width="9.12"/>
    <col collapsed="false" customWidth="true" hidden="false" outlineLevel="0" max="6" min="6" style="0" width="40.75"/>
    <col collapsed="false" customWidth="true" hidden="false" outlineLevel="0" max="7" min="7" style="0" width="10.75"/>
    <col collapsed="false" customWidth="true" hidden="false" outlineLevel="0" max="8" min="8" style="0" width="20.38"/>
    <col collapsed="false" customWidth="true" hidden="false" outlineLevel="0" max="12" min="9" style="0" width="10.75"/>
    <col collapsed="false" customWidth="true" hidden="false" outlineLevel="0" max="14" min="14" style="0" width="12"/>
    <col collapsed="false" customWidth="true" hidden="false" outlineLevel="0" max="20" min="20" style="0" width="13.5"/>
    <col collapsed="false" customWidth="true" hidden="false" outlineLevel="0" max="23" min="23" style="0" width="11.87"/>
    <col collapsed="false" customWidth="true" hidden="false" outlineLevel="0" max="26" min="26" style="0" width="13.5"/>
    <col collapsed="false" customWidth="true" hidden="false" outlineLevel="0" max="29" min="29" style="0" width="11.87"/>
  </cols>
  <sheetData>
    <row r="1" customFormat="false" ht="14.25" hidden="false" customHeight="false" outlineLevel="0" collapsed="false">
      <c r="A1" s="2" t="s">
        <v>0</v>
      </c>
      <c r="B1" s="3"/>
      <c r="C1" s="3"/>
      <c r="D1" s="3"/>
      <c r="E1" s="3"/>
    </row>
    <row r="2" customFormat="false" ht="14.25" hidden="false" customHeight="false" outlineLevel="0" collapsed="false">
      <c r="A2" s="4"/>
      <c r="B2" s="5" t="s">
        <v>1</v>
      </c>
      <c r="C2" s="5"/>
      <c r="D2" s="5"/>
      <c r="E2" s="5"/>
    </row>
    <row r="3" customFormat="false" ht="14.25" hidden="false" customHeight="false" outlineLevel="0" collapsed="false">
      <c r="A3" s="5" t="s">
        <v>2</v>
      </c>
      <c r="B3" s="5" t="n">
        <v>2</v>
      </c>
      <c r="C3" s="5" t="n">
        <v>3</v>
      </c>
      <c r="D3" s="5" t="n">
        <v>4</v>
      </c>
      <c r="E3" s="5" t="n">
        <v>5</v>
      </c>
    </row>
    <row r="4" customFormat="false" ht="14.25" hidden="false" customHeight="false" outlineLevel="0" collapsed="false">
      <c r="A4" s="5" t="n">
        <v>38160</v>
      </c>
      <c r="B4" s="6" t="n">
        <f aca="false">3*(12+17*B$3)+6*$A4+13</f>
        <v>229111</v>
      </c>
      <c r="C4" s="6" t="n">
        <f aca="false">3*(12+17*C$3)+6*$A4+13</f>
        <v>229162</v>
      </c>
      <c r="D4" s="6" t="n">
        <f aca="false">3*(12+17*D$3)+6*$A4+13</f>
        <v>229213</v>
      </c>
      <c r="E4" s="6" t="n">
        <f aca="false">3*(12+17*E$3)+6*$A4+13</f>
        <v>229264</v>
      </c>
      <c r="F4" s="7" t="s">
        <v>3</v>
      </c>
    </row>
    <row r="5" customFormat="false" ht="14.25" hidden="false" customHeight="false" outlineLevel="0" collapsed="false">
      <c r="A5" s="5" t="n">
        <v>54540</v>
      </c>
      <c r="B5" s="6" t="n">
        <f aca="false">3*(12+17*B$3)+6*$A5+13</f>
        <v>327391</v>
      </c>
      <c r="C5" s="6" t="n">
        <f aca="false">3*(12+17*C$3)+6*$A$5+13</f>
        <v>327442</v>
      </c>
      <c r="D5" s="6" t="n">
        <f aca="false">3*(12+17*D$3)+6*$A$5+13</f>
        <v>327493</v>
      </c>
      <c r="E5" s="6" t="n">
        <f aca="false">3*(12+17*E$3)+6*$A$5+13</f>
        <v>327544</v>
      </c>
    </row>
    <row r="6" customFormat="false" ht="14.25" hidden="false" customHeight="false" outlineLevel="0" collapsed="false">
      <c r="A6" s="5" t="n">
        <v>29733</v>
      </c>
      <c r="B6" s="6" t="n">
        <f aca="false">3*(12+17*B$3)+6*$A6+13</f>
        <v>178549</v>
      </c>
      <c r="C6" s="6" t="n">
        <f aca="false">3*(12+17*C$3)+6*$A6+13</f>
        <v>178600</v>
      </c>
      <c r="D6" s="6" t="n">
        <f aca="false">3*(12+17*D$3)+6*$A6+13</f>
        <v>178651</v>
      </c>
      <c r="E6" s="6" t="n">
        <f aca="false">3*(12+17*E$3)+6*$A6+13</f>
        <v>178702</v>
      </c>
    </row>
    <row r="7" customFormat="false" ht="14.25" hidden="false" customHeight="false" outlineLevel="0" collapsed="false">
      <c r="A7" s="5" t="n">
        <v>26235</v>
      </c>
      <c r="B7" s="6" t="n">
        <f aca="false">3*(12+17*B$3)+6*$A7+13</f>
        <v>157561</v>
      </c>
      <c r="C7" s="6" t="n">
        <f aca="false">3*(12+17*C$3)+6*$A7+13</f>
        <v>157612</v>
      </c>
      <c r="D7" s="6" t="n">
        <f aca="false">3*(12+17*D$3)+6*$A7+13</f>
        <v>157663</v>
      </c>
      <c r="E7" s="6" t="n">
        <f aca="false">3*(12+17*E$3)+6*$A7+13</f>
        <v>157714</v>
      </c>
    </row>
    <row r="8" customFormat="false" ht="14.25" hidden="false" customHeight="false" outlineLevel="0" collapsed="false">
      <c r="A8" s="4" t="s">
        <v>4</v>
      </c>
      <c r="B8" s="3"/>
      <c r="C8" s="3"/>
      <c r="D8" s="3"/>
      <c r="E8" s="3"/>
    </row>
    <row r="9" customFormat="false" ht="14.25" hidden="false" customHeight="false" outlineLevel="0" collapsed="false">
      <c r="A9" s="4"/>
      <c r="B9" s="5" t="s">
        <v>1</v>
      </c>
      <c r="C9" s="5"/>
      <c r="D9" s="5"/>
      <c r="E9" s="5"/>
    </row>
    <row r="10" customFormat="false" ht="14.25" hidden="false" customHeight="false" outlineLevel="0" collapsed="false">
      <c r="A10" s="5" t="s">
        <v>2</v>
      </c>
      <c r="B10" s="5" t="n">
        <v>2</v>
      </c>
      <c r="C10" s="5" t="n">
        <v>3</v>
      </c>
      <c r="D10" s="5" t="n">
        <v>4</v>
      </c>
      <c r="E10" s="5" t="n">
        <v>5</v>
      </c>
    </row>
    <row r="11" customFormat="false" ht="14.25" hidden="false" customHeight="false" outlineLevel="0" collapsed="false">
      <c r="A11" s="5" t="n">
        <v>38160</v>
      </c>
      <c r="B11" s="6" t="n">
        <f aca="false">3*(6*B$10+1)+$A11</f>
        <v>38199</v>
      </c>
      <c r="C11" s="6" t="n">
        <f aca="false">3*(6*C$10+1)+$A11</f>
        <v>38217</v>
      </c>
      <c r="D11" s="6" t="n">
        <f aca="false">3*(6*D$10+1)+$A11</f>
        <v>38235</v>
      </c>
      <c r="E11" s="6" t="n">
        <f aca="false">3*(6*E$10+1)+$A11</f>
        <v>38253</v>
      </c>
      <c r="F11" s="7" t="s">
        <v>5</v>
      </c>
    </row>
    <row r="12" customFormat="false" ht="14.25" hidden="false" customHeight="false" outlineLevel="0" collapsed="false">
      <c r="A12" s="5" t="n">
        <v>54540</v>
      </c>
      <c r="B12" s="6" t="n">
        <f aca="false">3*(6*B$10+1)+$A12</f>
        <v>54579</v>
      </c>
      <c r="C12" s="6" t="n">
        <f aca="false">3*(6*C$10+1)+$A12</f>
        <v>54597</v>
      </c>
      <c r="D12" s="6" t="n">
        <f aca="false">3*(6*D$10+1)+$A12</f>
        <v>54615</v>
      </c>
      <c r="E12" s="6" t="n">
        <f aca="false">3*(6*E$10+1)+$A12</f>
        <v>54633</v>
      </c>
    </row>
    <row r="13" customFormat="false" ht="14.25" hidden="false" customHeight="false" outlineLevel="0" collapsed="false">
      <c r="A13" s="5" t="n">
        <v>29733</v>
      </c>
      <c r="B13" s="6" t="n">
        <f aca="false">3*(6*B$10+1)+$A13</f>
        <v>29772</v>
      </c>
      <c r="C13" s="6" t="n">
        <f aca="false">3*(6*C$10+1)+$A13</f>
        <v>29790</v>
      </c>
      <c r="D13" s="6" t="n">
        <f aca="false">3*(6*D$10+1)+$A13</f>
        <v>29808</v>
      </c>
      <c r="E13" s="6" t="n">
        <f aca="false">3*(6*E$10+1)+$A13</f>
        <v>29826</v>
      </c>
    </row>
    <row r="14" customFormat="false" ht="14.25" hidden="false" customHeight="false" outlineLevel="0" collapsed="false">
      <c r="A14" s="5" t="n">
        <v>26235</v>
      </c>
      <c r="B14" s="6" t="n">
        <f aca="false">3*(6*B$10+1)+$A14</f>
        <v>26274</v>
      </c>
      <c r="C14" s="6" t="n">
        <f aca="false">3*(6*C$10+1)+$A14</f>
        <v>26292</v>
      </c>
      <c r="D14" s="6" t="n">
        <f aca="false">3*(6*D$10+1)+$A14</f>
        <v>26310</v>
      </c>
      <c r="E14" s="6" t="n">
        <f aca="false">3*(6*E$10+1)+$A14</f>
        <v>26328</v>
      </c>
    </row>
    <row r="15" customFormat="false" ht="14.25" hidden="false" customHeight="false" outlineLevel="0" collapsed="false">
      <c r="A15" s="4" t="s">
        <v>6</v>
      </c>
      <c r="B15" s="3"/>
      <c r="C15" s="3"/>
      <c r="D15" s="3"/>
      <c r="E15" s="3"/>
    </row>
    <row r="16" customFormat="false" ht="14.25" hidden="false" customHeight="false" outlineLevel="0" collapsed="false">
      <c r="A16" s="4"/>
      <c r="B16" s="5" t="s">
        <v>1</v>
      </c>
      <c r="C16" s="5"/>
      <c r="D16" s="5"/>
      <c r="E16" s="5"/>
    </row>
    <row r="17" customFormat="false" ht="14.25" hidden="false" customHeight="false" outlineLevel="0" collapsed="false">
      <c r="A17" s="5" t="s">
        <v>2</v>
      </c>
      <c r="B17" s="5" t="n">
        <v>2</v>
      </c>
      <c r="C17" s="5" t="n">
        <v>3</v>
      </c>
      <c r="D17" s="5" t="n">
        <v>4</v>
      </c>
      <c r="E17" s="5" t="n">
        <v>5</v>
      </c>
    </row>
    <row r="18" customFormat="false" ht="14.25" hidden="false" customHeight="false" outlineLevel="0" collapsed="false">
      <c r="A18" s="5" t="n">
        <v>38160</v>
      </c>
      <c r="B18" s="6" t="n">
        <f aca="false">3*(B$17+1)+$A18</f>
        <v>38169</v>
      </c>
      <c r="C18" s="6" t="n">
        <f aca="false">3*(C$17+1)+$A18</f>
        <v>38172</v>
      </c>
      <c r="D18" s="6" t="n">
        <f aca="false">3*(D$17+1)+$A18</f>
        <v>38175</v>
      </c>
      <c r="E18" s="6" t="n">
        <f aca="false">3*(E$17+1)+$A18</f>
        <v>38178</v>
      </c>
      <c r="F18" s="7" t="s">
        <v>7</v>
      </c>
    </row>
    <row r="19" customFormat="false" ht="14.25" hidden="false" customHeight="false" outlineLevel="0" collapsed="false">
      <c r="A19" s="5" t="n">
        <v>54540</v>
      </c>
      <c r="B19" s="6" t="n">
        <f aca="false">3*(B$17+1)+$A19</f>
        <v>54549</v>
      </c>
      <c r="C19" s="6" t="n">
        <f aca="false">3*(C$17+1)+$A19</f>
        <v>54552</v>
      </c>
      <c r="D19" s="6" t="n">
        <f aca="false">3*(D$17+1)+$A19</f>
        <v>54555</v>
      </c>
      <c r="E19" s="6" t="n">
        <f aca="false">3*(E$17+1)+$A19</f>
        <v>54558</v>
      </c>
    </row>
    <row r="20" customFormat="false" ht="14.25" hidden="false" customHeight="false" outlineLevel="0" collapsed="false">
      <c r="A20" s="5" t="n">
        <v>29733</v>
      </c>
      <c r="B20" s="6" t="n">
        <f aca="false">3*(B$17+1)+$A20</f>
        <v>29742</v>
      </c>
      <c r="C20" s="6" t="n">
        <f aca="false">3*(C$17+1)+$A20</f>
        <v>29745</v>
      </c>
      <c r="D20" s="6" t="n">
        <f aca="false">3*(D$17+1)+$A20</f>
        <v>29748</v>
      </c>
      <c r="E20" s="6" t="n">
        <f aca="false">3*(E$17+1)+$A20</f>
        <v>29751</v>
      </c>
    </row>
    <row r="21" customFormat="false" ht="14.25" hidden="false" customHeight="false" outlineLevel="0" collapsed="false">
      <c r="A21" s="5" t="n">
        <v>26235</v>
      </c>
      <c r="B21" s="6" t="n">
        <f aca="false">3*(B$17+1)+$A21</f>
        <v>26244</v>
      </c>
      <c r="C21" s="6" t="n">
        <f aca="false">3*(C$17+1)+$A21</f>
        <v>26247</v>
      </c>
      <c r="D21" s="6" t="n">
        <f aca="false">3*(D$17+1)+$A21</f>
        <v>26250</v>
      </c>
      <c r="E21" s="6" t="n">
        <f aca="false">3*(E$17+1)+$A21</f>
        <v>26253</v>
      </c>
    </row>
    <row r="23" customFormat="false" ht="14.25" hidden="false" customHeight="false" outlineLevel="0" collapsed="false">
      <c r="A23" s="4" t="s">
        <v>8</v>
      </c>
      <c r="B23" s="3"/>
      <c r="C23" s="3"/>
      <c r="D23" s="3"/>
      <c r="E23" s="3"/>
    </row>
    <row r="24" customFormat="false" ht="14.25" hidden="false" customHeight="false" outlineLevel="0" collapsed="false">
      <c r="A24" s="4"/>
      <c r="B24" s="5" t="s">
        <v>1</v>
      </c>
      <c r="C24" s="5"/>
      <c r="D24" s="5"/>
      <c r="E24" s="5"/>
    </row>
    <row r="25" customFormat="false" ht="14.25" hidden="false" customHeight="false" outlineLevel="0" collapsed="false">
      <c r="A25" s="5" t="s">
        <v>2</v>
      </c>
      <c r="B25" s="5" t="n">
        <v>2</v>
      </c>
      <c r="C25" s="5" t="n">
        <v>3</v>
      </c>
      <c r="D25" s="5" t="n">
        <v>4</v>
      </c>
      <c r="E25" s="5" t="n">
        <v>5</v>
      </c>
    </row>
    <row r="26" customFormat="false" ht="14.25" hidden="false" customHeight="false" outlineLevel="0" collapsed="false">
      <c r="A26" s="5" t="n">
        <v>38160</v>
      </c>
      <c r="B26" s="8" t="n">
        <f aca="false">B4+B11+B18</f>
        <v>305479</v>
      </c>
      <c r="C26" s="8" t="n">
        <f aca="false">C4+C11+C18</f>
        <v>305551</v>
      </c>
      <c r="D26" s="8" t="n">
        <f aca="false">D4+D11+D18</f>
        <v>305623</v>
      </c>
      <c r="E26" s="8" t="n">
        <f aca="false">E4+E11+E18</f>
        <v>305695</v>
      </c>
    </row>
    <row r="27" customFormat="false" ht="14.25" hidden="false" customHeight="false" outlineLevel="0" collapsed="false">
      <c r="A27" s="5" t="n">
        <v>54540</v>
      </c>
      <c r="B27" s="8" t="n">
        <f aca="false">B5+B12+B19</f>
        <v>436519</v>
      </c>
      <c r="C27" s="8" t="n">
        <f aca="false">C5+C12+C19</f>
        <v>436591</v>
      </c>
      <c r="D27" s="8" t="n">
        <f aca="false">D5+D12+D19</f>
        <v>436663</v>
      </c>
      <c r="E27" s="8" t="n">
        <f aca="false">E5+E12+E19</f>
        <v>436735</v>
      </c>
    </row>
    <row r="28" customFormat="false" ht="14.25" hidden="false" customHeight="false" outlineLevel="0" collapsed="false">
      <c r="A28" s="5" t="n">
        <v>29733</v>
      </c>
      <c r="B28" s="8" t="n">
        <f aca="false">B6+B13+B20</f>
        <v>238063</v>
      </c>
      <c r="C28" s="8" t="n">
        <f aca="false">C6+C13+C20</f>
        <v>238135</v>
      </c>
      <c r="D28" s="8" t="n">
        <f aca="false">D6+D13+D20</f>
        <v>238207</v>
      </c>
      <c r="E28" s="8" t="n">
        <f aca="false">E6+E13+E20</f>
        <v>238279</v>
      </c>
    </row>
    <row r="29" customFormat="false" ht="14.25" hidden="false" customHeight="false" outlineLevel="0" collapsed="false">
      <c r="A29" s="5" t="n">
        <v>26235</v>
      </c>
      <c r="B29" s="8" t="n">
        <f aca="false">B7+B14+B21</f>
        <v>210079</v>
      </c>
      <c r="C29" s="8" t="n">
        <f aca="false">C7+C14+C21</f>
        <v>210151</v>
      </c>
      <c r="D29" s="8" t="n">
        <f aca="false">D7+D14+D21</f>
        <v>210223</v>
      </c>
      <c r="E29" s="8" t="n">
        <f aca="false">E7+E14+E21</f>
        <v>210295</v>
      </c>
    </row>
    <row r="33" customFormat="false" ht="13.8" hidden="false" customHeight="false" outlineLevel="0" collapsed="false">
      <c r="A33" s="9" t="s">
        <v>9</v>
      </c>
      <c r="B33" s="9"/>
    </row>
    <row r="34" customFormat="false" ht="13.8" hidden="false" customHeight="false" outlineLevel="0" collapsed="false">
      <c r="A34" s="10"/>
    </row>
    <row r="35" customFormat="false" ht="13.8" hidden="false" customHeight="false" outlineLevel="0" collapsed="false">
      <c r="A35" s="11" t="s">
        <v>10</v>
      </c>
    </row>
    <row r="36" customFormat="false" ht="13.8" hidden="false" customHeight="false" outlineLevel="0" collapsed="false">
      <c r="A36" s="12" t="s">
        <v>11</v>
      </c>
      <c r="B36" s="13"/>
      <c r="C36" s="13"/>
      <c r="D36" s="13"/>
      <c r="E36" s="13"/>
      <c r="F36" s="13"/>
    </row>
    <row r="37" customFormat="false" ht="13.8" hidden="false" customHeight="false" outlineLevel="0" collapsed="false"/>
    <row r="38" customFormat="false" ht="13.8" hidden="false" customHeight="false" outlineLevel="0" collapsed="false">
      <c r="A38" s="11" t="s">
        <v>12</v>
      </c>
    </row>
    <row r="39" customFormat="false" ht="13.8" hidden="false" customHeight="false" outlineLevel="0" collapsed="false">
      <c r="A39" s="12" t="s">
        <v>13</v>
      </c>
      <c r="B39" s="13"/>
      <c r="C39" s="13"/>
      <c r="D39" s="13"/>
      <c r="E39" s="13"/>
      <c r="F39" s="13"/>
    </row>
    <row r="40" customFormat="false" ht="13.8" hidden="false" customHeight="false" outlineLevel="0" collapsed="false"/>
    <row r="41" customFormat="false" ht="13.8" hidden="false" customHeight="false" outlineLevel="0" collapsed="false">
      <c r="A41" s="11" t="s">
        <v>14</v>
      </c>
    </row>
    <row r="42" customFormat="false" ht="13.8" hidden="false" customHeight="false" outlineLevel="0" collapsed="false">
      <c r="A42" s="0" t="s">
        <v>15</v>
      </c>
      <c r="B42" s="13"/>
      <c r="C42" s="13"/>
      <c r="D42" s="13"/>
      <c r="E42" s="13"/>
      <c r="F42" s="13"/>
    </row>
    <row r="43" customFormat="false" ht="13.8" hidden="false" customHeight="false" outlineLevel="0" collapsed="false">
      <c r="A43" s="0"/>
    </row>
    <row r="44" customFormat="false" ht="13.8" hidden="false" customHeight="false" outlineLevel="0" collapsed="false">
      <c r="A44" s="0"/>
    </row>
    <row r="45" customFormat="false" ht="13.8" hidden="false" customHeight="false" outlineLevel="0" collapsed="false">
      <c r="A45" s="0"/>
    </row>
    <row r="46" customFormat="false" ht="14.25" hidden="false" customHeight="true" outlineLevel="0" collapsed="false">
      <c r="A46" s="0"/>
    </row>
    <row r="47" customFormat="false" ht="13.8" hidden="false" customHeight="false" outlineLevel="0" collapsed="false">
      <c r="A47" s="0"/>
    </row>
    <row r="48" customFormat="false" ht="13.8" hidden="false" customHeight="false" outlineLevel="0" collapsed="false">
      <c r="A48" s="0"/>
    </row>
    <row r="49" customFormat="false" ht="13.8" hidden="false" customHeight="false" outlineLevel="0" collapsed="false">
      <c r="A49" s="0"/>
    </row>
    <row r="50" customFormat="false" ht="13.8" hidden="false" customHeight="false" outlineLevel="0" collapsed="false">
      <c r="A50" s="0"/>
    </row>
    <row r="51" customFormat="false" ht="13.8" hidden="false" customHeight="false" outlineLevel="0" collapsed="false">
      <c r="A51" s="0"/>
    </row>
    <row r="52" customFormat="false" ht="13.8" hidden="false" customHeight="false" outlineLevel="0" collapsed="false">
      <c r="A52" s="0"/>
    </row>
    <row r="53" customFormat="false" ht="13.8" hidden="false" customHeight="false" outlineLevel="0" collapsed="false">
      <c r="A53" s="0"/>
    </row>
    <row r="54" customFormat="false" ht="13.8" hidden="false" customHeight="false" outlineLevel="0" collapsed="false">
      <c r="A54" s="0"/>
    </row>
    <row r="55" customFormat="false" ht="13.8" hidden="false" customHeight="false" outlineLevel="0" collapsed="false">
      <c r="A55" s="0"/>
    </row>
    <row r="56" customFormat="false" ht="13.8" hidden="false" customHeight="false" outlineLevel="0" collapsed="false">
      <c r="A56" s="11" t="s">
        <v>10</v>
      </c>
    </row>
    <row r="57" customFormat="false" ht="13.8" hidden="false" customHeight="false" outlineLevel="0" collapsed="false">
      <c r="A57" s="1" t="s">
        <v>16</v>
      </c>
      <c r="B57" s="0" t="n">
        <v>4</v>
      </c>
      <c r="E57" s="0" t="n">
        <v>13</v>
      </c>
    </row>
    <row r="58" customFormat="false" ht="13.8" hidden="false" customHeight="false" outlineLevel="0" collapsed="false">
      <c r="A58" s="1" t="s">
        <v>17</v>
      </c>
      <c r="B58" s="0" t="n">
        <v>3</v>
      </c>
      <c r="E58" s="0" t="s">
        <v>18</v>
      </c>
    </row>
    <row r="59" customFormat="false" ht="13.8" hidden="false" customHeight="false" outlineLevel="0" collapsed="false">
      <c r="A59" s="1" t="s">
        <v>19</v>
      </c>
      <c r="B59" s="0" t="n">
        <v>3</v>
      </c>
      <c r="E59" s="0" t="s">
        <v>20</v>
      </c>
    </row>
    <row r="60" customFormat="false" ht="13.8" hidden="false" customHeight="false" outlineLevel="0" collapsed="false">
      <c r="A60" s="1" t="s">
        <v>21</v>
      </c>
      <c r="B60" s="0" t="n">
        <v>6</v>
      </c>
      <c r="C60" s="0" t="s">
        <v>22</v>
      </c>
      <c r="E60" s="0" t="s">
        <v>23</v>
      </c>
    </row>
    <row r="61" customFormat="false" ht="13.8" hidden="false" customHeight="false" outlineLevel="0" collapsed="false">
      <c r="A61" s="1" t="s">
        <v>19</v>
      </c>
      <c r="B61" s="0" t="n">
        <v>3</v>
      </c>
    </row>
    <row r="62" customFormat="false" ht="13.8" hidden="false" customHeight="false" outlineLevel="0" collapsed="false">
      <c r="A62" s="1" t="s">
        <v>24</v>
      </c>
      <c r="B62" s="0" t="n">
        <v>3</v>
      </c>
      <c r="C62" s="0" t="s">
        <v>25</v>
      </c>
    </row>
    <row r="63" customFormat="false" ht="13.8" hidden="false" customHeight="false" outlineLevel="0" collapsed="false">
      <c r="A63" s="1" t="s">
        <v>26</v>
      </c>
      <c r="B63" s="0" t="n">
        <v>3</v>
      </c>
      <c r="C63" s="0" t="s">
        <v>25</v>
      </c>
    </row>
    <row r="64" customFormat="false" ht="13.8" hidden="false" customHeight="false" outlineLevel="0" collapsed="false">
      <c r="A64" s="1" t="s">
        <v>27</v>
      </c>
      <c r="B64" s="0" t="n">
        <v>3</v>
      </c>
      <c r="C64" s="0" t="s">
        <v>25</v>
      </c>
    </row>
    <row r="65" customFormat="false" ht="13.8" hidden="false" customHeight="false" outlineLevel="0" collapsed="false">
      <c r="A65" s="1" t="s">
        <v>19</v>
      </c>
      <c r="B65" s="0" t="n">
        <v>3</v>
      </c>
      <c r="C65" s="0" t="s">
        <v>25</v>
      </c>
    </row>
    <row r="66" customFormat="false" ht="13.8" hidden="false" customHeight="false" outlineLevel="0" collapsed="false">
      <c r="A66" s="1" t="s">
        <v>24</v>
      </c>
      <c r="B66" s="0" t="n">
        <v>3</v>
      </c>
      <c r="C66" s="0" t="s">
        <v>1</v>
      </c>
      <c r="D66" s="0" t="s">
        <v>25</v>
      </c>
    </row>
    <row r="67" customFormat="false" ht="13.8" hidden="false" customHeight="false" outlineLevel="0" collapsed="false">
      <c r="A67" s="1" t="s">
        <v>16</v>
      </c>
      <c r="B67" s="0" t="n">
        <v>14</v>
      </c>
      <c r="C67" s="0" t="s">
        <v>1</v>
      </c>
      <c r="D67" s="0" t="s">
        <v>25</v>
      </c>
      <c r="Y67" s="14"/>
      <c r="Z67" s="15"/>
      <c r="AA67" s="16"/>
      <c r="AB67" s="16"/>
      <c r="AC67" s="16"/>
    </row>
    <row r="68" customFormat="false" ht="13.8" hidden="false" customHeight="false" outlineLevel="0" collapsed="false">
      <c r="Y68" s="14"/>
      <c r="Z68" s="17"/>
      <c r="AA68" s="18"/>
      <c r="AB68" s="18"/>
      <c r="AC68" s="18"/>
    </row>
    <row r="69" customFormat="false" ht="13.8" hidden="false" customHeight="false" outlineLevel="0" collapsed="false">
      <c r="N69" s="19"/>
      <c r="O69" s="19"/>
      <c r="P69" s="19"/>
      <c r="Y69" s="14"/>
      <c r="Z69" s="17"/>
      <c r="AA69" s="17"/>
      <c r="AB69" s="17"/>
      <c r="AC69" s="17"/>
    </row>
    <row r="70" customFormat="false" ht="13.8" hidden="false" customHeight="false" outlineLevel="0" collapsed="false">
      <c r="A70" s="11" t="s">
        <v>12</v>
      </c>
      <c r="M70" s="20"/>
      <c r="Y70" s="14"/>
      <c r="Z70" s="17"/>
      <c r="AA70" s="16"/>
      <c r="AB70" s="17"/>
      <c r="AC70" s="17"/>
    </row>
    <row r="71" customFormat="false" ht="13.8" hidden="false" customHeight="false" outlineLevel="0" collapsed="false">
      <c r="B71" s="0" t="n">
        <v>1</v>
      </c>
      <c r="C71" s="0" t="s">
        <v>22</v>
      </c>
      <c r="E71" s="0" t="s">
        <v>28</v>
      </c>
      <c r="Y71" s="14"/>
      <c r="Z71" s="17"/>
      <c r="AA71" s="16"/>
      <c r="AB71" s="17"/>
      <c r="AC71" s="17"/>
    </row>
    <row r="72" customFormat="false" ht="13.8" hidden="false" customHeight="false" outlineLevel="0" collapsed="false">
      <c r="B72" s="0" t="n">
        <v>1</v>
      </c>
      <c r="C72" s="0" t="s">
        <v>25</v>
      </c>
      <c r="E72" s="0" t="s">
        <v>29</v>
      </c>
      <c r="H72" s="20"/>
      <c r="Y72" s="14"/>
      <c r="Z72" s="17"/>
      <c r="AA72" s="16"/>
      <c r="AB72" s="17"/>
      <c r="AC72" s="17"/>
    </row>
    <row r="73" customFormat="false" ht="13.8" hidden="false" customHeight="false" outlineLevel="0" collapsed="false">
      <c r="B73" s="0" t="n">
        <v>1</v>
      </c>
      <c r="C73" s="0" t="s">
        <v>1</v>
      </c>
      <c r="D73" s="0" t="s">
        <v>25</v>
      </c>
      <c r="E73" s="0" t="s">
        <v>30</v>
      </c>
      <c r="Y73" s="14"/>
      <c r="Z73" s="17"/>
      <c r="AA73" s="21"/>
      <c r="AB73" s="21"/>
      <c r="AC73" s="21"/>
    </row>
    <row r="74" customFormat="false" ht="13.8" hidden="false" customHeight="false" outlineLevel="0" collapsed="false">
      <c r="B74" s="0" t="n">
        <v>5</v>
      </c>
      <c r="C74" s="0" t="s">
        <v>1</v>
      </c>
      <c r="D74" s="0" t="s">
        <v>25</v>
      </c>
      <c r="Y74" s="14"/>
      <c r="Z74" s="16"/>
      <c r="AA74" s="16"/>
      <c r="AB74" s="16"/>
      <c r="AC74" s="16"/>
    </row>
    <row r="75" customFormat="false" ht="13.8" hidden="false" customHeight="false" outlineLevel="0" collapsed="false">
      <c r="Y75" s="14"/>
      <c r="Z75" s="16"/>
      <c r="AA75" s="16"/>
      <c r="AB75" s="16"/>
      <c r="AC75" s="16"/>
    </row>
    <row r="76" customFormat="false" ht="13.8" hidden="false" customHeight="false" outlineLevel="0" collapsed="false">
      <c r="G76" s="14"/>
      <c r="H76" s="14"/>
      <c r="I76" s="14"/>
      <c r="J76" s="14"/>
      <c r="K76" s="14"/>
      <c r="L76" s="14"/>
      <c r="Y76" s="14"/>
      <c r="Z76" s="14"/>
      <c r="AA76" s="14"/>
      <c r="AB76" s="14"/>
      <c r="AC76" s="14"/>
    </row>
    <row r="77" customFormat="false" ht="13.8" hidden="false" customHeight="false" outlineLevel="0" collapsed="false">
      <c r="A77" s="11" t="s">
        <v>14</v>
      </c>
      <c r="G77" s="14"/>
      <c r="H77" s="15"/>
      <c r="I77" s="16"/>
      <c r="J77" s="16"/>
      <c r="K77" s="16"/>
      <c r="L77" s="16"/>
      <c r="M77" s="14"/>
      <c r="N77" s="15"/>
      <c r="O77" s="16"/>
      <c r="P77" s="16"/>
      <c r="Q77" s="16"/>
      <c r="S77" s="14"/>
      <c r="T77" s="15"/>
      <c r="U77" s="16"/>
      <c r="V77" s="16"/>
      <c r="W77" s="16"/>
      <c r="Y77" s="14"/>
      <c r="Z77" s="17"/>
      <c r="AA77" s="16"/>
      <c r="AB77" s="16"/>
      <c r="AC77" s="16"/>
    </row>
    <row r="78" customFormat="false" ht="13.8" hidden="false" customHeight="false" outlineLevel="0" collapsed="false">
      <c r="B78" s="0" t="n">
        <v>1</v>
      </c>
      <c r="C78" s="0" t="s">
        <v>22</v>
      </c>
      <c r="E78" s="0" t="s">
        <v>31</v>
      </c>
      <c r="G78" s="14"/>
      <c r="H78" s="17"/>
      <c r="I78" s="18"/>
      <c r="J78" s="18"/>
      <c r="K78" s="18"/>
      <c r="L78" s="18"/>
      <c r="M78" s="14"/>
      <c r="N78" s="17"/>
      <c r="O78" s="18"/>
      <c r="P78" s="18"/>
      <c r="Q78" s="18"/>
      <c r="S78" s="14"/>
      <c r="T78" s="17"/>
      <c r="U78" s="18"/>
      <c r="V78" s="18"/>
      <c r="W78" s="18"/>
      <c r="Y78" s="14"/>
      <c r="Z78" s="17"/>
      <c r="AA78" s="18"/>
      <c r="AB78" s="18"/>
      <c r="AC78" s="18"/>
    </row>
    <row r="79" customFormat="false" ht="13.8" hidden="false" customHeight="false" outlineLevel="0" collapsed="false">
      <c r="B79" s="0" t="n">
        <v>1</v>
      </c>
      <c r="C79" s="0" t="s">
        <v>25</v>
      </c>
      <c r="G79" s="14"/>
      <c r="I79" s="17"/>
      <c r="J79" s="17"/>
      <c r="K79" s="17"/>
      <c r="L79" s="17"/>
      <c r="M79" s="14"/>
      <c r="O79" s="17"/>
      <c r="P79" s="17"/>
      <c r="Q79" s="17"/>
      <c r="S79" s="14"/>
      <c r="V79" s="17"/>
      <c r="W79" s="17"/>
      <c r="Y79" s="14"/>
      <c r="AB79" s="17"/>
      <c r="AC79" s="17"/>
    </row>
    <row r="80" customFormat="false" ht="13.8" hidden="false" customHeight="false" outlineLevel="0" collapsed="false">
      <c r="B80" s="0" t="n">
        <v>1</v>
      </c>
      <c r="C80" s="0" t="s">
        <v>32</v>
      </c>
      <c r="D80" s="0" t="s">
        <v>25</v>
      </c>
      <c r="G80" s="14"/>
      <c r="I80" s="16"/>
      <c r="J80" s="17"/>
      <c r="K80" s="17"/>
      <c r="L80" s="21"/>
      <c r="M80" s="14"/>
      <c r="O80" s="16"/>
      <c r="P80" s="17"/>
      <c r="Q80" s="17"/>
      <c r="S80" s="14"/>
      <c r="V80" s="17"/>
      <c r="W80" s="17"/>
      <c r="Y80" s="14"/>
      <c r="AB80" s="17"/>
      <c r="AC80" s="17"/>
    </row>
    <row r="81" customFormat="false" ht="13.8" hidden="false" customHeight="false" outlineLevel="0" collapsed="false">
      <c r="G81" s="14"/>
      <c r="I81" s="16"/>
      <c r="J81" s="17"/>
      <c r="K81" s="17"/>
      <c r="L81" s="21"/>
      <c r="M81" s="14"/>
      <c r="O81" s="16"/>
      <c r="P81" s="17"/>
      <c r="Q81" s="17"/>
      <c r="S81" s="14"/>
      <c r="V81" s="17"/>
      <c r="W81" s="17"/>
      <c r="Y81" s="14"/>
      <c r="AB81" s="17"/>
      <c r="AC81" s="17"/>
    </row>
    <row r="82" customFormat="false" ht="13.8" hidden="false" customHeight="false" outlineLevel="0" collapsed="false">
      <c r="G82" s="14"/>
      <c r="I82" s="16"/>
      <c r="J82" s="17"/>
      <c r="K82" s="17"/>
      <c r="L82" s="21"/>
      <c r="M82" s="14"/>
      <c r="O82" s="16"/>
      <c r="P82" s="17"/>
      <c r="Q82" s="17"/>
      <c r="S82" s="14"/>
      <c r="V82" s="17"/>
      <c r="W82" s="17"/>
      <c r="Y82" s="14"/>
      <c r="AB82" s="17"/>
      <c r="AC82" s="17"/>
    </row>
    <row r="83" customFormat="false" ht="13.8" hidden="false" customHeight="false" outlineLevel="0" collapsed="false">
      <c r="G83" s="14"/>
      <c r="H83" s="17"/>
      <c r="I83" s="21"/>
      <c r="J83" s="21"/>
      <c r="K83" s="21"/>
      <c r="L83" s="21"/>
      <c r="M83" s="14"/>
      <c r="N83" s="17"/>
      <c r="O83" s="21"/>
      <c r="P83" s="21"/>
      <c r="Q83" s="21"/>
      <c r="S83" s="14"/>
      <c r="T83" s="17"/>
      <c r="U83" s="21"/>
      <c r="V83" s="21"/>
      <c r="W83" s="21"/>
      <c r="Y83" s="14"/>
      <c r="Z83" s="17"/>
      <c r="AA83" s="21"/>
      <c r="AB83" s="21"/>
      <c r="AC83" s="21"/>
    </row>
    <row r="84" customFormat="false" ht="14.25" hidden="false" customHeight="false" outlineLevel="0" collapsed="false">
      <c r="G84" s="14"/>
      <c r="H84" s="16"/>
      <c r="I84" s="16"/>
      <c r="J84" s="16"/>
      <c r="K84" s="16"/>
      <c r="L84" s="16"/>
      <c r="M84" s="14"/>
      <c r="N84" s="16"/>
      <c r="O84" s="16"/>
      <c r="P84" s="16"/>
      <c r="Q84" s="16"/>
      <c r="S84" s="14"/>
      <c r="T84" s="16"/>
      <c r="U84" s="16"/>
      <c r="V84" s="16"/>
      <c r="W84" s="16"/>
      <c r="Y84" s="14"/>
      <c r="Z84" s="16"/>
      <c r="AA84" s="16"/>
      <c r="AB84" s="16"/>
      <c r="AC84" s="16"/>
    </row>
    <row r="85" customFormat="false" ht="14.25" hidden="false" customHeight="false" outlineLevel="0" collapsed="false">
      <c r="G85" s="14"/>
      <c r="H85" s="16"/>
      <c r="I85" s="16"/>
      <c r="J85" s="16"/>
      <c r="K85" s="16"/>
      <c r="L85" s="16"/>
      <c r="M85" s="14"/>
      <c r="N85" s="16"/>
      <c r="O85" s="16"/>
      <c r="P85" s="16"/>
      <c r="Q85" s="16"/>
      <c r="S85" s="14"/>
      <c r="T85" s="16"/>
      <c r="U85" s="16"/>
      <c r="V85" s="16"/>
      <c r="W85" s="16"/>
      <c r="Y85" s="14"/>
      <c r="Z85" s="16"/>
      <c r="AA85" s="16"/>
      <c r="AB85" s="16"/>
      <c r="AC85" s="16"/>
    </row>
    <row r="86" customFormat="false" ht="14.25" hidden="false" customHeight="false" outlineLevel="0" collapsed="false"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S86" s="14"/>
      <c r="T86" s="14"/>
      <c r="U86" s="14"/>
      <c r="V86" s="14"/>
      <c r="W86" s="14"/>
      <c r="Y86" s="14"/>
      <c r="Z86" s="14"/>
      <c r="AA86" s="14"/>
      <c r="AB86" s="14"/>
      <c r="AC86" s="14"/>
    </row>
    <row r="87" customFormat="false" ht="14.25" hidden="false" customHeight="false" outlineLevel="0" collapsed="false"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S87" s="14"/>
      <c r="T87" s="14"/>
      <c r="U87" s="14"/>
      <c r="V87" s="14"/>
      <c r="W87" s="14"/>
      <c r="Y87" s="14"/>
      <c r="Z87" s="14"/>
      <c r="AA87" s="14"/>
      <c r="AB87" s="14"/>
      <c r="AC87" s="14"/>
    </row>
    <row r="88" customFormat="false" ht="14.25" hidden="false" customHeight="false" outlineLevel="0" collapsed="false"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S88" s="14"/>
      <c r="T88" s="14"/>
      <c r="U88" s="14"/>
      <c r="V88" s="14"/>
      <c r="W88" s="14"/>
      <c r="Y88" s="14"/>
      <c r="Z88" s="14"/>
      <c r="AA88" s="14"/>
      <c r="AB88" s="14"/>
      <c r="AC88" s="14"/>
    </row>
    <row r="89" customFormat="false" ht="14.25" hidden="false" customHeight="false" outlineLevel="0" collapsed="false"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S89" s="14"/>
      <c r="T89" s="14"/>
      <c r="U89" s="14"/>
      <c r="V89" s="14"/>
      <c r="W89" s="14"/>
      <c r="Y89" s="14"/>
      <c r="Z89" s="14"/>
      <c r="AA89" s="14"/>
      <c r="AB89" s="14"/>
      <c r="AC89" s="14"/>
    </row>
    <row r="90" customFormat="false" ht="14.25" hidden="false" customHeight="false" outlineLevel="0" collapsed="false">
      <c r="G90" s="14"/>
      <c r="H90" s="14"/>
      <c r="I90" s="14"/>
      <c r="J90" s="14"/>
      <c r="K90" s="14"/>
      <c r="L90" s="14"/>
    </row>
    <row r="91" customFormat="false" ht="14.25" hidden="false" customHeight="false" outlineLevel="0" collapsed="false">
      <c r="G91" s="14"/>
      <c r="H91" s="22"/>
      <c r="M91" s="14"/>
      <c r="N91" s="22"/>
      <c r="S91" s="14"/>
      <c r="T91" s="22"/>
      <c r="Y91" s="14"/>
      <c r="Z91" s="22"/>
    </row>
    <row r="95" customFormat="false" ht="14.25" hidden="false" customHeight="false" outlineLevel="0" collapsed="false">
      <c r="H95" s="17"/>
      <c r="M95" s="17"/>
    </row>
    <row r="96" customFormat="false" ht="14.25" hidden="false" customHeight="false" outlineLevel="0" collapsed="false">
      <c r="H96" s="17"/>
      <c r="M96" s="17"/>
    </row>
    <row r="97" customFormat="false" ht="14.25" hidden="false" customHeight="false" outlineLevel="0" collapsed="false">
      <c r="H97" s="17"/>
      <c r="M97" s="17"/>
    </row>
    <row r="98" customFormat="false" ht="14.25" hidden="false" customHeight="false" outlineLevel="0" collapsed="false">
      <c r="H98" s="17"/>
      <c r="M98" s="17"/>
    </row>
    <row r="102" customFormat="false" ht="14.25" hidden="false" customHeight="false" outlineLevel="0" collapsed="false">
      <c r="I102" s="17"/>
      <c r="J102" s="17"/>
      <c r="K102" s="17"/>
    </row>
    <row r="103" customFormat="false" ht="14.25" hidden="false" customHeight="false" outlineLevel="0" collapsed="false">
      <c r="I103" s="17"/>
      <c r="J103" s="17"/>
      <c r="K103" s="17"/>
    </row>
    <row r="104" customFormat="false" ht="14.25" hidden="false" customHeight="false" outlineLevel="0" collapsed="false">
      <c r="I104" s="17"/>
      <c r="J104" s="17"/>
      <c r="K104" s="17"/>
    </row>
    <row r="105" customFormat="false" ht="14.25" hidden="false" customHeight="false" outlineLevel="0" collapsed="false">
      <c r="I105" s="17"/>
      <c r="J105" s="17"/>
      <c r="K105" s="17"/>
    </row>
    <row r="106" customFormat="false" ht="14.25" hidden="false" customHeight="false" outlineLevel="0" collapsed="false">
      <c r="I106" s="17"/>
      <c r="J106" s="17"/>
      <c r="K106" s="17"/>
    </row>
    <row r="107" customFormat="false" ht="14.25" hidden="false" customHeight="false" outlineLevel="0" collapsed="false">
      <c r="I107" s="17"/>
      <c r="J107" s="17"/>
      <c r="K107" s="17"/>
    </row>
    <row r="108" customFormat="false" ht="14.25" hidden="false" customHeight="false" outlineLevel="0" collapsed="false">
      <c r="I108" s="17"/>
      <c r="J108" s="17"/>
      <c r="K108" s="17"/>
    </row>
    <row r="109" customFormat="false" ht="14.25" hidden="false" customHeight="false" outlineLevel="0" collapsed="false">
      <c r="I109" s="17"/>
      <c r="J109" s="17"/>
      <c r="K109" s="17"/>
    </row>
    <row r="110" customFormat="false" ht="14.25" hidden="false" customHeight="false" outlineLevel="0" collapsed="false">
      <c r="I110" s="1"/>
      <c r="J110" s="17"/>
      <c r="K110" s="17"/>
    </row>
    <row r="111" customFormat="false" ht="14.25" hidden="false" customHeight="false" outlineLevel="0" collapsed="false">
      <c r="I111" s="1"/>
      <c r="J111" s="17"/>
      <c r="K111" s="17"/>
    </row>
    <row r="112" customFormat="false" ht="14.25" hidden="false" customHeight="false" outlineLevel="0" collapsed="false">
      <c r="I112" s="1"/>
      <c r="J112" s="17"/>
      <c r="K112" s="17"/>
    </row>
    <row r="113" customFormat="false" ht="14.25" hidden="false" customHeight="false" outlineLevel="0" collapsed="false">
      <c r="I113" s="1"/>
      <c r="J113" s="17"/>
      <c r="K113" s="17"/>
    </row>
    <row r="114" customFormat="false" ht="14.25" hidden="false" customHeight="false" outlineLevel="0" collapsed="false">
      <c r="I114" s="1"/>
      <c r="J114" s="17"/>
      <c r="K114" s="17"/>
    </row>
    <row r="115" customFormat="false" ht="14.25" hidden="false" customHeight="false" outlineLevel="0" collapsed="false">
      <c r="I115" s="1"/>
      <c r="J115" s="17"/>
      <c r="K115" s="17"/>
    </row>
    <row r="116" customFormat="false" ht="14.25" hidden="false" customHeight="false" outlineLevel="0" collapsed="false">
      <c r="I116" s="1"/>
      <c r="J116" s="17"/>
      <c r="K116" s="17"/>
    </row>
    <row r="117" customFormat="false" ht="14.25" hidden="false" customHeight="false" outlineLevel="0" collapsed="false">
      <c r="I117" s="1"/>
      <c r="J117" s="17"/>
      <c r="K117" s="17"/>
    </row>
    <row r="119" customFormat="false" ht="14.25" hidden="false" customHeight="false" outlineLevel="0" collapsed="false">
      <c r="J119" s="17"/>
      <c r="K119" s="17"/>
    </row>
    <row r="123" customFormat="false" ht="14.25" hidden="false" customHeight="false" outlineLevel="0" collapsed="false">
      <c r="G123" s="14"/>
      <c r="H123" s="14"/>
    </row>
    <row r="124" customFormat="false" ht="14.25" hidden="false" customHeight="false" outlineLevel="0" collapsed="false">
      <c r="G124" s="14"/>
      <c r="H124" s="14"/>
    </row>
    <row r="125" customFormat="false" ht="14.25" hidden="false" customHeight="false" outlineLevel="0" collapsed="false">
      <c r="G125" s="14"/>
    </row>
    <row r="126" customFormat="false" ht="14.25" hidden="false" customHeight="false" outlineLevel="0" collapsed="false">
      <c r="G126" s="14"/>
      <c r="H126" s="22"/>
    </row>
  </sheetData>
  <mergeCells count="5">
    <mergeCell ref="B2:E2"/>
    <mergeCell ref="B9:E9"/>
    <mergeCell ref="B16:E16"/>
    <mergeCell ref="A33:B33"/>
    <mergeCell ref="N69:P69"/>
  </mergeCells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8.6015625" defaultRowHeight="14.25" zeroHeight="false" outlineLevelRow="0" outlineLevelCol="0"/>
  <cols>
    <col collapsed="false" customWidth="true" hidden="false" outlineLevel="0" max="1" min="1" style="1" width="15.38"/>
    <col collapsed="false" customWidth="true" hidden="false" outlineLevel="0" max="2" min="2" style="0" width="12.38"/>
    <col collapsed="false" customWidth="true" hidden="false" outlineLevel="0" max="3" min="3" style="0" width="14.13"/>
    <col collapsed="false" customWidth="true" hidden="false" outlineLevel="0" max="4" min="4" style="0" width="14.62"/>
    <col collapsed="false" customWidth="true" hidden="false" outlineLevel="0" max="5" min="5" style="0" width="13.87"/>
    <col collapsed="false" customWidth="true" hidden="false" outlineLevel="0" max="6" min="6" style="0" width="42.06"/>
    <col collapsed="false" customWidth="true" hidden="false" outlineLevel="0" max="12" min="7" style="0" width="10.75"/>
  </cols>
  <sheetData>
    <row r="1" customFormat="false" ht="14.25" hidden="false" customHeight="false" outlineLevel="0" collapsed="false">
      <c r="A1" s="2" t="s">
        <v>0</v>
      </c>
      <c r="B1" s="3"/>
      <c r="C1" s="3"/>
      <c r="D1" s="3"/>
      <c r="E1" s="3"/>
    </row>
    <row r="2" customFormat="false" ht="14.25" hidden="false" customHeight="false" outlineLevel="0" collapsed="false">
      <c r="A2" s="4"/>
      <c r="B2" s="5" t="s">
        <v>1</v>
      </c>
      <c r="C2" s="5"/>
      <c r="D2" s="5"/>
      <c r="E2" s="5"/>
    </row>
    <row r="3" customFormat="false" ht="14.25" hidden="false" customHeight="false" outlineLevel="0" collapsed="false">
      <c r="A3" s="5" t="s">
        <v>2</v>
      </c>
      <c r="B3" s="5" t="n">
        <v>2</v>
      </c>
      <c r="C3" s="5" t="n">
        <v>3</v>
      </c>
      <c r="D3" s="5" t="n">
        <v>4</v>
      </c>
      <c r="E3" s="5" t="n">
        <v>5</v>
      </c>
    </row>
    <row r="4" customFormat="false" ht="13.8" hidden="false" customHeight="false" outlineLevel="0" collapsed="false">
      <c r="A4" s="5" t="n">
        <v>38160</v>
      </c>
      <c r="B4" s="6" t="n">
        <f aca="false">(3*(10*$A4+11*B$3*$A4+12*B$3)+15*B$3+14*B$3*$A4+13*$A4+15)</f>
        <v>5228037</v>
      </c>
      <c r="C4" s="6" t="n">
        <f aca="false">(3*(10*$A4+11*C$3*$A4+12*C$3)+15*C$3+14*C$3*$A4+13*$A4+15)</f>
        <v>7021608</v>
      </c>
      <c r="D4" s="6" t="n">
        <f aca="false">(3*(10*$A4+11*D$3*$A4+12*D$3)+15*D$3+14*D$3*$A4+13*$A4+15)</f>
        <v>8815179</v>
      </c>
      <c r="E4" s="6" t="n">
        <f aca="false">(3*(10*$A4+11*E$3*$A4+12*E$3)+15*E$3+14*E$3*$A4+13*$A4+15)</f>
        <v>10608750</v>
      </c>
      <c r="F4" s="23" t="s">
        <v>33</v>
      </c>
    </row>
    <row r="5" customFormat="false" ht="13.8" hidden="false" customHeight="false" outlineLevel="0" collapsed="false">
      <c r="A5" s="5" t="n">
        <v>54540</v>
      </c>
      <c r="B5" s="6" t="n">
        <f aca="false">(3*(10*$A5+11*B$3*$A5+12*B$3)+15*B$3+14*B$3*$A5+13*$A5+15)</f>
        <v>7472097</v>
      </c>
      <c r="C5" s="6" t="n">
        <f aca="false">(3*(10*$A5+11*C$3*$A5+12*C$3)+15*C$3+14*C$3*$A5+13*$A5+15)</f>
        <v>10035528</v>
      </c>
      <c r="D5" s="6" t="n">
        <f aca="false">(3*(10*$A5+11*D$3*$A5+12*D$3)+15*D$3+14*D$3*$A5+13*$A5+15)</f>
        <v>12598959</v>
      </c>
      <c r="E5" s="6" t="n">
        <f aca="false">(3*(10*$A5+11*E$3*$A5+12*E$3)+15*E$3+14*E$3*$A5+13*$A5+15)</f>
        <v>15162390</v>
      </c>
      <c r="F5" s="24"/>
    </row>
    <row r="6" customFormat="false" ht="13.8" hidden="false" customHeight="false" outlineLevel="0" collapsed="false">
      <c r="A6" s="5" t="n">
        <v>29733</v>
      </c>
      <c r="B6" s="6" t="n">
        <f aca="false">(3*(10*$A6+11*B$3*$A6+12*B$3)+15*B$3+14*B$3*$A6+13*$A6+15)</f>
        <v>4073538</v>
      </c>
      <c r="C6" s="6" t="n">
        <f aca="false">(3*(10*$A6+11*C$3*$A6+12*C$3)+15*C$3+14*C$3*$A6+13*$A6+15)</f>
        <v>5471040</v>
      </c>
      <c r="D6" s="6" t="n">
        <f aca="false">(3*(10*$A6+11*D$3*$A6+12*D$3)+15*D$3+14*D$3*$A6+13*$A6+15)</f>
        <v>6868542</v>
      </c>
      <c r="E6" s="6" t="n">
        <f aca="false">(3*(10*$A6+11*E$3*$A6+12*E$3)+15*E$3+14*E$3*$A6+13*$A6+15)</f>
        <v>8266044</v>
      </c>
    </row>
    <row r="7" customFormat="false" ht="13.8" hidden="false" customHeight="false" outlineLevel="0" collapsed="false">
      <c r="A7" s="5" t="n">
        <v>26235</v>
      </c>
      <c r="B7" s="6" t="n">
        <f aca="false">(3*(10*$A7+11*B$3*$A7+12*B$3)+15*B$3+14*B$3*$A7+13*$A7+15)</f>
        <v>3594312</v>
      </c>
      <c r="C7" s="6" t="n">
        <f aca="false">(3*(10*$A7+11*C$3*$A7+12*C$3)+15*C$3+14*C$3*$A7+13*$A7+15)</f>
        <v>4827408</v>
      </c>
      <c r="D7" s="6" t="n">
        <f aca="false">(3*(10*$A7+11*D$3*$A7+12*D$3)+15*D$3+14*D$3*$A7+13*$A7+15)</f>
        <v>6060504</v>
      </c>
      <c r="E7" s="6" t="n">
        <f aca="false">(3*(10*$A7+11*E$3*$A7+12*E$3)+15*E$3+14*E$3*$A7+13*$A7+15)</f>
        <v>7293600</v>
      </c>
    </row>
    <row r="8" customFormat="false" ht="13.8" hidden="false" customHeight="false" outlineLevel="0" collapsed="false">
      <c r="A8" s="4" t="s">
        <v>4</v>
      </c>
      <c r="B8" s="3"/>
      <c r="C8" s="3"/>
      <c r="D8" s="3"/>
      <c r="E8" s="3"/>
    </row>
    <row r="9" customFormat="false" ht="13.8" hidden="false" customHeight="false" outlineLevel="0" collapsed="false">
      <c r="A9" s="4"/>
      <c r="B9" s="5" t="s">
        <v>1</v>
      </c>
      <c r="C9" s="5"/>
      <c r="D9" s="5"/>
      <c r="E9" s="5"/>
    </row>
    <row r="10" customFormat="false" ht="13.8" hidden="false" customHeight="false" outlineLevel="0" collapsed="false">
      <c r="A10" s="5" t="s">
        <v>2</v>
      </c>
      <c r="B10" s="5" t="n">
        <v>2</v>
      </c>
      <c r="C10" s="5" t="n">
        <v>3</v>
      </c>
      <c r="D10" s="5" t="n">
        <v>4</v>
      </c>
      <c r="E10" s="5" t="n">
        <v>5</v>
      </c>
    </row>
    <row r="11" customFormat="false" ht="13.8" hidden="false" customHeight="false" outlineLevel="0" collapsed="false">
      <c r="A11" s="5" t="n">
        <v>38160</v>
      </c>
      <c r="B11" s="6" t="n">
        <f aca="false">(3*(3*B$10*$A11+2*$A11+2*B$10)+B$10*$A11+4*B$10+7*$A11+1)</f>
        <v>1259301</v>
      </c>
      <c r="C11" s="6" t="n">
        <f aca="false">(3*(3*C$10*$A11+2*$A11+2*C$10)+C$10*$A11+4*C$10+7*$A11+1)</f>
        <v>1640911</v>
      </c>
      <c r="D11" s="6" t="n">
        <f aca="false">(3*(3*D$10*$A11+2*$A11+2*D$10)+D$10*$A11+4*D$10+7*$A11+1)</f>
        <v>2022521</v>
      </c>
      <c r="E11" s="6" t="n">
        <f aca="false">(3*(3*E$10*$A11+2*$A11+2*E$10)+E$10*$A11+4*E$10+7*$A11+1)</f>
        <v>2404131</v>
      </c>
      <c r="F11" s="23" t="s">
        <v>34</v>
      </c>
    </row>
    <row r="12" customFormat="false" ht="13.8" hidden="false" customHeight="false" outlineLevel="0" collapsed="false">
      <c r="A12" s="5" t="n">
        <v>54540</v>
      </c>
      <c r="B12" s="6" t="n">
        <f aca="false">(3*(3*B$10*$A12+2*$A12+2*B$10)+B$10*$A12+4*B$10+7*$A12+1)</f>
        <v>1799841</v>
      </c>
      <c r="C12" s="6" t="n">
        <f aca="false">(3*(3*C$10*$A12+2*$A12+2*C$10)+C$10*$A12+4*C$10+7*$A12+1)</f>
        <v>2345251</v>
      </c>
      <c r="D12" s="6" t="n">
        <f aca="false">(3*(3*D$10*$A12+2*$A12+2*D$10)+D$10*$A12+4*D$10+7*$A12+1)</f>
        <v>2890661</v>
      </c>
      <c r="E12" s="6" t="n">
        <f aca="false">(3*(3*E$10*$A12+2*$A12+2*E$10)+E$10*$A12+4*E$10+7*$A12+1)</f>
        <v>3436071</v>
      </c>
      <c r="F12" s="24"/>
    </row>
    <row r="13" customFormat="false" ht="13.8" hidden="false" customHeight="false" outlineLevel="0" collapsed="false">
      <c r="A13" s="5" t="n">
        <v>29733</v>
      </c>
      <c r="B13" s="6" t="n">
        <f aca="false">(3*(3*B$10*$A13+2*$A13+2*B$10)+B$10*$A13+4*B$10+7*$A13+1)</f>
        <v>981210</v>
      </c>
      <c r="C13" s="6" t="n">
        <f aca="false">(3*(3*C$10*$A13+2*$A13+2*C$10)+C$10*$A13+4*C$10+7*$A13+1)</f>
        <v>1278550</v>
      </c>
      <c r="D13" s="6" t="n">
        <f aca="false">(3*(3*D$10*$A13+2*$A13+2*D$10)+D$10*$A13+4*D$10+7*$A13+1)</f>
        <v>1575890</v>
      </c>
      <c r="E13" s="6" t="n">
        <f aca="false">(3*(3*E$10*$A13+2*$A13+2*E$10)+E$10*$A13+4*E$10+7*$A13+1)</f>
        <v>1873230</v>
      </c>
    </row>
    <row r="14" customFormat="false" ht="13.8" hidden="false" customHeight="false" outlineLevel="0" collapsed="false">
      <c r="A14" s="5" t="n">
        <v>26235</v>
      </c>
      <c r="B14" s="6" t="n">
        <f aca="false">(3*(3*B$10*$A14+2*$A14+2*B$10)+B$10*$A14+4*B$10+7*$A14+1)</f>
        <v>865776</v>
      </c>
      <c r="C14" s="6" t="n">
        <f aca="false">(3*(3*C$10*$A14+2*$A14+2*C$10)+C$10*$A14+4*C$10+7*$A14+1)</f>
        <v>1128136</v>
      </c>
      <c r="D14" s="6" t="n">
        <f aca="false">(3*(3*D$10*$A14+2*$A14+2*D$10)+D$10*$A14+4*D$10+7*$A14+1)</f>
        <v>1390496</v>
      </c>
      <c r="E14" s="6" t="n">
        <f aca="false">(3*(3*E$10*$A14+2*$A14+2*E$10)+E$10*$A14+4*E$10+7*$A14+1)</f>
        <v>1652856</v>
      </c>
    </row>
    <row r="15" customFormat="false" ht="13.8" hidden="false" customHeight="false" outlineLevel="0" collapsed="false">
      <c r="A15" s="4" t="s">
        <v>6</v>
      </c>
      <c r="B15" s="3"/>
      <c r="C15" s="3"/>
      <c r="D15" s="3"/>
      <c r="E15" s="3"/>
    </row>
    <row r="16" customFormat="false" ht="13.8" hidden="false" customHeight="false" outlineLevel="0" collapsed="false">
      <c r="A16" s="4"/>
      <c r="B16" s="5" t="s">
        <v>1</v>
      </c>
      <c r="C16" s="5"/>
      <c r="D16" s="5"/>
      <c r="E16" s="5"/>
    </row>
    <row r="17" customFormat="false" ht="13.8" hidden="false" customHeight="false" outlineLevel="0" collapsed="false">
      <c r="A17" s="25" t="s">
        <v>2</v>
      </c>
      <c r="B17" s="5" t="n">
        <v>2</v>
      </c>
      <c r="C17" s="5" t="n">
        <v>3</v>
      </c>
      <c r="D17" s="5" t="n">
        <v>4</v>
      </c>
      <c r="E17" s="5" t="n">
        <v>5</v>
      </c>
    </row>
    <row r="18" customFormat="false" ht="13.8" hidden="false" customHeight="false" outlineLevel="0" collapsed="false">
      <c r="A18" s="5" t="n">
        <v>38160</v>
      </c>
      <c r="B18" s="6" t="n">
        <f aca="false">(3*(B$17*$A18+B$17+$A18)+2*(B$17+$A18)+3*(B$17+$A18)+1)</f>
        <v>534257</v>
      </c>
      <c r="C18" s="6" t="n">
        <f aca="false">(3*(C$17*$A18+C$17+$A18)+2*(C$17+$A18)+3*(C$17+$A18)+1)</f>
        <v>648745</v>
      </c>
      <c r="D18" s="6" t="n">
        <f aca="false">(3*(D$17*$A18+D$17+$A18)+2*(D$17+$A18)+3*(D$17+$A18)+1)</f>
        <v>763233</v>
      </c>
      <c r="E18" s="6" t="n">
        <f aca="false">(3*(E$17*$A18+E$17+$A18)+2*(E$17+$A18)+3*(E$17+$A18)+1)</f>
        <v>877721</v>
      </c>
      <c r="F18" s="23" t="s">
        <v>35</v>
      </c>
    </row>
    <row r="19" customFormat="false" ht="13.8" hidden="false" customHeight="false" outlineLevel="0" collapsed="false">
      <c r="A19" s="5" t="n">
        <v>54540</v>
      </c>
      <c r="B19" s="6" t="n">
        <f aca="false">(3*(B$17*$A19+B$17+$A19)+2*(B$17+$A19)+3*(B$17+$A19)+1)</f>
        <v>763577</v>
      </c>
      <c r="C19" s="6" t="n">
        <f aca="false">(3*(C$17*$A19+C$17+$A19)+2*(C$17+$A19)+3*(C$17+$A19)+1)</f>
        <v>927205</v>
      </c>
      <c r="D19" s="6" t="n">
        <f aca="false">(3*(D$17*$A19+D$17+$A19)+2*(D$17+$A19)+3*(D$17+$A19)+1)</f>
        <v>1090833</v>
      </c>
      <c r="E19" s="6" t="n">
        <f aca="false">(3*(E$17*$A19+E$17+$A19)+2*(E$17+$A19)+3*(E$17+$A19)+1)</f>
        <v>1254461</v>
      </c>
      <c r="F19" s="24"/>
    </row>
    <row r="20" customFormat="false" ht="13.8" hidden="false" customHeight="false" outlineLevel="0" collapsed="false">
      <c r="A20" s="5" t="n">
        <v>29733</v>
      </c>
      <c r="B20" s="6" t="n">
        <f aca="false">(3*(B$17*$A20+B$17+$A20)+2*(B$17+$A20)+3*(B$17+$A20)+1)</f>
        <v>416279</v>
      </c>
      <c r="C20" s="6" t="n">
        <f aca="false">(3*(C$17*$A20+C$17+$A20)+2*(C$17+$A20)+3*(C$17+$A20)+1)</f>
        <v>505486</v>
      </c>
      <c r="D20" s="6" t="n">
        <f aca="false">(3*(D$17*$A20+D$17+$A20)+2*(D$17+$A20)+3*(D$17+$A20)+1)</f>
        <v>594693</v>
      </c>
      <c r="E20" s="6" t="n">
        <f aca="false">(3*(E$17*$A20+E$17+$A20)+2*(E$17+$A20)+3*(E$17+$A20)+1)</f>
        <v>683900</v>
      </c>
    </row>
    <row r="21" customFormat="false" ht="13.8" hidden="false" customHeight="false" outlineLevel="0" collapsed="false">
      <c r="A21" s="5" t="n">
        <v>26235</v>
      </c>
      <c r="B21" s="6" t="n">
        <f aca="false">(3*(B$17*$A21+B$17+$A21)+2*(B$17+$A21)+3*(B$17+$A21)+1)</f>
        <v>367307</v>
      </c>
      <c r="C21" s="6" t="n">
        <f aca="false">(3*(C$17*$A21+C$17+$A21)+2*(C$17+$A21)+3*(C$17+$A21)+1)</f>
        <v>446020</v>
      </c>
      <c r="D21" s="6" t="n">
        <f aca="false">(3*(D$17*$A21+D$17+$A21)+2*(D$17+$A21)+3*(D$17+$A21)+1)</f>
        <v>524733</v>
      </c>
      <c r="E21" s="6" t="n">
        <f aca="false">(3*(E$17*$A21+E$17+$A21)+2*(E$17+$A21)+3*(E$17+$A21)+1)</f>
        <v>603446</v>
      </c>
    </row>
    <row r="23" customFormat="false" ht="14.25" hidden="false" customHeight="false" outlineLevel="0" collapsed="false">
      <c r="A23" s="4" t="s">
        <v>8</v>
      </c>
      <c r="B23" s="3"/>
      <c r="C23" s="3"/>
      <c r="D23" s="3"/>
      <c r="E23" s="3"/>
    </row>
    <row r="24" customFormat="false" ht="14.25" hidden="false" customHeight="false" outlineLevel="0" collapsed="false">
      <c r="A24" s="4"/>
      <c r="B24" s="25" t="s">
        <v>1</v>
      </c>
      <c r="C24" s="25"/>
      <c r="D24" s="25"/>
      <c r="E24" s="25"/>
    </row>
    <row r="25" customFormat="false" ht="13.8" hidden="false" customHeight="false" outlineLevel="0" collapsed="false">
      <c r="A25" s="25" t="s">
        <v>2</v>
      </c>
      <c r="B25" s="5" t="n">
        <v>2</v>
      </c>
      <c r="C25" s="5" t="n">
        <v>3</v>
      </c>
      <c r="D25" s="5" t="n">
        <v>4</v>
      </c>
      <c r="E25" s="5" t="n">
        <v>5</v>
      </c>
      <c r="H25" s="26" t="s">
        <v>36</v>
      </c>
      <c r="I25" s="26"/>
      <c r="J25" s="26"/>
      <c r="K25" s="26"/>
    </row>
    <row r="26" customFormat="false" ht="13.8" hidden="false" customHeight="false" outlineLevel="0" collapsed="false">
      <c r="A26" s="5" t="n">
        <v>38160</v>
      </c>
      <c r="B26" s="27" t="n">
        <f aca="false">B4+B11+B18</f>
        <v>7021595</v>
      </c>
      <c r="C26" s="27" t="n">
        <f aca="false">C4+C11+C18</f>
        <v>9311264</v>
      </c>
      <c r="D26" s="27" t="n">
        <f aca="false">D4+D11+D18</f>
        <v>11600933</v>
      </c>
      <c r="E26" s="27" t="n">
        <f aca="false">E4+E11+E18</f>
        <v>13890602</v>
      </c>
      <c r="G26" s="3"/>
      <c r="H26" s="28" t="s">
        <v>1</v>
      </c>
      <c r="I26" s="28"/>
      <c r="J26" s="28"/>
      <c r="K26" s="28"/>
    </row>
    <row r="27" customFormat="false" ht="13.8" hidden="false" customHeight="false" outlineLevel="0" collapsed="false">
      <c r="A27" s="5" t="n">
        <v>54540</v>
      </c>
      <c r="B27" s="27" t="n">
        <f aca="false">B5+B12+B19</f>
        <v>10035515</v>
      </c>
      <c r="C27" s="27" t="n">
        <f aca="false">C5+C12+C19</f>
        <v>13307984</v>
      </c>
      <c r="D27" s="27" t="n">
        <f aca="false">D5+D12+D19</f>
        <v>16580453</v>
      </c>
      <c r="E27" s="27" t="n">
        <f aca="false">E5+E12+E19</f>
        <v>19852922</v>
      </c>
      <c r="G27" s="29" t="s">
        <v>2</v>
      </c>
      <c r="H27" s="30" t="n">
        <v>2</v>
      </c>
      <c r="I27" s="30" t="n">
        <v>3</v>
      </c>
      <c r="J27" s="30" t="n">
        <v>4</v>
      </c>
      <c r="K27" s="30" t="n">
        <v>5</v>
      </c>
    </row>
    <row r="28" customFormat="false" ht="13.8" hidden="false" customHeight="false" outlineLevel="0" collapsed="false">
      <c r="A28" s="5" t="n">
        <v>29733</v>
      </c>
      <c r="B28" s="27" t="n">
        <f aca="false">B6+B13+B20</f>
        <v>5471027</v>
      </c>
      <c r="C28" s="27" t="n">
        <f aca="false">C6+C13+C20</f>
        <v>7255076</v>
      </c>
      <c r="D28" s="27" t="n">
        <f aca="false">D6+D13+D20</f>
        <v>9039125</v>
      </c>
      <c r="E28" s="27" t="n">
        <f aca="false">E6+E13+E20</f>
        <v>10823174</v>
      </c>
      <c r="G28" s="31" t="n">
        <v>38160</v>
      </c>
      <c r="H28" s="7" t="n">
        <v>10</v>
      </c>
      <c r="I28" s="7" t="n">
        <v>10</v>
      </c>
      <c r="J28" s="7" t="n">
        <v>15</v>
      </c>
      <c r="K28" s="7" t="n">
        <v>19</v>
      </c>
    </row>
    <row r="29" customFormat="false" ht="13.8" hidden="false" customHeight="false" outlineLevel="0" collapsed="false">
      <c r="A29" s="5" t="n">
        <v>26235</v>
      </c>
      <c r="B29" s="27" t="n">
        <f aca="false">B7+B14+B21</f>
        <v>4827395</v>
      </c>
      <c r="C29" s="27" t="n">
        <f aca="false">C7+C14+C21</f>
        <v>6401564</v>
      </c>
      <c r="D29" s="27" t="n">
        <f aca="false">D7+D14+D21</f>
        <v>7975733</v>
      </c>
      <c r="E29" s="27" t="n">
        <f aca="false">E7+E14+E21</f>
        <v>9549902</v>
      </c>
      <c r="G29" s="31" t="n">
        <v>54540</v>
      </c>
      <c r="H29" s="7" t="n">
        <v>6</v>
      </c>
      <c r="I29" s="7" t="n">
        <v>11</v>
      </c>
      <c r="J29" s="7" t="n">
        <v>22</v>
      </c>
      <c r="K29" s="7" t="n">
        <v>12</v>
      </c>
    </row>
    <row r="30" customFormat="false" ht="14.25" hidden="false" customHeight="false" outlineLevel="0" collapsed="false">
      <c r="G30" s="31" t="n">
        <v>29733</v>
      </c>
      <c r="H30" s="7" t="n">
        <v>11</v>
      </c>
      <c r="I30" s="7" t="n">
        <v>9</v>
      </c>
      <c r="J30" s="7" t="n">
        <v>13</v>
      </c>
      <c r="K30" s="7" t="n">
        <v>14</v>
      </c>
    </row>
    <row r="31" customFormat="false" ht="14.25" hidden="false" customHeight="false" outlineLevel="0" collapsed="false">
      <c r="G31" s="31" t="n">
        <v>26235</v>
      </c>
      <c r="H31" s="7" t="n">
        <v>5</v>
      </c>
      <c r="I31" s="7" t="n">
        <v>10</v>
      </c>
      <c r="J31" s="7" t="n">
        <v>13</v>
      </c>
      <c r="K31" s="7" t="n">
        <v>9</v>
      </c>
    </row>
    <row r="33" customFormat="false" ht="13.8" hidden="false" customHeight="false" outlineLevel="0" collapsed="false">
      <c r="A33" s="9" t="s">
        <v>9</v>
      </c>
      <c r="B33" s="9"/>
    </row>
    <row r="34" customFormat="false" ht="13.8" hidden="false" customHeight="false" outlineLevel="0" collapsed="false">
      <c r="A34" s="10"/>
    </row>
    <row r="35" customFormat="false" ht="13.8" hidden="false" customHeight="false" outlineLevel="0" collapsed="false">
      <c r="A35" s="11" t="s">
        <v>10</v>
      </c>
    </row>
    <row r="36" customFormat="false" ht="14.15" hidden="false" customHeight="false" outlineLevel="0" collapsed="false">
      <c r="A36" s="32" t="s">
        <v>37</v>
      </c>
      <c r="B36" s="32"/>
      <c r="C36" s="32"/>
      <c r="D36" s="32"/>
      <c r="E36" s="32"/>
      <c r="F36" s="32"/>
    </row>
    <row r="37" customFormat="false" ht="13.8" hidden="false" customHeight="false" outlineLevel="0" collapsed="false"/>
    <row r="38" customFormat="false" ht="13.8" hidden="false" customHeight="false" outlineLevel="0" collapsed="false">
      <c r="A38" s="11" t="s">
        <v>12</v>
      </c>
    </row>
    <row r="39" customFormat="false" ht="13.8" hidden="false" customHeight="false" outlineLevel="0" collapsed="false">
      <c r="A39" s="32" t="s">
        <v>38</v>
      </c>
      <c r="B39" s="32"/>
      <c r="C39" s="32"/>
      <c r="D39" s="32"/>
      <c r="E39" s="32"/>
      <c r="F39" s="32"/>
    </row>
    <row r="40" customFormat="false" ht="13.8" hidden="false" customHeight="false" outlineLevel="0" collapsed="false"/>
    <row r="41" customFormat="false" ht="13.8" hidden="false" customHeight="false" outlineLevel="0" collapsed="false">
      <c r="A41" s="11" t="s">
        <v>14</v>
      </c>
    </row>
    <row r="42" customFormat="false" ht="13.8" hidden="false" customHeight="false" outlineLevel="0" collapsed="false">
      <c r="A42" s="32" t="s">
        <v>39</v>
      </c>
      <c r="B42" s="32"/>
      <c r="C42" s="32"/>
      <c r="D42" s="32"/>
      <c r="E42" s="32"/>
      <c r="F42" s="32"/>
    </row>
    <row r="43" customFormat="false" ht="13.8" hidden="false" customHeight="false" outlineLevel="0" collapsed="false">
      <c r="A43" s="0"/>
    </row>
    <row r="44" customFormat="false" ht="13.8" hidden="false" customHeight="false" outlineLevel="0" collapsed="false">
      <c r="A44" s="0"/>
    </row>
    <row r="45" customFormat="false" ht="13.8" hidden="false" customHeight="false" outlineLevel="0" collapsed="false">
      <c r="A45" s="0"/>
    </row>
    <row r="46" customFormat="false" ht="13.8" hidden="false" customHeight="false" outlineLevel="0" collapsed="false">
      <c r="A46" s="0"/>
    </row>
    <row r="47" customFormat="false" ht="13.8" hidden="false" customHeight="false" outlineLevel="0" collapsed="false">
      <c r="A47" s="0"/>
    </row>
    <row r="48" customFormat="false" ht="13.8" hidden="false" customHeight="false" outlineLevel="0" collapsed="false">
      <c r="A48" s="0"/>
    </row>
    <row r="49" customFormat="false" ht="13.8" hidden="false" customHeight="false" outlineLevel="0" collapsed="false">
      <c r="C49" s="0" t="s">
        <v>40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>
      <c r="A52" s="11" t="s">
        <v>10</v>
      </c>
      <c r="B52" s="0" t="s">
        <v>41</v>
      </c>
    </row>
    <row r="53" customFormat="false" ht="13.8" hidden="false" customHeight="false" outlineLevel="0" collapsed="false">
      <c r="B53" s="0" t="n">
        <v>1</v>
      </c>
    </row>
    <row r="54" customFormat="false" ht="13.8" hidden="false" customHeight="false" outlineLevel="0" collapsed="false">
      <c r="B54" s="0" t="n">
        <v>3</v>
      </c>
      <c r="G54" s="0" t="s">
        <v>42</v>
      </c>
    </row>
    <row r="55" customFormat="false" ht="13.8" hidden="false" customHeight="false" outlineLevel="0" collapsed="false">
      <c r="B55" s="0" t="n">
        <v>6</v>
      </c>
      <c r="C55" s="0" t="s">
        <v>32</v>
      </c>
      <c r="G55" s="0" t="s">
        <v>43</v>
      </c>
    </row>
    <row r="56" customFormat="false" ht="13.8" hidden="false" customHeight="false" outlineLevel="0" collapsed="false">
      <c r="B56" s="0" t="n">
        <v>3</v>
      </c>
      <c r="G56" s="0" t="s">
        <v>44</v>
      </c>
    </row>
    <row r="57" customFormat="false" ht="13.8" hidden="false" customHeight="false" outlineLevel="0" collapsed="false">
      <c r="B57" s="0" t="n">
        <v>2</v>
      </c>
      <c r="G57" s="0" t="s">
        <v>45</v>
      </c>
    </row>
    <row r="58" customFormat="false" ht="13.8" hidden="false" customHeight="false" outlineLevel="0" collapsed="false">
      <c r="B58" s="0" t="n">
        <v>3</v>
      </c>
      <c r="G58" s="0" t="s">
        <v>46</v>
      </c>
    </row>
    <row r="59" customFormat="false" ht="13.8" hidden="false" customHeight="false" outlineLevel="0" collapsed="false">
      <c r="B59" s="0" t="n">
        <v>3</v>
      </c>
      <c r="C59" s="0" t="s">
        <v>2</v>
      </c>
      <c r="G59" s="0" t="s">
        <v>47</v>
      </c>
    </row>
    <row r="60" customFormat="false" ht="13.8" hidden="false" customHeight="false" outlineLevel="0" collapsed="false">
      <c r="A60" s="1" t="s">
        <v>48</v>
      </c>
      <c r="B60" s="0" t="n">
        <v>1</v>
      </c>
      <c r="C60" s="0" t="s">
        <v>2</v>
      </c>
      <c r="G60" s="0" t="n">
        <v>15</v>
      </c>
    </row>
    <row r="61" customFormat="false" ht="13.8" hidden="false" customHeight="false" outlineLevel="0" collapsed="false">
      <c r="A61" s="1" t="s">
        <v>49</v>
      </c>
      <c r="B61" s="0" t="n">
        <v>3</v>
      </c>
      <c r="C61" s="0" t="s">
        <v>2</v>
      </c>
    </row>
    <row r="62" customFormat="false" ht="13.8" hidden="false" customHeight="false" outlineLevel="0" collapsed="false">
      <c r="B62" s="0" t="n">
        <v>3</v>
      </c>
      <c r="C62" s="0" t="s">
        <v>2</v>
      </c>
    </row>
    <row r="63" customFormat="false" ht="13.8" hidden="false" customHeight="false" outlineLevel="0" collapsed="false">
      <c r="B63" s="0" t="n">
        <v>3</v>
      </c>
      <c r="C63" s="0" t="s">
        <v>32</v>
      </c>
      <c r="D63" s="0" t="s">
        <v>2</v>
      </c>
    </row>
    <row r="64" customFormat="false" ht="13.8" hidden="false" customHeight="false" outlineLevel="0" collapsed="false">
      <c r="B64" s="0" t="n">
        <v>2</v>
      </c>
      <c r="C64" s="0" t="s">
        <v>32</v>
      </c>
      <c r="D64" s="0" t="s">
        <v>2</v>
      </c>
    </row>
    <row r="65" customFormat="false" ht="13.8" hidden="false" customHeight="false" outlineLevel="0" collapsed="false">
      <c r="B65" s="0" t="n">
        <v>3</v>
      </c>
      <c r="C65" s="0" t="s">
        <v>32</v>
      </c>
      <c r="D65" s="0" t="s">
        <v>2</v>
      </c>
    </row>
    <row r="66" customFormat="false" ht="13.8" hidden="false" customHeight="false" outlineLevel="0" collapsed="false">
      <c r="B66" s="0" t="n">
        <v>3</v>
      </c>
      <c r="C66" s="0" t="s">
        <v>25</v>
      </c>
      <c r="D66" s="0" t="s">
        <v>32</v>
      </c>
      <c r="E66" s="0" t="s">
        <v>2</v>
      </c>
    </row>
    <row r="67" customFormat="false" ht="13.8" hidden="false" customHeight="false" outlineLevel="0" collapsed="false">
      <c r="B67" s="0" t="n">
        <v>8</v>
      </c>
      <c r="C67" s="0" t="s">
        <v>25</v>
      </c>
      <c r="D67" s="0" t="s">
        <v>32</v>
      </c>
      <c r="E67" s="0" t="s">
        <v>2</v>
      </c>
    </row>
    <row r="68" customFormat="false" ht="13.8" hidden="false" customHeight="false" outlineLevel="0" collapsed="false">
      <c r="B68" s="0" t="n">
        <v>2</v>
      </c>
      <c r="C68" s="0" t="s">
        <v>32</v>
      </c>
      <c r="D68" s="0" t="s">
        <v>2</v>
      </c>
    </row>
    <row r="69" customFormat="false" ht="13.8" hidden="false" customHeight="false" outlineLevel="0" collapsed="false">
      <c r="B69" s="0" t="n">
        <v>4</v>
      </c>
      <c r="C69" s="0" t="s">
        <v>32</v>
      </c>
      <c r="D69" s="0" t="s">
        <v>2</v>
      </c>
    </row>
    <row r="70" customFormat="false" ht="13.8" hidden="false" customHeight="false" outlineLevel="0" collapsed="false">
      <c r="B70" s="0" t="n">
        <v>8</v>
      </c>
      <c r="C70" s="0" t="s">
        <v>2</v>
      </c>
    </row>
    <row r="71" customFormat="false" ht="13.8" hidden="false" customHeight="false" outlineLevel="0" collapsed="false">
      <c r="B71" s="0" t="n">
        <v>11</v>
      </c>
      <c r="C71" s="0" t="s">
        <v>2</v>
      </c>
    </row>
    <row r="72" customFormat="false" ht="13.8" hidden="false" customHeight="false" outlineLevel="0" collapsed="false">
      <c r="A72" s="1" t="s">
        <v>50</v>
      </c>
      <c r="B72" s="0" t="n">
        <v>3</v>
      </c>
    </row>
    <row r="73" customFormat="false" ht="13.8" hidden="false" customHeight="false" outlineLevel="0" collapsed="false">
      <c r="B73" s="0" t="n">
        <v>3</v>
      </c>
      <c r="C73" s="0" t="s">
        <v>2</v>
      </c>
    </row>
    <row r="74" customFormat="false" ht="13.8" hidden="false" customHeight="false" outlineLevel="0" collapsed="false">
      <c r="B74" s="0" t="n">
        <v>3</v>
      </c>
      <c r="C74" s="0" t="s">
        <v>2</v>
      </c>
    </row>
    <row r="75" customFormat="false" ht="13.8" hidden="false" customHeight="false" outlineLevel="0" collapsed="false">
      <c r="B75" s="0" t="n">
        <v>3</v>
      </c>
      <c r="C75" s="0" t="s">
        <v>25</v>
      </c>
      <c r="D75" s="0" t="s">
        <v>2</v>
      </c>
    </row>
    <row r="76" customFormat="false" ht="13.8" hidden="false" customHeight="false" outlineLevel="0" collapsed="false">
      <c r="B76" s="0" t="n">
        <v>7</v>
      </c>
      <c r="C76" s="0" t="s">
        <v>25</v>
      </c>
      <c r="D76" s="0" t="s">
        <v>2</v>
      </c>
    </row>
    <row r="77" customFormat="false" ht="13.8" hidden="false" customHeight="false" outlineLevel="0" collapsed="false">
      <c r="B77" s="0" t="n">
        <v>3</v>
      </c>
    </row>
    <row r="78" customFormat="false" ht="13.8" hidden="false" customHeight="false" outlineLevel="0" collapsed="false">
      <c r="B78" s="0" t="n">
        <v>3</v>
      </c>
      <c r="C78" s="0" t="s">
        <v>32</v>
      </c>
    </row>
    <row r="79" customFormat="false" ht="13.8" hidden="false" customHeight="false" outlineLevel="0" collapsed="false">
      <c r="B79" s="0" t="n">
        <v>3</v>
      </c>
      <c r="C79" s="0" t="s">
        <v>32</v>
      </c>
    </row>
    <row r="80" customFormat="false" ht="13.8" hidden="false" customHeight="false" outlineLevel="0" collapsed="false">
      <c r="B80" s="0" t="n">
        <v>3</v>
      </c>
      <c r="C80" s="0" t="s">
        <v>32</v>
      </c>
    </row>
    <row r="81" customFormat="false" ht="13.8" hidden="false" customHeight="false" outlineLevel="0" collapsed="false">
      <c r="B81" s="0" t="n">
        <v>3</v>
      </c>
      <c r="C81" s="0" t="s">
        <v>25</v>
      </c>
      <c r="D81" s="0" t="s">
        <v>32</v>
      </c>
    </row>
    <row r="82" customFormat="false" ht="13.8" hidden="false" customHeight="false" outlineLevel="0" collapsed="false">
      <c r="B82" s="0" t="n">
        <v>9</v>
      </c>
      <c r="C82" s="0" t="s">
        <v>25</v>
      </c>
      <c r="D82" s="0" t="s">
        <v>32</v>
      </c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>
      <c r="A85" s="11" t="s">
        <v>12</v>
      </c>
      <c r="B85" s="0" t="s">
        <v>41</v>
      </c>
      <c r="G85" s="0" t="s">
        <v>51</v>
      </c>
    </row>
    <row r="86" customFormat="false" ht="13.8" hidden="false" customHeight="false" outlineLevel="0" collapsed="false">
      <c r="A86" s="1" t="s">
        <v>52</v>
      </c>
      <c r="B86" s="0" t="n">
        <v>3</v>
      </c>
      <c r="C86" s="0" t="s">
        <v>32</v>
      </c>
    </row>
    <row r="87" customFormat="false" ht="13.8" hidden="false" customHeight="false" outlineLevel="0" collapsed="false">
      <c r="B87" s="0" t="n">
        <v>1</v>
      </c>
    </row>
    <row r="88" customFormat="false" ht="13.8" hidden="false" customHeight="false" outlineLevel="0" collapsed="false">
      <c r="B88" s="0" t="n">
        <v>3</v>
      </c>
      <c r="C88" s="0" t="s">
        <v>2</v>
      </c>
    </row>
    <row r="89" customFormat="false" ht="13.8" hidden="false" customHeight="false" outlineLevel="0" collapsed="false">
      <c r="B89" s="0" t="n">
        <v>1</v>
      </c>
      <c r="C89" s="0" t="s">
        <v>2</v>
      </c>
    </row>
    <row r="90" customFormat="false" ht="13.8" hidden="false" customHeight="false" outlineLevel="0" collapsed="false">
      <c r="B90" s="0" t="n">
        <v>1</v>
      </c>
      <c r="C90" s="0" t="s">
        <v>32</v>
      </c>
      <c r="D90" s="0" t="s">
        <v>2</v>
      </c>
    </row>
    <row r="91" customFormat="false" ht="13.8" hidden="false" customHeight="false" outlineLevel="0" collapsed="false">
      <c r="B91" s="0" t="n">
        <v>1</v>
      </c>
      <c r="C91" s="0" t="s">
        <v>25</v>
      </c>
      <c r="D91" s="0" t="s">
        <v>32</v>
      </c>
      <c r="E91" s="0" t="s">
        <v>2</v>
      </c>
    </row>
    <row r="92" customFormat="false" ht="13.8" hidden="false" customHeight="false" outlineLevel="0" collapsed="false">
      <c r="B92" s="0" t="n">
        <v>2</v>
      </c>
      <c r="C92" s="0" t="s">
        <v>25</v>
      </c>
      <c r="D92" s="0" t="s">
        <v>32</v>
      </c>
      <c r="E92" s="0" t="s">
        <v>2</v>
      </c>
    </row>
    <row r="93" customFormat="false" ht="13.8" hidden="false" customHeight="false" outlineLevel="0" collapsed="false">
      <c r="B93" s="0" t="n">
        <v>1</v>
      </c>
      <c r="C93" s="0" t="s">
        <v>2</v>
      </c>
    </row>
    <row r="94" customFormat="false" ht="13.8" hidden="false" customHeight="false" outlineLevel="0" collapsed="false">
      <c r="B94" s="0" t="n">
        <v>1</v>
      </c>
      <c r="C94" s="0" t="s">
        <v>2</v>
      </c>
    </row>
    <row r="95" customFormat="false" ht="13.8" hidden="false" customHeight="false" outlineLevel="0" collapsed="false">
      <c r="B95" s="0" t="n">
        <v>1</v>
      </c>
      <c r="C95" s="0" t="s">
        <v>2</v>
      </c>
    </row>
    <row r="96" customFormat="false" ht="13.8" hidden="false" customHeight="false" outlineLevel="0" collapsed="false">
      <c r="B96" s="0" t="n">
        <v>1</v>
      </c>
      <c r="C96" s="0" t="s">
        <v>25</v>
      </c>
      <c r="D96" s="0" t="s">
        <v>2</v>
      </c>
    </row>
    <row r="97" customFormat="false" ht="13.8" hidden="false" customHeight="false" outlineLevel="0" collapsed="false">
      <c r="B97" s="0" t="n">
        <v>1</v>
      </c>
      <c r="C97" s="0" t="s">
        <v>25</v>
      </c>
      <c r="D97" s="0" t="s">
        <v>2</v>
      </c>
    </row>
    <row r="98" customFormat="false" ht="13.8" hidden="false" customHeight="false" outlineLevel="0" collapsed="false">
      <c r="B98" s="0" t="n">
        <v>1</v>
      </c>
      <c r="C98" s="0" t="s">
        <v>32</v>
      </c>
    </row>
    <row r="99" customFormat="false" ht="13.8" hidden="false" customHeight="false" outlineLevel="0" collapsed="false">
      <c r="B99" s="0" t="n">
        <v>1</v>
      </c>
      <c r="C99" s="0" t="s">
        <v>25</v>
      </c>
      <c r="D99" s="0" t="s">
        <v>32</v>
      </c>
    </row>
    <row r="100" customFormat="false" ht="13.8" hidden="false" customHeight="false" outlineLevel="0" collapsed="false">
      <c r="B100" s="0" t="n">
        <v>1</v>
      </c>
      <c r="C100" s="0" t="s">
        <v>25</v>
      </c>
      <c r="D100" s="0" t="s">
        <v>32</v>
      </c>
    </row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>
      <c r="A103" s="11" t="s">
        <v>14</v>
      </c>
      <c r="B103" s="0" t="s">
        <v>41</v>
      </c>
    </row>
    <row r="104" customFormat="false" ht="13.8" hidden="false" customHeight="false" outlineLevel="0" collapsed="false">
      <c r="B104" s="0" t="n">
        <v>1</v>
      </c>
      <c r="C104" s="0" t="s">
        <v>32</v>
      </c>
      <c r="G104" s="0" t="s">
        <v>53</v>
      </c>
    </row>
    <row r="105" customFormat="false" ht="13.8" hidden="false" customHeight="false" outlineLevel="0" collapsed="false">
      <c r="B105" s="0" t="n">
        <v>1</v>
      </c>
      <c r="C105" s="0" t="s">
        <v>2</v>
      </c>
      <c r="G105" s="0" t="s">
        <v>54</v>
      </c>
    </row>
    <row r="106" customFormat="false" ht="13.8" hidden="false" customHeight="false" outlineLevel="0" collapsed="false">
      <c r="B106" s="0" t="n">
        <v>1</v>
      </c>
      <c r="C106" s="0" t="s">
        <v>32</v>
      </c>
      <c r="D106" s="0" t="s">
        <v>2</v>
      </c>
      <c r="G106" s="0" t="s">
        <v>55</v>
      </c>
    </row>
    <row r="107" customFormat="false" ht="13.8" hidden="false" customHeight="false" outlineLevel="0" collapsed="false">
      <c r="B107" s="0" t="n">
        <v>1</v>
      </c>
      <c r="C107" s="0" t="s">
        <v>25</v>
      </c>
      <c r="D107" s="0" t="s">
        <v>32</v>
      </c>
      <c r="E107" s="0" t="s">
        <v>2</v>
      </c>
      <c r="G107" s="0" t="s">
        <v>56</v>
      </c>
    </row>
    <row r="108" customFormat="false" ht="13.8" hidden="false" customHeight="false" outlineLevel="0" collapsed="false">
      <c r="B108" s="0" t="n">
        <v>1</v>
      </c>
      <c r="C108" s="0" t="s">
        <v>32</v>
      </c>
      <c r="D108" s="0" t="s">
        <v>2</v>
      </c>
      <c r="G108" s="0" t="s">
        <v>57</v>
      </c>
    </row>
    <row r="109" customFormat="false" ht="13.8" hidden="false" customHeight="false" outlineLevel="0" collapsed="false">
      <c r="B109" s="0" t="n">
        <v>1</v>
      </c>
      <c r="C109" s="0" t="s">
        <v>2</v>
      </c>
      <c r="G109" s="0" t="s">
        <v>58</v>
      </c>
    </row>
    <row r="110" customFormat="false" ht="13.8" hidden="false" customHeight="false" outlineLevel="0" collapsed="false">
      <c r="B110" s="0" t="n">
        <v>1</v>
      </c>
      <c r="G110" s="0" t="n">
        <v>1</v>
      </c>
    </row>
    <row r="111" customFormat="false" ht="13.8" hidden="false" customHeight="false" outlineLevel="0" collapsed="false">
      <c r="B111" s="0" t="n">
        <v>1</v>
      </c>
      <c r="C111" s="0" t="s">
        <v>2</v>
      </c>
    </row>
    <row r="112" customFormat="false" ht="13.8" hidden="false" customHeight="false" outlineLevel="0" collapsed="false">
      <c r="B112" s="0" t="n">
        <v>1</v>
      </c>
      <c r="C112" s="0" t="s">
        <v>25</v>
      </c>
      <c r="D112" s="0" t="s">
        <v>2</v>
      </c>
    </row>
    <row r="113" customFormat="false" ht="13.8" hidden="false" customHeight="false" outlineLevel="0" collapsed="false">
      <c r="B113" s="0" t="n">
        <v>1</v>
      </c>
      <c r="C113" s="0" t="s">
        <v>32</v>
      </c>
    </row>
    <row r="114" customFormat="false" ht="13.8" hidden="false" customHeight="false" outlineLevel="0" collapsed="false">
      <c r="B114" s="0" t="n">
        <v>1</v>
      </c>
      <c r="C114" s="0" t="s">
        <v>32</v>
      </c>
    </row>
    <row r="115" customFormat="false" ht="13.8" hidden="false" customHeight="false" outlineLevel="0" collapsed="false">
      <c r="B115" s="0" t="n">
        <v>1</v>
      </c>
      <c r="C115" s="0" t="s">
        <v>25</v>
      </c>
      <c r="D115" s="0" t="s">
        <v>32</v>
      </c>
    </row>
    <row r="116" customFormat="false" ht="13.8" hidden="false" customHeight="false" outlineLevel="0" collapsed="false"/>
    <row r="117" customFormat="false" ht="13.8" hidden="false" customHeight="false" outlineLevel="0" collapsed="false"/>
  </sheetData>
  <mergeCells count="10">
    <mergeCell ref="B2:E2"/>
    <mergeCell ref="B9:E9"/>
    <mergeCell ref="B16:E16"/>
    <mergeCell ref="B24:E24"/>
    <mergeCell ref="H25:K25"/>
    <mergeCell ref="H26:K26"/>
    <mergeCell ref="A33:B33"/>
    <mergeCell ref="A36:F36"/>
    <mergeCell ref="A39:F39"/>
    <mergeCell ref="A42:F42"/>
  </mergeCells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4:X105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28" activeCellId="0" sqref="U28"/>
    </sheetView>
  </sheetViews>
  <sheetFormatPr defaultColWidth="8.6015625" defaultRowHeight="14.25" zeroHeight="false" outlineLevelRow="0" outlineLevelCol="0"/>
  <cols>
    <col collapsed="false" customWidth="true" hidden="false" outlineLevel="0" max="3" min="3" style="0" width="12.5"/>
    <col collapsed="false" customWidth="true" hidden="false" outlineLevel="0" max="4" min="4" style="0" width="9.12"/>
    <col collapsed="false" customWidth="true" hidden="false" outlineLevel="0" max="5" min="5" style="0" width="14.25"/>
    <col collapsed="false" customWidth="true" hidden="false" outlineLevel="0" max="6" min="6" style="0" width="12.25"/>
    <col collapsed="false" customWidth="true" hidden="false" outlineLevel="0" max="9" min="9" style="0" width="12.87"/>
    <col collapsed="false" customWidth="true" hidden="false" outlineLevel="0" max="15" min="15" style="0" width="13.63"/>
    <col collapsed="false" customWidth="true" hidden="false" outlineLevel="0" max="17" min="17" style="0" width="9.88"/>
    <col collapsed="false" customWidth="true" hidden="false" outlineLevel="0" max="21" min="21" style="0" width="12.13"/>
  </cols>
  <sheetData>
    <row r="4" customFormat="false" ht="14.25" hidden="false" customHeight="false" outlineLevel="0" collapsed="false">
      <c r="V4" s="16"/>
      <c r="W4" s="16"/>
      <c r="X4" s="16"/>
    </row>
    <row r="5" customFormat="false" ht="14.25" hidden="false" customHeight="false" outlineLevel="0" collapsed="false">
      <c r="C5" s="33"/>
      <c r="D5" s="33"/>
      <c r="E5" s="33"/>
      <c r="F5" s="33"/>
      <c r="G5" s="33"/>
      <c r="H5" s="33"/>
      <c r="I5" s="33"/>
      <c r="J5" s="33"/>
      <c r="K5" s="33"/>
      <c r="V5" s="18"/>
      <c r="W5" s="18"/>
      <c r="X5" s="18"/>
    </row>
    <row r="6" customFormat="false" ht="15" hidden="false" customHeight="false" outlineLevel="0" collapsed="false">
      <c r="C6" s="34" t="s">
        <v>59</v>
      </c>
      <c r="D6" s="35" t="s">
        <v>60</v>
      </c>
      <c r="E6" s="35" t="s">
        <v>61</v>
      </c>
      <c r="F6" s="35" t="s">
        <v>62</v>
      </c>
      <c r="G6" s="33"/>
      <c r="H6" s="33"/>
      <c r="I6" s="34" t="s">
        <v>63</v>
      </c>
      <c r="J6" s="33"/>
      <c r="K6" s="33"/>
      <c r="V6" s="17"/>
      <c r="W6" s="17"/>
      <c r="X6" s="17"/>
    </row>
    <row r="7" customFormat="false" ht="14.25" hidden="false" customHeight="false" outlineLevel="0" collapsed="false">
      <c r="C7" s="33"/>
      <c r="D7" s="33" t="n">
        <v>4</v>
      </c>
      <c r="E7" s="33" t="n">
        <f aca="false">3.2*10^9</f>
        <v>3200000000</v>
      </c>
      <c r="F7" s="36" t="n">
        <v>4</v>
      </c>
      <c r="G7" s="33"/>
      <c r="H7" s="37"/>
      <c r="I7" s="38" t="n">
        <f aca="false">PRODUCT(D7:F7)</f>
        <v>51200000000</v>
      </c>
      <c r="J7" s="38"/>
      <c r="K7" s="38"/>
      <c r="T7" s="14"/>
      <c r="U7" s="17"/>
      <c r="V7" s="16"/>
      <c r="W7" s="17"/>
      <c r="X7" s="17"/>
    </row>
    <row r="8" customFormat="false" ht="14.25" hidden="false" customHeight="false" outlineLevel="0" collapsed="false">
      <c r="C8" s="33"/>
      <c r="D8" s="33"/>
      <c r="E8" s="33"/>
      <c r="F8" s="33"/>
      <c r="G8" s="33"/>
      <c r="H8" s="33"/>
      <c r="I8" s="33" t="s">
        <v>64</v>
      </c>
      <c r="J8" s="33"/>
      <c r="K8" s="33"/>
      <c r="T8" s="14"/>
      <c r="U8" s="17"/>
      <c r="V8" s="16"/>
      <c r="W8" s="17"/>
      <c r="X8" s="17"/>
    </row>
    <row r="9" customFormat="false" ht="14.25" hidden="false" customHeight="false" outlineLevel="0" collapsed="false">
      <c r="C9" s="37"/>
      <c r="D9" s="33"/>
      <c r="E9" s="33"/>
      <c r="F9" s="33"/>
      <c r="G9" s="33"/>
      <c r="H9" s="33"/>
      <c r="I9" s="33"/>
      <c r="J9" s="33"/>
      <c r="K9" s="33"/>
      <c r="T9" s="14"/>
      <c r="U9" s="17"/>
      <c r="V9" s="16"/>
      <c r="W9" s="17"/>
      <c r="X9" s="17"/>
    </row>
    <row r="10" customFormat="false" ht="14.25" hidden="false" customHeight="false" outlineLevel="0" collapsed="false">
      <c r="C10" s="33"/>
      <c r="D10" s="33"/>
      <c r="E10" s="33"/>
      <c r="F10" s="33"/>
      <c r="G10" s="33"/>
      <c r="H10" s="33"/>
      <c r="I10" s="33"/>
      <c r="J10" s="33"/>
      <c r="K10" s="33"/>
      <c r="T10" s="14"/>
      <c r="U10" s="17"/>
      <c r="V10" s="21"/>
      <c r="W10" s="21"/>
      <c r="X10" s="21"/>
    </row>
    <row r="11" customFormat="false" ht="15" hidden="false" customHeight="true" outlineLevel="0" collapsed="false">
      <c r="C11" s="39" t="s">
        <v>65</v>
      </c>
      <c r="D11" s="40"/>
      <c r="E11" s="40"/>
      <c r="F11" s="40"/>
      <c r="G11" s="40"/>
      <c r="H11" s="40"/>
      <c r="I11" s="40"/>
      <c r="J11" s="40"/>
      <c r="K11" s="40"/>
      <c r="T11" s="14"/>
      <c r="U11" s="16"/>
      <c r="V11" s="16"/>
      <c r="W11" s="16"/>
      <c r="X11" s="16"/>
    </row>
    <row r="12" customFormat="false" ht="14.25" hidden="false" customHeight="false" outlineLevel="0" collapsed="false">
      <c r="C12" s="40" t="s">
        <v>66</v>
      </c>
      <c r="D12" s="40"/>
      <c r="E12" s="40"/>
      <c r="F12" s="40"/>
      <c r="G12" s="40"/>
      <c r="H12" s="40"/>
      <c r="I12" s="40"/>
      <c r="J12" s="40"/>
      <c r="K12" s="40"/>
      <c r="T12" s="14"/>
      <c r="U12" s="16"/>
      <c r="V12" s="16"/>
      <c r="W12" s="16"/>
      <c r="X12" s="16"/>
    </row>
    <row r="13" customFormat="false" ht="14.25" hidden="false" customHeight="false" outlineLevel="0" collapsed="false">
      <c r="B13" s="14"/>
      <c r="C13" s="14"/>
      <c r="D13" s="14"/>
      <c r="E13" s="14"/>
      <c r="F13" s="14"/>
      <c r="G13" s="14"/>
      <c r="T13" s="14"/>
      <c r="U13" s="14"/>
      <c r="V13" s="14"/>
      <c r="W13" s="14"/>
      <c r="X13" s="14"/>
    </row>
    <row r="14" customFormat="false" ht="15" hidden="false" customHeight="false" outlineLevel="0" collapsed="false">
      <c r="B14" s="14"/>
      <c r="C14" s="41" t="s">
        <v>67</v>
      </c>
      <c r="D14" s="42"/>
      <c r="E14" s="42"/>
      <c r="F14" s="42"/>
      <c r="G14" s="43"/>
      <c r="H14" s="44"/>
      <c r="I14" s="45" t="s">
        <v>68</v>
      </c>
      <c r="J14" s="46"/>
      <c r="K14" s="46"/>
      <c r="L14" s="46"/>
      <c r="M14" s="47"/>
      <c r="N14" s="44"/>
      <c r="O14" s="48" t="s">
        <v>69</v>
      </c>
      <c r="P14" s="49"/>
      <c r="Q14" s="49"/>
      <c r="R14" s="49"/>
      <c r="S14" s="47"/>
      <c r="T14" s="44"/>
      <c r="U14" s="50" t="s">
        <v>70</v>
      </c>
      <c r="V14" s="51"/>
      <c r="W14" s="51"/>
      <c r="X14" s="51"/>
    </row>
    <row r="15" customFormat="false" ht="15" hidden="false" customHeight="false" outlineLevel="0" collapsed="false">
      <c r="B15" s="52"/>
      <c r="C15" s="53" t="s">
        <v>71</v>
      </c>
      <c r="D15" s="53" t="s">
        <v>72</v>
      </c>
      <c r="E15" s="53" t="s">
        <v>73</v>
      </c>
      <c r="F15" s="53" t="s">
        <v>74</v>
      </c>
      <c r="G15" s="18"/>
      <c r="H15" s="54"/>
      <c r="I15" s="55" t="s">
        <v>71</v>
      </c>
      <c r="J15" s="55" t="s">
        <v>72</v>
      </c>
      <c r="K15" s="55" t="s">
        <v>73</v>
      </c>
      <c r="L15" s="55" t="s">
        <v>74</v>
      </c>
      <c r="N15" s="56"/>
      <c r="O15" s="57" t="s">
        <v>71</v>
      </c>
      <c r="P15" s="57" t="s">
        <v>72</v>
      </c>
      <c r="Q15" s="57" t="s">
        <v>73</v>
      </c>
      <c r="R15" s="57" t="s">
        <v>74</v>
      </c>
      <c r="T15" s="58"/>
      <c r="U15" s="59" t="s">
        <v>71</v>
      </c>
      <c r="V15" s="59" t="s">
        <v>72</v>
      </c>
      <c r="W15" s="59" t="s">
        <v>73</v>
      </c>
      <c r="X15" s="59" t="s">
        <v>74</v>
      </c>
    </row>
    <row r="16" customFormat="false" ht="14.25" hidden="false" customHeight="false" outlineLevel="0" collapsed="false">
      <c r="B16" s="52"/>
      <c r="C16" s="52" t="n">
        <f aca="false">iterativo!B$26+inicialização!B$26</f>
        <v>7327074</v>
      </c>
      <c r="D16" s="60" t="n">
        <f aca="false">D$93+D$102</f>
        <v>8.55237278938293</v>
      </c>
      <c r="E16" s="60" t="n">
        <f aca="false">C16*D16</f>
        <v>62663868.3033952</v>
      </c>
      <c r="F16" s="60" t="n">
        <f aca="false">C16^2</f>
        <v>53686013401476</v>
      </c>
      <c r="G16" s="17"/>
      <c r="H16" s="54"/>
      <c r="I16" s="54" t="n">
        <f aca="false">iterativo!B$27+inicialização!B$27</f>
        <v>10472034</v>
      </c>
      <c r="J16" s="61" t="n">
        <f aca="false">D$94+D$103</f>
        <v>7.26868888139725</v>
      </c>
      <c r="K16" s="61" t="n">
        <f aca="false">I16*J16</f>
        <v>76117957.101414</v>
      </c>
      <c r="L16" s="61" t="n">
        <f aca="false">I16^2</f>
        <v>109663496097156</v>
      </c>
      <c r="N16" s="56"/>
      <c r="O16" s="56" t="n">
        <f aca="false">iterativo!B$28+inicialização!B$28</f>
        <v>5709090</v>
      </c>
      <c r="P16" s="62" t="n">
        <f aca="false">D$95+D$104</f>
        <v>7.29935047626496</v>
      </c>
      <c r="Q16" s="63" t="n">
        <f aca="false">O16*P16</f>
        <v>41672648.8105395</v>
      </c>
      <c r="R16" s="63" t="n">
        <f aca="false">O16^2</f>
        <v>32593708628100</v>
      </c>
      <c r="T16" s="58"/>
      <c r="U16" s="58" t="n">
        <f aca="false">iterativo!B$29+inicialização!B$29</f>
        <v>5037474</v>
      </c>
      <c r="V16" s="64" t="n">
        <f aca="false">D$96+D$105</f>
        <v>2.89844959974289</v>
      </c>
      <c r="W16" s="65" t="n">
        <f aca="false">U16*V16</f>
        <v>14600864.4990152</v>
      </c>
      <c r="X16" s="65" t="n">
        <f aca="false">U16^2</f>
        <v>25376144300676</v>
      </c>
    </row>
    <row r="17" customFormat="false" ht="14.25" hidden="false" customHeight="false" outlineLevel="0" collapsed="false">
      <c r="B17" s="52"/>
      <c r="C17" s="52" t="n">
        <f aca="false">iterativo!C$26+inicialização!C$26</f>
        <v>9616815</v>
      </c>
      <c r="D17" s="60" t="n">
        <f aca="false">E$93+E$102</f>
        <v>12.0298404574394</v>
      </c>
      <c r="E17" s="60" t="n">
        <f aca="false">C17*D17</f>
        <v>115688750.15871</v>
      </c>
      <c r="F17" s="60" t="n">
        <f aca="false">C17^2</f>
        <v>92483130744225</v>
      </c>
      <c r="G17" s="21"/>
      <c r="H17" s="54"/>
      <c r="I17" s="54" t="n">
        <f aca="false">iterativo!C$27+inicialização!C$27</f>
        <v>13744575</v>
      </c>
      <c r="J17" s="61" t="n">
        <f aca="false">E$94+E$103</f>
        <v>18.8238001227379</v>
      </c>
      <c r="K17" s="61" t="n">
        <f aca="false">I17*J17</f>
        <v>258725132.57198</v>
      </c>
      <c r="L17" s="61" t="n">
        <f aca="false">I17^2</f>
        <v>188913341930625</v>
      </c>
      <c r="N17" s="56"/>
      <c r="O17" s="56" t="n">
        <f aca="false">iterativo!C$28+inicialização!C$28</f>
        <v>7493211</v>
      </c>
      <c r="P17" s="62" t="n">
        <f aca="false">E$95+E$104</f>
        <v>8.35341062545777</v>
      </c>
      <c r="Q17" s="63" t="n">
        <f aca="false">O17*P17</f>
        <v>62593868.386197</v>
      </c>
      <c r="R17" s="63" t="n">
        <f aca="false">O17^2</f>
        <v>56148211090521</v>
      </c>
      <c r="T17" s="58"/>
      <c r="U17" s="58" t="n">
        <f aca="false">iterativo!C$29+inicialização!C$29</f>
        <v>6611715</v>
      </c>
      <c r="V17" s="64" t="n">
        <f aca="false">E$96+E$105</f>
        <v>8.19383735656738</v>
      </c>
      <c r="W17" s="65" t="n">
        <f aca="false">U17*V17</f>
        <v>54175317.3579769</v>
      </c>
      <c r="X17" s="65" t="n">
        <f aca="false">U17^2</f>
        <v>43714775241225</v>
      </c>
    </row>
    <row r="18" customFormat="false" ht="14.25" hidden="false" customHeight="false" outlineLevel="0" collapsed="false">
      <c r="B18" s="52"/>
      <c r="C18" s="52" t="n">
        <f aca="false">iterativo!D$26+inicialização!D$26</f>
        <v>11906556</v>
      </c>
      <c r="D18" s="60" t="n">
        <f aca="false">F$93+F$102</f>
        <v>23.2145137071609</v>
      </c>
      <c r="E18" s="60" t="n">
        <f aca="false">C18*D18</f>
        <v>276404907.467079</v>
      </c>
      <c r="F18" s="60" t="n">
        <f aca="false">C18^2</f>
        <v>141766075781136</v>
      </c>
      <c r="G18" s="21"/>
      <c r="H18" s="54"/>
      <c r="I18" s="54" t="n">
        <f aca="false">iterativo!D$27+inicialização!D$27</f>
        <v>17017116</v>
      </c>
      <c r="J18" s="61" t="n">
        <f aca="false">F$94+F$103</f>
        <v>48.6926356554032</v>
      </c>
      <c r="K18" s="61" t="n">
        <f aca="false">I18*J18</f>
        <v>828608229.293732</v>
      </c>
      <c r="L18" s="61" t="n">
        <f aca="false">I18^2</f>
        <v>289582236957456</v>
      </c>
      <c r="N18" s="56"/>
      <c r="O18" s="56" t="n">
        <f aca="false">iterativo!D$28+inicialização!D$28</f>
        <v>9277332</v>
      </c>
      <c r="P18" s="62" t="n">
        <f aca="false">F$95+F$104</f>
        <v>15.647347998619</v>
      </c>
      <c r="Q18" s="63" t="n">
        <f aca="false">O18*P18</f>
        <v>145165642.302724</v>
      </c>
      <c r="R18" s="63" t="n">
        <f aca="false">O18^2</f>
        <v>86068889038224</v>
      </c>
      <c r="T18" s="58"/>
      <c r="U18" s="58" t="n">
        <f aca="false">iterativo!D$29+inicialização!D$29</f>
        <v>8185956</v>
      </c>
      <c r="V18" s="64" t="n">
        <f aca="false">F$96+F$105</f>
        <v>13.8086421251297</v>
      </c>
      <c r="W18" s="65" t="n">
        <f aca="false">U18*V18</f>
        <v>113036936.856058</v>
      </c>
      <c r="X18" s="65" t="n">
        <f aca="false">U18^2</f>
        <v>67009875633936</v>
      </c>
    </row>
    <row r="19" customFormat="false" ht="14.25" hidden="false" customHeight="false" outlineLevel="0" collapsed="false">
      <c r="B19" s="52"/>
      <c r="C19" s="52" t="n">
        <f aca="false">iterativo!E$26+inicialização!E$26</f>
        <v>14196297</v>
      </c>
      <c r="D19" s="60" t="n">
        <f aca="false">G$93+G$102</f>
        <v>35.9588653445244</v>
      </c>
      <c r="E19" s="60" t="n">
        <f aca="false">C19*D19</f>
        <v>510482732.213876</v>
      </c>
      <c r="F19" s="60" t="n">
        <f aca="false">C19^2</f>
        <v>201534848512209</v>
      </c>
      <c r="G19" s="21"/>
      <c r="H19" s="54"/>
      <c r="I19" s="54" t="n">
        <f aca="false">iterativo!E$27+inicialização!E$27</f>
        <v>20289657</v>
      </c>
      <c r="J19" s="61" t="n">
        <f aca="false">G$94+G$103</f>
        <v>32.3838558077813</v>
      </c>
      <c r="K19" s="61" t="n">
        <f aca="false">I19*J19</f>
        <v>657057326.67734</v>
      </c>
      <c r="L19" s="61" t="n">
        <f aca="false">I19^2</f>
        <v>411670181177649</v>
      </c>
      <c r="N19" s="56"/>
      <c r="O19" s="56" t="n">
        <f aca="false">iterativo!E$28+inicialização!E$28</f>
        <v>11061453</v>
      </c>
      <c r="P19" s="62" t="n">
        <f aca="false">G$95+G$104</f>
        <v>20.6318575382232</v>
      </c>
      <c r="Q19" s="63" t="n">
        <f aca="false">O19*P19</f>
        <v>228218322.461752</v>
      </c>
      <c r="R19" s="63" t="n">
        <f aca="false">O19^2</f>
        <v>122355742471209</v>
      </c>
      <c r="T19" s="58"/>
      <c r="U19" s="58" t="n">
        <f aca="false">iterativo!E$29+inicialização!E$29</f>
        <v>9760197</v>
      </c>
      <c r="V19" s="64" t="n">
        <f aca="false">G$96+G$105</f>
        <v>11.699616265297</v>
      </c>
      <c r="W19" s="65" t="n">
        <f aca="false">U19*V19</f>
        <v>114190559.573703</v>
      </c>
      <c r="X19" s="65" t="n">
        <f aca="false">U19^2</f>
        <v>95261445478809</v>
      </c>
    </row>
    <row r="20" customFormat="false" ht="14.25" hidden="false" customHeight="false" outlineLevel="0" collapsed="false">
      <c r="B20" s="52"/>
      <c r="C20" s="60"/>
      <c r="D20" s="66"/>
      <c r="E20" s="66"/>
      <c r="F20" s="66"/>
      <c r="G20" s="21"/>
      <c r="H20" s="54"/>
      <c r="I20" s="61"/>
      <c r="J20" s="67"/>
      <c r="K20" s="67"/>
      <c r="L20" s="67"/>
      <c r="N20" s="56"/>
      <c r="O20" s="63"/>
      <c r="P20" s="68"/>
      <c r="Q20" s="68"/>
      <c r="R20" s="68"/>
      <c r="T20" s="58"/>
      <c r="U20" s="65"/>
      <c r="V20" s="69"/>
      <c r="W20" s="69"/>
      <c r="X20" s="69"/>
    </row>
    <row r="21" customFormat="false" ht="15" hidden="false" customHeight="false" outlineLevel="0" collapsed="false">
      <c r="B21" s="70" t="s">
        <v>75</v>
      </c>
      <c r="C21" s="60" t="n">
        <f aca="false">SUM(C16:C19)</f>
        <v>43046742</v>
      </c>
      <c r="D21" s="60" t="n">
        <f aca="false">SUM(D16:D19)</f>
        <v>79.7555922985077</v>
      </c>
      <c r="E21" s="60" t="n">
        <f aca="false">SUM(E16:E19)</f>
        <v>965240258.14306</v>
      </c>
      <c r="F21" s="60" t="n">
        <f aca="false">SUM(F16:F19)</f>
        <v>489470068439046</v>
      </c>
      <c r="G21" s="16"/>
      <c r="H21" s="71" t="s">
        <v>75</v>
      </c>
      <c r="I21" s="61" t="n">
        <f aca="false">SUM(I16:I19)</f>
        <v>61523382</v>
      </c>
      <c r="J21" s="61" t="n">
        <f aca="false">SUM(J16:J19)</f>
        <v>107.16898046732</v>
      </c>
      <c r="K21" s="61" t="n">
        <f aca="false">SUM(K16:K19)</f>
        <v>1820508645.64447</v>
      </c>
      <c r="L21" s="61" t="n">
        <f aca="false">SUM(L16:L19)</f>
        <v>999829256162886</v>
      </c>
      <c r="N21" s="72" t="s">
        <v>75</v>
      </c>
      <c r="O21" s="63" t="n">
        <f aca="false">SUM(O16:O19)</f>
        <v>33541086</v>
      </c>
      <c r="P21" s="63" t="n">
        <f aca="false">SUM(P16:P19)</f>
        <v>51.931966638565</v>
      </c>
      <c r="Q21" s="63" t="n">
        <f aca="false">SUM(Q16:Q19)</f>
        <v>477650481.961213</v>
      </c>
      <c r="R21" s="63" t="n">
        <f aca="false">SUM(R16:R19)</f>
        <v>297166551228054</v>
      </c>
      <c r="T21" s="73" t="s">
        <v>75</v>
      </c>
      <c r="U21" s="65" t="n">
        <f aca="false">SUM(U16:U19)</f>
        <v>29595342</v>
      </c>
      <c r="V21" s="65" t="n">
        <f aca="false">SUM(V16:V19)</f>
        <v>36.6005453467369</v>
      </c>
      <c r="W21" s="65" t="n">
        <f aca="false">SUM(W16:W19)</f>
        <v>296003678.286753</v>
      </c>
      <c r="X21" s="65" t="n">
        <f aca="false">SUM(X16:X19)</f>
        <v>231362240654646</v>
      </c>
    </row>
    <row r="22" customFormat="false" ht="15" hidden="false" customHeight="false" outlineLevel="0" collapsed="false">
      <c r="B22" s="70"/>
      <c r="C22" s="60"/>
      <c r="D22" s="60"/>
      <c r="E22" s="60"/>
      <c r="F22" s="60"/>
      <c r="G22" s="16"/>
      <c r="H22" s="71"/>
      <c r="I22" s="61"/>
      <c r="J22" s="61"/>
      <c r="K22" s="61"/>
      <c r="L22" s="61"/>
      <c r="N22" s="72"/>
      <c r="O22" s="63"/>
      <c r="P22" s="63"/>
      <c r="Q22" s="63"/>
      <c r="R22" s="63"/>
      <c r="T22" s="73"/>
      <c r="U22" s="65"/>
      <c r="V22" s="65"/>
      <c r="W22" s="65"/>
      <c r="X22" s="65"/>
    </row>
    <row r="23" customFormat="false" ht="15" hidden="false" customHeight="false" outlineLevel="0" collapsed="false">
      <c r="B23" s="70" t="s">
        <v>76</v>
      </c>
      <c r="C23" s="74" t="n">
        <v>4</v>
      </c>
      <c r="D23" s="74"/>
      <c r="E23" s="74"/>
      <c r="F23" s="74"/>
      <c r="G23" s="14"/>
      <c r="H23" s="71" t="s">
        <v>76</v>
      </c>
      <c r="I23" s="75" t="n">
        <v>4</v>
      </c>
      <c r="J23" s="75"/>
      <c r="K23" s="75"/>
      <c r="L23" s="75"/>
      <c r="N23" s="72" t="s">
        <v>76</v>
      </c>
      <c r="O23" s="76" t="n">
        <v>4</v>
      </c>
      <c r="P23" s="76"/>
      <c r="Q23" s="76"/>
      <c r="R23" s="76"/>
      <c r="T23" s="73" t="s">
        <v>76</v>
      </c>
      <c r="U23" s="77" t="n">
        <v>4</v>
      </c>
      <c r="V23" s="77"/>
      <c r="W23" s="77"/>
      <c r="X23" s="77"/>
    </row>
    <row r="24" customFormat="false" ht="15" hidden="false" customHeight="false" outlineLevel="0" collapsed="false">
      <c r="B24" s="70"/>
      <c r="C24" s="74"/>
      <c r="D24" s="74"/>
      <c r="E24" s="74"/>
      <c r="F24" s="74"/>
      <c r="G24" s="14"/>
      <c r="H24" s="71"/>
      <c r="I24" s="75"/>
      <c r="J24" s="75"/>
      <c r="K24" s="75"/>
      <c r="L24" s="75"/>
      <c r="N24" s="72"/>
      <c r="O24" s="76"/>
      <c r="P24" s="76"/>
      <c r="Q24" s="76"/>
      <c r="R24" s="76"/>
      <c r="T24" s="73"/>
      <c r="U24" s="77"/>
      <c r="V24" s="77"/>
      <c r="W24" s="77"/>
      <c r="X24" s="77"/>
    </row>
    <row r="25" customFormat="false" ht="15" hidden="false" customHeight="false" outlineLevel="0" collapsed="false">
      <c r="B25" s="70" t="s">
        <v>77</v>
      </c>
      <c r="C25" s="74" t="n">
        <f aca="false">(C23*E21-C21*D21)/(C23*F21-(C21)^2)</f>
        <v>4.07924524717626E-006</v>
      </c>
      <c r="D25" s="74"/>
      <c r="E25" s="74"/>
      <c r="F25" s="74"/>
      <c r="G25" s="14"/>
      <c r="H25" s="71" t="s">
        <v>77</v>
      </c>
      <c r="I25" s="75" t="n">
        <f aca="false">(I23*K21-I21*J21)/(I23*L21-(I21)^2)</f>
        <v>3.2150654892274E-006</v>
      </c>
      <c r="J25" s="75"/>
      <c r="K25" s="75"/>
      <c r="L25" s="75"/>
      <c r="N25" s="72" t="s">
        <v>77</v>
      </c>
      <c r="O25" s="76" t="n">
        <f aca="false">(O23*Q21-O21*P21)/(O23*R21-(O21)^2)</f>
        <v>2.65068672803224E-006</v>
      </c>
      <c r="P25" s="76"/>
      <c r="Q25" s="76"/>
      <c r="R25" s="76"/>
      <c r="T25" s="73" t="s">
        <v>77</v>
      </c>
      <c r="U25" s="77" t="n">
        <f aca="false">(U23*W21-U21*V21)/(U23*X21-(U21)^2)</f>
        <v>2.03388837955717E-006</v>
      </c>
      <c r="V25" s="77"/>
      <c r="W25" s="77"/>
      <c r="X25" s="77"/>
    </row>
    <row r="26" customFormat="false" ht="15" hidden="false" customHeight="false" outlineLevel="0" collapsed="false">
      <c r="B26" s="70" t="s">
        <v>78</v>
      </c>
      <c r="C26" s="74" t="n">
        <f aca="false">(D21-C25*C21)/C23</f>
        <v>-23.9606563528537</v>
      </c>
      <c r="D26" s="74"/>
      <c r="E26" s="74"/>
      <c r="F26" s="74"/>
      <c r="G26" s="14"/>
      <c r="H26" s="71" t="s">
        <v>78</v>
      </c>
      <c r="I26" s="75" t="n">
        <f aca="false">(J21-I25*I21)/I23</f>
        <v>-22.6581804453587</v>
      </c>
      <c r="J26" s="75"/>
      <c r="K26" s="75"/>
      <c r="L26" s="75"/>
      <c r="N26" s="72" t="s">
        <v>78</v>
      </c>
      <c r="O26" s="76" t="n">
        <f aca="false">(P21-O25*O21)/O23</f>
        <v>-9.24373621635575</v>
      </c>
      <c r="P26" s="76"/>
      <c r="Q26" s="76"/>
      <c r="R26" s="76"/>
      <c r="T26" s="73" t="s">
        <v>78</v>
      </c>
      <c r="U26" s="77" t="n">
        <f aca="false">(V21-U25*U21)/U23</f>
        <v>-5.89826920902082</v>
      </c>
      <c r="V26" s="77"/>
      <c r="W26" s="77"/>
      <c r="X26" s="77"/>
    </row>
    <row r="27" customFormat="false" ht="15" hidden="false" customHeight="false" outlineLevel="0" collapsed="false">
      <c r="B27" s="70"/>
      <c r="C27" s="74"/>
      <c r="D27" s="74"/>
      <c r="E27" s="74"/>
      <c r="F27" s="74"/>
      <c r="G27" s="14"/>
      <c r="H27" s="78"/>
      <c r="I27" s="79"/>
      <c r="J27" s="79"/>
      <c r="K27" s="79"/>
      <c r="L27" s="79"/>
      <c r="N27" s="80"/>
      <c r="O27" s="62"/>
      <c r="P27" s="62"/>
      <c r="Q27" s="62"/>
      <c r="R27" s="62"/>
      <c r="T27" s="81"/>
      <c r="U27" s="64"/>
      <c r="V27" s="64"/>
      <c r="W27" s="64"/>
      <c r="X27" s="64"/>
    </row>
    <row r="28" customFormat="false" ht="15" hidden="false" customHeight="false" outlineLevel="0" collapsed="false">
      <c r="B28" s="70" t="s">
        <v>79</v>
      </c>
      <c r="C28" s="82" t="n">
        <f aca="false">1/C25</f>
        <v>245143.387907903</v>
      </c>
      <c r="D28" s="83"/>
      <c r="E28" s="83"/>
      <c r="F28" s="83"/>
      <c r="H28" s="71" t="s">
        <v>79</v>
      </c>
      <c r="I28" s="84" t="n">
        <f aca="false">1/I25</f>
        <v>311035.65490366</v>
      </c>
      <c r="J28" s="79"/>
      <c r="K28" s="79"/>
      <c r="L28" s="79"/>
      <c r="N28" s="72" t="s">
        <v>79</v>
      </c>
      <c r="O28" s="85" t="n">
        <f aca="false">1/O25</f>
        <v>377260.726220317</v>
      </c>
      <c r="P28" s="62"/>
      <c r="Q28" s="62"/>
      <c r="R28" s="62"/>
      <c r="T28" s="73" t="s">
        <v>79</v>
      </c>
      <c r="U28" s="86" t="n">
        <f aca="false">1/U25</f>
        <v>491669.066036813</v>
      </c>
      <c r="V28" s="64"/>
      <c r="W28" s="64"/>
      <c r="X28" s="64"/>
    </row>
    <row r="29" customFormat="false" ht="14.25" hidden="false" customHeight="false" outlineLevel="0" collapsed="false">
      <c r="B29" s="87"/>
      <c r="C29" s="83"/>
      <c r="D29" s="83"/>
      <c r="E29" s="83"/>
      <c r="F29" s="83"/>
      <c r="H29" s="88"/>
      <c r="I29" s="79"/>
      <c r="J29" s="79"/>
      <c r="K29" s="79"/>
      <c r="L29" s="79"/>
      <c r="N29" s="80"/>
      <c r="O29" s="62"/>
      <c r="P29" s="62"/>
      <c r="Q29" s="62"/>
      <c r="R29" s="62"/>
      <c r="T29" s="81"/>
      <c r="U29" s="64"/>
      <c r="V29" s="64"/>
      <c r="W29" s="64"/>
      <c r="X29" s="64"/>
    </row>
    <row r="30" customFormat="false" ht="14.25" hidden="false" customHeight="false" outlineLevel="0" collapsed="false">
      <c r="B30" s="87"/>
      <c r="C30" s="83"/>
      <c r="D30" s="83"/>
      <c r="E30" s="83"/>
      <c r="F30" s="83"/>
      <c r="H30" s="88"/>
      <c r="I30" s="79"/>
      <c r="J30" s="79"/>
      <c r="K30" s="79"/>
      <c r="L30" s="79"/>
      <c r="N30" s="80"/>
      <c r="O30" s="62"/>
      <c r="P30" s="62"/>
      <c r="Q30" s="62"/>
      <c r="R30" s="62"/>
      <c r="T30" s="81"/>
      <c r="U30" s="64"/>
      <c r="V30" s="64"/>
      <c r="W30" s="64"/>
      <c r="X30" s="64"/>
    </row>
    <row r="31" customFormat="false" ht="15" hidden="false" customHeight="false" outlineLevel="0" collapsed="false">
      <c r="B31" s="87"/>
      <c r="C31" s="89" t="s">
        <v>71</v>
      </c>
      <c r="D31" s="89" t="s">
        <v>80</v>
      </c>
      <c r="E31" s="83"/>
      <c r="F31" s="83"/>
      <c r="H31" s="78" t="s">
        <v>71</v>
      </c>
      <c r="I31" s="78" t="s">
        <v>80</v>
      </c>
      <c r="J31" s="79"/>
      <c r="K31" s="79"/>
      <c r="L31" s="79"/>
      <c r="N31" s="90" t="s">
        <v>71</v>
      </c>
      <c r="O31" s="90" t="s">
        <v>80</v>
      </c>
      <c r="P31" s="62"/>
      <c r="Q31" s="62"/>
      <c r="R31" s="62"/>
      <c r="T31" s="91" t="s">
        <v>71</v>
      </c>
      <c r="U31" s="91" t="s">
        <v>80</v>
      </c>
      <c r="V31" s="64"/>
      <c r="W31" s="64"/>
      <c r="X31" s="64"/>
    </row>
    <row r="32" customFormat="false" ht="14.25" hidden="false" customHeight="false" outlineLevel="0" collapsed="false">
      <c r="B32" s="87"/>
      <c r="C32" s="60" t="n">
        <f aca="false">C16</f>
        <v>7327074</v>
      </c>
      <c r="D32" s="83" t="n">
        <f aca="false">C$26+C$25*C32</f>
        <v>5.928275437355</v>
      </c>
      <c r="E32" s="83"/>
      <c r="F32" s="83"/>
      <c r="H32" s="61" t="n">
        <f aca="false">I16</f>
        <v>10472034</v>
      </c>
      <c r="I32" s="79" t="n">
        <f aca="false">I$26+I$25*H32</f>
        <v>11.0100946700573</v>
      </c>
      <c r="J32" s="79"/>
      <c r="K32" s="79"/>
      <c r="L32" s="79"/>
      <c r="N32" s="80" t="n">
        <f aca="false">O16</f>
        <v>5709090</v>
      </c>
      <c r="O32" s="62" t="n">
        <f aca="false">O$26+O$25*N32</f>
        <v>5.88927287578583</v>
      </c>
      <c r="P32" s="62"/>
      <c r="Q32" s="62"/>
      <c r="R32" s="62"/>
      <c r="T32" s="81" t="n">
        <f aca="false">U16</f>
        <v>5037474</v>
      </c>
      <c r="U32" s="64" t="n">
        <f aca="false">U$26+U$25*T32</f>
        <v>4.34739062190055</v>
      </c>
      <c r="V32" s="64"/>
      <c r="W32" s="64"/>
      <c r="X32" s="64"/>
    </row>
    <row r="33" customFormat="false" ht="14.25" hidden="false" customHeight="false" outlineLevel="0" collapsed="false">
      <c r="B33" s="87"/>
      <c r="C33" s="60" t="n">
        <f aca="false">C17</f>
        <v>9616815</v>
      </c>
      <c r="D33" s="83" t="n">
        <f aca="false">C$26+C$25*C33</f>
        <v>15.2686905288696</v>
      </c>
      <c r="E33" s="83"/>
      <c r="F33" s="83"/>
      <c r="H33" s="61" t="n">
        <f aca="false">I17</f>
        <v>13744575</v>
      </c>
      <c r="I33" s="79" t="n">
        <f aca="false">I$26+I$25*H33</f>
        <v>21.531528301239</v>
      </c>
      <c r="J33" s="79"/>
      <c r="K33" s="79"/>
      <c r="L33" s="79"/>
      <c r="N33" s="80" t="n">
        <f aca="false">O17</f>
        <v>7493211</v>
      </c>
      <c r="O33" s="62" t="n">
        <f aca="false">O$26+O$25*N33</f>
        <v>10.6184187316894</v>
      </c>
      <c r="P33" s="62"/>
      <c r="Q33" s="62"/>
      <c r="R33" s="62"/>
      <c r="T33" s="81" t="n">
        <f aca="false">U17</f>
        <v>6611715</v>
      </c>
      <c r="U33" s="64" t="n">
        <f aca="false">U$26+U$25*T33</f>
        <v>7.54922109842301</v>
      </c>
      <c r="V33" s="64"/>
      <c r="W33" s="64"/>
      <c r="X33" s="64"/>
    </row>
    <row r="34" customFormat="false" ht="14.25" hidden="false" customHeight="false" outlineLevel="0" collapsed="false">
      <c r="B34" s="87"/>
      <c r="C34" s="60" t="n">
        <f aca="false">C18</f>
        <v>11906556</v>
      </c>
      <c r="D34" s="83" t="n">
        <f aca="false">C$26+C$25*C34</f>
        <v>24.6091056203842</v>
      </c>
      <c r="E34" s="83"/>
      <c r="F34" s="83"/>
      <c r="H34" s="61" t="n">
        <f aca="false">I18</f>
        <v>17017116</v>
      </c>
      <c r="I34" s="79" t="n">
        <f aca="false">I$26+I$25*H34</f>
        <v>32.0529619324208</v>
      </c>
      <c r="J34" s="79"/>
      <c r="K34" s="79"/>
      <c r="L34" s="79"/>
      <c r="N34" s="80" t="n">
        <f aca="false">O18</f>
        <v>9277332</v>
      </c>
      <c r="O34" s="62" t="n">
        <f aca="false">O$26+O$25*N34</f>
        <v>15.347564587593</v>
      </c>
      <c r="P34" s="62"/>
      <c r="Q34" s="62"/>
      <c r="R34" s="62"/>
      <c r="T34" s="81" t="n">
        <f aca="false">U18</f>
        <v>8185956</v>
      </c>
      <c r="U34" s="64" t="n">
        <f aca="false">U$26+U$25*T34</f>
        <v>10.7510515749455</v>
      </c>
      <c r="V34" s="64"/>
      <c r="W34" s="64"/>
      <c r="X34" s="64"/>
    </row>
    <row r="35" customFormat="false" ht="14.25" hidden="false" customHeight="false" outlineLevel="0" collapsed="false">
      <c r="B35" s="87"/>
      <c r="C35" s="60" t="n">
        <f aca="false">C19</f>
        <v>14196297</v>
      </c>
      <c r="D35" s="83" t="n">
        <f aca="false">C$26+C$25*C35</f>
        <v>33.9495207118988</v>
      </c>
      <c r="E35" s="83"/>
      <c r="F35" s="83"/>
      <c r="H35" s="61" t="n">
        <f aca="false">I19</f>
        <v>20289657</v>
      </c>
      <c r="I35" s="79" t="n">
        <f aca="false">I$26+I$25*H35</f>
        <v>42.5743955636025</v>
      </c>
      <c r="J35" s="79"/>
      <c r="K35" s="79"/>
      <c r="L35" s="79"/>
      <c r="N35" s="80" t="n">
        <f aca="false">O19</f>
        <v>11061453</v>
      </c>
      <c r="O35" s="62" t="n">
        <f aca="false">O$26+O$25*N35</f>
        <v>20.0767104434967</v>
      </c>
      <c r="P35" s="62"/>
      <c r="Q35" s="62"/>
      <c r="R35" s="62"/>
      <c r="T35" s="81" t="n">
        <f aca="false">U19</f>
        <v>9760197</v>
      </c>
      <c r="U35" s="64" t="n">
        <f aca="false">U$26+U$25*T35</f>
        <v>13.9528820514679</v>
      </c>
      <c r="V35" s="64"/>
      <c r="W35" s="64"/>
      <c r="X35" s="64"/>
    </row>
    <row r="38" customFormat="false" ht="15" hidden="false" customHeight="false" outlineLevel="0" collapsed="false">
      <c r="B38" s="92"/>
      <c r="C38" s="93" t="s">
        <v>81</v>
      </c>
      <c r="D38" s="92"/>
      <c r="E38" s="92"/>
      <c r="F38" s="92"/>
    </row>
    <row r="39" customFormat="false" ht="14.25" hidden="false" customHeight="false" outlineLevel="0" collapsed="false">
      <c r="B39" s="92"/>
      <c r="C39" s="92" t="n">
        <f aca="false">C16</f>
        <v>7327074</v>
      </c>
      <c r="D39" s="94" t="n">
        <f aca="false">D16</f>
        <v>8.55237278938293</v>
      </c>
      <c r="E39" s="94" t="n">
        <f aca="false">C39*D39</f>
        <v>62663868.3033952</v>
      </c>
      <c r="F39" s="94" t="n">
        <f aca="false">C39^2</f>
        <v>53686013401476</v>
      </c>
    </row>
    <row r="40" customFormat="false" ht="14.25" hidden="false" customHeight="false" outlineLevel="0" collapsed="false">
      <c r="B40" s="92"/>
      <c r="C40" s="92" t="n">
        <f aca="false">C17</f>
        <v>9616815</v>
      </c>
      <c r="D40" s="94" t="n">
        <f aca="false">D17</f>
        <v>12.0298404574394</v>
      </c>
      <c r="E40" s="94" t="n">
        <f aca="false">C40*D40</f>
        <v>115688750.15871</v>
      </c>
      <c r="F40" s="94" t="n">
        <f aca="false">C40^2</f>
        <v>92483130744225</v>
      </c>
    </row>
    <row r="41" customFormat="false" ht="14.25" hidden="false" customHeight="false" outlineLevel="0" collapsed="false">
      <c r="B41" s="92"/>
      <c r="C41" s="92" t="n">
        <f aca="false">C18</f>
        <v>11906556</v>
      </c>
      <c r="D41" s="94" t="n">
        <f aca="false">D18</f>
        <v>23.2145137071609</v>
      </c>
      <c r="E41" s="94" t="n">
        <f aca="false">C41*D41</f>
        <v>276404907.467079</v>
      </c>
      <c r="F41" s="94" t="n">
        <f aca="false">C41^2</f>
        <v>141766075781136</v>
      </c>
    </row>
    <row r="42" customFormat="false" ht="14.25" hidden="false" customHeight="false" outlineLevel="0" collapsed="false">
      <c r="B42" s="92"/>
      <c r="C42" s="92" t="n">
        <f aca="false">C19</f>
        <v>14196297</v>
      </c>
      <c r="D42" s="94" t="n">
        <f aca="false">D19</f>
        <v>35.9588653445244</v>
      </c>
      <c r="E42" s="94" t="n">
        <f aca="false">C42*D42</f>
        <v>510482732.213876</v>
      </c>
      <c r="F42" s="94" t="n">
        <f aca="false">C42^2</f>
        <v>201534848512209</v>
      </c>
    </row>
    <row r="43" customFormat="false" ht="14.25" hidden="false" customHeight="false" outlineLevel="0" collapsed="false">
      <c r="B43" s="92"/>
      <c r="C43" s="92" t="n">
        <f aca="false">I16</f>
        <v>10472034</v>
      </c>
      <c r="D43" s="94" t="n">
        <f aca="false">J16</f>
        <v>7.26868888139725</v>
      </c>
      <c r="E43" s="94" t="n">
        <f aca="false">C43*D43</f>
        <v>76117957.101414</v>
      </c>
      <c r="F43" s="94" t="n">
        <f aca="false">C43^2</f>
        <v>109663496097156</v>
      </c>
    </row>
    <row r="44" customFormat="false" ht="14.25" hidden="false" customHeight="false" outlineLevel="0" collapsed="false">
      <c r="B44" s="92"/>
      <c r="C44" s="92" t="n">
        <f aca="false">I17</f>
        <v>13744575</v>
      </c>
      <c r="D44" s="94" t="n">
        <f aca="false">J17</f>
        <v>18.8238001227379</v>
      </c>
      <c r="E44" s="94" t="n">
        <f aca="false">C44*D44</f>
        <v>258725132.57198</v>
      </c>
      <c r="F44" s="94" t="n">
        <f aca="false">C44^2</f>
        <v>188913341930625</v>
      </c>
    </row>
    <row r="45" customFormat="false" ht="14.25" hidden="false" customHeight="false" outlineLevel="0" collapsed="false">
      <c r="B45" s="92"/>
      <c r="C45" s="92" t="n">
        <f aca="false">I18</f>
        <v>17017116</v>
      </c>
      <c r="D45" s="94" t="n">
        <f aca="false">J18</f>
        <v>48.6926356554032</v>
      </c>
      <c r="E45" s="94" t="n">
        <f aca="false">C45*D45</f>
        <v>828608229.293732</v>
      </c>
      <c r="F45" s="94" t="n">
        <f aca="false">C45^2</f>
        <v>289582236957456</v>
      </c>
    </row>
    <row r="46" customFormat="false" ht="14.25" hidden="false" customHeight="false" outlineLevel="0" collapsed="false">
      <c r="B46" s="92"/>
      <c r="C46" s="92" t="n">
        <f aca="false">I19</f>
        <v>20289657</v>
      </c>
      <c r="D46" s="94" t="n">
        <f aca="false">J19</f>
        <v>32.3838558077813</v>
      </c>
      <c r="E46" s="94" t="n">
        <f aca="false">C46*D46</f>
        <v>657057326.67734</v>
      </c>
      <c r="F46" s="94" t="n">
        <f aca="false">C46^2</f>
        <v>411670181177649</v>
      </c>
    </row>
    <row r="47" customFormat="false" ht="14.25" hidden="false" customHeight="false" outlineLevel="0" collapsed="false">
      <c r="B47" s="92"/>
      <c r="C47" s="92" t="n">
        <f aca="false">O16</f>
        <v>5709090</v>
      </c>
      <c r="D47" s="95" t="n">
        <f aca="false">P16</f>
        <v>7.29935047626496</v>
      </c>
      <c r="E47" s="94" t="n">
        <f aca="false">C47*D47</f>
        <v>41672648.8105395</v>
      </c>
      <c r="F47" s="94" t="n">
        <f aca="false">C47^2</f>
        <v>32593708628100</v>
      </c>
    </row>
    <row r="48" customFormat="false" ht="14.25" hidden="false" customHeight="false" outlineLevel="0" collapsed="false">
      <c r="B48" s="92"/>
      <c r="C48" s="92" t="n">
        <f aca="false">O17</f>
        <v>7493211</v>
      </c>
      <c r="D48" s="95" t="n">
        <f aca="false">P17</f>
        <v>8.35341062545777</v>
      </c>
      <c r="E48" s="94" t="n">
        <f aca="false">C48*D48</f>
        <v>62593868.386197</v>
      </c>
      <c r="F48" s="94" t="n">
        <f aca="false">C48^2</f>
        <v>56148211090521</v>
      </c>
    </row>
    <row r="49" customFormat="false" ht="14.25" hidden="false" customHeight="false" outlineLevel="0" collapsed="false">
      <c r="B49" s="92"/>
      <c r="C49" s="92" t="n">
        <f aca="false">O18</f>
        <v>9277332</v>
      </c>
      <c r="D49" s="95" t="n">
        <f aca="false">P18</f>
        <v>15.647347998619</v>
      </c>
      <c r="E49" s="94" t="n">
        <f aca="false">C49*D49</f>
        <v>145165642.302724</v>
      </c>
      <c r="F49" s="94" t="n">
        <f aca="false">C49^2</f>
        <v>86068889038224</v>
      </c>
    </row>
    <row r="50" customFormat="false" ht="14.25" hidden="false" customHeight="false" outlineLevel="0" collapsed="false">
      <c r="B50" s="92"/>
      <c r="C50" s="92" t="n">
        <f aca="false">O19</f>
        <v>11061453</v>
      </c>
      <c r="D50" s="95" t="n">
        <f aca="false">P19</f>
        <v>20.6318575382232</v>
      </c>
      <c r="E50" s="94" t="n">
        <f aca="false">C50*D50</f>
        <v>228218322.461752</v>
      </c>
      <c r="F50" s="94" t="n">
        <f aca="false">C50^2</f>
        <v>122355742471209</v>
      </c>
    </row>
    <row r="51" customFormat="false" ht="14.25" hidden="false" customHeight="false" outlineLevel="0" collapsed="false">
      <c r="B51" s="92"/>
      <c r="C51" s="92" t="n">
        <f aca="false">U16</f>
        <v>5037474</v>
      </c>
      <c r="D51" s="95" t="n">
        <f aca="false">V16</f>
        <v>2.89844959974289</v>
      </c>
      <c r="E51" s="94" t="n">
        <f aca="false">C51*D51</f>
        <v>14600864.4990152</v>
      </c>
      <c r="F51" s="94" t="n">
        <f aca="false">C51^2</f>
        <v>25376144300676</v>
      </c>
    </row>
    <row r="52" customFormat="false" ht="14.25" hidden="false" customHeight="false" outlineLevel="0" collapsed="false">
      <c r="B52" s="92"/>
      <c r="C52" s="92" t="n">
        <f aca="false">U17</f>
        <v>6611715</v>
      </c>
      <c r="D52" s="95" t="n">
        <f aca="false">V17</f>
        <v>8.19383735656738</v>
      </c>
      <c r="E52" s="94" t="n">
        <f aca="false">C52*D52</f>
        <v>54175317.3579769</v>
      </c>
      <c r="F52" s="94" t="n">
        <f aca="false">C52^2</f>
        <v>43714775241225</v>
      </c>
    </row>
    <row r="53" customFormat="false" ht="14.25" hidden="false" customHeight="false" outlineLevel="0" collapsed="false">
      <c r="B53" s="92"/>
      <c r="C53" s="92" t="n">
        <f aca="false">U18</f>
        <v>8185956</v>
      </c>
      <c r="D53" s="95" t="n">
        <f aca="false">V18</f>
        <v>13.8086421251297</v>
      </c>
      <c r="E53" s="94" t="n">
        <f aca="false">C53*D53</f>
        <v>113036936.856058</v>
      </c>
      <c r="F53" s="94" t="n">
        <f aca="false">C53^2</f>
        <v>67009875633936</v>
      </c>
    </row>
    <row r="54" customFormat="false" ht="14.25" hidden="false" customHeight="false" outlineLevel="0" collapsed="false">
      <c r="B54" s="92"/>
      <c r="C54" s="92" t="n">
        <f aca="false">U19</f>
        <v>9760197</v>
      </c>
      <c r="D54" s="95" t="n">
        <f aca="false">V19</f>
        <v>11.699616265297</v>
      </c>
      <c r="E54" s="94" t="n">
        <f aca="false">C54*D54</f>
        <v>114190559.573703</v>
      </c>
      <c r="F54" s="94" t="n">
        <f aca="false">C54^2</f>
        <v>95261445478809</v>
      </c>
    </row>
    <row r="55" customFormat="false" ht="15" hidden="false" customHeight="false" outlineLevel="0" collapsed="false">
      <c r="B55" s="96"/>
      <c r="C55" s="92"/>
      <c r="D55" s="92"/>
      <c r="E55" s="92"/>
      <c r="F55" s="92"/>
    </row>
    <row r="56" customFormat="false" ht="15" hidden="false" customHeight="false" outlineLevel="0" collapsed="false">
      <c r="B56" s="96" t="s">
        <v>75</v>
      </c>
      <c r="C56" s="92" t="n">
        <f aca="false">SUM(C39:C54)</f>
        <v>167706552</v>
      </c>
      <c r="D56" s="92" t="n">
        <f aca="false">SUM(D39:D54)</f>
        <v>275.457084751129</v>
      </c>
      <c r="E56" s="94" t="n">
        <f aca="false">SUM(E39:E54)</f>
        <v>3559403064.03549</v>
      </c>
      <c r="F56" s="94" t="n">
        <f aca="false">SUM(F39:F54)</f>
        <v>2017828116484630</v>
      </c>
    </row>
    <row r="57" customFormat="false" ht="15" hidden="false" customHeight="false" outlineLevel="0" collapsed="false">
      <c r="B57" s="96"/>
      <c r="C57" s="92"/>
      <c r="D57" s="92"/>
      <c r="E57" s="92"/>
      <c r="F57" s="92"/>
    </row>
    <row r="58" customFormat="false" ht="15" hidden="false" customHeight="false" outlineLevel="0" collapsed="false">
      <c r="B58" s="96" t="s">
        <v>76</v>
      </c>
      <c r="C58" s="97" t="n">
        <v>4</v>
      </c>
      <c r="D58" s="92"/>
      <c r="E58" s="92"/>
      <c r="F58" s="92"/>
    </row>
    <row r="59" customFormat="false" ht="15" hidden="false" customHeight="false" outlineLevel="0" collapsed="false">
      <c r="B59" s="96"/>
      <c r="C59" s="92"/>
      <c r="D59" s="92"/>
      <c r="E59" s="92"/>
      <c r="F59" s="92"/>
    </row>
    <row r="60" customFormat="false" ht="15" hidden="false" customHeight="false" outlineLevel="0" collapsed="false">
      <c r="B60" s="96" t="s">
        <v>77</v>
      </c>
      <c r="C60" s="92" t="n">
        <f aca="false">(C58*E56-C56*D56)/(C58*F56-(C56)^2)</f>
        <v>1.59360060754088E-006</v>
      </c>
      <c r="D60" s="92"/>
      <c r="E60" s="92"/>
      <c r="F60" s="92"/>
    </row>
    <row r="61" customFormat="false" ht="15" hidden="false" customHeight="false" outlineLevel="0" collapsed="false">
      <c r="B61" s="96" t="s">
        <v>78</v>
      </c>
      <c r="C61" s="92" t="n">
        <f aca="false">(D56-C60*C56)/C58</f>
        <v>2.04995539883561</v>
      </c>
      <c r="D61" s="92"/>
      <c r="E61" s="92"/>
      <c r="F61" s="92"/>
    </row>
    <row r="62" customFormat="false" ht="15" hidden="false" customHeight="false" outlineLevel="0" collapsed="false">
      <c r="B62" s="96"/>
      <c r="C62" s="92"/>
      <c r="D62" s="92"/>
      <c r="E62" s="92"/>
      <c r="F62" s="92"/>
    </row>
    <row r="63" customFormat="false" ht="15" hidden="false" customHeight="false" outlineLevel="0" collapsed="false">
      <c r="B63" s="96" t="s">
        <v>79</v>
      </c>
      <c r="C63" s="98" t="n">
        <f aca="false">1/C60</f>
        <v>627509.800930059</v>
      </c>
      <c r="D63" s="92"/>
      <c r="E63" s="92"/>
      <c r="F63" s="92"/>
    </row>
    <row r="64" customFormat="false" ht="14.25" hidden="false" customHeight="false" outlineLevel="0" collapsed="false">
      <c r="B64" s="99"/>
      <c r="C64" s="92"/>
      <c r="D64" s="92"/>
      <c r="E64" s="92"/>
      <c r="F64" s="92"/>
    </row>
    <row r="65" customFormat="false" ht="14.25" hidden="false" customHeight="false" outlineLevel="0" collapsed="false">
      <c r="B65" s="92"/>
      <c r="C65" s="92"/>
      <c r="D65" s="92"/>
      <c r="E65" s="92"/>
      <c r="F65" s="92"/>
    </row>
    <row r="66" customFormat="false" ht="13.8" hidden="false" customHeight="false" outlineLevel="0" collapsed="false">
      <c r="B66" s="99"/>
      <c r="C66" s="96" t="s">
        <v>71</v>
      </c>
      <c r="D66" s="96" t="s">
        <v>80</v>
      </c>
      <c r="E66" s="99"/>
      <c r="F66" s="92"/>
    </row>
    <row r="67" customFormat="false" ht="14.25" hidden="false" customHeight="false" outlineLevel="0" collapsed="false">
      <c r="B67" s="92"/>
      <c r="C67" s="92" t="n">
        <v>540739280</v>
      </c>
      <c r="D67" s="92" t="n">
        <f aca="false">C$61+C$60*C67</f>
        <v>863.772400528056</v>
      </c>
      <c r="E67" s="92"/>
      <c r="F67" s="92"/>
    </row>
    <row r="68" customFormat="false" ht="14.25" hidden="false" customHeight="false" outlineLevel="0" collapsed="false">
      <c r="B68" s="92"/>
      <c r="C68" s="92" t="n">
        <v>463706328</v>
      </c>
      <c r="D68" s="92" t="n">
        <f aca="false">C$61+C$60*C68</f>
        <v>741.012641420188</v>
      </c>
      <c r="E68" s="92"/>
      <c r="F68" s="92"/>
    </row>
    <row r="69" customFormat="false" ht="14.25" hidden="false" customHeight="false" outlineLevel="0" collapsed="false">
      <c r="B69" s="92"/>
      <c r="C69" s="92" t="n">
        <v>463461559</v>
      </c>
      <c r="D69" s="92" t="n">
        <f aca="false">C$61+C$60*C69</f>
        <v>740.622577393081</v>
      </c>
      <c r="E69" s="92"/>
      <c r="F69" s="92"/>
    </row>
    <row r="70" customFormat="false" ht="14.25" hidden="false" customHeight="false" outlineLevel="0" collapsed="false">
      <c r="B70" s="92"/>
      <c r="C70" s="92" t="n">
        <v>185881015</v>
      </c>
      <c r="D70" s="92" t="n">
        <f aca="false">C$61+C$60*C70</f>
        <v>298.270053833152</v>
      </c>
      <c r="E70" s="92"/>
      <c r="F70" s="92"/>
    </row>
    <row r="71" customFormat="false" ht="14.25" hidden="false" customHeight="false" outlineLevel="0" collapsed="false">
      <c r="B71" s="92"/>
      <c r="C71" s="92" t="n">
        <v>725057360</v>
      </c>
      <c r="D71" s="92" t="n">
        <f aca="false">C$61+C$60*C71</f>
        <v>1157.50180479682</v>
      </c>
      <c r="E71" s="92"/>
      <c r="F71" s="92"/>
    </row>
    <row r="72" customFormat="false" ht="14.25" hidden="false" customHeight="false" outlineLevel="0" collapsed="false">
      <c r="B72" s="92"/>
      <c r="C72" s="92" t="n">
        <v>1139905096</v>
      </c>
      <c r="D72" s="92" t="n">
        <f aca="false">C$61+C$60*C72</f>
        <v>1818.60340892338</v>
      </c>
      <c r="E72" s="92"/>
      <c r="F72" s="92"/>
    </row>
    <row r="73" customFormat="false" ht="14.25" hidden="false" customHeight="false" outlineLevel="0" collapsed="false">
      <c r="B73" s="92"/>
      <c r="C73" s="92" t="n">
        <v>508449924</v>
      </c>
      <c r="D73" s="92" t="n">
        <f aca="false">C$61+C$60*C73</f>
        <v>812.316063189352</v>
      </c>
      <c r="E73" s="92"/>
      <c r="F73" s="92"/>
    </row>
    <row r="74" customFormat="false" ht="14.25" hidden="false" customHeight="false" outlineLevel="0" collapsed="false">
      <c r="B74" s="92"/>
      <c r="C74" s="92" t="n">
        <v>498482360</v>
      </c>
      <c r="D74" s="92" t="n">
        <f aca="false">C$61+C$60*C74</f>
        <v>796.431747143249</v>
      </c>
      <c r="E74" s="92"/>
      <c r="F74" s="92"/>
    </row>
    <row r="75" customFormat="false" ht="14.25" hidden="false" customHeight="false" outlineLevel="0" collapsed="false">
      <c r="B75" s="92"/>
      <c r="C75" s="92" t="n">
        <v>1364063160</v>
      </c>
      <c r="D75" s="92" t="n">
        <f aca="false">C$61+C$60*C75</f>
        <v>2175.82183589897</v>
      </c>
      <c r="E75" s="92"/>
      <c r="F75" s="92"/>
    </row>
    <row r="76" customFormat="false" ht="14.25" hidden="false" customHeight="false" outlineLevel="0" collapsed="false">
      <c r="B76" s="92"/>
      <c r="C76" s="92" t="n">
        <v>2859363848</v>
      </c>
      <c r="D76" s="92" t="n">
        <f aca="false">C$61+C$60*C76</f>
        <v>4558.73392075208</v>
      </c>
      <c r="E76" s="92"/>
      <c r="F76" s="92"/>
    </row>
    <row r="77" customFormat="false" ht="14.25" hidden="false" customHeight="false" outlineLevel="0" collapsed="false">
      <c r="B77" s="92"/>
      <c r="C77" s="92" t="n">
        <v>921128039</v>
      </c>
      <c r="D77" s="92" t="n">
        <f aca="false">C$61+C$60*C77</f>
        <v>1469.96015797218</v>
      </c>
      <c r="E77" s="92"/>
      <c r="F77" s="92"/>
    </row>
    <row r="78" customFormat="false" ht="14.25" hidden="false" customHeight="false" outlineLevel="0" collapsed="false">
      <c r="B78" s="92"/>
      <c r="C78" s="92" t="n">
        <v>812763497</v>
      </c>
      <c r="D78" s="92" t="n">
        <f aca="false">C$61+C$60*C78</f>
        <v>1297.27035800509</v>
      </c>
      <c r="E78" s="92"/>
      <c r="F78" s="92"/>
    </row>
    <row r="79" customFormat="false" ht="14.25" hidden="false" customHeight="false" outlineLevel="0" collapsed="false">
      <c r="B79" s="92"/>
      <c r="C79" s="92" t="n">
        <v>2078017688</v>
      </c>
      <c r="D79" s="92" t="n">
        <f aca="false">C$61+C$60*C79</f>
        <v>3313.58020547634</v>
      </c>
      <c r="E79" s="92"/>
      <c r="F79" s="92"/>
    </row>
    <row r="80" customFormat="false" ht="14.25" hidden="false" customHeight="false" outlineLevel="0" collapsed="false">
      <c r="B80" s="92"/>
      <c r="C80" s="92" t="n">
        <v>1875773184</v>
      </c>
      <c r="D80" s="92" t="n">
        <f aca="false">C$61+C$60*C80</f>
        <v>2991.28324103013</v>
      </c>
      <c r="E80" s="92"/>
      <c r="F80" s="92"/>
    </row>
    <row r="81" customFormat="false" ht="14.25" hidden="false" customHeight="false" outlineLevel="0" collapsed="false">
      <c r="B81" s="92"/>
      <c r="C81" s="92" t="n">
        <v>1193045980</v>
      </c>
      <c r="D81" s="92" t="n">
        <f aca="false">C$61+C$60*C81</f>
        <v>1903.28875395104</v>
      </c>
      <c r="E81" s="92"/>
      <c r="F81" s="92"/>
    </row>
    <row r="82" customFormat="false" ht="14.25" hidden="false" customHeight="false" outlineLevel="0" collapsed="false">
      <c r="B82" s="92"/>
      <c r="C82" s="92" t="n">
        <v>676730718</v>
      </c>
      <c r="D82" s="92" t="n">
        <f aca="false">C$61+C$60*C82</f>
        <v>1080.48843874521</v>
      </c>
      <c r="E82" s="92"/>
      <c r="F82" s="92"/>
    </row>
    <row r="90" customFormat="false" ht="14.25" hidden="false" customHeight="false" outlineLevel="0" collapsed="false">
      <c r="D90" s="0" t="s">
        <v>82</v>
      </c>
    </row>
    <row r="91" customFormat="false" ht="14.25" hidden="false" customHeight="false" outlineLevel="0" collapsed="false">
      <c r="D91" s="100" t="s">
        <v>1</v>
      </c>
      <c r="E91" s="100"/>
      <c r="F91" s="100"/>
      <c r="G91" s="100"/>
    </row>
    <row r="92" customFormat="false" ht="14.25" hidden="false" customHeight="false" outlineLevel="0" collapsed="false">
      <c r="C92" s="100" t="s">
        <v>2</v>
      </c>
      <c r="D92" s="100" t="n">
        <v>2</v>
      </c>
      <c r="E92" s="100" t="n">
        <v>3</v>
      </c>
      <c r="F92" s="100" t="n">
        <v>4</v>
      </c>
      <c r="G92" s="100" t="n">
        <v>5</v>
      </c>
    </row>
    <row r="93" customFormat="false" ht="14.25" hidden="false" customHeight="false" outlineLevel="0" collapsed="false">
      <c r="C93" s="100" t="n">
        <v>38160</v>
      </c>
      <c r="D93" s="0" t="n">
        <v>8.55051254034042</v>
      </c>
      <c r="E93" s="0" t="n">
        <v>12.0280965209007</v>
      </c>
      <c r="F93" s="0" t="n">
        <v>23.2128919124603</v>
      </c>
      <c r="G93" s="0" t="n">
        <v>35.9571246504784</v>
      </c>
    </row>
    <row r="94" customFormat="false" ht="14.25" hidden="false" customHeight="false" outlineLevel="0" collapsed="false">
      <c r="C94" s="100" t="n">
        <v>54540</v>
      </c>
      <c r="D94" s="0" t="n">
        <v>7.26625076532364</v>
      </c>
      <c r="E94" s="0" t="n">
        <v>18.8216192007065</v>
      </c>
      <c r="F94" s="0" t="n">
        <v>48.6904141426087</v>
      </c>
      <c r="G94" s="0" t="n">
        <v>32.3815699577332</v>
      </c>
    </row>
    <row r="95" customFormat="false" ht="14.25" hidden="false" customHeight="false" outlineLevel="0" collapsed="false">
      <c r="C95" s="100" t="n">
        <v>29733</v>
      </c>
      <c r="D95" s="0" t="n">
        <v>7.29782432317734</v>
      </c>
      <c r="E95" s="0" t="n">
        <v>8.35189703702927</v>
      </c>
      <c r="F95" s="0" t="n">
        <v>15.6458386778831</v>
      </c>
      <c r="G95" s="0" t="n">
        <v>20.6303659200668</v>
      </c>
    </row>
    <row r="96" customFormat="false" ht="14.25" hidden="false" customHeight="false" outlineLevel="0" collapsed="false">
      <c r="C96" s="100" t="n">
        <v>26235</v>
      </c>
      <c r="D96" s="0" t="n">
        <v>2.89697793722153</v>
      </c>
      <c r="E96" s="0" t="n">
        <v>8.19235777854919</v>
      </c>
      <c r="F96" s="0" t="n">
        <v>13.8072854042053</v>
      </c>
      <c r="G96" s="0" t="n">
        <v>11.698229444027</v>
      </c>
    </row>
    <row r="99" customFormat="false" ht="14.25" hidden="false" customHeight="false" outlineLevel="0" collapsed="false">
      <c r="D99" s="0" t="s">
        <v>83</v>
      </c>
    </row>
    <row r="100" customFormat="false" ht="14.25" hidden="false" customHeight="false" outlineLevel="0" collapsed="false">
      <c r="D100" s="100" t="s">
        <v>1</v>
      </c>
      <c r="E100" s="100"/>
      <c r="F100" s="100"/>
      <c r="G100" s="100"/>
    </row>
    <row r="101" customFormat="false" ht="14.25" hidden="false" customHeight="false" outlineLevel="0" collapsed="false">
      <c r="C101" s="100" t="s">
        <v>2</v>
      </c>
      <c r="D101" s="100" t="n">
        <v>2</v>
      </c>
      <c r="E101" s="100" t="n">
        <v>3</v>
      </c>
      <c r="F101" s="100" t="n">
        <v>4</v>
      </c>
      <c r="G101" s="100" t="n">
        <v>5</v>
      </c>
    </row>
    <row r="102" customFormat="false" ht="14.25" hidden="false" customHeight="false" outlineLevel="0" collapsed="false">
      <c r="C102" s="100" t="n">
        <v>38160</v>
      </c>
      <c r="D102" s="0" t="n">
        <v>0.00186024904251099</v>
      </c>
      <c r="E102" s="0" t="n">
        <v>0.00174393653869629</v>
      </c>
      <c r="F102" s="0" t="n">
        <v>0.00162179470062256</v>
      </c>
      <c r="G102" s="0" t="n">
        <v>0.00174069404602051</v>
      </c>
    </row>
    <row r="103" customFormat="false" ht="14.25" hidden="false" customHeight="false" outlineLevel="0" collapsed="false">
      <c r="C103" s="100" t="n">
        <v>54540</v>
      </c>
      <c r="D103" s="0" t="n">
        <v>0.0024381160736084</v>
      </c>
      <c r="E103" s="0" t="n">
        <v>0.00218092203140259</v>
      </c>
      <c r="F103" s="0" t="n">
        <v>0.00222151279449463</v>
      </c>
      <c r="G103" s="0" t="n">
        <v>0.00228585004806519</v>
      </c>
    </row>
    <row r="104" customFormat="false" ht="14.25" hidden="false" customHeight="false" outlineLevel="0" collapsed="false">
      <c r="C104" s="100" t="n">
        <v>29733</v>
      </c>
      <c r="D104" s="0" t="n">
        <v>0.00152615308761597</v>
      </c>
      <c r="E104" s="0" t="n">
        <v>0.00151358842849731</v>
      </c>
      <c r="F104" s="0" t="n">
        <v>0.0015093207359314</v>
      </c>
      <c r="G104" s="0" t="n">
        <v>0.00149161815643311</v>
      </c>
    </row>
    <row r="105" customFormat="false" ht="14.25" hidden="false" customHeight="false" outlineLevel="0" collapsed="false">
      <c r="C105" s="100" t="n">
        <v>26235</v>
      </c>
      <c r="D105" s="0" t="n">
        <v>0.0014716625213623</v>
      </c>
      <c r="E105" s="0" t="n">
        <v>0.00147957801818848</v>
      </c>
      <c r="F105" s="0" t="n">
        <v>0.00135672092437744</v>
      </c>
      <c r="G105" s="0" t="n">
        <v>0.00138682126998901</v>
      </c>
    </row>
  </sheetData>
  <mergeCells count="1">
    <mergeCell ref="I7:K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39" activeCellId="0" sqref="I39"/>
    </sheetView>
  </sheetViews>
  <sheetFormatPr defaultColWidth="10.492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2021-09-17T14:16:18Z</dcterms:created>
  <dc:creator>Diego Frias</dc:creator>
  <dc:description/>
  <dc:language>pt-BR</dc:language>
  <cp:lastModifiedBy/>
  <dcterms:modified xsi:type="dcterms:W3CDTF">2021-11-29T22:32:22Z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