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cialização" sheetId="1" state="visible" r:id="rId2"/>
    <sheet name="iterativo" sheetId="2" state="visible" r:id="rId3"/>
    <sheet name="Regressão Linea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<sst xmlns="http://schemas.openxmlformats.org/spreadsheetml/2006/main" count="244" uniqueCount="82">
  <si>
    <t xml:space="preserve">atribuições</t>
  </si>
  <si>
    <t xml:space="preserve">K</t>
  </si>
  <si>
    <t xml:space="preserve">n</t>
  </si>
  <si>
    <t xml:space="preserve">colocar formula de a(n,k) no bloco de incialização</t>
  </si>
  <si>
    <t xml:space="preserve">Nºcores*(12+17*Nºclusters)+6*Nºpixels+13</t>
  </si>
  <si>
    <t xml:space="preserve">operações</t>
  </si>
  <si>
    <t xml:space="preserve">colocar formula de o(n,k) no bloco de incialização</t>
  </si>
  <si>
    <t xml:space="preserve">Nºcores*(6*Nºclusters+1)+Nºpixels</t>
  </si>
  <si>
    <t xml:space="preserve">comparações</t>
  </si>
  <si>
    <t xml:space="preserve">colocar formula de c(n,k) no bloco de incialização</t>
  </si>
  <si>
    <t xml:space="preserve">Nºcores*(Nºclusters+1)=Nºpixels</t>
  </si>
  <si>
    <t xml:space="preserve">Custo (norma L1)</t>
  </si>
  <si>
    <t xml:space="preserve">Atribuição</t>
  </si>
  <si>
    <t xml:space="preserve">cc</t>
  </si>
  <si>
    <t xml:space="preserve">tamanho</t>
  </si>
  <si>
    <t xml:space="preserve">6*pixels</t>
  </si>
  <si>
    <t xml:space="preserve">inicio for</t>
  </si>
  <si>
    <t xml:space="preserve">12*ncolors</t>
  </si>
  <si>
    <t xml:space="preserve">class + incr</t>
  </si>
  <si>
    <t xml:space="preserve">pixels</t>
  </si>
  <si>
    <t xml:space="preserve">17*K*ncolors</t>
  </si>
  <si>
    <t xml:space="preserve">incremental</t>
  </si>
  <si>
    <t xml:space="preserve">ncolors</t>
  </si>
  <si>
    <t xml:space="preserve">Mc</t>
  </si>
  <si>
    <t xml:space="preserve">mc</t>
  </si>
  <si>
    <t xml:space="preserve">Operação</t>
  </si>
  <si>
    <t xml:space="preserve">6*k*ncolors</t>
  </si>
  <si>
    <t xml:space="preserve">1*ncolors</t>
  </si>
  <si>
    <t xml:space="preserve">1*pixels</t>
  </si>
  <si>
    <t xml:space="preserve">Comparação</t>
  </si>
  <si>
    <t xml:space="preserve">ncolors(k+1)+pixels</t>
  </si>
  <si>
    <t xml:space="preserve">k</t>
  </si>
  <si>
    <t xml:space="preserve">'colocar formula de a(n,k) no bloco iterativo</t>
  </si>
  <si>
    <t xml:space="preserve">Nºiterações*(Nºcores*(10*Nºpixels+11*Nºclusters*Nºpixels+12*Nºclusters)+15*Nºclusters+14*Nºclusters*Nºpixels+13*Nºpixels+15)</t>
  </si>
  <si>
    <t xml:space="preserve">colocar formula de o(n,k) no bloco iterativo</t>
  </si>
  <si>
    <t xml:space="preserve">Nºiterações*(Nºcores*(3*Nºclusters*Nºpixels+2*Nºpixels+2*Nºclusters)+Nºclusters*Nºpixels+4*Nºclusters+7*Nºpixels+1)</t>
  </si>
  <si>
    <t xml:space="preserve">colocar formula de c(n,k) no bloco iterativo</t>
  </si>
  <si>
    <t xml:space="preserve">Nºiterações*(Nºcores*(Nºclusters*Nºpixels+Nºclusters+Nºpixels)+2*(Nºclusters+Nºpixels)+3*(Nºclusters+Nºpixels)+1)</t>
  </si>
  <si>
    <t xml:space="preserve">Iterações por cluster</t>
  </si>
  <si>
    <t xml:space="preserve">4k+7n+3ncolors*k*n+1*k*n+1*ncolors*k</t>
  </si>
  <si>
    <t xml:space="preserve">while *</t>
  </si>
  <si>
    <t xml:space="preserve">11ncolors*k*n</t>
  </si>
  <si>
    <t xml:space="preserve">10ncolors*n</t>
  </si>
  <si>
    <t xml:space="preserve">12ncolors*k</t>
  </si>
  <si>
    <t xml:space="preserve">15K</t>
  </si>
  <si>
    <t xml:space="preserve">14K*n</t>
  </si>
  <si>
    <t xml:space="preserve">13n</t>
  </si>
  <si>
    <t xml:space="preserve">distancia minima</t>
  </si>
  <si>
    <t xml:space="preserve">k_menor</t>
  </si>
  <si>
    <t xml:space="preserve">else</t>
  </si>
  <si>
    <t xml:space="preserve">4k+7n+3ncolors*k*n+1*k*n+2*ncolors*k+2*ncolors*n+1</t>
  </si>
  <si>
    <t xml:space="preserve">pointcluster</t>
  </si>
  <si>
    <t xml:space="preserve">3k</t>
  </si>
  <si>
    <t xml:space="preserve">3n</t>
  </si>
  <si>
    <t xml:space="preserve">2k*n</t>
  </si>
  <si>
    <t xml:space="preserve">1ncolors*k*n</t>
  </si>
  <si>
    <t xml:space="preserve">1ncolors*n</t>
  </si>
  <si>
    <t xml:space="preserve">1ncolors*k</t>
  </si>
  <si>
    <t xml:space="preserve">FLOPS</t>
  </si>
  <si>
    <t xml:space="preserve">Núcleos</t>
  </si>
  <si>
    <t xml:space="preserve">clock</t>
  </si>
  <si>
    <t xml:space="preserve">flop/ciclo</t>
  </si>
  <si>
    <t xml:space="preserve">Processador: Intel Core i5 4460</t>
  </si>
  <si>
    <t xml:space="preserve">51,2 GFLOPS</t>
  </si>
  <si>
    <t xml:space="preserve">Fórmula Regressão Linear</t>
  </si>
  <si>
    <t xml:space="preserve">tempo médio = a+b*custo</t>
  </si>
  <si>
    <t xml:space="preserve">imagem 1</t>
  </si>
  <si>
    <t xml:space="preserve">imagem 2</t>
  </si>
  <si>
    <t xml:space="preserve">imagem 3</t>
  </si>
  <si>
    <t xml:space="preserve">imagem 4</t>
  </si>
  <si>
    <t xml:space="preserve">x</t>
  </si>
  <si>
    <t xml:space="preserve">y</t>
  </si>
  <si>
    <t xml:space="preserve">xy</t>
  </si>
  <si>
    <t xml:space="preserve">x²</t>
  </si>
  <si>
    <t xml:space="preserve">soma</t>
  </si>
  <si>
    <t xml:space="preserve">n=</t>
  </si>
  <si>
    <t xml:space="preserve">b=</t>
  </si>
  <si>
    <t xml:space="preserve">a=</t>
  </si>
  <si>
    <t xml:space="preserve">b</t>
  </si>
  <si>
    <t xml:space="preserve">Flops</t>
  </si>
  <si>
    <t xml:space="preserve">f(x)</t>
  </si>
  <si>
    <t xml:space="preserve">TODOS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</si>
</sst>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-409]#,##0.00;[RED]\-[$$-409]#,##0.00"/>
    <numFmt numFmtId="166" formatCode="0.0"/>
    <numFmt numFmtId="167" formatCode="#,##0.00"/>
    <numFmt numFmtId="168" formatCode="0.00"/>
    <numFmt numFmtId="169" formatCode="#,##0.0"/>
    <numFmt numFmtId="170" formatCode="General"/>
  </numFmts>
  <fonts count="2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4"/>
      <color rgb="FF000000"/>
      <name val="Calibri"/>
      <family val="2"/>
    </font>
    <font>
      <sz val="7.75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67171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DEDED"/>
      </patternFill>
    </fill>
    <fill>
      <patternFill patternType="solid">
        <fgColor rgb="FFFFFFCC"/>
        <bgColor rgb="FFFFFFFF"/>
      </patternFill>
    </fill>
    <fill>
      <patternFill patternType="solid">
        <fgColor rgb="FF660066"/>
        <bgColor rgb="FF800080"/>
      </patternFill>
    </fill>
    <fill>
      <patternFill patternType="solid">
        <fgColor rgb="FFED7D31"/>
        <bgColor rgb="FFF1A78B"/>
      </patternFill>
    </fill>
    <fill>
      <patternFill patternType="solid">
        <fgColor rgb="FFC9C9C9"/>
        <bgColor rgb="FFBFBFBF"/>
      </patternFill>
    </fill>
    <fill>
      <patternFill patternType="solid">
        <fgColor rgb="FFEDEDED"/>
        <bgColor rgb="FFDDDDDD"/>
      </patternFill>
    </fill>
    <fill>
      <patternFill patternType="solid">
        <fgColor rgb="FF4472C4"/>
        <bgColor rgb="FF518ABD"/>
      </patternFill>
    </fill>
    <fill>
      <patternFill patternType="solid">
        <fgColor rgb="FF767171"/>
        <bgColor rgb="FF808080"/>
      </patternFill>
    </fill>
    <fill>
      <patternFill patternType="solid">
        <fgColor rgb="FFFFC000"/>
        <bgColor rgb="FFF4B183"/>
      </patternFill>
    </fill>
    <fill>
      <patternFill patternType="solid">
        <fgColor rgb="FFB4C7E7"/>
        <bgColor rgb="FFC9C9C9"/>
      </patternFill>
    </fill>
    <fill>
      <patternFill patternType="solid">
        <fgColor rgb="FFF4B183"/>
        <bgColor rgb="FFF1A78B"/>
      </patternFill>
    </fill>
    <fill>
      <patternFill patternType="solid">
        <fgColor rgb="FFAFABAB"/>
        <bgColor rgb="FFB3B3B3"/>
      </patternFill>
    </fill>
    <fill>
      <patternFill patternType="solid">
        <fgColor rgb="FFFFE699"/>
        <bgColor rgb="FFFFFFCC"/>
      </patternFill>
    </fill>
    <fill>
      <patternFill patternType="solid">
        <fgColor rgb="FF3B3838"/>
        <bgColor rgb="FF33333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9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eading1" xfId="31"/>
    <cellStyle name="Hyperlink 15" xfId="32"/>
    <cellStyle name="Neutral 16" xfId="33"/>
    <cellStyle name="Note 17" xfId="34"/>
    <cellStyle name="Result 18" xfId="35"/>
    <cellStyle name="Result2" xfId="36"/>
    <cellStyle name="Status 19" xfId="37"/>
    <cellStyle name="Text 20" xfId="38"/>
    <cellStyle name="Warning 21" xfId="39"/>
  </cellStyles>
  <colors>
    <indexedColors>
      <rgbColor rgb="FF000000"/>
      <rgbColor rgb="FFFFFFFF"/>
      <rgbColor rgb="FFCC0000"/>
      <rgbColor rgb="FF00FF00"/>
      <rgbColor rgb="FF0000EE"/>
      <rgbColor rgb="FFD9D9D9"/>
      <rgbColor rgb="FFFF00FF"/>
      <rgbColor rgb="FF00FFFF"/>
      <rgbColor rgb="FF800000"/>
      <rgbColor rgb="FF006600"/>
      <rgbColor rgb="FF000080"/>
      <rgbColor rgb="FF996600"/>
      <rgbColor rgb="FF800080"/>
      <rgbColor rgb="FF518ABD"/>
      <rgbColor rgb="FFBFBFBF"/>
      <rgbColor rgb="FF808080"/>
      <rgbColor rgb="FF90A2D3"/>
      <rgbColor rgb="FF993366"/>
      <rgbColor rgb="FFFFFFCC"/>
      <rgbColor rgb="FFEDEDED"/>
      <rgbColor rgb="FF660066"/>
      <rgbColor rgb="FFF4B183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99CCFF"/>
      <rgbColor rgb="FFF1A78B"/>
      <rgbColor rgb="FFAFABAB"/>
      <rgbColor rgb="FFFFCCCC"/>
      <rgbColor rgb="FF4472C4"/>
      <rgbColor rgb="FF33CCCC"/>
      <rgbColor rgb="FFB3B3B3"/>
      <rgbColor rgb="FFFFC000"/>
      <rgbColor rgb="FFC9C9C9"/>
      <rgbColor rgb="FFED7D31"/>
      <rgbColor rgb="FF767171"/>
      <rgbColor rgb="FFA5A5A5"/>
      <rgbColor rgb="FF003366"/>
      <rgbColor rgb="FF639A3F"/>
      <rgbColor rgb="FF003300"/>
      <rgbColor rgb="FF3B3838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inicialização!$B$26:$B$29</c:f>
              <c:numCache>
                <c:formatCode>General</c:formatCode>
                <c:ptCount val="4"/>
                <c:pt idx="0">
                  <c:v>305479</c:v>
                </c:pt>
                <c:pt idx="1">
                  <c:v>436519</c:v>
                </c:pt>
                <c:pt idx="2">
                  <c:v>238063</c:v>
                </c:pt>
                <c:pt idx="3">
                  <c:v>210079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inicialização!$C$26:$C$29</c:f>
              <c:numCache>
                <c:formatCode>General</c:formatCode>
                <c:ptCount val="4"/>
                <c:pt idx="0">
                  <c:v>305551</c:v>
                </c:pt>
                <c:pt idx="1">
                  <c:v>436591</c:v>
                </c:pt>
                <c:pt idx="2">
                  <c:v>238135</c:v>
                </c:pt>
                <c:pt idx="3">
                  <c:v>210151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inicialização!$D$26:$D$29</c:f>
              <c:numCache>
                <c:formatCode>General</c:formatCode>
                <c:ptCount val="4"/>
                <c:pt idx="0">
                  <c:v>305623</c:v>
                </c:pt>
                <c:pt idx="1">
                  <c:v>436663</c:v>
                </c:pt>
                <c:pt idx="2">
                  <c:v>238207</c:v>
                </c:pt>
                <c:pt idx="3">
                  <c:v>210223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19080">
              <a:noFill/>
            </a:ln>
          </c:spPr>
          <c:marker>
            <c:symbol val="x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inicialização!$E$26:$E$29</c:f>
              <c:numCache>
                <c:formatCode>General</c:formatCode>
                <c:ptCount val="4"/>
                <c:pt idx="0">
                  <c:v>305695</c:v>
                </c:pt>
                <c:pt idx="1">
                  <c:v>436735</c:v>
                </c:pt>
                <c:pt idx="2">
                  <c:v>238279</c:v>
                </c:pt>
                <c:pt idx="3">
                  <c:v>210295</c:v>
                </c:pt>
              </c:numCache>
            </c:numRef>
          </c:yVal>
          <c:smooth val="0"/>
        </c:ser>
        <c:axId val="97998726"/>
        <c:axId val="21125045"/>
      </c:scatterChart>
      <c:valAx>
        <c:axId val="97998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25045"/>
        <c:crossesAt val="0"/>
        <c:crossBetween val="midCat"/>
      </c:valAx>
      <c:valAx>
        <c:axId val="211250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9872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Regressão Linear das 4 Imagens
(tempo medio x custo iteração)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"Série1"</c:f>
              <c:strCache>
                <c:ptCount val="1"/>
                <c:pt idx="0">
                  <c:v>Série1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Linear'!$C$67:$C$82</c:f>
              <c:numCache>
                <c:formatCode>General</c:formatCode>
                <c:ptCount val="16"/>
                <c:pt idx="0">
                  <c:v>540739280</c:v>
                </c:pt>
                <c:pt idx="1">
                  <c:v>463706328</c:v>
                </c:pt>
                <c:pt idx="2">
                  <c:v>463461559</c:v>
                </c:pt>
                <c:pt idx="3">
                  <c:v>185881015</c:v>
                </c:pt>
                <c:pt idx="4">
                  <c:v>725057360</c:v>
                </c:pt>
                <c:pt idx="5">
                  <c:v>1139905096</c:v>
                </c:pt>
                <c:pt idx="6">
                  <c:v>508449924</c:v>
                </c:pt>
                <c:pt idx="7">
                  <c:v>498482360</c:v>
                </c:pt>
                <c:pt idx="8">
                  <c:v>1364063160</c:v>
                </c:pt>
                <c:pt idx="9">
                  <c:v>2859363848</c:v>
                </c:pt>
                <c:pt idx="10">
                  <c:v>921128039</c:v>
                </c:pt>
                <c:pt idx="11">
                  <c:v>812763497</c:v>
                </c:pt>
                <c:pt idx="12">
                  <c:v>2078017688</c:v>
                </c:pt>
                <c:pt idx="13">
                  <c:v>1875773184</c:v>
                </c:pt>
                <c:pt idx="14">
                  <c:v>1193045980</c:v>
                </c:pt>
                <c:pt idx="15">
                  <c:v>676730718</c:v>
                </c:pt>
              </c:numCache>
            </c:numRef>
          </c:xVal>
          <c:yVal>
            <c:numRef>
              <c:f>'Regressão Linear'!$D$67:$D$82</c:f>
              <c:numCache>
                <c:formatCode>General</c:formatCode>
                <c:ptCount val="16"/>
                <c:pt idx="0">
                  <c:v>9.4355759254984</c:v>
                </c:pt>
                <c:pt idx="1">
                  <c:v>8.14101780890645</c:v>
                </c:pt>
                <c:pt idx="2">
                  <c:v>8.13690440435147</c:v>
                </c:pt>
                <c:pt idx="3">
                  <c:v>3.47209360697727</c:v>
                </c:pt>
                <c:pt idx="4">
                  <c:v>12.5330875786757</c:v>
                </c:pt>
                <c:pt idx="5">
                  <c:v>19.5047080325899</c:v>
                </c:pt>
                <c:pt idx="6">
                  <c:v>8.89294518366564</c:v>
                </c:pt>
                <c:pt idx="7">
                  <c:v>8.72543776581608</c:v>
                </c:pt>
                <c:pt idx="8">
                  <c:v>23.2717406285981</c:v>
                </c:pt>
                <c:pt idx="9">
                  <c:v>48.4006444566109</c:v>
                </c:pt>
                <c:pt idx="10">
                  <c:v>15.8281046114533</c:v>
                </c:pt>
                <c:pt idx="11">
                  <c:v>14.0070112513434</c:v>
                </c:pt>
                <c:pt idx="12">
                  <c:v>35.2699258870311</c:v>
                </c:pt>
                <c:pt idx="13">
                  <c:v>31.8711561736581</c:v>
                </c:pt>
                <c:pt idx="14">
                  <c:v>20.3977539424113</c:v>
                </c:pt>
                <c:pt idx="15">
                  <c:v>11.7209462154739</c:v>
                </c:pt>
              </c:numCache>
            </c:numRef>
          </c:yVal>
          <c:smooth val="0"/>
        </c:ser>
        <c:axId val="4214740"/>
        <c:axId val="62416695"/>
      </c:scatterChart>
      <c:valAx>
        <c:axId val="4214740"/>
        <c:scaling>
          <c:orientation val="minMax"/>
          <c:max val="3000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16695"/>
        <c:crosses val="autoZero"/>
        <c:crossBetween val="midCat"/>
      </c:valAx>
      <c:valAx>
        <c:axId val="62416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47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Regressão Linear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Linear'!$C$32:$C$35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xVal>
          <c:yVal>
            <c:numRef>
              <c:f>'Regressão Linear'!$D$32:$D$35</c:f>
              <c:numCache>
                <c:formatCode>General</c:formatCode>
                <c:ptCount val="4"/>
                <c:pt idx="0">
                  <c:v>8.65315348514376</c:v>
                </c:pt>
                <c:pt idx="1">
                  <c:v>11.8786982668522</c:v>
                </c:pt>
                <c:pt idx="2">
                  <c:v>23.2755832949237</c:v>
                </c:pt>
                <c:pt idx="3">
                  <c:v>35.9411905772602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"Série2"</c:f>
              <c:strCache>
                <c:ptCount val="1"/>
                <c:pt idx="0">
                  <c:v>Série2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Linear'!$H$32:$H$35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xVal>
          <c:yVal>
            <c:numRef>
              <c:f>'Regressão Linear'!$I$32:$I$35</c:f>
              <c:numCache>
                <c:formatCode>General</c:formatCode>
                <c:ptCount val="4"/>
                <c:pt idx="0">
                  <c:v>7.33432359146059</c:v>
                </c:pt>
                <c:pt idx="1">
                  <c:v>19.1256134752572</c:v>
                </c:pt>
                <c:pt idx="2">
                  <c:v>49.006844576782</c:v>
                </c:pt>
                <c:pt idx="3">
                  <c:v>31.6930724228721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Linear'!$N$32:$N$35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xVal>
          <c:yVal>
            <c:numRef>
              <c:f>'Regressão Linear'!$O$32:$O$35</c:f>
              <c:numCache>
                <c:formatCode>General</c:formatCode>
                <c:ptCount val="4"/>
                <c:pt idx="0">
                  <c:v>7.44092378356503</c:v>
                </c:pt>
                <c:pt idx="1">
                  <c:v>8.17796792197372</c:v>
                </c:pt>
                <c:pt idx="2">
                  <c:v>15.7024751822042</c:v>
                </c:pt>
                <c:pt idx="3">
                  <c:v>20.6045590704136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Linear'!$T$32:$T$35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xVal>
          <c:yVal>
            <c:numRef>
              <c:f>'Regressão Linear'!$U$32:$U$35</c:f>
              <c:numCache>
                <c:formatCode>General</c:formatCode>
                <c:ptCount val="4"/>
                <c:pt idx="0">
                  <c:v>2.85357833800586</c:v>
                </c:pt>
                <c:pt idx="1">
                  <c:v>8.39416145140084</c:v>
                </c:pt>
                <c:pt idx="2">
                  <c:v>13.9055991216574</c:v>
                </c:pt>
                <c:pt idx="3">
                  <c:v>11.4415116529389</c:v>
                </c:pt>
              </c:numCache>
            </c:numRef>
          </c:yVal>
          <c:smooth val="0"/>
        </c:ser>
        <c:axId val="86540976"/>
        <c:axId val="4962348"/>
      </c:scatterChart>
      <c:valAx>
        <c:axId val="86540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2348"/>
        <c:crosses val="autoZero"/>
        <c:crossBetween val="midCat"/>
      </c:valAx>
      <c:valAx>
        <c:axId val="4962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40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Linear'!$C$16:$C$19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xVal>
          <c:yVal>
            <c:numRef>
              <c:f>'Regressão Linear'!$D$16:$D$19</c:f>
              <c:numCache>
                <c:formatCode>General</c:formatCode>
                <c:ptCount val="4"/>
                <c:pt idx="0">
                  <c:v>8.55051254034042</c:v>
                </c:pt>
                <c:pt idx="1">
                  <c:v>12.0280965209007</c:v>
                </c:pt>
                <c:pt idx="2">
                  <c:v>23.2128919124603</c:v>
                </c:pt>
                <c:pt idx="3">
                  <c:v>35.9571246504784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Linear'!$I$16:$I$19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xVal>
          <c:yVal>
            <c:numRef>
              <c:f>'Regressão Linear'!$J$16:$J$19</c:f>
              <c:numCache>
                <c:formatCode>General</c:formatCode>
                <c:ptCount val="4"/>
                <c:pt idx="0">
                  <c:v>7.26625076532364</c:v>
                </c:pt>
                <c:pt idx="1">
                  <c:v>18.8216192007065</c:v>
                </c:pt>
                <c:pt idx="2">
                  <c:v>48.6904141426087</c:v>
                </c:pt>
                <c:pt idx="3">
                  <c:v>32.3815699577332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Linear'!$O$16:$O$19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xVal>
          <c:yVal>
            <c:numRef>
              <c:f>'Regressão Linear'!$P$16:$P$19</c:f>
              <c:numCache>
                <c:formatCode>General</c:formatCode>
                <c:ptCount val="4"/>
                <c:pt idx="0">
                  <c:v>7.29782432317734</c:v>
                </c:pt>
                <c:pt idx="1">
                  <c:v>8.35189703702927</c:v>
                </c:pt>
                <c:pt idx="2">
                  <c:v>15.6458386778831</c:v>
                </c:pt>
                <c:pt idx="3">
                  <c:v>20.6303659200668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Linear'!$U$16:$U$19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xVal>
          <c:yVal>
            <c:numRef>
              <c:f>'Regressão Linear'!$V$16:$V$19</c:f>
              <c:numCache>
                <c:formatCode>General</c:formatCode>
                <c:ptCount val="4"/>
                <c:pt idx="0">
                  <c:v>2.89697793722153</c:v>
                </c:pt>
                <c:pt idx="1">
                  <c:v>8.19235777854919</c:v>
                </c:pt>
                <c:pt idx="2">
                  <c:v>13.8072854042053</c:v>
                </c:pt>
                <c:pt idx="3">
                  <c:v>11.698229444027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Linear'!$C$16:$C$19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xVal>
          <c:yVal>
            <c:numRef>
              <c:f>'Regressão Linear'!$D$16:$D$19</c:f>
              <c:numCache>
                <c:formatCode>General</c:formatCode>
                <c:ptCount val="4"/>
                <c:pt idx="0">
                  <c:v>8.55051254034042</c:v>
                </c:pt>
                <c:pt idx="1">
                  <c:v>12.0280965209007</c:v>
                </c:pt>
                <c:pt idx="2">
                  <c:v>23.2128919124603</c:v>
                </c:pt>
                <c:pt idx="3">
                  <c:v>35.9571246504784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Linear'!$I$16:$I$19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xVal>
          <c:yVal>
            <c:numRef>
              <c:f>'Regressão Linear'!$J$16:$J$19</c:f>
              <c:numCache>
                <c:formatCode>General</c:formatCode>
                <c:ptCount val="4"/>
                <c:pt idx="0">
                  <c:v>7.26625076532364</c:v>
                </c:pt>
                <c:pt idx="1">
                  <c:v>18.8216192007065</c:v>
                </c:pt>
                <c:pt idx="2">
                  <c:v>48.6904141426087</c:v>
                </c:pt>
                <c:pt idx="3">
                  <c:v>32.3815699577332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Linear'!$O$16:$O$19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xVal>
          <c:yVal>
            <c:numRef>
              <c:f>'Regressão Linear'!$P$16:$P$19</c:f>
              <c:numCache>
                <c:formatCode>General</c:formatCode>
                <c:ptCount val="4"/>
                <c:pt idx="0">
                  <c:v>7.29782432317734</c:v>
                </c:pt>
                <c:pt idx="1">
                  <c:v>8.35189703702927</c:v>
                </c:pt>
                <c:pt idx="2">
                  <c:v>15.6458386778831</c:v>
                </c:pt>
                <c:pt idx="3">
                  <c:v>20.6303659200668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Linear'!$U$16:$U$19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xVal>
          <c:yVal>
            <c:numRef>
              <c:f>'Regressão Linear'!$V$16:$V$19</c:f>
              <c:numCache>
                <c:formatCode>General</c:formatCode>
                <c:ptCount val="4"/>
                <c:pt idx="0">
                  <c:v>2.89697793722153</c:v>
                </c:pt>
                <c:pt idx="1">
                  <c:v>8.19235777854919</c:v>
                </c:pt>
                <c:pt idx="2">
                  <c:v>13.8072854042053</c:v>
                </c:pt>
                <c:pt idx="3">
                  <c:v>11.698229444027</c:v>
                </c:pt>
              </c:numCache>
            </c:numRef>
          </c:yVal>
          <c:smooth val="0"/>
        </c:ser>
        <c:axId val="47345439"/>
        <c:axId val="10071946"/>
      </c:scatterChart>
      <c:valAx>
        <c:axId val="473454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71946"/>
        <c:crosses val="autoZero"/>
        <c:crossBetween val="midCat"/>
      </c:valAx>
      <c:valAx>
        <c:axId val="10071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454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inicialização!$B$27:$E$27</c:f>
              <c:numCache>
                <c:formatCode>General</c:formatCode>
                <c:ptCount val="4"/>
                <c:pt idx="0">
                  <c:v>436519</c:v>
                </c:pt>
                <c:pt idx="1">
                  <c:v>436591</c:v>
                </c:pt>
                <c:pt idx="2">
                  <c:v>436663</c:v>
                </c:pt>
                <c:pt idx="3">
                  <c:v>436735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inicialização!$B$28:$E$28</c:f>
              <c:numCache>
                <c:formatCode>General</c:formatCode>
                <c:ptCount val="4"/>
                <c:pt idx="0">
                  <c:v>238063</c:v>
                </c:pt>
                <c:pt idx="1">
                  <c:v>238135</c:v>
                </c:pt>
                <c:pt idx="2">
                  <c:v>238207</c:v>
                </c:pt>
                <c:pt idx="3">
                  <c:v>238279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inicialização!$B$29:$E$29</c:f>
              <c:numCache>
                <c:formatCode>General</c:formatCode>
                <c:ptCount val="4"/>
                <c:pt idx="0">
                  <c:v>210079</c:v>
                </c:pt>
                <c:pt idx="1">
                  <c:v>210151</c:v>
                </c:pt>
                <c:pt idx="2">
                  <c:v>210223</c:v>
                </c:pt>
                <c:pt idx="3">
                  <c:v>210295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inicialização!$B$26:$E$26</c:f>
              <c:numCache>
                <c:formatCode>General</c:formatCode>
                <c:ptCount val="4"/>
                <c:pt idx="0">
                  <c:v>305479</c:v>
                </c:pt>
                <c:pt idx="1">
                  <c:v>305551</c:v>
                </c:pt>
                <c:pt idx="2">
                  <c:v>305623</c:v>
                </c:pt>
                <c:pt idx="3">
                  <c:v>305695</c:v>
                </c:pt>
              </c:numCache>
            </c:numRef>
          </c:yVal>
          <c:smooth val="0"/>
        </c:ser>
        <c:axId val="18845996"/>
        <c:axId val="85521047"/>
      </c:scatterChart>
      <c:valAx>
        <c:axId val="18845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21047"/>
        <c:crossesAt val="0"/>
        <c:crossBetween val="midCat"/>
      </c:valAx>
      <c:valAx>
        <c:axId val="855210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84599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inicialização!$B$26:$B$29</c:f>
              <c:numCache>
                <c:formatCode>General</c:formatCode>
                <c:ptCount val="4"/>
                <c:pt idx="0">
                  <c:v>305479</c:v>
                </c:pt>
                <c:pt idx="1">
                  <c:v>436519</c:v>
                </c:pt>
                <c:pt idx="2">
                  <c:v>238063</c:v>
                </c:pt>
                <c:pt idx="3">
                  <c:v>210079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inicialização!$C$26:$C$29</c:f>
              <c:numCache>
                <c:formatCode>General</c:formatCode>
                <c:ptCount val="4"/>
                <c:pt idx="0">
                  <c:v>305551</c:v>
                </c:pt>
                <c:pt idx="1">
                  <c:v>436591</c:v>
                </c:pt>
                <c:pt idx="2">
                  <c:v>238135</c:v>
                </c:pt>
                <c:pt idx="3">
                  <c:v>210151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inicialização!$D$26:$D$29</c:f>
              <c:numCache>
                <c:formatCode>General</c:formatCode>
                <c:ptCount val="4"/>
                <c:pt idx="0">
                  <c:v>305623</c:v>
                </c:pt>
                <c:pt idx="1">
                  <c:v>436663</c:v>
                </c:pt>
                <c:pt idx="2">
                  <c:v>238207</c:v>
                </c:pt>
                <c:pt idx="3">
                  <c:v>210223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x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inicialização!$E$26:$E$29</c:f>
              <c:numCache>
                <c:formatCode>General</c:formatCode>
                <c:ptCount val="4"/>
                <c:pt idx="0">
                  <c:v>305695</c:v>
                </c:pt>
                <c:pt idx="1">
                  <c:v>436735</c:v>
                </c:pt>
                <c:pt idx="2">
                  <c:v>238279</c:v>
                </c:pt>
                <c:pt idx="3">
                  <c:v>210295</c:v>
                </c:pt>
              </c:numCache>
            </c:numRef>
          </c:yVal>
          <c:smooth val="0"/>
        </c:ser>
        <c:axId val="3567200"/>
        <c:axId val="12101145"/>
      </c:scatterChart>
      <c:valAx>
        <c:axId val="3567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01145"/>
        <c:crossesAt val="0"/>
        <c:crossBetween val="midCat"/>
      </c:valAx>
      <c:valAx>
        <c:axId val="121011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72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inicialização!$B$27:$E$27</c:f>
              <c:numCache>
                <c:formatCode>General</c:formatCode>
                <c:ptCount val="4"/>
                <c:pt idx="0">
                  <c:v>436519</c:v>
                </c:pt>
                <c:pt idx="1">
                  <c:v>436591</c:v>
                </c:pt>
                <c:pt idx="2">
                  <c:v>436663</c:v>
                </c:pt>
                <c:pt idx="3">
                  <c:v>436735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inicialização!$B$28:$E$28</c:f>
              <c:numCache>
                <c:formatCode>General</c:formatCode>
                <c:ptCount val="4"/>
                <c:pt idx="0">
                  <c:v>238063</c:v>
                </c:pt>
                <c:pt idx="1">
                  <c:v>238135</c:v>
                </c:pt>
                <c:pt idx="2">
                  <c:v>238207</c:v>
                </c:pt>
                <c:pt idx="3">
                  <c:v>238279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inicialização!$B$29:$E$29</c:f>
              <c:numCache>
                <c:formatCode>General</c:formatCode>
                <c:ptCount val="4"/>
                <c:pt idx="0">
                  <c:v>210079</c:v>
                </c:pt>
                <c:pt idx="1">
                  <c:v>210151</c:v>
                </c:pt>
                <c:pt idx="2">
                  <c:v>210223</c:v>
                </c:pt>
                <c:pt idx="3">
                  <c:v>210295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inicialização!$B$26:$E$26</c:f>
              <c:numCache>
                <c:formatCode>General</c:formatCode>
                <c:ptCount val="4"/>
                <c:pt idx="0">
                  <c:v>305479</c:v>
                </c:pt>
                <c:pt idx="1">
                  <c:v>305551</c:v>
                </c:pt>
                <c:pt idx="2">
                  <c:v>305623</c:v>
                </c:pt>
                <c:pt idx="3">
                  <c:v>305695</c:v>
                </c:pt>
              </c:numCache>
            </c:numRef>
          </c:yVal>
          <c:smooth val="0"/>
        </c:ser>
        <c:axId val="27423835"/>
        <c:axId val="16079688"/>
      </c:scatterChart>
      <c:valAx>
        <c:axId val="274238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79688"/>
        <c:crossesAt val="0"/>
        <c:crossBetween val="midCat"/>
      </c:valAx>
      <c:valAx>
        <c:axId val="160796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2383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256023129"/>
          <c:y val="0.117740232312566"/>
          <c:w val="0.829585608737552"/>
          <c:h val="0.747448081661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"Column B"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iterativo!$B$26:$B$29</c:f>
              <c:numCache>
                <c:formatCode>General</c:formatCode>
                <c:ptCount val="4"/>
                <c:pt idx="0">
                  <c:v>70215950</c:v>
                </c:pt>
                <c:pt idx="1">
                  <c:v>60213090</c:v>
                </c:pt>
                <c:pt idx="2">
                  <c:v>60181297</c:v>
                </c:pt>
                <c:pt idx="3">
                  <c:v>24136975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"Column C"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iterativo!$C$26:$C$29</c:f>
              <c:numCache>
                <c:formatCode>General</c:formatCode>
                <c:ptCount val="4"/>
                <c:pt idx="0">
                  <c:v>93112640</c:v>
                </c:pt>
                <c:pt idx="1">
                  <c:v>146387824</c:v>
                </c:pt>
                <c:pt idx="2">
                  <c:v>65295684</c:v>
                </c:pt>
                <c:pt idx="3">
                  <c:v>64015640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"Column D"</c:f>
              <c:strCache>
                <c:ptCount val="1"/>
                <c:pt idx="0">
                  <c:v>Column D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iterativo!$D$26:$D$29</c:f>
              <c:numCache>
                <c:formatCode>General</c:formatCode>
                <c:ptCount val="4"/>
                <c:pt idx="0">
                  <c:v>174013995</c:v>
                </c:pt>
                <c:pt idx="1">
                  <c:v>364769966</c:v>
                </c:pt>
                <c:pt idx="2">
                  <c:v>117508625</c:v>
                </c:pt>
                <c:pt idx="3">
                  <c:v>103684529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"Column E"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x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iterativo!$E$26:$E$29</c:f>
              <c:numCache>
                <c:formatCode>General</c:formatCode>
                <c:ptCount val="4"/>
                <c:pt idx="0">
                  <c:v>263921438</c:v>
                </c:pt>
                <c:pt idx="1">
                  <c:v>238235064</c:v>
                </c:pt>
                <c:pt idx="2">
                  <c:v>151524436</c:v>
                </c:pt>
                <c:pt idx="3">
                  <c:v>85949118</c:v>
                </c:pt>
              </c:numCache>
            </c:numRef>
          </c:yVal>
          <c:smooth val="0"/>
        </c:ser>
        <c:axId val="74811654"/>
        <c:axId val="1014184"/>
      </c:scatterChart>
      <c:valAx>
        <c:axId val="74811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4184"/>
        <c:crossesAt val="0"/>
        <c:crossBetween val="midCat"/>
      </c:valAx>
      <c:valAx>
        <c:axId val="10141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1165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"Row 26"</c:f>
              <c:strCache>
                <c:ptCount val="1"/>
                <c:pt idx="0">
                  <c:v>Row 26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iterativo!$B$26:$E$26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"Row 27"</c:f>
              <c:strCache>
                <c:ptCount val="1"/>
                <c:pt idx="0">
                  <c:v>Row 27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iterativo!$B$27:$E$27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"Row 28"</c:f>
              <c:strCache>
                <c:ptCount val="1"/>
                <c:pt idx="0">
                  <c:v>Row 28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iterativo!$B$28:$E$28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"row29"</c:f>
              <c:strCache>
                <c:ptCount val="1"/>
                <c:pt idx="0">
                  <c:v>row29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iterativo!$B$29:$E$29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yVal>
          <c:smooth val="0"/>
        </c:ser>
        <c:axId val="30226902"/>
        <c:axId val="80600647"/>
      </c:scatterChart>
      <c:valAx>
        <c:axId val="302269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00647"/>
        <c:crossesAt val="0"/>
        <c:crossBetween val="midCat"/>
      </c:valAx>
      <c:valAx>
        <c:axId val="806006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2690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256023129"/>
          <c:y val="0.117781088423451"/>
          <c:w val="0.829585608737552"/>
          <c:h val="0.747524318639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"Column B"</c:f>
              <c:strCache>
                <c:ptCount val="1"/>
                <c:pt idx="0">
                  <c:v>Column B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iterativo!$B$26:$B$29</c:f>
              <c:numCache>
                <c:formatCode>General</c:formatCode>
                <c:ptCount val="4"/>
                <c:pt idx="0">
                  <c:v>70215950</c:v>
                </c:pt>
                <c:pt idx="1">
                  <c:v>60213090</c:v>
                </c:pt>
                <c:pt idx="2">
                  <c:v>60181297</c:v>
                </c:pt>
                <c:pt idx="3">
                  <c:v>24136975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"Column C"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iterativo!$C$26:$C$29</c:f>
              <c:numCache>
                <c:formatCode>General</c:formatCode>
                <c:ptCount val="4"/>
                <c:pt idx="0">
                  <c:v>93112640</c:v>
                </c:pt>
                <c:pt idx="1">
                  <c:v>146387824</c:v>
                </c:pt>
                <c:pt idx="2">
                  <c:v>65295684</c:v>
                </c:pt>
                <c:pt idx="3">
                  <c:v>64015640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"Column D"</c:f>
              <c:strCache>
                <c:ptCount val="1"/>
                <c:pt idx="0">
                  <c:v>Column 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iterativo!$D$26:$D$29</c:f>
              <c:numCache>
                <c:formatCode>General</c:formatCode>
                <c:ptCount val="4"/>
                <c:pt idx="0">
                  <c:v>174013995</c:v>
                </c:pt>
                <c:pt idx="1">
                  <c:v>364769966</c:v>
                </c:pt>
                <c:pt idx="2">
                  <c:v>117508625</c:v>
                </c:pt>
                <c:pt idx="3">
                  <c:v>103684529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"Column E"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x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iterativo!$E$26:$E$29</c:f>
              <c:numCache>
                <c:formatCode>General</c:formatCode>
                <c:ptCount val="4"/>
                <c:pt idx="0">
                  <c:v>263921438</c:v>
                </c:pt>
                <c:pt idx="1">
                  <c:v>238235064</c:v>
                </c:pt>
                <c:pt idx="2">
                  <c:v>151524436</c:v>
                </c:pt>
                <c:pt idx="3">
                  <c:v>85949118</c:v>
                </c:pt>
              </c:numCache>
            </c:numRef>
          </c:yVal>
          <c:smooth val="0"/>
        </c:ser>
        <c:axId val="57900987"/>
        <c:axId val="93806536"/>
      </c:scatterChart>
      <c:valAx>
        <c:axId val="57900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06536"/>
        <c:crossesAt val="0"/>
        <c:crossBetween val="midCat"/>
      </c:valAx>
      <c:valAx>
        <c:axId val="938065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0098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"Row 26"</c:f>
              <c:strCache>
                <c:ptCount val="1"/>
                <c:pt idx="0">
                  <c:v>Row 26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iterativo!$B$26:$E$26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"Row 27"</c:f>
              <c:strCache>
                <c:ptCount val="1"/>
                <c:pt idx="0">
                  <c:v>Row 27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iterativo!$B$27:$E$27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"Row 28"</c:f>
              <c:strCache>
                <c:ptCount val="1"/>
                <c:pt idx="0">
                  <c:v>Row 28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iterativo!$B$28:$E$28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"row29"</c:f>
              <c:strCache>
                <c:ptCount val="1"/>
                <c:pt idx="0">
                  <c:v>row29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iterativo!$B$29:$E$29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yVal>
          <c:smooth val="0"/>
        </c:ser>
        <c:axId val="31582004"/>
        <c:axId val="85260515"/>
      </c:scatterChart>
      <c:valAx>
        <c:axId val="31582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60515"/>
        <c:crossesAt val="0"/>
        <c:crossBetween val="midCat"/>
      </c:valAx>
      <c:valAx>
        <c:axId val="852605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8200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518abd"/>
            </a:solidFill>
            <a:ln w="19080">
              <a:solidFill>
                <a:srgbClr val="518abd"/>
              </a:solidFill>
              <a:round/>
            </a:ln>
          </c:spPr>
          <c:marker>
            <c:symbol val="square"/>
            <c:size val="5"/>
            <c:spPr>
              <a:solidFill>
                <a:srgbClr val="518a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Linear'!$C$16:$C$19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xVal>
          <c:yVal>
            <c:numRef>
              <c:f>'Regressão Linear'!$D$16:$D$19</c:f>
              <c:numCache>
                <c:formatCode>General</c:formatCode>
                <c:ptCount val="4"/>
                <c:pt idx="0">
                  <c:v>8.55051254034042</c:v>
                </c:pt>
                <c:pt idx="1">
                  <c:v>12.0280965209007</c:v>
                </c:pt>
                <c:pt idx="2">
                  <c:v>23.2128919124603</c:v>
                </c:pt>
                <c:pt idx="3">
                  <c:v>35.9571246504784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639a3f"/>
              </a:solidFill>
              <a:round/>
            </a:ln>
          </c:spPr>
          <c:marker>
            <c:symbol val="square"/>
            <c:size val="5"/>
            <c:spPr>
              <a:solidFill>
                <a:srgbClr val="639a3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Linear'!$I$16:$I$19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xVal>
          <c:yVal>
            <c:numRef>
              <c:f>'Regressão Linear'!$J$16:$J$19</c:f>
              <c:numCache>
                <c:formatCode>General</c:formatCode>
                <c:ptCount val="4"/>
                <c:pt idx="0">
                  <c:v>7.26625076532364</c:v>
                </c:pt>
                <c:pt idx="1">
                  <c:v>18.8216192007065</c:v>
                </c:pt>
                <c:pt idx="2">
                  <c:v>48.6904141426087</c:v>
                </c:pt>
                <c:pt idx="3">
                  <c:v>32.3815699577332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90a2d3"/>
            </a:solidFill>
            <a:ln w="19080">
              <a:solidFill>
                <a:srgbClr val="90a2d3"/>
              </a:solidFill>
              <a:round/>
            </a:ln>
          </c:spPr>
          <c:marker>
            <c:symbol val="square"/>
            <c:size val="5"/>
            <c:spPr>
              <a:solidFill>
                <a:srgbClr val="90a2d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Linear'!$O$16:$O$19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xVal>
          <c:yVal>
            <c:numRef>
              <c:f>'Regressão Linear'!$P$16:$P$19</c:f>
              <c:numCache>
                <c:formatCode>General</c:formatCode>
                <c:ptCount val="4"/>
                <c:pt idx="0">
                  <c:v>7.29782432317734</c:v>
                </c:pt>
                <c:pt idx="1">
                  <c:v>8.35189703702927</c:v>
                </c:pt>
                <c:pt idx="2">
                  <c:v>15.6458386778831</c:v>
                </c:pt>
                <c:pt idx="3">
                  <c:v>20.6303659200668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1a78b"/>
            </a:solidFill>
            <a:ln w="19080">
              <a:solidFill>
                <a:srgbClr val="f1a78b"/>
              </a:solidFill>
              <a:round/>
            </a:ln>
          </c:spPr>
          <c:marker>
            <c:symbol val="square"/>
            <c:size val="5"/>
            <c:spPr>
              <a:solidFill>
                <a:srgbClr val="f1a78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Linear'!$U$16:$U$19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xVal>
          <c:yVal>
            <c:numRef>
              <c:f>'Regressão Linear'!$V$16:$V$19</c:f>
              <c:numCache>
                <c:formatCode>General</c:formatCode>
                <c:ptCount val="4"/>
                <c:pt idx="0">
                  <c:v>2.89697793722153</c:v>
                </c:pt>
                <c:pt idx="1">
                  <c:v>8.19235777854919</c:v>
                </c:pt>
                <c:pt idx="2">
                  <c:v>13.8072854042053</c:v>
                </c:pt>
                <c:pt idx="3">
                  <c:v>11.698229444027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Linear'!$C$16:$C$19</c:f>
              <c:numCache>
                <c:formatCode>General</c:formatCode>
                <c:ptCount val="4"/>
                <c:pt idx="0">
                  <c:v>70215950</c:v>
                </c:pt>
                <c:pt idx="1">
                  <c:v>93112640</c:v>
                </c:pt>
                <c:pt idx="2">
                  <c:v>174013995</c:v>
                </c:pt>
                <c:pt idx="3">
                  <c:v>263921438</c:v>
                </c:pt>
              </c:numCache>
            </c:numRef>
          </c:xVal>
          <c:yVal>
            <c:numRef>
              <c:f>'Regressão Linear'!$D$16:$D$19</c:f>
              <c:numCache>
                <c:formatCode>General</c:formatCode>
                <c:ptCount val="4"/>
                <c:pt idx="0">
                  <c:v>8.55051254034042</c:v>
                </c:pt>
                <c:pt idx="1">
                  <c:v>12.0280965209007</c:v>
                </c:pt>
                <c:pt idx="2">
                  <c:v>23.2128919124603</c:v>
                </c:pt>
                <c:pt idx="3">
                  <c:v>35.9571246504784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Linear'!$I$16:$I$19</c:f>
              <c:numCache>
                <c:formatCode>General</c:formatCode>
                <c:ptCount val="4"/>
                <c:pt idx="0">
                  <c:v>60213090</c:v>
                </c:pt>
                <c:pt idx="1">
                  <c:v>146387824</c:v>
                </c:pt>
                <c:pt idx="2">
                  <c:v>364769966</c:v>
                </c:pt>
                <c:pt idx="3">
                  <c:v>238235064</c:v>
                </c:pt>
              </c:numCache>
            </c:numRef>
          </c:xVal>
          <c:yVal>
            <c:numRef>
              <c:f>'Regressão Linear'!$J$16:$J$19</c:f>
              <c:numCache>
                <c:formatCode>General</c:formatCode>
                <c:ptCount val="4"/>
                <c:pt idx="0">
                  <c:v>7.26625076532364</c:v>
                </c:pt>
                <c:pt idx="1">
                  <c:v>18.8216192007065</c:v>
                </c:pt>
                <c:pt idx="2">
                  <c:v>48.6904141426087</c:v>
                </c:pt>
                <c:pt idx="3">
                  <c:v>32.3815699577332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Linear'!$O$16:$O$19</c:f>
              <c:numCache>
                <c:formatCode>General</c:formatCode>
                <c:ptCount val="4"/>
                <c:pt idx="0">
                  <c:v>60181297</c:v>
                </c:pt>
                <c:pt idx="1">
                  <c:v>65295684</c:v>
                </c:pt>
                <c:pt idx="2">
                  <c:v>117508625</c:v>
                </c:pt>
                <c:pt idx="3">
                  <c:v>151524436</c:v>
                </c:pt>
              </c:numCache>
            </c:numRef>
          </c:xVal>
          <c:yVal>
            <c:numRef>
              <c:f>'Regressão Linear'!$P$16:$P$19</c:f>
              <c:numCache>
                <c:formatCode>General</c:formatCode>
                <c:ptCount val="4"/>
                <c:pt idx="0">
                  <c:v>7.29782432317734</c:v>
                </c:pt>
                <c:pt idx="1">
                  <c:v>8.35189703702927</c:v>
                </c:pt>
                <c:pt idx="2">
                  <c:v>15.6458386778831</c:v>
                </c:pt>
                <c:pt idx="3">
                  <c:v>20.6303659200668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Linear'!$U$16:$U$19</c:f>
              <c:numCache>
                <c:formatCode>General</c:formatCode>
                <c:ptCount val="4"/>
                <c:pt idx="0">
                  <c:v>24136975</c:v>
                </c:pt>
                <c:pt idx="1">
                  <c:v>64015640</c:v>
                </c:pt>
                <c:pt idx="2">
                  <c:v>103684529</c:v>
                </c:pt>
                <c:pt idx="3">
                  <c:v>85949118</c:v>
                </c:pt>
              </c:numCache>
            </c:numRef>
          </c:xVal>
          <c:yVal>
            <c:numRef>
              <c:f>'Regressão Linear'!$V$16:$V$19</c:f>
              <c:numCache>
                <c:formatCode>General</c:formatCode>
                <c:ptCount val="4"/>
                <c:pt idx="0">
                  <c:v>2.89697793722153</c:v>
                </c:pt>
                <c:pt idx="1">
                  <c:v>8.19235777854919</c:v>
                </c:pt>
                <c:pt idx="2">
                  <c:v>13.8072854042053</c:v>
                </c:pt>
                <c:pt idx="3">
                  <c:v>11.698229444027</c:v>
                </c:pt>
              </c:numCache>
            </c:numRef>
          </c:yVal>
          <c:smooth val="0"/>
        </c:ser>
        <c:axId val="9770506"/>
        <c:axId val="92049335"/>
      </c:scatterChart>
      <c:valAx>
        <c:axId val="97705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49335"/>
        <c:crosses val="autoZero"/>
        <c:crossBetween val="midCat"/>
      </c:valAx>
      <c:valAx>
        <c:axId val="92049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050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201960</xdr:colOff>
      <xdr:row>1</xdr:row>
      <xdr:rowOff>77400</xdr:rowOff>
    </xdr:from>
    <xdr:to>
      <xdr:col>10</xdr:col>
      <xdr:colOff>611280</xdr:colOff>
      <xdr:row>24</xdr:row>
      <xdr:rowOff>56880</xdr:rowOff>
    </xdr:to>
    <xdr:graphicFrame>
      <xdr:nvGraphicFramePr>
        <xdr:cNvPr id="0" name="Gráfico 1"/>
        <xdr:cNvGraphicFramePr/>
      </xdr:nvGraphicFramePr>
      <xdr:xfrm>
        <a:off x="7504200" y="258120"/>
        <a:ext cx="448236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667080</xdr:colOff>
      <xdr:row>1</xdr:row>
      <xdr:rowOff>65160</xdr:rowOff>
    </xdr:from>
    <xdr:to>
      <xdr:col>18</xdr:col>
      <xdr:colOff>30600</xdr:colOff>
      <xdr:row>24</xdr:row>
      <xdr:rowOff>132120</xdr:rowOff>
    </xdr:to>
    <xdr:graphicFrame>
      <xdr:nvGraphicFramePr>
        <xdr:cNvPr id="1" name="Gráfico 2"/>
        <xdr:cNvGraphicFramePr/>
      </xdr:nvGraphicFramePr>
      <xdr:xfrm>
        <a:off x="12874320" y="245880"/>
        <a:ext cx="4454640" cy="41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230400</xdr:colOff>
      <xdr:row>24</xdr:row>
      <xdr:rowOff>163080</xdr:rowOff>
    </xdr:from>
    <xdr:to>
      <xdr:col>10</xdr:col>
      <xdr:colOff>639720</xdr:colOff>
      <xdr:row>47</xdr:row>
      <xdr:rowOff>98640</xdr:rowOff>
    </xdr:to>
    <xdr:graphicFrame>
      <xdr:nvGraphicFramePr>
        <xdr:cNvPr id="2" name="Gráfico 10"/>
        <xdr:cNvGraphicFramePr/>
      </xdr:nvGraphicFramePr>
      <xdr:xfrm>
        <a:off x="7532640" y="4471920"/>
        <a:ext cx="448236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695520</xdr:colOff>
      <xdr:row>24</xdr:row>
      <xdr:rowOff>150840</xdr:rowOff>
    </xdr:from>
    <xdr:to>
      <xdr:col>18</xdr:col>
      <xdr:colOff>59040</xdr:colOff>
      <xdr:row>47</xdr:row>
      <xdr:rowOff>173880</xdr:rowOff>
    </xdr:to>
    <xdr:graphicFrame>
      <xdr:nvGraphicFramePr>
        <xdr:cNvPr id="3" name="Gráfico 11"/>
        <xdr:cNvGraphicFramePr/>
      </xdr:nvGraphicFramePr>
      <xdr:xfrm>
        <a:off x="12902760" y="4459680"/>
        <a:ext cx="4454640" cy="41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202320</xdr:colOff>
      <xdr:row>0</xdr:row>
      <xdr:rowOff>77040</xdr:rowOff>
    </xdr:from>
    <xdr:to>
      <xdr:col>11</xdr:col>
      <xdr:colOff>525240</xdr:colOff>
      <xdr:row>23</xdr:row>
      <xdr:rowOff>36720</xdr:rowOff>
    </xdr:to>
    <xdr:graphicFrame>
      <xdr:nvGraphicFramePr>
        <xdr:cNvPr id="4" name="Gráfico 1"/>
        <xdr:cNvGraphicFramePr/>
      </xdr:nvGraphicFramePr>
      <xdr:xfrm>
        <a:off x="8803800" y="77040"/>
        <a:ext cx="4482360" cy="40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667080</xdr:colOff>
      <xdr:row>0</xdr:row>
      <xdr:rowOff>64800</xdr:rowOff>
    </xdr:from>
    <xdr:to>
      <xdr:col>18</xdr:col>
      <xdr:colOff>293040</xdr:colOff>
      <xdr:row>23</xdr:row>
      <xdr:rowOff>111960</xdr:rowOff>
    </xdr:to>
    <xdr:graphicFrame>
      <xdr:nvGraphicFramePr>
        <xdr:cNvPr id="5" name="Gráfico 2"/>
        <xdr:cNvGraphicFramePr/>
      </xdr:nvGraphicFramePr>
      <xdr:xfrm>
        <a:off x="13428000" y="64800"/>
        <a:ext cx="4454280" cy="417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10800</xdr:colOff>
      <xdr:row>32</xdr:row>
      <xdr:rowOff>86760</xdr:rowOff>
    </xdr:from>
    <xdr:to>
      <xdr:col>11</xdr:col>
      <xdr:colOff>333720</xdr:colOff>
      <xdr:row>55</xdr:row>
      <xdr:rowOff>22320</xdr:rowOff>
    </xdr:to>
    <xdr:graphicFrame>
      <xdr:nvGraphicFramePr>
        <xdr:cNvPr id="6" name="Gráfico 7"/>
        <xdr:cNvGraphicFramePr/>
      </xdr:nvGraphicFramePr>
      <xdr:xfrm>
        <a:off x="8612280" y="5856120"/>
        <a:ext cx="448236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730080</xdr:colOff>
      <xdr:row>32</xdr:row>
      <xdr:rowOff>74520</xdr:rowOff>
    </xdr:from>
    <xdr:to>
      <xdr:col>18</xdr:col>
      <xdr:colOff>356040</xdr:colOff>
      <xdr:row>55</xdr:row>
      <xdr:rowOff>97560</xdr:rowOff>
    </xdr:to>
    <xdr:graphicFrame>
      <xdr:nvGraphicFramePr>
        <xdr:cNvPr id="7" name="Gráfico 8"/>
        <xdr:cNvGraphicFramePr/>
      </xdr:nvGraphicFramePr>
      <xdr:xfrm>
        <a:off x="13491000" y="5843880"/>
        <a:ext cx="4454280" cy="41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309600</xdr:colOff>
      <xdr:row>38</xdr:row>
      <xdr:rowOff>119160</xdr:rowOff>
    </xdr:from>
    <xdr:to>
      <xdr:col>13</xdr:col>
      <xdr:colOff>489960</xdr:colOff>
      <xdr:row>54</xdr:row>
      <xdr:rowOff>32760</xdr:rowOff>
    </xdr:to>
    <xdr:graphicFrame>
      <xdr:nvGraphicFramePr>
        <xdr:cNvPr id="8" name="Gráfico 5"/>
        <xdr:cNvGraphicFramePr/>
      </xdr:nvGraphicFramePr>
      <xdr:xfrm>
        <a:off x="6032520" y="7119720"/>
        <a:ext cx="4507560" cy="28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290520</xdr:colOff>
      <xdr:row>56</xdr:row>
      <xdr:rowOff>138240</xdr:rowOff>
    </xdr:from>
    <xdr:to>
      <xdr:col>13</xdr:col>
      <xdr:colOff>518400</xdr:colOff>
      <xdr:row>71</xdr:row>
      <xdr:rowOff>165960</xdr:rowOff>
    </xdr:to>
    <xdr:graphicFrame>
      <xdr:nvGraphicFramePr>
        <xdr:cNvPr id="9" name="Gráfico 7"/>
        <xdr:cNvGraphicFramePr/>
      </xdr:nvGraphicFramePr>
      <xdr:xfrm>
        <a:off x="6013440" y="10415520"/>
        <a:ext cx="4555080" cy="281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942840</xdr:colOff>
      <xdr:row>56</xdr:row>
      <xdr:rowOff>104760</xdr:rowOff>
    </xdr:from>
    <xdr:to>
      <xdr:col>21</xdr:col>
      <xdr:colOff>408600</xdr:colOff>
      <xdr:row>71</xdr:row>
      <xdr:rowOff>56520</xdr:rowOff>
    </xdr:to>
    <xdr:graphicFrame>
      <xdr:nvGraphicFramePr>
        <xdr:cNvPr id="10" name="Gráfico 8"/>
        <xdr:cNvGraphicFramePr/>
      </xdr:nvGraphicFramePr>
      <xdr:xfrm>
        <a:off x="11658960" y="10382040"/>
        <a:ext cx="47901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1028880</xdr:colOff>
      <xdr:row>37</xdr:row>
      <xdr:rowOff>152280</xdr:rowOff>
    </xdr:from>
    <xdr:to>
      <xdr:col>21</xdr:col>
      <xdr:colOff>228240</xdr:colOff>
      <xdr:row>53</xdr:row>
      <xdr:rowOff>65880</xdr:rowOff>
    </xdr:to>
    <xdr:graphicFrame>
      <xdr:nvGraphicFramePr>
        <xdr:cNvPr id="11" name="Gráfico 10"/>
        <xdr:cNvGraphicFramePr/>
      </xdr:nvGraphicFramePr>
      <xdr:xfrm>
        <a:off x="11745000" y="6972120"/>
        <a:ext cx="452376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6015625" defaultRowHeight="14.25" zeroHeight="false" outlineLevelRow="0" outlineLevelCol="0"/>
  <cols>
    <col collapsed="false" customWidth="true" hidden="false" outlineLevel="0" max="1" min="1" style="1" width="15.38"/>
    <col collapsed="false" customWidth="true" hidden="false" outlineLevel="0" max="5" min="2" style="0" width="9.12"/>
    <col collapsed="false" customWidth="true" hidden="false" outlineLevel="0" max="6" min="6" style="0" width="42.47"/>
    <col collapsed="false" customWidth="true" hidden="false" outlineLevel="0" max="7" min="7" style="0" width="10.75"/>
    <col collapsed="false" customWidth="true" hidden="false" outlineLevel="0" max="8" min="8" style="0" width="20.38"/>
    <col collapsed="false" customWidth="true" hidden="false" outlineLevel="0" max="12" min="9" style="0" width="10.75"/>
    <col collapsed="false" customWidth="true" hidden="false" outlineLevel="0" max="14" min="14" style="0" width="12"/>
    <col collapsed="false" customWidth="true" hidden="false" outlineLevel="0" max="20" min="20" style="0" width="13.5"/>
    <col collapsed="false" customWidth="true" hidden="false" outlineLevel="0" max="23" min="23" style="0" width="11.87"/>
    <col collapsed="false" customWidth="true" hidden="false" outlineLevel="0" max="26" min="26" style="0" width="13.5"/>
    <col collapsed="false" customWidth="true" hidden="false" outlineLevel="0" max="29" min="29" style="0" width="11.87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</row>
    <row r="2" customFormat="false" ht="14.25" hidden="false" customHeight="false" outlineLevel="0" collapsed="false">
      <c r="A2" s="4"/>
      <c r="B2" s="5" t="s">
        <v>1</v>
      </c>
      <c r="C2" s="5"/>
      <c r="D2" s="5"/>
      <c r="E2" s="5"/>
    </row>
    <row r="3" customFormat="false" ht="14.25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3.8" hidden="false" customHeight="false" outlineLevel="0" collapsed="false">
      <c r="A4" s="5" t="n">
        <v>38160</v>
      </c>
      <c r="B4" s="0" t="n">
        <f aca="false">3*(12+17*B$3)+6*$A4+13</f>
        <v>229111</v>
      </c>
      <c r="C4" s="0" t="n">
        <f aca="false">3*(12+17*C$3)+6*$A4+13</f>
        <v>229162</v>
      </c>
      <c r="D4" s="0" t="n">
        <f aca="false">3*(12+17*D$3)+6*$A4+13</f>
        <v>229213</v>
      </c>
      <c r="E4" s="0" t="n">
        <f aca="false">3*(12+17*E$3)+6*$A4+13</f>
        <v>229264</v>
      </c>
      <c r="F4" s="6" t="s">
        <v>3</v>
      </c>
    </row>
    <row r="5" customFormat="false" ht="13.8" hidden="false" customHeight="false" outlineLevel="0" collapsed="false">
      <c r="A5" s="5" t="n">
        <v>54540</v>
      </c>
      <c r="B5" s="0" t="n">
        <f aca="false">3*(12+17*B$3)+6*$A5+13</f>
        <v>327391</v>
      </c>
      <c r="C5" s="0" t="n">
        <f aca="false">3*(12+17*C$3)+6*$A$5+13</f>
        <v>327442</v>
      </c>
      <c r="D5" s="0" t="n">
        <f aca="false">3*(12+17*D$3)+6*$A$5+13</f>
        <v>327493</v>
      </c>
      <c r="E5" s="0" t="n">
        <f aca="false">3*(12+17*E$3)+6*$A$5+13</f>
        <v>327544</v>
      </c>
      <c r="F5" s="7" t="s">
        <v>4</v>
      </c>
    </row>
    <row r="6" customFormat="false" ht="14.25" hidden="false" customHeight="false" outlineLevel="0" collapsed="false">
      <c r="A6" s="5" t="n">
        <v>29733</v>
      </c>
      <c r="B6" s="0" t="n">
        <f aca="false">3*(12+17*B$3)+6*$A6+13</f>
        <v>178549</v>
      </c>
      <c r="C6" s="0" t="n">
        <f aca="false">3*(12+17*C$3)+6*$A6+13</f>
        <v>178600</v>
      </c>
      <c r="D6" s="0" t="n">
        <f aca="false">3*(12+17*D$3)+6*$A6+13</f>
        <v>178651</v>
      </c>
      <c r="E6" s="0" t="n">
        <f aca="false">3*(12+17*E$3)+6*$A6+13</f>
        <v>178702</v>
      </c>
    </row>
    <row r="7" customFormat="false" ht="14.25" hidden="false" customHeight="false" outlineLevel="0" collapsed="false">
      <c r="A7" s="5" t="n">
        <v>26235</v>
      </c>
      <c r="B7" s="0" t="n">
        <f aca="false">3*(12+17*B$3)+6*$A7+13</f>
        <v>157561</v>
      </c>
      <c r="C7" s="0" t="n">
        <f aca="false">3*(12+17*C$3)+6*$A7+13</f>
        <v>157612</v>
      </c>
      <c r="D7" s="0" t="n">
        <f aca="false">3*(12+17*D$3)+6*$A7+13</f>
        <v>157663</v>
      </c>
      <c r="E7" s="0" t="n">
        <f aca="false">3*(12+17*E$3)+6*$A7+13</f>
        <v>157714</v>
      </c>
    </row>
    <row r="8" customFormat="false" ht="14.25" hidden="false" customHeight="false" outlineLevel="0" collapsed="false">
      <c r="A8" s="4" t="s">
        <v>5</v>
      </c>
      <c r="B8" s="3"/>
      <c r="C8" s="3"/>
      <c r="D8" s="3"/>
      <c r="E8" s="3"/>
    </row>
    <row r="9" customFormat="false" ht="14.25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4.25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3.8" hidden="false" customHeight="false" outlineLevel="0" collapsed="false">
      <c r="A11" s="5" t="n">
        <v>38160</v>
      </c>
      <c r="B11" s="0" t="n">
        <f aca="false">3*(6*B$10+1)+$A11</f>
        <v>38199</v>
      </c>
      <c r="C11" s="0" t="n">
        <f aca="false">3*(6*C$10+1)+$A11</f>
        <v>38217</v>
      </c>
      <c r="D11" s="0" t="n">
        <f aca="false">3*(6*D$10+1)+$A11</f>
        <v>38235</v>
      </c>
      <c r="E11" s="0" t="n">
        <f aca="false">3*(6*E$10+1)+$A11</f>
        <v>38253</v>
      </c>
      <c r="F11" s="6" t="s">
        <v>6</v>
      </c>
    </row>
    <row r="12" customFormat="false" ht="13.8" hidden="false" customHeight="false" outlineLevel="0" collapsed="false">
      <c r="A12" s="5" t="n">
        <v>54540</v>
      </c>
      <c r="B12" s="0" t="n">
        <f aca="false">3*(6*B$10+1)+$A12</f>
        <v>54579</v>
      </c>
      <c r="C12" s="0" t="n">
        <f aca="false">3*(6*C$10+1)+$A12</f>
        <v>54597</v>
      </c>
      <c r="D12" s="0" t="n">
        <f aca="false">3*(6*D$10+1)+$A12</f>
        <v>54615</v>
      </c>
      <c r="E12" s="0" t="n">
        <f aca="false">3*(6*E$10+1)+$A12</f>
        <v>54633</v>
      </c>
      <c r="F12" s="7" t="s">
        <v>7</v>
      </c>
    </row>
    <row r="13" customFormat="false" ht="14.25" hidden="false" customHeight="false" outlineLevel="0" collapsed="false">
      <c r="A13" s="5" t="n">
        <v>29733</v>
      </c>
      <c r="B13" s="0" t="n">
        <f aca="false">3*(6*B$10+1)+$A13</f>
        <v>29772</v>
      </c>
      <c r="C13" s="0" t="n">
        <f aca="false">3*(6*C$10+1)+$A13</f>
        <v>29790</v>
      </c>
      <c r="D13" s="0" t="n">
        <f aca="false">3*(6*D$10+1)+$A13</f>
        <v>29808</v>
      </c>
      <c r="E13" s="0" t="n">
        <f aca="false">3*(6*E$10+1)+$A13</f>
        <v>29826</v>
      </c>
    </row>
    <row r="14" customFormat="false" ht="14.25" hidden="false" customHeight="false" outlineLevel="0" collapsed="false">
      <c r="A14" s="5" t="n">
        <v>26235</v>
      </c>
      <c r="B14" s="0" t="n">
        <f aca="false">3*(6*B$10+1)+$A14</f>
        <v>26274</v>
      </c>
      <c r="C14" s="0" t="n">
        <f aca="false">3*(6*C$10+1)+$A14</f>
        <v>26292</v>
      </c>
      <c r="D14" s="0" t="n">
        <f aca="false">3*(6*D$10+1)+$A14</f>
        <v>26310</v>
      </c>
      <c r="E14" s="0" t="n">
        <f aca="false">3*(6*E$10+1)+$A14</f>
        <v>26328</v>
      </c>
    </row>
    <row r="15" customFormat="false" ht="14.25" hidden="false" customHeight="false" outlineLevel="0" collapsed="false">
      <c r="A15" s="4" t="s">
        <v>8</v>
      </c>
      <c r="B15" s="3"/>
      <c r="C15" s="3"/>
      <c r="D15" s="3"/>
      <c r="E15" s="3"/>
    </row>
    <row r="16" customFormat="false" ht="14.25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4.25" hidden="false" customHeight="false" outlineLevel="0" collapsed="false">
      <c r="A17" s="5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3.8" hidden="false" customHeight="false" outlineLevel="0" collapsed="false">
      <c r="A18" s="5" t="n">
        <v>38160</v>
      </c>
      <c r="B18" s="0" t="n">
        <f aca="false">3*(B$17+1)+$A18</f>
        <v>38169</v>
      </c>
      <c r="C18" s="0" t="n">
        <f aca="false">3*(C$17+1)+$A18</f>
        <v>38172</v>
      </c>
      <c r="D18" s="0" t="n">
        <f aca="false">3*(D$17+1)+$A18</f>
        <v>38175</v>
      </c>
      <c r="E18" s="0" t="n">
        <f aca="false">3*(E$17+1)+$A18</f>
        <v>38178</v>
      </c>
      <c r="F18" s="6" t="s">
        <v>9</v>
      </c>
    </row>
    <row r="19" customFormat="false" ht="13.8" hidden="false" customHeight="false" outlineLevel="0" collapsed="false">
      <c r="A19" s="5" t="n">
        <v>54540</v>
      </c>
      <c r="B19" s="0" t="n">
        <f aca="false">3*(B$17+1)+$A19</f>
        <v>54549</v>
      </c>
      <c r="C19" s="0" t="n">
        <f aca="false">3*(C$17+1)+$A19</f>
        <v>54552</v>
      </c>
      <c r="D19" s="0" t="n">
        <f aca="false">3*(D$17+1)+$A19</f>
        <v>54555</v>
      </c>
      <c r="E19" s="0" t="n">
        <f aca="false">3*(E$17+1)+$A19</f>
        <v>54558</v>
      </c>
      <c r="F19" s="7" t="s">
        <v>10</v>
      </c>
    </row>
    <row r="20" customFormat="false" ht="14.25" hidden="false" customHeight="false" outlineLevel="0" collapsed="false">
      <c r="A20" s="5" t="n">
        <v>29733</v>
      </c>
      <c r="B20" s="0" t="n">
        <f aca="false">3*(B$17+1)+$A20</f>
        <v>29742</v>
      </c>
      <c r="C20" s="0" t="n">
        <f aca="false">3*(C$17+1)+$A20</f>
        <v>29745</v>
      </c>
      <c r="D20" s="0" t="n">
        <f aca="false">3*(D$17+1)+$A20</f>
        <v>29748</v>
      </c>
      <c r="E20" s="0" t="n">
        <f aca="false">3*(E$17+1)+$A20</f>
        <v>29751</v>
      </c>
    </row>
    <row r="21" customFormat="false" ht="14.25" hidden="false" customHeight="false" outlineLevel="0" collapsed="false">
      <c r="A21" s="5" t="n">
        <v>26235</v>
      </c>
      <c r="B21" s="0" t="n">
        <f aca="false">3*(B$17+1)+$A21</f>
        <v>26244</v>
      </c>
      <c r="C21" s="0" t="n">
        <f aca="false">3*(C$17+1)+$A21</f>
        <v>26247</v>
      </c>
      <c r="D21" s="0" t="n">
        <f aca="false">3*(D$17+1)+$A21</f>
        <v>26250</v>
      </c>
      <c r="E21" s="0" t="n">
        <f aca="false">3*(E$17+1)+$A21</f>
        <v>26253</v>
      </c>
    </row>
    <row r="23" customFormat="false" ht="14.25" hidden="false" customHeight="false" outlineLevel="0" collapsed="false">
      <c r="A23" s="4" t="s">
        <v>11</v>
      </c>
      <c r="B23" s="3"/>
      <c r="C23" s="3"/>
      <c r="D23" s="3"/>
      <c r="E23" s="3"/>
    </row>
    <row r="24" customFormat="false" ht="14.25" hidden="false" customHeight="false" outlineLevel="0" collapsed="false">
      <c r="A24" s="4"/>
      <c r="B24" s="5" t="s">
        <v>1</v>
      </c>
      <c r="C24" s="5"/>
      <c r="D24" s="5"/>
      <c r="E24" s="5"/>
    </row>
    <row r="25" customFormat="false" ht="14.25" hidden="false" customHeight="false" outlineLevel="0" collapsed="false">
      <c r="A25" s="5" t="s">
        <v>2</v>
      </c>
      <c r="B25" s="5" t="n">
        <v>2</v>
      </c>
      <c r="C25" s="5" t="n">
        <v>3</v>
      </c>
      <c r="D25" s="5" t="n">
        <v>4</v>
      </c>
      <c r="E25" s="5" t="n">
        <v>5</v>
      </c>
    </row>
    <row r="26" customFormat="false" ht="14.25" hidden="false" customHeight="false" outlineLevel="0" collapsed="false">
      <c r="A26" s="5" t="n">
        <v>38160</v>
      </c>
      <c r="B26" s="8" t="n">
        <f aca="false">B4+B11+B18</f>
        <v>305479</v>
      </c>
      <c r="C26" s="8" t="n">
        <f aca="false">C4+C11+C18</f>
        <v>305551</v>
      </c>
      <c r="D26" s="8" t="n">
        <f aca="false">D4+D11+D18</f>
        <v>305623</v>
      </c>
      <c r="E26" s="8" t="n">
        <f aca="false">E4+E11+E18</f>
        <v>305695</v>
      </c>
    </row>
    <row r="27" customFormat="false" ht="14.25" hidden="false" customHeight="false" outlineLevel="0" collapsed="false">
      <c r="A27" s="5" t="n">
        <v>54540</v>
      </c>
      <c r="B27" s="8" t="n">
        <f aca="false">B5+B12+B19</f>
        <v>436519</v>
      </c>
      <c r="C27" s="8" t="n">
        <f aca="false">C5+C12+C19</f>
        <v>436591</v>
      </c>
      <c r="D27" s="8" t="n">
        <f aca="false">D5+D12+D19</f>
        <v>436663</v>
      </c>
      <c r="E27" s="8" t="n">
        <f aca="false">E5+E12+E19</f>
        <v>436735</v>
      </c>
    </row>
    <row r="28" customFormat="false" ht="14.25" hidden="false" customHeight="false" outlineLevel="0" collapsed="false">
      <c r="A28" s="5" t="n">
        <v>29733</v>
      </c>
      <c r="B28" s="8" t="n">
        <f aca="false">B6+B13+B20</f>
        <v>238063</v>
      </c>
      <c r="C28" s="8" t="n">
        <f aca="false">C6+C13+C20</f>
        <v>238135</v>
      </c>
      <c r="D28" s="8" t="n">
        <f aca="false">D6+D13+D20</f>
        <v>238207</v>
      </c>
      <c r="E28" s="8" t="n">
        <f aca="false">E6+E13+E20</f>
        <v>238279</v>
      </c>
    </row>
    <row r="29" customFormat="false" ht="14.25" hidden="false" customHeight="false" outlineLevel="0" collapsed="false">
      <c r="A29" s="5" t="n">
        <v>26235</v>
      </c>
      <c r="B29" s="8" t="n">
        <f aca="false">B7+B14+B21</f>
        <v>210079</v>
      </c>
      <c r="C29" s="8" t="n">
        <f aca="false">C7+C14+C21</f>
        <v>210151</v>
      </c>
      <c r="D29" s="8" t="n">
        <f aca="false">D7+D14+D21</f>
        <v>210223</v>
      </c>
      <c r="E29" s="8" t="n">
        <f aca="false">E7+E14+E21</f>
        <v>210295</v>
      </c>
    </row>
    <row r="38" customFormat="false" ht="15" hidden="false" customHeight="false" outlineLevel="0" collapsed="false">
      <c r="A38" s="9" t="s">
        <v>12</v>
      </c>
    </row>
    <row r="39" customFormat="false" ht="14.25" hidden="false" customHeight="false" outlineLevel="0" collapsed="false">
      <c r="A39" s="1" t="s">
        <v>13</v>
      </c>
      <c r="B39" s="0" t="n">
        <v>4</v>
      </c>
      <c r="E39" s="0" t="n">
        <v>13</v>
      </c>
    </row>
    <row r="40" customFormat="false" ht="14.25" hidden="false" customHeight="false" outlineLevel="0" collapsed="false">
      <c r="A40" s="1" t="s">
        <v>14</v>
      </c>
      <c r="B40" s="0" t="n">
        <v>3</v>
      </c>
      <c r="E40" s="0" t="s">
        <v>15</v>
      </c>
    </row>
    <row r="41" customFormat="false" ht="14.25" hidden="false" customHeight="false" outlineLevel="0" collapsed="false">
      <c r="A41" s="1" t="s">
        <v>16</v>
      </c>
      <c r="B41" s="0" t="n">
        <v>3</v>
      </c>
      <c r="E41" s="0" t="s">
        <v>17</v>
      </c>
    </row>
    <row r="42" customFormat="false" ht="14.25" hidden="false" customHeight="false" outlineLevel="0" collapsed="false">
      <c r="A42" s="1" t="s">
        <v>18</v>
      </c>
      <c r="B42" s="0" t="n">
        <v>6</v>
      </c>
      <c r="C42" s="0" t="s">
        <v>19</v>
      </c>
      <c r="E42" s="0" t="s">
        <v>20</v>
      </c>
    </row>
    <row r="43" customFormat="false" ht="14.25" hidden="false" customHeight="false" outlineLevel="0" collapsed="false">
      <c r="A43" s="1" t="s">
        <v>16</v>
      </c>
      <c r="B43" s="0" t="n">
        <v>3</v>
      </c>
    </row>
    <row r="44" customFormat="false" ht="14.25" hidden="false" customHeight="false" outlineLevel="0" collapsed="false">
      <c r="A44" s="1" t="s">
        <v>21</v>
      </c>
      <c r="B44" s="0" t="n">
        <v>3</v>
      </c>
      <c r="C44" s="0" t="s">
        <v>22</v>
      </c>
    </row>
    <row r="45" customFormat="false" ht="14.25" hidden="false" customHeight="false" outlineLevel="0" collapsed="false">
      <c r="A45" s="1" t="s">
        <v>23</v>
      </c>
      <c r="B45" s="0" t="n">
        <v>3</v>
      </c>
      <c r="C45" s="0" t="s">
        <v>22</v>
      </c>
    </row>
    <row r="46" customFormat="false" ht="14.25" hidden="false" customHeight="true" outlineLevel="0" collapsed="false">
      <c r="A46" s="1" t="s">
        <v>24</v>
      </c>
      <c r="B46" s="0" t="n">
        <v>3</v>
      </c>
      <c r="C46" s="0" t="s">
        <v>22</v>
      </c>
    </row>
    <row r="47" customFormat="false" ht="14.25" hidden="false" customHeight="false" outlineLevel="0" collapsed="false">
      <c r="A47" s="1" t="s">
        <v>16</v>
      </c>
      <c r="B47" s="0" t="n">
        <v>3</v>
      </c>
      <c r="C47" s="0" t="s">
        <v>22</v>
      </c>
    </row>
    <row r="48" customFormat="false" ht="14.25" hidden="false" customHeight="false" outlineLevel="0" collapsed="false">
      <c r="A48" s="1" t="s">
        <v>21</v>
      </c>
      <c r="B48" s="0" t="n">
        <v>3</v>
      </c>
      <c r="C48" s="0" t="s">
        <v>1</v>
      </c>
      <c r="D48" s="0" t="s">
        <v>22</v>
      </c>
    </row>
    <row r="49" customFormat="false" ht="14.25" hidden="false" customHeight="false" outlineLevel="0" collapsed="false">
      <c r="A49" s="1" t="s">
        <v>13</v>
      </c>
      <c r="B49" s="0" t="n">
        <v>14</v>
      </c>
      <c r="C49" s="0" t="s">
        <v>1</v>
      </c>
      <c r="D49" s="0" t="s">
        <v>22</v>
      </c>
    </row>
    <row r="52" customFormat="false" ht="15" hidden="false" customHeight="false" outlineLevel="0" collapsed="false">
      <c r="A52" s="9" t="s">
        <v>25</v>
      </c>
    </row>
    <row r="53" customFormat="false" ht="14.25" hidden="false" customHeight="false" outlineLevel="0" collapsed="false">
      <c r="B53" s="0" t="n">
        <v>1</v>
      </c>
      <c r="C53" s="0" t="s">
        <v>19</v>
      </c>
      <c r="E53" s="0" t="s">
        <v>26</v>
      </c>
    </row>
    <row r="54" customFormat="false" ht="14.25" hidden="false" customHeight="false" outlineLevel="0" collapsed="false">
      <c r="B54" s="0" t="n">
        <v>1</v>
      </c>
      <c r="C54" s="0" t="s">
        <v>22</v>
      </c>
      <c r="E54" s="0" t="s">
        <v>27</v>
      </c>
    </row>
    <row r="55" customFormat="false" ht="14.25" hidden="false" customHeight="false" outlineLevel="0" collapsed="false">
      <c r="B55" s="0" t="n">
        <v>1</v>
      </c>
      <c r="C55" s="0" t="s">
        <v>1</v>
      </c>
      <c r="D55" s="0" t="s">
        <v>22</v>
      </c>
      <c r="E55" s="0" t="s">
        <v>28</v>
      </c>
    </row>
    <row r="56" customFormat="false" ht="14.25" hidden="false" customHeight="false" outlineLevel="0" collapsed="false">
      <c r="B56" s="0" t="n">
        <v>5</v>
      </c>
      <c r="C56" s="0" t="s">
        <v>1</v>
      </c>
      <c r="D56" s="0" t="s">
        <v>22</v>
      </c>
    </row>
    <row r="59" customFormat="false" ht="15" hidden="false" customHeight="false" outlineLevel="0" collapsed="false">
      <c r="A59" s="9" t="s">
        <v>29</v>
      </c>
    </row>
    <row r="60" customFormat="false" ht="14.25" hidden="false" customHeight="false" outlineLevel="0" collapsed="false">
      <c r="B60" s="0" t="n">
        <v>1</v>
      </c>
      <c r="C60" s="0" t="s">
        <v>19</v>
      </c>
      <c r="E60" s="0" t="s">
        <v>30</v>
      </c>
    </row>
    <row r="61" customFormat="false" ht="14.25" hidden="false" customHeight="false" outlineLevel="0" collapsed="false">
      <c r="B61" s="0" t="n">
        <v>1</v>
      </c>
      <c r="C61" s="0" t="s">
        <v>22</v>
      </c>
    </row>
    <row r="62" customFormat="false" ht="14.25" hidden="false" customHeight="false" outlineLevel="0" collapsed="false">
      <c r="B62" s="0" t="n">
        <v>1</v>
      </c>
      <c r="C62" s="0" t="s">
        <v>31</v>
      </c>
      <c r="D62" s="0" t="s">
        <v>22</v>
      </c>
    </row>
    <row r="67" customFormat="false" ht="14.25" hidden="false" customHeight="false" outlineLevel="0" collapsed="false">
      <c r="Y67" s="10"/>
      <c r="Z67" s="11"/>
      <c r="AA67" s="12"/>
      <c r="AB67" s="12"/>
      <c r="AC67" s="12"/>
    </row>
    <row r="68" customFormat="false" ht="14.25" hidden="false" customHeight="false" outlineLevel="0" collapsed="false">
      <c r="Y68" s="10"/>
      <c r="Z68" s="13"/>
      <c r="AA68" s="14"/>
      <c r="AB68" s="14"/>
      <c r="AC68" s="14"/>
    </row>
    <row r="69" customFormat="false" ht="14.25" hidden="false" customHeight="false" outlineLevel="0" collapsed="false">
      <c r="N69" s="15"/>
      <c r="O69" s="15"/>
      <c r="P69" s="15"/>
      <c r="Y69" s="10"/>
      <c r="Z69" s="13"/>
      <c r="AA69" s="13"/>
      <c r="AB69" s="13"/>
      <c r="AC69" s="13"/>
    </row>
    <row r="70" customFormat="false" ht="14.25" hidden="false" customHeight="false" outlineLevel="0" collapsed="false">
      <c r="M70" s="16"/>
      <c r="Y70" s="10"/>
      <c r="Z70" s="13"/>
      <c r="AA70" s="12"/>
      <c r="AB70" s="13"/>
      <c r="AC70" s="13"/>
    </row>
    <row r="71" customFormat="false" ht="14.25" hidden="false" customHeight="false" outlineLevel="0" collapsed="false">
      <c r="Y71" s="10"/>
      <c r="Z71" s="13"/>
      <c r="AA71" s="12"/>
      <c r="AB71" s="13"/>
      <c r="AC71" s="13"/>
    </row>
    <row r="72" customFormat="false" ht="14.25" hidden="false" customHeight="false" outlineLevel="0" collapsed="false">
      <c r="H72" s="16"/>
      <c r="Y72" s="10"/>
      <c r="Z72" s="13"/>
      <c r="AA72" s="12"/>
      <c r="AB72" s="13"/>
      <c r="AC72" s="13"/>
    </row>
    <row r="73" customFormat="false" ht="14.25" hidden="false" customHeight="false" outlineLevel="0" collapsed="false">
      <c r="Y73" s="10"/>
      <c r="Z73" s="13"/>
      <c r="AA73" s="17"/>
      <c r="AB73" s="17"/>
      <c r="AC73" s="17"/>
    </row>
    <row r="74" customFormat="false" ht="14.25" hidden="false" customHeight="false" outlineLevel="0" collapsed="false">
      <c r="Y74" s="10"/>
      <c r="Z74" s="12"/>
      <c r="AA74" s="12"/>
      <c r="AB74" s="12"/>
      <c r="AC74" s="12"/>
    </row>
    <row r="75" customFormat="false" ht="14.25" hidden="false" customHeight="false" outlineLevel="0" collapsed="false">
      <c r="Y75" s="10"/>
      <c r="Z75" s="12"/>
      <c r="AA75" s="12"/>
      <c r="AB75" s="12"/>
      <c r="AC75" s="12"/>
    </row>
    <row r="76" customFormat="false" ht="14.25" hidden="false" customHeight="false" outlineLevel="0" collapsed="false">
      <c r="G76" s="10"/>
      <c r="H76" s="10"/>
      <c r="I76" s="10"/>
      <c r="J76" s="10"/>
      <c r="K76" s="10"/>
      <c r="L76" s="10"/>
      <c r="Y76" s="10"/>
      <c r="Z76" s="10"/>
      <c r="AA76" s="10"/>
      <c r="AB76" s="10"/>
      <c r="AC76" s="10"/>
    </row>
    <row r="77" customFormat="false" ht="14.25" hidden="false" customHeight="false" outlineLevel="0" collapsed="false">
      <c r="G77" s="10"/>
      <c r="H77" s="11"/>
      <c r="I77" s="12"/>
      <c r="J77" s="12"/>
      <c r="K77" s="12"/>
      <c r="L77" s="12"/>
      <c r="M77" s="10"/>
      <c r="N77" s="11"/>
      <c r="O77" s="12"/>
      <c r="P77" s="12"/>
      <c r="Q77" s="12"/>
      <c r="S77" s="10"/>
      <c r="T77" s="11"/>
      <c r="U77" s="12"/>
      <c r="V77" s="12"/>
      <c r="W77" s="12"/>
      <c r="Y77" s="10"/>
      <c r="Z77" s="13"/>
      <c r="AA77" s="12"/>
      <c r="AB77" s="12"/>
      <c r="AC77" s="12"/>
    </row>
    <row r="78" customFormat="false" ht="14.25" hidden="false" customHeight="false" outlineLevel="0" collapsed="false">
      <c r="G78" s="10"/>
      <c r="H78" s="13"/>
      <c r="I78" s="14"/>
      <c r="J78" s="14"/>
      <c r="K78" s="14"/>
      <c r="L78" s="14"/>
      <c r="M78" s="10"/>
      <c r="N78" s="13"/>
      <c r="O78" s="14"/>
      <c r="P78" s="14"/>
      <c r="Q78" s="14"/>
      <c r="S78" s="10"/>
      <c r="T78" s="13"/>
      <c r="U78" s="14"/>
      <c r="V78" s="14"/>
      <c r="W78" s="14"/>
      <c r="Y78" s="10"/>
      <c r="Z78" s="13"/>
      <c r="AA78" s="14"/>
      <c r="AB78" s="14"/>
      <c r="AC78" s="14"/>
    </row>
    <row r="79" customFormat="false" ht="14.25" hidden="false" customHeight="false" outlineLevel="0" collapsed="false">
      <c r="G79" s="10"/>
      <c r="I79" s="13"/>
      <c r="J79" s="13"/>
      <c r="K79" s="13"/>
      <c r="L79" s="13"/>
      <c r="M79" s="10"/>
      <c r="O79" s="13"/>
      <c r="P79" s="13"/>
      <c r="Q79" s="13"/>
      <c r="S79" s="10"/>
      <c r="V79" s="13"/>
      <c r="W79" s="13"/>
      <c r="Y79" s="10"/>
      <c r="AB79" s="13"/>
      <c r="AC79" s="13"/>
    </row>
    <row r="80" customFormat="false" ht="14.25" hidden="false" customHeight="false" outlineLevel="0" collapsed="false">
      <c r="G80" s="10"/>
      <c r="I80" s="12"/>
      <c r="J80" s="13"/>
      <c r="K80" s="13"/>
      <c r="L80" s="17"/>
      <c r="M80" s="10"/>
      <c r="O80" s="12"/>
      <c r="P80" s="13"/>
      <c r="Q80" s="13"/>
      <c r="S80" s="10"/>
      <c r="V80" s="13"/>
      <c r="W80" s="13"/>
      <c r="Y80" s="10"/>
      <c r="AB80" s="13"/>
      <c r="AC80" s="13"/>
    </row>
    <row r="81" customFormat="false" ht="14.25" hidden="false" customHeight="false" outlineLevel="0" collapsed="false">
      <c r="G81" s="10"/>
      <c r="I81" s="12"/>
      <c r="J81" s="13"/>
      <c r="K81" s="13"/>
      <c r="L81" s="17"/>
      <c r="M81" s="10"/>
      <c r="O81" s="12"/>
      <c r="P81" s="13"/>
      <c r="Q81" s="13"/>
      <c r="S81" s="10"/>
      <c r="V81" s="13"/>
      <c r="W81" s="13"/>
      <c r="Y81" s="10"/>
      <c r="AB81" s="13"/>
      <c r="AC81" s="13"/>
    </row>
    <row r="82" customFormat="false" ht="14.25" hidden="false" customHeight="false" outlineLevel="0" collapsed="false">
      <c r="G82" s="10"/>
      <c r="I82" s="12"/>
      <c r="J82" s="13"/>
      <c r="K82" s="13"/>
      <c r="L82" s="17"/>
      <c r="M82" s="10"/>
      <c r="O82" s="12"/>
      <c r="P82" s="13"/>
      <c r="Q82" s="13"/>
      <c r="S82" s="10"/>
      <c r="V82" s="13"/>
      <c r="W82" s="13"/>
      <c r="Y82" s="10"/>
      <c r="AB82" s="13"/>
      <c r="AC82" s="13"/>
    </row>
    <row r="83" customFormat="false" ht="14.25" hidden="false" customHeight="false" outlineLevel="0" collapsed="false">
      <c r="G83" s="10"/>
      <c r="H83" s="13"/>
      <c r="I83" s="17"/>
      <c r="J83" s="17"/>
      <c r="K83" s="17"/>
      <c r="L83" s="17"/>
      <c r="M83" s="10"/>
      <c r="N83" s="13"/>
      <c r="O83" s="17"/>
      <c r="P83" s="17"/>
      <c r="Q83" s="17"/>
      <c r="S83" s="10"/>
      <c r="T83" s="13"/>
      <c r="U83" s="17"/>
      <c r="V83" s="17"/>
      <c r="W83" s="17"/>
      <c r="Y83" s="10"/>
      <c r="Z83" s="13"/>
      <c r="AA83" s="17"/>
      <c r="AB83" s="17"/>
      <c r="AC83" s="17"/>
    </row>
    <row r="84" customFormat="false" ht="14.25" hidden="false" customHeight="false" outlineLevel="0" collapsed="false">
      <c r="G84" s="10"/>
      <c r="H84" s="12"/>
      <c r="I84" s="12"/>
      <c r="J84" s="12"/>
      <c r="K84" s="12"/>
      <c r="L84" s="12"/>
      <c r="M84" s="10"/>
      <c r="N84" s="12"/>
      <c r="O84" s="12"/>
      <c r="P84" s="12"/>
      <c r="Q84" s="12"/>
      <c r="S84" s="10"/>
      <c r="T84" s="12"/>
      <c r="U84" s="12"/>
      <c r="V84" s="12"/>
      <c r="W84" s="12"/>
      <c r="Y84" s="10"/>
      <c r="Z84" s="12"/>
      <c r="AA84" s="12"/>
      <c r="AB84" s="12"/>
      <c r="AC84" s="12"/>
    </row>
    <row r="85" customFormat="false" ht="14.25" hidden="false" customHeight="false" outlineLevel="0" collapsed="false">
      <c r="G85" s="10"/>
      <c r="H85" s="12"/>
      <c r="I85" s="12"/>
      <c r="J85" s="12"/>
      <c r="K85" s="12"/>
      <c r="L85" s="12"/>
      <c r="M85" s="10"/>
      <c r="N85" s="12"/>
      <c r="O85" s="12"/>
      <c r="P85" s="12"/>
      <c r="Q85" s="12"/>
      <c r="S85" s="10"/>
      <c r="T85" s="12"/>
      <c r="U85" s="12"/>
      <c r="V85" s="12"/>
      <c r="W85" s="12"/>
      <c r="Y85" s="10"/>
      <c r="Z85" s="12"/>
      <c r="AA85" s="12"/>
      <c r="AB85" s="12"/>
      <c r="AC85" s="12"/>
    </row>
    <row r="86" customFormat="false" ht="14.25" hidden="false" customHeight="false" outlineLevel="0" collapsed="false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S86" s="10"/>
      <c r="T86" s="10"/>
      <c r="U86" s="10"/>
      <c r="V86" s="10"/>
      <c r="W86" s="10"/>
      <c r="Y86" s="10"/>
      <c r="Z86" s="10"/>
      <c r="AA86" s="10"/>
      <c r="AB86" s="10"/>
      <c r="AC86" s="10"/>
    </row>
    <row r="87" customFormat="false" ht="14.25" hidden="false" customHeight="false" outlineLevel="0" collapsed="false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S87" s="10"/>
      <c r="T87" s="10"/>
      <c r="U87" s="10"/>
      <c r="V87" s="10"/>
      <c r="W87" s="10"/>
      <c r="Y87" s="10"/>
      <c r="Z87" s="10"/>
      <c r="AA87" s="10"/>
      <c r="AB87" s="10"/>
      <c r="AC87" s="10"/>
    </row>
    <row r="88" customFormat="false" ht="14.25" hidden="false" customHeight="false" outlineLevel="0" collapsed="false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S88" s="10"/>
      <c r="T88" s="10"/>
      <c r="U88" s="10"/>
      <c r="V88" s="10"/>
      <c r="W88" s="10"/>
      <c r="Y88" s="10"/>
      <c r="Z88" s="10"/>
      <c r="AA88" s="10"/>
      <c r="AB88" s="10"/>
      <c r="AC88" s="10"/>
    </row>
    <row r="89" customFormat="false" ht="14.25" hidden="false" customHeight="false" outlineLevel="0" collapsed="false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S89" s="10"/>
      <c r="T89" s="10"/>
      <c r="U89" s="10"/>
      <c r="V89" s="10"/>
      <c r="W89" s="10"/>
      <c r="Y89" s="10"/>
      <c r="Z89" s="10"/>
      <c r="AA89" s="10"/>
      <c r="AB89" s="10"/>
      <c r="AC89" s="10"/>
    </row>
    <row r="90" customFormat="false" ht="14.25" hidden="false" customHeight="false" outlineLevel="0" collapsed="false">
      <c r="G90" s="10"/>
      <c r="H90" s="10"/>
      <c r="I90" s="10"/>
      <c r="J90" s="10"/>
      <c r="K90" s="10"/>
      <c r="L90" s="10"/>
    </row>
    <row r="91" customFormat="false" ht="14.25" hidden="false" customHeight="false" outlineLevel="0" collapsed="false">
      <c r="G91" s="10"/>
      <c r="H91" s="18"/>
      <c r="M91" s="10"/>
      <c r="N91" s="18"/>
      <c r="S91" s="10"/>
      <c r="T91" s="18"/>
      <c r="Y91" s="10"/>
      <c r="Z91" s="18"/>
    </row>
    <row r="95" customFormat="false" ht="14.25" hidden="false" customHeight="false" outlineLevel="0" collapsed="false">
      <c r="H95" s="13"/>
      <c r="M95" s="13"/>
    </row>
    <row r="96" customFormat="false" ht="14.25" hidden="false" customHeight="false" outlineLevel="0" collapsed="false">
      <c r="H96" s="13"/>
      <c r="M96" s="13"/>
    </row>
    <row r="97" customFormat="false" ht="14.25" hidden="false" customHeight="false" outlineLevel="0" collapsed="false">
      <c r="H97" s="13"/>
      <c r="M97" s="13"/>
    </row>
    <row r="98" customFormat="false" ht="14.25" hidden="false" customHeight="false" outlineLevel="0" collapsed="false">
      <c r="H98" s="13"/>
      <c r="M98" s="13"/>
    </row>
    <row r="102" customFormat="false" ht="14.25" hidden="false" customHeight="false" outlineLevel="0" collapsed="false">
      <c r="I102" s="13"/>
      <c r="J102" s="13"/>
      <c r="K102" s="13"/>
    </row>
    <row r="103" customFormat="false" ht="14.25" hidden="false" customHeight="false" outlineLevel="0" collapsed="false">
      <c r="I103" s="13"/>
      <c r="J103" s="13"/>
      <c r="K103" s="13"/>
    </row>
    <row r="104" customFormat="false" ht="14.25" hidden="false" customHeight="false" outlineLevel="0" collapsed="false">
      <c r="I104" s="13"/>
      <c r="J104" s="13"/>
      <c r="K104" s="13"/>
    </row>
    <row r="105" customFormat="false" ht="14.25" hidden="false" customHeight="false" outlineLevel="0" collapsed="false">
      <c r="I105" s="13"/>
      <c r="J105" s="13"/>
      <c r="K105" s="13"/>
    </row>
    <row r="106" customFormat="false" ht="14.25" hidden="false" customHeight="false" outlineLevel="0" collapsed="false">
      <c r="I106" s="13"/>
      <c r="J106" s="13"/>
      <c r="K106" s="13"/>
    </row>
    <row r="107" customFormat="false" ht="14.25" hidden="false" customHeight="false" outlineLevel="0" collapsed="false">
      <c r="I107" s="13"/>
      <c r="J107" s="13"/>
      <c r="K107" s="13"/>
    </row>
    <row r="108" customFormat="false" ht="14.25" hidden="false" customHeight="false" outlineLevel="0" collapsed="false">
      <c r="I108" s="13"/>
      <c r="J108" s="13"/>
      <c r="K108" s="13"/>
    </row>
    <row r="109" customFormat="false" ht="14.25" hidden="false" customHeight="false" outlineLevel="0" collapsed="false">
      <c r="I109" s="13"/>
      <c r="J109" s="13"/>
      <c r="K109" s="13"/>
    </row>
    <row r="110" customFormat="false" ht="14.25" hidden="false" customHeight="false" outlineLevel="0" collapsed="false">
      <c r="I110" s="1"/>
      <c r="J110" s="13"/>
      <c r="K110" s="13"/>
    </row>
    <row r="111" customFormat="false" ht="14.25" hidden="false" customHeight="false" outlineLevel="0" collapsed="false">
      <c r="I111" s="1"/>
      <c r="J111" s="13"/>
      <c r="K111" s="13"/>
    </row>
    <row r="112" customFormat="false" ht="14.25" hidden="false" customHeight="false" outlineLevel="0" collapsed="false">
      <c r="I112" s="1"/>
      <c r="J112" s="13"/>
      <c r="K112" s="13"/>
    </row>
    <row r="113" customFormat="false" ht="14.25" hidden="false" customHeight="false" outlineLevel="0" collapsed="false">
      <c r="I113" s="1"/>
      <c r="J113" s="13"/>
      <c r="K113" s="13"/>
    </row>
    <row r="114" customFormat="false" ht="14.25" hidden="false" customHeight="false" outlineLevel="0" collapsed="false">
      <c r="I114" s="1"/>
      <c r="J114" s="13"/>
      <c r="K114" s="13"/>
    </row>
    <row r="115" customFormat="false" ht="14.25" hidden="false" customHeight="false" outlineLevel="0" collapsed="false">
      <c r="I115" s="1"/>
      <c r="J115" s="13"/>
      <c r="K115" s="13"/>
    </row>
    <row r="116" customFormat="false" ht="14.25" hidden="false" customHeight="false" outlineLevel="0" collapsed="false">
      <c r="I116" s="1"/>
      <c r="J116" s="13"/>
      <c r="K116" s="13"/>
    </row>
    <row r="117" customFormat="false" ht="14.25" hidden="false" customHeight="false" outlineLevel="0" collapsed="false">
      <c r="I117" s="1"/>
      <c r="J117" s="13"/>
      <c r="K117" s="13"/>
    </row>
    <row r="119" customFormat="false" ht="14.25" hidden="false" customHeight="false" outlineLevel="0" collapsed="false">
      <c r="J119" s="13"/>
      <c r="K119" s="13"/>
    </row>
    <row r="123" customFormat="false" ht="14.25" hidden="false" customHeight="false" outlineLevel="0" collapsed="false">
      <c r="G123" s="10"/>
      <c r="H123" s="10"/>
    </row>
    <row r="124" customFormat="false" ht="14.25" hidden="false" customHeight="false" outlineLevel="0" collapsed="false">
      <c r="G124" s="10"/>
      <c r="H124" s="10"/>
    </row>
    <row r="125" customFormat="false" ht="14.25" hidden="false" customHeight="false" outlineLevel="0" collapsed="false">
      <c r="G125" s="10"/>
    </row>
    <row r="126" customFormat="false" ht="14.25" hidden="false" customHeight="false" outlineLevel="0" collapsed="false">
      <c r="G126" s="10"/>
      <c r="H126" s="18"/>
    </row>
  </sheetData>
  <mergeCells count="4">
    <mergeCell ref="B2:E2"/>
    <mergeCell ref="B9:E9"/>
    <mergeCell ref="B16:E16"/>
    <mergeCell ref="N69:P69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8" activeCellId="0" sqref="F38"/>
    </sheetView>
  </sheetViews>
  <sheetFormatPr defaultColWidth="8.6015625" defaultRowHeight="14.25" zeroHeight="false" outlineLevelRow="0" outlineLevelCol="0"/>
  <cols>
    <col collapsed="false" customWidth="true" hidden="false" outlineLevel="0" max="1" min="1" style="1" width="15.38"/>
    <col collapsed="false" customWidth="true" hidden="false" outlineLevel="0" max="2" min="2" style="0" width="12.38"/>
    <col collapsed="false" customWidth="true" hidden="false" outlineLevel="0" max="3" min="3" style="0" width="14.13"/>
    <col collapsed="false" customWidth="true" hidden="false" outlineLevel="0" max="4" min="4" style="0" width="14.62"/>
    <col collapsed="false" customWidth="true" hidden="false" outlineLevel="0" max="5" min="5" style="0" width="13.87"/>
    <col collapsed="false" customWidth="true" hidden="false" outlineLevel="0" max="6" min="6" style="0" width="40.75"/>
    <col collapsed="false" customWidth="true" hidden="false" outlineLevel="0" max="12" min="7" style="0" width="10.75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</row>
    <row r="2" customFormat="false" ht="14.25" hidden="false" customHeight="false" outlineLevel="0" collapsed="false">
      <c r="A2" s="4"/>
      <c r="B2" s="5" t="s">
        <v>1</v>
      </c>
      <c r="C2" s="5"/>
      <c r="D2" s="5"/>
      <c r="E2" s="5"/>
    </row>
    <row r="3" customFormat="false" ht="14.25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3.8" hidden="false" customHeight="false" outlineLevel="0" collapsed="false">
      <c r="A4" s="5" t="n">
        <v>38160</v>
      </c>
      <c r="B4" s="0" t="n">
        <f aca="false">H28*((3*(10*$A4+11*B$3*$A4+12*B$3)+15*B$3+14*B$3*$A4+13*$A4+15))</f>
        <v>52280370</v>
      </c>
      <c r="C4" s="0" t="n">
        <f aca="false">I28*((3*(10*$A4+11*C$3*$A4+12*C$3)+15*C$3+14*C$3*$A4+13*$A4+15))</f>
        <v>70216080</v>
      </c>
      <c r="D4" s="0" t="n">
        <f aca="false">J28*((3*(10*$A4+11*D$3*$A4+12*D$3)+15*D$3+14*D$3*$A4+13*$A4+15))</f>
        <v>132227685</v>
      </c>
      <c r="E4" s="0" t="n">
        <f aca="false">K28*((3*(10*$A4+11*E$3*$A4+12*E$3)+15*E$3+14*E$3*$A4+13*$A4+15))</f>
        <v>201566250</v>
      </c>
      <c r="F4" s="6" t="s">
        <v>32</v>
      </c>
    </row>
    <row r="5" customFormat="false" ht="14.05" hidden="false" customHeight="false" outlineLevel="0" collapsed="false">
      <c r="A5" s="5" t="n">
        <v>54540</v>
      </c>
      <c r="B5" s="0" t="n">
        <f aca="false">H29*((3*(10*$A5+11*B$3*$A5+12*B$3)+15*B$3+14*B$3*$A5+13*$A5+15))</f>
        <v>44832582</v>
      </c>
      <c r="C5" s="0" t="n">
        <f aca="false">I29*((3*(10*$A5+11*C$3*$A5+12*C$3)+15*C$3+14*C$3*$A5+13*$A5+15))</f>
        <v>110390808</v>
      </c>
      <c r="D5" s="0" t="n">
        <f aca="false">J29*((3*(10*$A5+11*D$3*$A5+12*D$3)+15*D$3+14*D$3*$A5+13*$A5+15))</f>
        <v>277177098</v>
      </c>
      <c r="E5" s="0" t="n">
        <f aca="false">K29*((3*(10*$A5+11*E$3*$A5+12*E$3)+15*E$3+14*E$3*$A5+13*$A5+15))</f>
        <v>181948680</v>
      </c>
      <c r="F5" s="7" t="s">
        <v>33</v>
      </c>
    </row>
    <row r="6" customFormat="false" ht="14.25" hidden="false" customHeight="false" outlineLevel="0" collapsed="false">
      <c r="A6" s="5" t="n">
        <v>29733</v>
      </c>
      <c r="B6" s="0" t="n">
        <f aca="false">H30*((3*(10*$A6+11*B$3*$A6+12*B$3)+15*B$3+14*B$3*$A6+13*$A6+15))</f>
        <v>44808918</v>
      </c>
      <c r="C6" s="0" t="n">
        <f aca="false">I30*((3*(10*$A6+11*C$3*$A6+12*C$3)+15*C$3+14*C$3*$A6+13*$A6+15))</f>
        <v>49239360</v>
      </c>
      <c r="D6" s="0" t="n">
        <f aca="false">J30*((3*(10*$A6+11*D$3*$A6+12*D$3)+15*D$3+14*D$3*$A6+13*$A6+15))</f>
        <v>89291046</v>
      </c>
      <c r="E6" s="0" t="n">
        <f aca="false">K30*((3*(10*$A6+11*E$3*$A6+12*E$3)+15*E$3+14*E$3*$A6+13*$A6+15))</f>
        <v>115724616</v>
      </c>
    </row>
    <row r="7" customFormat="false" ht="14.25" hidden="false" customHeight="false" outlineLevel="0" collapsed="false">
      <c r="A7" s="5" t="n">
        <v>26235</v>
      </c>
      <c r="B7" s="0" t="n">
        <f aca="false">H31*((3*(10*$A7+11*B$3*$A7+12*B$3)+15*B$3+14*B$3*$A7+13*$A7+15))</f>
        <v>17971560</v>
      </c>
      <c r="C7" s="0" t="n">
        <f aca="false">I31*((3*(10*$A7+11*C$3*$A7+12*C$3)+15*C$3+14*C$3*$A7+13*$A7+15))</f>
        <v>48274080</v>
      </c>
      <c r="D7" s="0" t="n">
        <f aca="false">J31*((3*(10*$A7+11*D$3*$A7+12*D$3)+15*D$3+14*D$3*$A7+13*$A7+15))</f>
        <v>78786552</v>
      </c>
      <c r="E7" s="0" t="n">
        <f aca="false">K31*((3*(10*$A7+11*E$3*$A7+12*E$3)+15*E$3+14*E$3*$A7+13*$A7+15))</f>
        <v>65642400</v>
      </c>
    </row>
    <row r="8" customFormat="false" ht="14.25" hidden="false" customHeight="false" outlineLevel="0" collapsed="false">
      <c r="A8" s="4" t="s">
        <v>5</v>
      </c>
      <c r="B8" s="3"/>
      <c r="C8" s="3"/>
      <c r="D8" s="3"/>
      <c r="E8" s="3"/>
    </row>
    <row r="9" customFormat="false" ht="14.25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4.25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3.8" hidden="false" customHeight="false" outlineLevel="0" collapsed="false">
      <c r="A11" s="5" t="n">
        <v>38160</v>
      </c>
      <c r="B11" s="0" t="n">
        <f aca="false">H28*(3*(3*B$10*$A11+2*$A11+2*B$10)+B$10*$A11+4*B$10+7*$A11+1)</f>
        <v>12593010</v>
      </c>
      <c r="C11" s="0" t="n">
        <f aca="false">I28*(3*(3*C$10*$A11+2*$A11+2*C$10)+C$10*$A11+4*C$10+7*$A11+1)</f>
        <v>16409110</v>
      </c>
      <c r="D11" s="0" t="n">
        <f aca="false">J28*(3*(3*D$10*$A11+2*$A11+2*D$10)+D$10*$A11+4*D$10+7*$A11+1)</f>
        <v>30337815</v>
      </c>
      <c r="E11" s="0" t="n">
        <f aca="false">K28*(3*(3*E$10*$A11+2*$A11+2*E$10)+E$10*$A11+4*E$10+7*$A11+1)</f>
        <v>45678489</v>
      </c>
      <c r="F11" s="6" t="s">
        <v>34</v>
      </c>
    </row>
    <row r="12" customFormat="false" ht="13.8" hidden="false" customHeight="false" outlineLevel="0" collapsed="false">
      <c r="A12" s="5" t="n">
        <v>54540</v>
      </c>
      <c r="B12" s="0" t="n">
        <f aca="false">H29*(3*(3*B$10*$A12+2*$A12+2*B$10)+B$10*$A12+4*B$10+7*$A12+1)</f>
        <v>10799046</v>
      </c>
      <c r="C12" s="0" t="n">
        <f aca="false">I29*(3*(3*C$10*$A12+2*$A12+2*C$10)+C$10*$A12+4*C$10+7*$A12+1)</f>
        <v>25797761</v>
      </c>
      <c r="D12" s="0" t="n">
        <f aca="false">J29*(3*(3*D$10*$A12+2*$A12+2*D$10)+D$10*$A12+4*D$10+7*$A12+1)</f>
        <v>63594542</v>
      </c>
      <c r="E12" s="0" t="n">
        <f aca="false">K29*(3*(3*E$10*$A12+2*$A12+2*E$10)+E$10*$A12+4*E$10+7*$A12+1)</f>
        <v>41232852</v>
      </c>
      <c r="F12" s="7" t="s">
        <v>35</v>
      </c>
    </row>
    <row r="13" customFormat="false" ht="14.25" hidden="false" customHeight="false" outlineLevel="0" collapsed="false">
      <c r="A13" s="5" t="n">
        <v>29733</v>
      </c>
      <c r="B13" s="0" t="n">
        <f aca="false">H30*(3*(3*B$10*$A13+2*$A13+2*B$10)+B$10*$A13+4*B$10+7*$A13+1)</f>
        <v>10793310</v>
      </c>
      <c r="C13" s="0" t="n">
        <f aca="false">I30*(3*(3*C$10*$A13+2*$A13+2*C$10)+C$10*$A13+4*C$10+7*$A13+1)</f>
        <v>11506950</v>
      </c>
      <c r="D13" s="0" t="n">
        <f aca="false">J30*(3*(3*D$10*$A13+2*$A13+2*D$10)+D$10*$A13+4*D$10+7*$A13+1)</f>
        <v>20486570</v>
      </c>
      <c r="E13" s="0" t="n">
        <f aca="false">K30*(3*(3*E$10*$A13+2*$A13+2*E$10)+E$10*$A13+4*E$10+7*$A13+1)</f>
        <v>26225220</v>
      </c>
    </row>
    <row r="14" customFormat="false" ht="14.25" hidden="false" customHeight="false" outlineLevel="0" collapsed="false">
      <c r="A14" s="5" t="n">
        <v>26235</v>
      </c>
      <c r="B14" s="0" t="n">
        <f aca="false">H31*(3*(3*B$10*$A14+2*$A14+2*B$10)+B$10*$A14+4*B$10+7*$A14+1)</f>
        <v>4328880</v>
      </c>
      <c r="C14" s="0" t="n">
        <f aca="false">I31*(3*(3*C$10*$A14+2*$A14+2*C$10)+C$10*$A14+4*C$10+7*$A14+1)</f>
        <v>11281360</v>
      </c>
      <c r="D14" s="0" t="n">
        <f aca="false">J31*(3*(3*D$10*$A14+2*$A14+2*D$10)+D$10*$A14+4*D$10+7*$A14+1)</f>
        <v>18076448</v>
      </c>
      <c r="E14" s="0" t="n">
        <f aca="false">K31*(3*(3*E$10*$A14+2*$A14+2*E$10)+E$10*$A14+4*E$10+7*$A14+1)</f>
        <v>14875704</v>
      </c>
    </row>
    <row r="15" customFormat="false" ht="14.25" hidden="false" customHeight="false" outlineLevel="0" collapsed="false">
      <c r="A15" s="4" t="s">
        <v>8</v>
      </c>
      <c r="B15" s="3"/>
      <c r="C15" s="3"/>
      <c r="D15" s="3"/>
      <c r="E15" s="3"/>
    </row>
    <row r="16" customFormat="false" ht="14.25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4.25" hidden="false" customHeight="false" outlineLevel="0" collapsed="false">
      <c r="A17" s="19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3.8" hidden="false" customHeight="false" outlineLevel="0" collapsed="false">
      <c r="A18" s="5" t="n">
        <v>38160</v>
      </c>
      <c r="B18" s="0" t="n">
        <f aca="false">H28*(3*(B$17*$A18+B$17+$A18)+2*(B$17+$A18)+3*(B$17+$A18)+1)</f>
        <v>5342570</v>
      </c>
      <c r="C18" s="0" t="n">
        <f aca="false">I28*(3*(C$17*$A18+C$17+$A18)+2*(C$17+$A18)+3*(C$17+$A18)+1)</f>
        <v>6487450</v>
      </c>
      <c r="D18" s="0" t="n">
        <f aca="false">J28*(3*(D$17*$A18+D$17+$A18)+2*(D$17+$A18)+3*(D$17+$A18)+1)</f>
        <v>11448495</v>
      </c>
      <c r="E18" s="0" t="n">
        <f aca="false">K28*(3*(E$17*$A18+E$17+$A18)+2*(E$17+$A18)+3*(E$17+$A18)+1)</f>
        <v>16676699</v>
      </c>
      <c r="F18" s="6" t="s">
        <v>36</v>
      </c>
    </row>
    <row r="19" customFormat="false" ht="13.8" hidden="false" customHeight="false" outlineLevel="0" collapsed="false">
      <c r="A19" s="5" t="n">
        <v>54540</v>
      </c>
      <c r="B19" s="0" t="n">
        <f aca="false">H29*(3*(B$17*$A19+B$17+$A19)+2*(B$17+$A19)+3*(B$17+$A19)+1)</f>
        <v>4581462</v>
      </c>
      <c r="C19" s="0" t="n">
        <f aca="false">I29*(3*(C$17*$A19+C$17+$A19)+2*(C$17+$A19)+3*(C$17+$A19)+1)</f>
        <v>10199255</v>
      </c>
      <c r="D19" s="0" t="n">
        <f aca="false">J29*(3*(D$17*$A19+D$17+$A19)+2*(D$17+$A19)+3*(D$17+$A19)+1)</f>
        <v>23998326</v>
      </c>
      <c r="E19" s="0" t="n">
        <f aca="false">K29*(3*(E$17*$A19+E$17+$A19)+2*(E$17+$A19)+3*(E$17+$A19)+1)</f>
        <v>15053532</v>
      </c>
      <c r="F19" s="7" t="s">
        <v>37</v>
      </c>
    </row>
    <row r="20" customFormat="false" ht="14.25" hidden="false" customHeight="false" outlineLevel="0" collapsed="false">
      <c r="A20" s="5" t="n">
        <v>29733</v>
      </c>
      <c r="B20" s="0" t="n">
        <f aca="false">H30*(3*(B$17*$A20+B$17+$A20)+2*(B$17+$A20)+3*(B$17+$A20)+1)</f>
        <v>4579069</v>
      </c>
      <c r="C20" s="0" t="n">
        <f aca="false">I30*(3*(C$17*$A20+C$17+$A20)+2*(C$17+$A20)+3*(C$17+$A20)+1)</f>
        <v>4549374</v>
      </c>
      <c r="D20" s="0" t="n">
        <f aca="false">J30*(3*(D$17*$A20+D$17+$A20)+2*(D$17+$A20)+3*(D$17+$A20)+1)</f>
        <v>7731009</v>
      </c>
      <c r="E20" s="0" t="n">
        <f aca="false">K30*(3*(E$17*$A20+E$17+$A20)+2*(E$17+$A20)+3*(E$17+$A20)+1)</f>
        <v>9574600</v>
      </c>
    </row>
    <row r="21" customFormat="false" ht="14.25" hidden="false" customHeight="false" outlineLevel="0" collapsed="false">
      <c r="A21" s="5" t="n">
        <v>26235</v>
      </c>
      <c r="B21" s="0" t="n">
        <f aca="false">H31*(3*(B$17*$A21+B$17+$A21)+2*(B$17+$A21)+3*(B$17+$A21)+1)</f>
        <v>1836535</v>
      </c>
      <c r="C21" s="0" t="n">
        <f aca="false">I31*(3*(C$17*$A21+C$17+$A21)+2*(C$17+$A21)+3*(C$17+$A21)+1)</f>
        <v>4460200</v>
      </c>
      <c r="D21" s="0" t="n">
        <f aca="false">J31*(3*(D$17*$A21+D$17+$A21)+2*(D$17+$A21)+3*(D$17+$A21)+1)</f>
        <v>6821529</v>
      </c>
      <c r="E21" s="0" t="n">
        <f aca="false">K31*(3*(E$17*$A21+E$17+$A21)+2*(E$17+$A21)+3*(E$17+$A21)+1)</f>
        <v>5431014</v>
      </c>
    </row>
    <row r="23" customFormat="false" ht="14.25" hidden="false" customHeight="false" outlineLevel="0" collapsed="false">
      <c r="A23" s="4" t="s">
        <v>11</v>
      </c>
      <c r="B23" s="3"/>
      <c r="C23" s="3"/>
      <c r="D23" s="3"/>
      <c r="E23" s="3"/>
    </row>
    <row r="24" customFormat="false" ht="14.25" hidden="false" customHeight="false" outlineLevel="0" collapsed="false">
      <c r="A24" s="4"/>
      <c r="B24" s="19" t="s">
        <v>1</v>
      </c>
      <c r="C24" s="19"/>
      <c r="D24" s="19"/>
      <c r="E24" s="19"/>
    </row>
    <row r="25" customFormat="false" ht="15" hidden="false" customHeight="false" outlineLevel="0" collapsed="false">
      <c r="A25" s="19" t="s">
        <v>2</v>
      </c>
      <c r="B25" s="5" t="n">
        <v>2</v>
      </c>
      <c r="C25" s="5" t="n">
        <v>3</v>
      </c>
      <c r="D25" s="5" t="n">
        <v>4</v>
      </c>
      <c r="E25" s="5" t="n">
        <v>5</v>
      </c>
      <c r="H25" s="20" t="s">
        <v>38</v>
      </c>
      <c r="I25" s="21"/>
      <c r="J25" s="21"/>
      <c r="K25" s="21"/>
    </row>
    <row r="26" customFormat="false" ht="14.25" hidden="false" customHeight="false" outlineLevel="0" collapsed="false">
      <c r="A26" s="5" t="n">
        <v>38160</v>
      </c>
      <c r="B26" s="22" t="n">
        <f aca="false">B4+B11+B18</f>
        <v>70215950</v>
      </c>
      <c r="C26" s="22" t="n">
        <f aca="false">C4+C11+C18</f>
        <v>93112640</v>
      </c>
      <c r="D26" s="22" t="n">
        <f aca="false">D4+D11+D18</f>
        <v>174013995</v>
      </c>
      <c r="E26" s="22" t="n">
        <f aca="false">E4+E11+E18</f>
        <v>263921438</v>
      </c>
      <c r="G26" s="3"/>
      <c r="H26" s="23" t="s">
        <v>1</v>
      </c>
      <c r="I26" s="23"/>
      <c r="J26" s="23"/>
      <c r="K26" s="23"/>
    </row>
    <row r="27" customFormat="false" ht="14.25" hidden="false" customHeight="false" outlineLevel="0" collapsed="false">
      <c r="A27" s="5" t="n">
        <v>54540</v>
      </c>
      <c r="B27" s="22" t="n">
        <f aca="false">B5+B12+B19</f>
        <v>60213090</v>
      </c>
      <c r="C27" s="22" t="n">
        <f aca="false">C5+C12+C19</f>
        <v>146387824</v>
      </c>
      <c r="D27" s="22" t="n">
        <f aca="false">D5+D12+D19</f>
        <v>364769966</v>
      </c>
      <c r="E27" s="22" t="n">
        <f aca="false">E5+E12+E19</f>
        <v>238235064</v>
      </c>
      <c r="G27" s="24" t="s">
        <v>2</v>
      </c>
      <c r="H27" s="25" t="n">
        <v>2</v>
      </c>
      <c r="I27" s="25" t="n">
        <v>3</v>
      </c>
      <c r="J27" s="25" t="n">
        <v>4</v>
      </c>
      <c r="K27" s="25" t="n">
        <v>5</v>
      </c>
    </row>
    <row r="28" customFormat="false" ht="14.25" hidden="false" customHeight="false" outlineLevel="0" collapsed="false">
      <c r="A28" s="5" t="n">
        <v>29733</v>
      </c>
      <c r="B28" s="22" t="n">
        <f aca="false">B6+B13+B20</f>
        <v>60181297</v>
      </c>
      <c r="C28" s="22" t="n">
        <f aca="false">C6+C13+C20</f>
        <v>65295684</v>
      </c>
      <c r="D28" s="22" t="n">
        <f aca="false">D6+D13+D20</f>
        <v>117508625</v>
      </c>
      <c r="E28" s="22" t="n">
        <f aca="false">E6+E13+E20</f>
        <v>151524436</v>
      </c>
      <c r="G28" s="26" t="n">
        <v>38160</v>
      </c>
      <c r="H28" s="27" t="n">
        <v>10</v>
      </c>
      <c r="I28" s="27" t="n">
        <v>10</v>
      </c>
      <c r="J28" s="27" t="n">
        <v>15</v>
      </c>
      <c r="K28" s="27" t="n">
        <v>19</v>
      </c>
    </row>
    <row r="29" customFormat="false" ht="14.25" hidden="false" customHeight="false" outlineLevel="0" collapsed="false">
      <c r="A29" s="5" t="n">
        <v>26235</v>
      </c>
      <c r="B29" s="22" t="n">
        <f aca="false">B7+B14+B21</f>
        <v>24136975</v>
      </c>
      <c r="C29" s="22" t="n">
        <f aca="false">C7+C14+C21</f>
        <v>64015640</v>
      </c>
      <c r="D29" s="22" t="n">
        <f aca="false">D7+D14+D21</f>
        <v>103684529</v>
      </c>
      <c r="E29" s="22" t="n">
        <f aca="false">E7+E14+E21</f>
        <v>85949118</v>
      </c>
      <c r="G29" s="26" t="n">
        <v>54540</v>
      </c>
      <c r="H29" s="27" t="n">
        <v>6</v>
      </c>
      <c r="I29" s="27" t="n">
        <v>11</v>
      </c>
      <c r="J29" s="27" t="n">
        <v>22</v>
      </c>
      <c r="K29" s="27" t="n">
        <v>12</v>
      </c>
    </row>
    <row r="30" customFormat="false" ht="14.25" hidden="false" customHeight="false" outlineLevel="0" collapsed="false">
      <c r="G30" s="26" t="n">
        <v>29733</v>
      </c>
      <c r="H30" s="27" t="n">
        <v>11</v>
      </c>
      <c r="I30" s="27" t="n">
        <v>9</v>
      </c>
      <c r="J30" s="27" t="n">
        <v>13</v>
      </c>
      <c r="K30" s="27" t="n">
        <v>14</v>
      </c>
    </row>
    <row r="31" customFormat="false" ht="14.25" hidden="false" customHeight="false" outlineLevel="0" collapsed="false">
      <c r="G31" s="26" t="n">
        <v>26235</v>
      </c>
      <c r="H31" s="27" t="n">
        <v>5</v>
      </c>
      <c r="I31" s="27" t="n">
        <v>10</v>
      </c>
      <c r="J31" s="27" t="n">
        <v>13</v>
      </c>
      <c r="K31" s="27" t="n">
        <v>9</v>
      </c>
    </row>
    <row r="34" customFormat="false" ht="14.25" hidden="false" customHeight="false" outlineLevel="0" collapsed="false">
      <c r="C34" s="0" t="s">
        <v>39</v>
      </c>
    </row>
    <row r="37" customFormat="false" ht="15" hidden="false" customHeight="false" outlineLevel="0" collapsed="false">
      <c r="A37" s="9" t="s">
        <v>12</v>
      </c>
      <c r="B37" s="0" t="s">
        <v>40</v>
      </c>
    </row>
    <row r="38" customFormat="false" ht="14.25" hidden="false" customHeight="false" outlineLevel="0" collapsed="false">
      <c r="B38" s="0" t="n">
        <v>1</v>
      </c>
    </row>
    <row r="39" customFormat="false" ht="14.25" hidden="false" customHeight="false" outlineLevel="0" collapsed="false">
      <c r="B39" s="0" t="n">
        <v>3</v>
      </c>
      <c r="G39" s="0" t="s">
        <v>41</v>
      </c>
    </row>
    <row r="40" customFormat="false" ht="14.25" hidden="false" customHeight="false" outlineLevel="0" collapsed="false">
      <c r="B40" s="0" t="n">
        <v>6</v>
      </c>
      <c r="C40" s="0" t="s">
        <v>31</v>
      </c>
      <c r="G40" s="0" t="s">
        <v>42</v>
      </c>
    </row>
    <row r="41" customFormat="false" ht="14.25" hidden="false" customHeight="false" outlineLevel="0" collapsed="false">
      <c r="B41" s="0" t="n">
        <v>3</v>
      </c>
      <c r="G41" s="0" t="s">
        <v>43</v>
      </c>
    </row>
    <row r="42" customFormat="false" ht="14.25" hidden="false" customHeight="false" outlineLevel="0" collapsed="false">
      <c r="B42" s="0" t="n">
        <v>2</v>
      </c>
      <c r="G42" s="0" t="s">
        <v>44</v>
      </c>
    </row>
    <row r="43" customFormat="false" ht="14.25" hidden="false" customHeight="false" outlineLevel="0" collapsed="false">
      <c r="B43" s="0" t="n">
        <v>3</v>
      </c>
      <c r="G43" s="0" t="s">
        <v>45</v>
      </c>
    </row>
    <row r="44" customFormat="false" ht="14.25" hidden="false" customHeight="false" outlineLevel="0" collapsed="false">
      <c r="B44" s="0" t="n">
        <v>3</v>
      </c>
      <c r="C44" s="0" t="s">
        <v>2</v>
      </c>
      <c r="G44" s="0" t="s">
        <v>46</v>
      </c>
    </row>
    <row r="45" customFormat="false" ht="14.25" hidden="false" customHeight="false" outlineLevel="0" collapsed="false">
      <c r="A45" s="1" t="s">
        <v>47</v>
      </c>
      <c r="B45" s="0" t="n">
        <v>1</v>
      </c>
      <c r="C45" s="0" t="s">
        <v>2</v>
      </c>
      <c r="G45" s="0" t="n">
        <v>15</v>
      </c>
    </row>
    <row r="46" customFormat="false" ht="14.25" hidden="false" customHeight="false" outlineLevel="0" collapsed="false">
      <c r="A46" s="1" t="s">
        <v>48</v>
      </c>
      <c r="B46" s="0" t="n">
        <v>3</v>
      </c>
      <c r="C46" s="0" t="s">
        <v>2</v>
      </c>
    </row>
    <row r="47" customFormat="false" ht="14.25" hidden="false" customHeight="false" outlineLevel="0" collapsed="false">
      <c r="B47" s="0" t="n">
        <v>3</v>
      </c>
      <c r="C47" s="0" t="s">
        <v>2</v>
      </c>
    </row>
    <row r="48" customFormat="false" ht="14.25" hidden="false" customHeight="false" outlineLevel="0" collapsed="false">
      <c r="B48" s="0" t="n">
        <v>3</v>
      </c>
      <c r="C48" s="0" t="s">
        <v>31</v>
      </c>
      <c r="D48" s="0" t="s">
        <v>2</v>
      </c>
    </row>
    <row r="49" customFormat="false" ht="14.25" hidden="false" customHeight="false" outlineLevel="0" collapsed="false">
      <c r="B49" s="0" t="n">
        <v>2</v>
      </c>
      <c r="C49" s="0" t="s">
        <v>31</v>
      </c>
      <c r="D49" s="0" t="s">
        <v>2</v>
      </c>
    </row>
    <row r="50" customFormat="false" ht="14.25" hidden="false" customHeight="false" outlineLevel="0" collapsed="false">
      <c r="B50" s="0" t="n">
        <v>3</v>
      </c>
      <c r="C50" s="0" t="s">
        <v>31</v>
      </c>
      <c r="D50" s="0" t="s">
        <v>2</v>
      </c>
    </row>
    <row r="51" customFormat="false" ht="14.25" hidden="false" customHeight="false" outlineLevel="0" collapsed="false">
      <c r="B51" s="0" t="n">
        <v>3</v>
      </c>
      <c r="C51" s="0" t="s">
        <v>22</v>
      </c>
      <c r="D51" s="0" t="s">
        <v>31</v>
      </c>
      <c r="E51" s="0" t="s">
        <v>2</v>
      </c>
    </row>
    <row r="52" customFormat="false" ht="14.25" hidden="false" customHeight="false" outlineLevel="0" collapsed="false">
      <c r="B52" s="0" t="n">
        <v>8</v>
      </c>
      <c r="C52" s="0" t="s">
        <v>22</v>
      </c>
      <c r="D52" s="0" t="s">
        <v>31</v>
      </c>
      <c r="E52" s="0" t="s">
        <v>2</v>
      </c>
    </row>
    <row r="53" customFormat="false" ht="14.25" hidden="false" customHeight="false" outlineLevel="0" collapsed="false">
      <c r="B53" s="0" t="n">
        <v>2</v>
      </c>
      <c r="C53" s="0" t="s">
        <v>31</v>
      </c>
      <c r="D53" s="0" t="s">
        <v>2</v>
      </c>
    </row>
    <row r="54" customFormat="false" ht="14.25" hidden="false" customHeight="false" outlineLevel="0" collapsed="false">
      <c r="B54" s="0" t="n">
        <v>4</v>
      </c>
      <c r="C54" s="0" t="s">
        <v>31</v>
      </c>
      <c r="D54" s="0" t="s">
        <v>2</v>
      </c>
    </row>
    <row r="55" customFormat="false" ht="14.25" hidden="false" customHeight="false" outlineLevel="0" collapsed="false">
      <c r="B55" s="0" t="n">
        <v>8</v>
      </c>
      <c r="C55" s="0" t="s">
        <v>2</v>
      </c>
    </row>
    <row r="56" customFormat="false" ht="14.25" hidden="false" customHeight="false" outlineLevel="0" collapsed="false">
      <c r="B56" s="0" t="n">
        <v>11</v>
      </c>
      <c r="C56" s="0" t="s">
        <v>2</v>
      </c>
    </row>
    <row r="57" customFormat="false" ht="14.25" hidden="false" customHeight="false" outlineLevel="0" collapsed="false">
      <c r="A57" s="1" t="s">
        <v>49</v>
      </c>
      <c r="B57" s="0" t="n">
        <v>3</v>
      </c>
    </row>
    <row r="58" customFormat="false" ht="14.25" hidden="false" customHeight="false" outlineLevel="0" collapsed="false">
      <c r="B58" s="0" t="n">
        <v>3</v>
      </c>
      <c r="C58" s="0" t="s">
        <v>2</v>
      </c>
    </row>
    <row r="59" customFormat="false" ht="14.25" hidden="false" customHeight="false" outlineLevel="0" collapsed="false">
      <c r="B59" s="0" t="n">
        <v>3</v>
      </c>
      <c r="C59" s="0" t="s">
        <v>2</v>
      </c>
    </row>
    <row r="60" customFormat="false" ht="14.25" hidden="false" customHeight="false" outlineLevel="0" collapsed="false">
      <c r="B60" s="0" t="n">
        <v>3</v>
      </c>
      <c r="C60" s="0" t="s">
        <v>22</v>
      </c>
      <c r="D60" s="0" t="s">
        <v>2</v>
      </c>
    </row>
    <row r="61" customFormat="false" ht="14.25" hidden="false" customHeight="false" outlineLevel="0" collapsed="false">
      <c r="B61" s="0" t="n">
        <v>7</v>
      </c>
      <c r="C61" s="0" t="s">
        <v>22</v>
      </c>
      <c r="D61" s="0" t="s">
        <v>2</v>
      </c>
    </row>
    <row r="62" customFormat="false" ht="14.25" hidden="false" customHeight="false" outlineLevel="0" collapsed="false">
      <c r="B62" s="0" t="n">
        <v>3</v>
      </c>
    </row>
    <row r="63" customFormat="false" ht="14.25" hidden="false" customHeight="false" outlineLevel="0" collapsed="false">
      <c r="B63" s="0" t="n">
        <v>3</v>
      </c>
      <c r="C63" s="0" t="s">
        <v>31</v>
      </c>
    </row>
    <row r="64" customFormat="false" ht="14.25" hidden="false" customHeight="false" outlineLevel="0" collapsed="false">
      <c r="B64" s="0" t="n">
        <v>3</v>
      </c>
      <c r="C64" s="0" t="s">
        <v>31</v>
      </c>
    </row>
    <row r="65" customFormat="false" ht="14.25" hidden="false" customHeight="false" outlineLevel="0" collapsed="false">
      <c r="B65" s="0" t="n">
        <v>3</v>
      </c>
      <c r="C65" s="0" t="s">
        <v>31</v>
      </c>
    </row>
    <row r="66" customFormat="false" ht="14.25" hidden="false" customHeight="false" outlineLevel="0" collapsed="false">
      <c r="B66" s="0" t="n">
        <v>3</v>
      </c>
      <c r="C66" s="0" t="s">
        <v>22</v>
      </c>
      <c r="D66" s="0" t="s">
        <v>31</v>
      </c>
    </row>
    <row r="67" customFormat="false" ht="14.25" hidden="false" customHeight="false" outlineLevel="0" collapsed="false">
      <c r="B67" s="0" t="n">
        <v>9</v>
      </c>
      <c r="C67" s="0" t="s">
        <v>22</v>
      </c>
      <c r="D67" s="0" t="s">
        <v>31</v>
      </c>
    </row>
    <row r="70" customFormat="false" ht="15" hidden="false" customHeight="false" outlineLevel="0" collapsed="false">
      <c r="A70" s="9" t="s">
        <v>25</v>
      </c>
      <c r="B70" s="0" t="s">
        <v>40</v>
      </c>
      <c r="G70" s="0" t="s">
        <v>50</v>
      </c>
    </row>
    <row r="71" customFormat="false" ht="14.25" hidden="false" customHeight="false" outlineLevel="0" collapsed="false">
      <c r="A71" s="1" t="s">
        <v>51</v>
      </c>
      <c r="B71" s="0" t="n">
        <v>3</v>
      </c>
      <c r="C71" s="0" t="s">
        <v>31</v>
      </c>
    </row>
    <row r="72" customFormat="false" ht="14.25" hidden="false" customHeight="false" outlineLevel="0" collapsed="false">
      <c r="B72" s="0" t="n">
        <v>1</v>
      </c>
    </row>
    <row r="73" customFormat="false" ht="14.25" hidden="false" customHeight="false" outlineLevel="0" collapsed="false">
      <c r="B73" s="0" t="n">
        <v>3</v>
      </c>
      <c r="C73" s="0" t="s">
        <v>2</v>
      </c>
    </row>
    <row r="74" customFormat="false" ht="14.25" hidden="false" customHeight="false" outlineLevel="0" collapsed="false">
      <c r="B74" s="0" t="n">
        <v>1</v>
      </c>
      <c r="C74" s="0" t="s">
        <v>2</v>
      </c>
    </row>
    <row r="75" customFormat="false" ht="14.25" hidden="false" customHeight="false" outlineLevel="0" collapsed="false">
      <c r="B75" s="0" t="n">
        <v>1</v>
      </c>
      <c r="C75" s="0" t="s">
        <v>31</v>
      </c>
      <c r="D75" s="0" t="s">
        <v>2</v>
      </c>
    </row>
    <row r="76" customFormat="false" ht="14.25" hidden="false" customHeight="false" outlineLevel="0" collapsed="false">
      <c r="B76" s="0" t="n">
        <v>1</v>
      </c>
      <c r="C76" s="0" t="s">
        <v>22</v>
      </c>
      <c r="D76" s="0" t="s">
        <v>31</v>
      </c>
      <c r="E76" s="0" t="s">
        <v>2</v>
      </c>
    </row>
    <row r="77" customFormat="false" ht="14.25" hidden="false" customHeight="false" outlineLevel="0" collapsed="false">
      <c r="B77" s="0" t="n">
        <v>2</v>
      </c>
      <c r="C77" s="0" t="s">
        <v>22</v>
      </c>
      <c r="D77" s="0" t="s">
        <v>31</v>
      </c>
      <c r="E77" s="0" t="s">
        <v>2</v>
      </c>
    </row>
    <row r="78" customFormat="false" ht="14.25" hidden="false" customHeight="false" outlineLevel="0" collapsed="false">
      <c r="B78" s="0" t="n">
        <v>1</v>
      </c>
      <c r="C78" s="0" t="s">
        <v>2</v>
      </c>
    </row>
    <row r="79" customFormat="false" ht="14.25" hidden="false" customHeight="false" outlineLevel="0" collapsed="false">
      <c r="B79" s="0" t="n">
        <v>1</v>
      </c>
      <c r="C79" s="0" t="s">
        <v>2</v>
      </c>
    </row>
    <row r="80" customFormat="false" ht="14.25" hidden="false" customHeight="false" outlineLevel="0" collapsed="false">
      <c r="B80" s="0" t="n">
        <v>1</v>
      </c>
      <c r="C80" s="0" t="s">
        <v>2</v>
      </c>
    </row>
    <row r="81" customFormat="false" ht="14.25" hidden="false" customHeight="false" outlineLevel="0" collapsed="false">
      <c r="B81" s="0" t="n">
        <v>1</v>
      </c>
      <c r="C81" s="0" t="s">
        <v>22</v>
      </c>
      <c r="D81" s="0" t="s">
        <v>2</v>
      </c>
    </row>
    <row r="82" customFormat="false" ht="14.25" hidden="false" customHeight="false" outlineLevel="0" collapsed="false">
      <c r="B82" s="0" t="n">
        <v>1</v>
      </c>
      <c r="C82" s="0" t="s">
        <v>22</v>
      </c>
      <c r="D82" s="0" t="s">
        <v>2</v>
      </c>
    </row>
    <row r="83" customFormat="false" ht="14.25" hidden="false" customHeight="false" outlineLevel="0" collapsed="false">
      <c r="B83" s="0" t="n">
        <v>1</v>
      </c>
      <c r="C83" s="0" t="s">
        <v>31</v>
      </c>
    </row>
    <row r="84" customFormat="false" ht="14.25" hidden="false" customHeight="false" outlineLevel="0" collapsed="false">
      <c r="B84" s="0" t="n">
        <v>1</v>
      </c>
      <c r="C84" s="0" t="s">
        <v>22</v>
      </c>
      <c r="D84" s="0" t="s">
        <v>31</v>
      </c>
    </row>
    <row r="85" customFormat="false" ht="14.25" hidden="false" customHeight="false" outlineLevel="0" collapsed="false">
      <c r="B85" s="0" t="n">
        <v>1</v>
      </c>
      <c r="C85" s="0" t="s">
        <v>22</v>
      </c>
      <c r="D85" s="0" t="s">
        <v>31</v>
      </c>
    </row>
    <row r="88" customFormat="false" ht="15" hidden="false" customHeight="false" outlineLevel="0" collapsed="false">
      <c r="A88" s="9" t="s">
        <v>29</v>
      </c>
      <c r="B88" s="0" t="s">
        <v>40</v>
      </c>
    </row>
    <row r="89" customFormat="false" ht="14.25" hidden="false" customHeight="false" outlineLevel="0" collapsed="false">
      <c r="B89" s="0" t="n">
        <v>1</v>
      </c>
      <c r="C89" s="0" t="s">
        <v>31</v>
      </c>
      <c r="G89" s="0" t="s">
        <v>52</v>
      </c>
    </row>
    <row r="90" customFormat="false" ht="14.25" hidden="false" customHeight="false" outlineLevel="0" collapsed="false">
      <c r="B90" s="0" t="n">
        <v>1</v>
      </c>
      <c r="C90" s="0" t="s">
        <v>2</v>
      </c>
      <c r="G90" s="0" t="s">
        <v>53</v>
      </c>
    </row>
    <row r="91" customFormat="false" ht="14.25" hidden="false" customHeight="false" outlineLevel="0" collapsed="false">
      <c r="B91" s="0" t="n">
        <v>1</v>
      </c>
      <c r="C91" s="0" t="s">
        <v>31</v>
      </c>
      <c r="D91" s="0" t="s">
        <v>2</v>
      </c>
      <c r="G91" s="0" t="s">
        <v>54</v>
      </c>
    </row>
    <row r="92" customFormat="false" ht="14.25" hidden="false" customHeight="false" outlineLevel="0" collapsed="false">
      <c r="B92" s="0" t="n">
        <v>1</v>
      </c>
      <c r="C92" s="0" t="s">
        <v>22</v>
      </c>
      <c r="D92" s="0" t="s">
        <v>31</v>
      </c>
      <c r="E92" s="0" t="s">
        <v>2</v>
      </c>
      <c r="G92" s="0" t="s">
        <v>55</v>
      </c>
    </row>
    <row r="93" customFormat="false" ht="14.25" hidden="false" customHeight="false" outlineLevel="0" collapsed="false">
      <c r="B93" s="0" t="n">
        <v>1</v>
      </c>
      <c r="C93" s="0" t="s">
        <v>31</v>
      </c>
      <c r="D93" s="0" t="s">
        <v>2</v>
      </c>
      <c r="G93" s="0" t="s">
        <v>56</v>
      </c>
    </row>
    <row r="94" customFormat="false" ht="14.25" hidden="false" customHeight="false" outlineLevel="0" collapsed="false">
      <c r="B94" s="0" t="n">
        <v>1</v>
      </c>
      <c r="C94" s="0" t="s">
        <v>2</v>
      </c>
      <c r="G94" s="0" t="s">
        <v>57</v>
      </c>
    </row>
    <row r="95" customFormat="false" ht="14.25" hidden="false" customHeight="false" outlineLevel="0" collapsed="false">
      <c r="B95" s="0" t="n">
        <v>1</v>
      </c>
      <c r="G95" s="0" t="n">
        <v>1</v>
      </c>
    </row>
    <row r="96" customFormat="false" ht="14.25" hidden="false" customHeight="false" outlineLevel="0" collapsed="false">
      <c r="B96" s="0" t="n">
        <v>1</v>
      </c>
      <c r="C96" s="0" t="s">
        <v>2</v>
      </c>
    </row>
    <row r="97" customFormat="false" ht="14.25" hidden="false" customHeight="false" outlineLevel="0" collapsed="false">
      <c r="B97" s="0" t="n">
        <v>1</v>
      </c>
      <c r="C97" s="0" t="s">
        <v>22</v>
      </c>
      <c r="D97" s="0" t="s">
        <v>2</v>
      </c>
    </row>
    <row r="98" customFormat="false" ht="14.25" hidden="false" customHeight="false" outlineLevel="0" collapsed="false">
      <c r="B98" s="0" t="n">
        <v>1</v>
      </c>
      <c r="C98" s="0" t="s">
        <v>31</v>
      </c>
    </row>
    <row r="99" customFormat="false" ht="14.25" hidden="false" customHeight="false" outlineLevel="0" collapsed="false">
      <c r="B99" s="0" t="n">
        <v>1</v>
      </c>
      <c r="C99" s="0" t="s">
        <v>31</v>
      </c>
    </row>
    <row r="100" customFormat="false" ht="14.25" hidden="false" customHeight="false" outlineLevel="0" collapsed="false">
      <c r="B100" s="0" t="n">
        <v>1</v>
      </c>
      <c r="C100" s="0" t="s">
        <v>22</v>
      </c>
      <c r="D100" s="0" t="s">
        <v>31</v>
      </c>
    </row>
  </sheetData>
  <mergeCells count="5">
    <mergeCell ref="B2:E2"/>
    <mergeCell ref="B9:E9"/>
    <mergeCell ref="B16:E16"/>
    <mergeCell ref="B24:E24"/>
    <mergeCell ref="H26:K26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X8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T6" activeCellId="0" sqref="T6"/>
    </sheetView>
  </sheetViews>
  <sheetFormatPr defaultColWidth="8.6015625" defaultRowHeight="14.25" zeroHeight="false" outlineLevelRow="0" outlineLevelCol="0"/>
  <cols>
    <col collapsed="false" customWidth="true" hidden="false" outlineLevel="0" max="3" min="3" style="0" width="12.5"/>
    <col collapsed="false" customWidth="true" hidden="false" outlineLevel="0" max="4" min="4" style="0" width="9.12"/>
    <col collapsed="false" customWidth="true" hidden="false" outlineLevel="0" max="5" min="5" style="0" width="14.25"/>
    <col collapsed="false" customWidth="true" hidden="false" outlineLevel="0" max="6" min="6" style="0" width="12.25"/>
    <col collapsed="false" customWidth="true" hidden="false" outlineLevel="0" max="9" min="9" style="0" width="12.87"/>
    <col collapsed="false" customWidth="true" hidden="false" outlineLevel="0" max="15" min="15" style="0" width="13.63"/>
    <col collapsed="false" customWidth="true" hidden="false" outlineLevel="0" max="21" min="21" style="0" width="12.13"/>
  </cols>
  <sheetData>
    <row r="4" customFormat="false" ht="14.25" hidden="false" customHeight="false" outlineLevel="0" collapsed="false">
      <c r="V4" s="12"/>
      <c r="W4" s="12"/>
      <c r="X4" s="12"/>
    </row>
    <row r="5" customFormat="false" ht="14.25" hidden="false" customHeight="false" outlineLevel="0" collapsed="false">
      <c r="C5" s="28"/>
      <c r="D5" s="28"/>
      <c r="E5" s="28"/>
      <c r="F5" s="28"/>
      <c r="G5" s="28"/>
      <c r="H5" s="28"/>
      <c r="I5" s="28"/>
      <c r="J5" s="28"/>
      <c r="K5" s="28"/>
      <c r="V5" s="14"/>
      <c r="W5" s="14"/>
      <c r="X5" s="14"/>
    </row>
    <row r="6" customFormat="false" ht="15" hidden="false" customHeight="false" outlineLevel="0" collapsed="false">
      <c r="C6" s="29" t="s">
        <v>58</v>
      </c>
      <c r="D6" s="29" t="s">
        <v>59</v>
      </c>
      <c r="E6" s="29" t="s">
        <v>60</v>
      </c>
      <c r="F6" s="29" t="s">
        <v>61</v>
      </c>
      <c r="G6" s="28"/>
      <c r="H6" s="28"/>
      <c r="I6" s="29" t="s">
        <v>62</v>
      </c>
      <c r="J6" s="28"/>
      <c r="K6" s="28"/>
      <c r="V6" s="13"/>
      <c r="W6" s="13"/>
      <c r="X6" s="13"/>
    </row>
    <row r="7" customFormat="false" ht="14.25" hidden="false" customHeight="false" outlineLevel="0" collapsed="false">
      <c r="C7" s="28"/>
      <c r="D7" s="28" t="n">
        <v>4</v>
      </c>
      <c r="E7" s="28" t="n">
        <f aca="false">3.2*10^9</f>
        <v>3200000000</v>
      </c>
      <c r="F7" s="30" t="n">
        <v>4</v>
      </c>
      <c r="G7" s="28"/>
      <c r="H7" s="31"/>
      <c r="I7" s="32" t="n">
        <f aca="false">PRODUCT(D7:F7)</f>
        <v>51200000000</v>
      </c>
      <c r="J7" s="32"/>
      <c r="K7" s="32"/>
      <c r="T7" s="10"/>
      <c r="U7" s="13"/>
      <c r="V7" s="12"/>
      <c r="W7" s="13"/>
      <c r="X7" s="13"/>
    </row>
    <row r="8" customFormat="false" ht="14.25" hidden="false" customHeight="false" outlineLevel="0" collapsed="false">
      <c r="C8" s="28"/>
      <c r="D8" s="28"/>
      <c r="E8" s="28"/>
      <c r="F8" s="28"/>
      <c r="G8" s="28"/>
      <c r="H8" s="28"/>
      <c r="I8" s="28" t="s">
        <v>63</v>
      </c>
      <c r="J8" s="28"/>
      <c r="K8" s="28"/>
      <c r="T8" s="10"/>
      <c r="U8" s="13"/>
      <c r="V8" s="12"/>
      <c r="W8" s="13"/>
      <c r="X8" s="13"/>
    </row>
    <row r="9" customFormat="false" ht="14.25" hidden="false" customHeight="false" outlineLevel="0" collapsed="false">
      <c r="C9" s="31"/>
      <c r="D9" s="28"/>
      <c r="E9" s="28"/>
      <c r="F9" s="28"/>
      <c r="G9" s="28"/>
      <c r="H9" s="28"/>
      <c r="I9" s="28"/>
      <c r="J9" s="28"/>
      <c r="K9" s="28"/>
      <c r="T9" s="10"/>
      <c r="U9" s="13"/>
      <c r="V9" s="12"/>
      <c r="W9" s="13"/>
      <c r="X9" s="13"/>
    </row>
    <row r="10" customFormat="false" ht="14.25" hidden="false" customHeight="false" outlineLevel="0" collapsed="false">
      <c r="C10" s="28"/>
      <c r="D10" s="28"/>
      <c r="E10" s="28"/>
      <c r="F10" s="28"/>
      <c r="G10" s="28"/>
      <c r="H10" s="28"/>
      <c r="I10" s="28"/>
      <c r="J10" s="28"/>
      <c r="K10" s="28"/>
      <c r="T10" s="10"/>
      <c r="U10" s="13"/>
      <c r="V10" s="17"/>
      <c r="W10" s="17"/>
      <c r="X10" s="17"/>
    </row>
    <row r="11" customFormat="false" ht="15" hidden="false" customHeight="true" outlineLevel="0" collapsed="false">
      <c r="C11" s="33" t="s">
        <v>64</v>
      </c>
      <c r="D11" s="34"/>
      <c r="E11" s="34"/>
      <c r="F11" s="34"/>
      <c r="G11" s="34"/>
      <c r="H11" s="34"/>
      <c r="I11" s="34"/>
      <c r="J11" s="34"/>
      <c r="K11" s="34"/>
      <c r="T11" s="10"/>
      <c r="U11" s="12"/>
      <c r="V11" s="12"/>
      <c r="W11" s="12"/>
      <c r="X11" s="12"/>
    </row>
    <row r="12" customFormat="false" ht="14.25" hidden="false" customHeight="false" outlineLevel="0" collapsed="false">
      <c r="C12" s="34" t="s">
        <v>65</v>
      </c>
      <c r="D12" s="34"/>
      <c r="E12" s="34"/>
      <c r="F12" s="34"/>
      <c r="G12" s="34"/>
      <c r="H12" s="34"/>
      <c r="I12" s="34"/>
      <c r="J12" s="34"/>
      <c r="K12" s="34"/>
      <c r="T12" s="10"/>
      <c r="U12" s="12"/>
      <c r="V12" s="12"/>
      <c r="W12" s="12"/>
      <c r="X12" s="12"/>
    </row>
    <row r="13" customFormat="false" ht="14.25" hidden="false" customHeight="false" outlineLevel="0" collapsed="false">
      <c r="B13" s="10"/>
      <c r="C13" s="10"/>
      <c r="D13" s="10"/>
      <c r="E13" s="10"/>
      <c r="F13" s="10"/>
      <c r="G13" s="10"/>
      <c r="T13" s="10"/>
      <c r="U13" s="10"/>
      <c r="V13" s="10"/>
      <c r="W13" s="10"/>
      <c r="X13" s="10"/>
    </row>
    <row r="14" customFormat="false" ht="15" hidden="false" customHeight="false" outlineLevel="0" collapsed="false">
      <c r="B14" s="10"/>
      <c r="C14" s="35" t="s">
        <v>66</v>
      </c>
      <c r="D14" s="36"/>
      <c r="E14" s="36"/>
      <c r="F14" s="36"/>
      <c r="G14" s="37"/>
      <c r="H14" s="38"/>
      <c r="I14" s="39" t="s">
        <v>67</v>
      </c>
      <c r="J14" s="40"/>
      <c r="K14" s="40"/>
      <c r="L14" s="40"/>
      <c r="M14" s="41"/>
      <c r="N14" s="38"/>
      <c r="O14" s="42" t="s">
        <v>68</v>
      </c>
      <c r="P14" s="43"/>
      <c r="Q14" s="43"/>
      <c r="R14" s="43"/>
      <c r="S14" s="41"/>
      <c r="T14" s="38"/>
      <c r="U14" s="44" t="s">
        <v>69</v>
      </c>
      <c r="V14" s="45"/>
      <c r="W14" s="45"/>
      <c r="X14" s="45"/>
    </row>
    <row r="15" customFormat="false" ht="15" hidden="false" customHeight="false" outlineLevel="0" collapsed="false">
      <c r="B15" s="46"/>
      <c r="C15" s="47" t="s">
        <v>70</v>
      </c>
      <c r="D15" s="47" t="s">
        <v>71</v>
      </c>
      <c r="E15" s="47" t="s">
        <v>72</v>
      </c>
      <c r="F15" s="47" t="s">
        <v>73</v>
      </c>
      <c r="G15" s="14"/>
      <c r="H15" s="48"/>
      <c r="I15" s="49" t="s">
        <v>70</v>
      </c>
      <c r="J15" s="49" t="s">
        <v>71</v>
      </c>
      <c r="K15" s="49" t="s">
        <v>72</v>
      </c>
      <c r="L15" s="49" t="s">
        <v>73</v>
      </c>
      <c r="N15" s="50"/>
      <c r="O15" s="51" t="s">
        <v>70</v>
      </c>
      <c r="P15" s="51" t="s">
        <v>71</v>
      </c>
      <c r="Q15" s="51" t="s">
        <v>72</v>
      </c>
      <c r="R15" s="51" t="s">
        <v>73</v>
      </c>
      <c r="T15" s="52"/>
      <c r="U15" s="53" t="s">
        <v>70</v>
      </c>
      <c r="V15" s="53" t="s">
        <v>71</v>
      </c>
      <c r="W15" s="53" t="s">
        <v>72</v>
      </c>
      <c r="X15" s="53" t="s">
        <v>73</v>
      </c>
    </row>
    <row r="16" customFormat="false" ht="14.25" hidden="false" customHeight="false" outlineLevel="0" collapsed="false">
      <c r="B16" s="46"/>
      <c r="C16" s="46" t="n">
        <v>70215950</v>
      </c>
      <c r="D16" s="54" t="n">
        <v>8.55051254034042</v>
      </c>
      <c r="E16" s="54" t="n">
        <f aca="false">C16*D16</f>
        <v>600382361.006916</v>
      </c>
      <c r="F16" s="54" t="n">
        <f aca="false">C16^2</f>
        <v>4930279634402500</v>
      </c>
      <c r="G16" s="13"/>
      <c r="H16" s="48"/>
      <c r="I16" s="48" t="n">
        <v>60213090</v>
      </c>
      <c r="J16" s="55" t="n">
        <v>7.26625076532364</v>
      </c>
      <c r="K16" s="55" t="n">
        <f aca="false">I16*J16</f>
        <v>437523411.295001</v>
      </c>
      <c r="L16" s="55" t="n">
        <f aca="false">I16^2</f>
        <v>3625616207348100</v>
      </c>
      <c r="N16" s="50"/>
      <c r="O16" s="50" t="n">
        <v>60181297</v>
      </c>
      <c r="P16" s="56" t="n">
        <v>7.29782432317734</v>
      </c>
      <c r="Q16" s="57" t="n">
        <f aca="false">O16*P16</f>
        <v>439192533.046959</v>
      </c>
      <c r="R16" s="57" t="n">
        <f aca="false">O16^2</f>
        <v>3621788508602210</v>
      </c>
      <c r="T16" s="52"/>
      <c r="U16" s="52" t="n">
        <v>24136975</v>
      </c>
      <c r="V16" s="58" t="n">
        <v>2.89697793722153</v>
      </c>
      <c r="W16" s="59" t="n">
        <f aca="false">U16*V16</f>
        <v>69924284.0462676</v>
      </c>
      <c r="X16" s="59" t="n">
        <f aca="false">U16^2</f>
        <v>582593562150625</v>
      </c>
    </row>
    <row r="17" customFormat="false" ht="14.25" hidden="false" customHeight="false" outlineLevel="0" collapsed="false">
      <c r="B17" s="46"/>
      <c r="C17" s="46" t="n">
        <v>93112640</v>
      </c>
      <c r="D17" s="54" t="n">
        <v>12.0280965209007</v>
      </c>
      <c r="E17" s="54" t="n">
        <f aca="false">C17*D17</f>
        <v>1119967821.23588</v>
      </c>
      <c r="F17" s="54" t="n">
        <f aca="false">C17^2</f>
        <v>8669963727769600</v>
      </c>
      <c r="G17" s="17"/>
      <c r="H17" s="48"/>
      <c r="I17" s="48" t="n">
        <v>146387824</v>
      </c>
      <c r="J17" s="55" t="n">
        <v>18.8216192007065</v>
      </c>
      <c r="K17" s="55" t="n">
        <f aca="false">I17*J17</f>
        <v>2755255878.94804</v>
      </c>
      <c r="L17" s="55" t="n">
        <f aca="false">I17^2</f>
        <v>21429395015455000</v>
      </c>
      <c r="N17" s="50"/>
      <c r="O17" s="50" t="n">
        <v>65295684</v>
      </c>
      <c r="P17" s="56" t="n">
        <v>8.35189703702927</v>
      </c>
      <c r="Q17" s="57" t="n">
        <f aca="false">O17*P17</f>
        <v>545342829.730399</v>
      </c>
      <c r="R17" s="57" t="n">
        <f aca="false">O17^2</f>
        <v>4263526349027860</v>
      </c>
      <c r="T17" s="52"/>
      <c r="U17" s="52" t="n">
        <v>64015640</v>
      </c>
      <c r="V17" s="58" t="n">
        <v>8.19235777854919</v>
      </c>
      <c r="W17" s="59" t="n">
        <f aca="false">U17*V17</f>
        <v>524439026.302805</v>
      </c>
      <c r="X17" s="59" t="n">
        <f aca="false">U17^2</f>
        <v>4098002164609600</v>
      </c>
    </row>
    <row r="18" customFormat="false" ht="14.25" hidden="false" customHeight="false" outlineLevel="0" collapsed="false">
      <c r="B18" s="46"/>
      <c r="C18" s="46" t="n">
        <v>174013995</v>
      </c>
      <c r="D18" s="54" t="n">
        <v>23.2128919124603</v>
      </c>
      <c r="E18" s="54" t="n">
        <f aca="false">C18*D18</f>
        <v>4039368057.19041</v>
      </c>
      <c r="F18" s="54" t="n">
        <f aca="false">C18^2</f>
        <v>30280870455860000</v>
      </c>
      <c r="G18" s="17"/>
      <c r="H18" s="48"/>
      <c r="I18" s="48" t="n">
        <v>364769966</v>
      </c>
      <c r="J18" s="55" t="n">
        <v>48.6904141426087</v>
      </c>
      <c r="K18" s="55" t="n">
        <f aca="false">I18*J18</f>
        <v>17760800711.3253</v>
      </c>
      <c r="L18" s="55" t="n">
        <f aca="false">I18^2</f>
        <v>1.33057128095641E+017</v>
      </c>
      <c r="N18" s="50"/>
      <c r="O18" s="50" t="n">
        <v>117508625</v>
      </c>
      <c r="P18" s="56" t="n">
        <v>15.6458386778831</v>
      </c>
      <c r="Q18" s="57" t="n">
        <f aca="false">O18*P18</f>
        <v>1838520990.00987</v>
      </c>
      <c r="R18" s="57" t="n">
        <f aca="false">O18^2</f>
        <v>13808276949390600</v>
      </c>
      <c r="T18" s="52"/>
      <c r="U18" s="52" t="n">
        <v>103684529</v>
      </c>
      <c r="V18" s="58" t="n">
        <v>13.8072854042053</v>
      </c>
      <c r="W18" s="59" t="n">
        <f aca="false">U18*V18</f>
        <v>1431601883.9036</v>
      </c>
      <c r="X18" s="59" t="n">
        <f aca="false">U18^2</f>
        <v>10750481553951800</v>
      </c>
    </row>
    <row r="19" customFormat="false" ht="14.25" hidden="false" customHeight="false" outlineLevel="0" collapsed="false">
      <c r="B19" s="46"/>
      <c r="C19" s="46" t="n">
        <v>263921438</v>
      </c>
      <c r="D19" s="54" t="n">
        <v>35.9571246504784</v>
      </c>
      <c r="E19" s="54" t="n">
        <f aca="false">C19*D19</f>
        <v>9489856044.0995</v>
      </c>
      <c r="F19" s="54" t="n">
        <f aca="false">C19^2</f>
        <v>69654525435987800</v>
      </c>
      <c r="G19" s="17"/>
      <c r="H19" s="48"/>
      <c r="I19" s="48" t="n">
        <v>238235064</v>
      </c>
      <c r="J19" s="55" t="n">
        <v>32.3815699577332</v>
      </c>
      <c r="K19" s="55" t="n">
        <f aca="false">I19*J19</f>
        <v>7714425391.30104</v>
      </c>
      <c r="L19" s="55" t="n">
        <f aca="false">I19^2</f>
        <v>56755945719084100</v>
      </c>
      <c r="N19" s="50"/>
      <c r="O19" s="50" t="n">
        <v>151524436</v>
      </c>
      <c r="P19" s="56" t="n">
        <v>20.6303659200668</v>
      </c>
      <c r="Q19" s="57" t="n">
        <f aca="false">O19*P19</f>
        <v>3126004560.51175</v>
      </c>
      <c r="R19" s="57" t="n">
        <f aca="false">O19^2</f>
        <v>22959654705118100</v>
      </c>
      <c r="T19" s="52"/>
      <c r="U19" s="52" t="n">
        <v>85949118</v>
      </c>
      <c r="V19" s="58" t="n">
        <v>11.698229444027</v>
      </c>
      <c r="W19" s="59" t="n">
        <f aca="false">U19*V19</f>
        <v>1005452502.87575</v>
      </c>
      <c r="X19" s="59" t="n">
        <f aca="false">U19^2</f>
        <v>7387250884977920</v>
      </c>
    </row>
    <row r="20" customFormat="false" ht="14.25" hidden="false" customHeight="false" outlineLevel="0" collapsed="false">
      <c r="B20" s="46"/>
      <c r="C20" s="54"/>
      <c r="D20" s="60"/>
      <c r="E20" s="60"/>
      <c r="F20" s="60"/>
      <c r="G20" s="17"/>
      <c r="H20" s="48"/>
      <c r="I20" s="55"/>
      <c r="J20" s="61"/>
      <c r="K20" s="61"/>
      <c r="L20" s="61"/>
      <c r="N20" s="50"/>
      <c r="O20" s="57"/>
      <c r="P20" s="62"/>
      <c r="Q20" s="62"/>
      <c r="R20" s="62"/>
      <c r="T20" s="52"/>
      <c r="U20" s="59"/>
      <c r="V20" s="63"/>
      <c r="W20" s="63"/>
      <c r="X20" s="63"/>
    </row>
    <row r="21" customFormat="false" ht="15" hidden="false" customHeight="false" outlineLevel="0" collapsed="false">
      <c r="B21" s="64" t="s">
        <v>74</v>
      </c>
      <c r="C21" s="54" t="n">
        <f aca="false">SUM(C16:C19)</f>
        <v>601264023</v>
      </c>
      <c r="D21" s="54" t="n">
        <f aca="false">SUM(D16:D19)</f>
        <v>79.7486256241799</v>
      </c>
      <c r="E21" s="54" t="n">
        <f aca="false">SUM(E16:E19)</f>
        <v>15249574283.5327</v>
      </c>
      <c r="F21" s="54" t="n">
        <f aca="false">SUM(F16:F19)</f>
        <v>1.1353563925402E+017</v>
      </c>
      <c r="G21" s="12"/>
      <c r="H21" s="65" t="s">
        <v>74</v>
      </c>
      <c r="I21" s="55" t="n">
        <f aca="false">SUM(I16:I19)</f>
        <v>809605944</v>
      </c>
      <c r="J21" s="55" t="n">
        <f aca="false">SUM(J16:J19)</f>
        <v>107.159854066372</v>
      </c>
      <c r="K21" s="55" t="n">
        <f aca="false">SUM(K16:K19)</f>
        <v>28668005392.8694</v>
      </c>
      <c r="L21" s="55" t="n">
        <f aca="false">SUM(L16:L19)</f>
        <v>2.14868085037528E+017</v>
      </c>
      <c r="N21" s="66" t="s">
        <v>74</v>
      </c>
      <c r="O21" s="57" t="n">
        <f aca="false">SUM(O16:O19)</f>
        <v>394510042</v>
      </c>
      <c r="P21" s="57" t="n">
        <f aca="false">SUM(P16:P19)</f>
        <v>51.9259259581566</v>
      </c>
      <c r="Q21" s="57" t="n">
        <f aca="false">SUM(Q16:Q19)</f>
        <v>5949060913.29897</v>
      </c>
      <c r="R21" s="57" t="n">
        <f aca="false">SUM(R16:R19)</f>
        <v>44653246512138800</v>
      </c>
      <c r="T21" s="67" t="s">
        <v>74</v>
      </c>
      <c r="U21" s="59" t="n">
        <f aca="false">SUM(U16:U19)</f>
        <v>277786262</v>
      </c>
      <c r="V21" s="59" t="n">
        <f aca="false">SUM(V16:V19)</f>
        <v>36.594850564003</v>
      </c>
      <c r="W21" s="59" t="n">
        <f aca="false">SUM(W16:W19)</f>
        <v>3031417697.12842</v>
      </c>
      <c r="X21" s="59" t="n">
        <f aca="false">SUM(X16:X19)</f>
        <v>22818328165690000</v>
      </c>
    </row>
    <row r="22" customFormat="false" ht="15" hidden="false" customHeight="false" outlineLevel="0" collapsed="false">
      <c r="B22" s="64"/>
      <c r="C22" s="54"/>
      <c r="D22" s="54"/>
      <c r="E22" s="54"/>
      <c r="F22" s="54"/>
      <c r="G22" s="12"/>
      <c r="H22" s="65"/>
      <c r="I22" s="55"/>
      <c r="J22" s="55"/>
      <c r="K22" s="55"/>
      <c r="L22" s="55"/>
      <c r="N22" s="66"/>
      <c r="O22" s="57"/>
      <c r="P22" s="57"/>
      <c r="Q22" s="57"/>
      <c r="R22" s="57"/>
      <c r="T22" s="67"/>
      <c r="U22" s="59"/>
      <c r="V22" s="59"/>
      <c r="W22" s="59"/>
      <c r="X22" s="59"/>
    </row>
    <row r="23" customFormat="false" ht="15" hidden="false" customHeight="false" outlineLevel="0" collapsed="false">
      <c r="B23" s="64" t="s">
        <v>75</v>
      </c>
      <c r="C23" s="68" t="n">
        <v>4</v>
      </c>
      <c r="D23" s="68"/>
      <c r="E23" s="68"/>
      <c r="F23" s="68"/>
      <c r="G23" s="10"/>
      <c r="H23" s="65" t="s">
        <v>75</v>
      </c>
      <c r="I23" s="69" t="n">
        <v>4</v>
      </c>
      <c r="J23" s="69"/>
      <c r="K23" s="69"/>
      <c r="L23" s="69"/>
      <c r="N23" s="66" t="s">
        <v>75</v>
      </c>
      <c r="O23" s="70" t="n">
        <v>4</v>
      </c>
      <c r="P23" s="70"/>
      <c r="Q23" s="70"/>
      <c r="R23" s="70"/>
      <c r="T23" s="67" t="s">
        <v>75</v>
      </c>
      <c r="U23" s="71" t="n">
        <v>4</v>
      </c>
      <c r="V23" s="71"/>
      <c r="W23" s="71"/>
      <c r="X23" s="71"/>
    </row>
    <row r="24" customFormat="false" ht="15" hidden="false" customHeight="false" outlineLevel="0" collapsed="false">
      <c r="B24" s="64"/>
      <c r="C24" s="68"/>
      <c r="D24" s="68"/>
      <c r="E24" s="68"/>
      <c r="F24" s="68"/>
      <c r="G24" s="10"/>
      <c r="H24" s="65"/>
      <c r="I24" s="69"/>
      <c r="J24" s="69"/>
      <c r="K24" s="69"/>
      <c r="L24" s="69"/>
      <c r="N24" s="66"/>
      <c r="O24" s="70"/>
      <c r="P24" s="70"/>
      <c r="Q24" s="70"/>
      <c r="R24" s="70"/>
      <c r="T24" s="67"/>
      <c r="U24" s="71"/>
      <c r="V24" s="71"/>
      <c r="W24" s="71"/>
      <c r="X24" s="71"/>
    </row>
    <row r="25" customFormat="false" ht="15" hidden="false" customHeight="false" outlineLevel="0" collapsed="false">
      <c r="B25" s="64" t="s">
        <v>76</v>
      </c>
      <c r="C25" s="68" t="n">
        <f aca="false">(C23*E21-C21*D21)/(C23*F21-(C21)^2)</f>
        <v>1.40873846032263E-007</v>
      </c>
      <c r="D25" s="68"/>
      <c r="E25" s="68"/>
      <c r="F25" s="68"/>
      <c r="G25" s="10"/>
      <c r="H25" s="65" t="s">
        <v>76</v>
      </c>
      <c r="I25" s="69" t="n">
        <f aca="false">(I23*K21-I21*J21)/(I23*L21-(I21)^2)</f>
        <v>1.3683001195915E-007</v>
      </c>
      <c r="J25" s="69"/>
      <c r="K25" s="69"/>
      <c r="L25" s="69"/>
      <c r="N25" s="66" t="s">
        <v>76</v>
      </c>
      <c r="O25" s="70" t="n">
        <f aca="false">(O23*Q21-O21*P21)/(O23*R21-(O21)^2)</f>
        <v>1.44111921606379E-007</v>
      </c>
      <c r="P25" s="70"/>
      <c r="Q25" s="70"/>
      <c r="R25" s="70"/>
      <c r="T25" s="67" t="s">
        <v>76</v>
      </c>
      <c r="U25" s="71" t="n">
        <f aca="false">(U23*W21-U21*V21)/(U23*X21-(U21)^2)</f>
        <v>1.38936022893319E-007</v>
      </c>
      <c r="V25" s="71"/>
      <c r="W25" s="71"/>
      <c r="X25" s="71"/>
    </row>
    <row r="26" customFormat="false" ht="15" hidden="false" customHeight="false" outlineLevel="0" collapsed="false">
      <c r="B26" s="64" t="s">
        <v>77</v>
      </c>
      <c r="C26" s="68" t="n">
        <f aca="false">(D21-C25*C21)/C23</f>
        <v>-1.23843744416534</v>
      </c>
      <c r="D26" s="68"/>
      <c r="E26" s="68"/>
      <c r="F26" s="68"/>
      <c r="G26" s="10"/>
      <c r="H26" s="65" t="s">
        <v>77</v>
      </c>
      <c r="I26" s="69" t="n">
        <f aca="false">(J21-I25*I21)/I23</f>
        <v>-0.9046342333368</v>
      </c>
      <c r="J26" s="69"/>
      <c r="K26" s="69"/>
      <c r="L26" s="69"/>
      <c r="N26" s="66" t="s">
        <v>77</v>
      </c>
      <c r="O26" s="70" t="n">
        <f aca="false">(P21-O25*O21)/O23</f>
        <v>-1.23191857186919</v>
      </c>
      <c r="P26" s="70"/>
      <c r="Q26" s="70"/>
      <c r="R26" s="70"/>
      <c r="T26" s="67" t="s">
        <v>77</v>
      </c>
      <c r="U26" s="71" t="n">
        <f aca="false">(V21-U25*U21)/U23</f>
        <v>-0.499916973169597</v>
      </c>
      <c r="V26" s="71"/>
      <c r="W26" s="71" t="s">
        <v>78</v>
      </c>
      <c r="X26" s="71"/>
    </row>
    <row r="27" customFormat="false" ht="15" hidden="false" customHeight="false" outlineLevel="0" collapsed="false">
      <c r="B27" s="64"/>
      <c r="C27" s="68"/>
      <c r="D27" s="68"/>
      <c r="E27" s="68"/>
      <c r="F27" s="68"/>
      <c r="G27" s="10"/>
      <c r="H27" s="72"/>
      <c r="I27" s="73"/>
      <c r="J27" s="73"/>
      <c r="K27" s="73"/>
      <c r="L27" s="73"/>
      <c r="N27" s="74"/>
      <c r="O27" s="56"/>
      <c r="P27" s="56"/>
      <c r="Q27" s="56"/>
      <c r="R27" s="56"/>
      <c r="T27" s="75"/>
      <c r="U27" s="58"/>
      <c r="V27" s="58"/>
      <c r="W27" s="58"/>
      <c r="X27" s="58"/>
    </row>
    <row r="28" customFormat="false" ht="15" hidden="false" customHeight="false" outlineLevel="0" collapsed="false">
      <c r="B28" s="64" t="s">
        <v>79</v>
      </c>
      <c r="C28" s="76" t="n">
        <f aca="false">1/C25</f>
        <v>7098549.71781616</v>
      </c>
      <c r="D28" s="77"/>
      <c r="E28" s="77"/>
      <c r="F28" s="77"/>
      <c r="H28" s="65" t="s">
        <v>79</v>
      </c>
      <c r="I28" s="78" t="n">
        <f aca="false">1/I25</f>
        <v>7308338.17582757</v>
      </c>
      <c r="J28" s="73"/>
      <c r="K28" s="73"/>
      <c r="L28" s="73"/>
      <c r="N28" s="66" t="s">
        <v>79</v>
      </c>
      <c r="O28" s="79" t="n">
        <f aca="false">1/O25</f>
        <v>6939051.18225649</v>
      </c>
      <c r="P28" s="56"/>
      <c r="Q28" s="56"/>
      <c r="R28" s="56"/>
      <c r="T28" s="67" t="s">
        <v>79</v>
      </c>
      <c r="U28" s="80" t="n">
        <f aca="false">1/U25</f>
        <v>7197557.40214218</v>
      </c>
      <c r="V28" s="58"/>
      <c r="W28" s="58"/>
      <c r="X28" s="58"/>
    </row>
    <row r="29" customFormat="false" ht="14.25" hidden="false" customHeight="false" outlineLevel="0" collapsed="false">
      <c r="B29" s="81"/>
      <c r="C29" s="77"/>
      <c r="D29" s="77"/>
      <c r="E29" s="77"/>
      <c r="F29" s="77"/>
      <c r="H29" s="82"/>
      <c r="I29" s="73"/>
      <c r="J29" s="73"/>
      <c r="K29" s="73"/>
      <c r="L29" s="73"/>
      <c r="N29" s="74"/>
      <c r="O29" s="56"/>
      <c r="P29" s="56"/>
      <c r="Q29" s="56"/>
      <c r="R29" s="56"/>
      <c r="T29" s="75"/>
      <c r="U29" s="58"/>
      <c r="V29" s="58"/>
      <c r="W29" s="58"/>
      <c r="X29" s="58"/>
    </row>
    <row r="30" customFormat="false" ht="14.25" hidden="false" customHeight="false" outlineLevel="0" collapsed="false">
      <c r="B30" s="81"/>
      <c r="C30" s="77"/>
      <c r="D30" s="77"/>
      <c r="E30" s="77"/>
      <c r="F30" s="77"/>
      <c r="H30" s="82"/>
      <c r="I30" s="73"/>
      <c r="J30" s="73"/>
      <c r="K30" s="73"/>
      <c r="L30" s="73"/>
      <c r="N30" s="74"/>
      <c r="O30" s="56"/>
      <c r="P30" s="56"/>
      <c r="Q30" s="56"/>
      <c r="R30" s="56"/>
      <c r="T30" s="75"/>
      <c r="U30" s="58"/>
      <c r="V30" s="58"/>
      <c r="W30" s="58"/>
      <c r="X30" s="58"/>
    </row>
    <row r="31" customFormat="false" ht="15" hidden="false" customHeight="false" outlineLevel="0" collapsed="false">
      <c r="B31" s="81"/>
      <c r="C31" s="83" t="s">
        <v>70</v>
      </c>
      <c r="D31" s="83" t="s">
        <v>80</v>
      </c>
      <c r="E31" s="77"/>
      <c r="F31" s="77"/>
      <c r="H31" s="72" t="s">
        <v>70</v>
      </c>
      <c r="I31" s="72" t="s">
        <v>80</v>
      </c>
      <c r="J31" s="73"/>
      <c r="K31" s="73"/>
      <c r="L31" s="73"/>
      <c r="N31" s="84" t="s">
        <v>70</v>
      </c>
      <c r="O31" s="84" t="s">
        <v>80</v>
      </c>
      <c r="P31" s="56"/>
      <c r="Q31" s="56"/>
      <c r="R31" s="56"/>
      <c r="T31" s="85" t="s">
        <v>70</v>
      </c>
      <c r="U31" s="85" t="s">
        <v>80</v>
      </c>
      <c r="V31" s="58"/>
      <c r="W31" s="58"/>
      <c r="X31" s="58"/>
    </row>
    <row r="32" customFormat="false" ht="14.25" hidden="false" customHeight="false" outlineLevel="0" collapsed="false">
      <c r="B32" s="81"/>
      <c r="C32" s="54" t="n">
        <f aca="false">C16</f>
        <v>70215950</v>
      </c>
      <c r="D32" s="77" t="n">
        <f aca="false">C$26+C$25*C32</f>
        <v>8.65315348514376</v>
      </c>
      <c r="E32" s="77"/>
      <c r="F32" s="77"/>
      <c r="H32" s="55" t="n">
        <f aca="false">I16</f>
        <v>60213090</v>
      </c>
      <c r="I32" s="73" t="n">
        <f aca="false">I$26+I$25*H32</f>
        <v>7.33432359146059</v>
      </c>
      <c r="J32" s="73"/>
      <c r="K32" s="73"/>
      <c r="L32" s="73"/>
      <c r="N32" s="74" t="n">
        <f aca="false">O16</f>
        <v>60181297</v>
      </c>
      <c r="O32" s="56" t="n">
        <f aca="false">O$26+O$25*N32</f>
        <v>7.44092378356503</v>
      </c>
      <c r="P32" s="56"/>
      <c r="Q32" s="56"/>
      <c r="R32" s="56"/>
      <c r="T32" s="75" t="n">
        <f aca="false">U16</f>
        <v>24136975</v>
      </c>
      <c r="U32" s="58" t="n">
        <f aca="false">U$26+U$25*T32</f>
        <v>2.85357833800586</v>
      </c>
      <c r="V32" s="58"/>
      <c r="W32" s="58"/>
      <c r="X32" s="58"/>
    </row>
    <row r="33" customFormat="false" ht="14.25" hidden="false" customHeight="false" outlineLevel="0" collapsed="false">
      <c r="B33" s="81"/>
      <c r="C33" s="54" t="n">
        <f aca="false">C17</f>
        <v>93112640</v>
      </c>
      <c r="D33" s="77" t="n">
        <f aca="false">C$26+C$25*C33</f>
        <v>11.8786982668522</v>
      </c>
      <c r="E33" s="77"/>
      <c r="F33" s="77"/>
      <c r="H33" s="55" t="n">
        <f aca="false">I17</f>
        <v>146387824</v>
      </c>
      <c r="I33" s="73" t="n">
        <f aca="false">I$26+I$25*H33</f>
        <v>19.1256134752572</v>
      </c>
      <c r="J33" s="73"/>
      <c r="K33" s="73"/>
      <c r="L33" s="73"/>
      <c r="N33" s="74" t="n">
        <f aca="false">O17</f>
        <v>65295684</v>
      </c>
      <c r="O33" s="56" t="n">
        <f aca="false">O$26+O$25*N33</f>
        <v>8.17796792197372</v>
      </c>
      <c r="P33" s="56"/>
      <c r="Q33" s="56"/>
      <c r="R33" s="56"/>
      <c r="T33" s="75" t="n">
        <f aca="false">U17</f>
        <v>64015640</v>
      </c>
      <c r="U33" s="58" t="n">
        <f aca="false">U$26+U$25*T33</f>
        <v>8.39416145140084</v>
      </c>
      <c r="V33" s="58"/>
      <c r="W33" s="58"/>
      <c r="X33" s="58"/>
    </row>
    <row r="34" customFormat="false" ht="14.25" hidden="false" customHeight="false" outlineLevel="0" collapsed="false">
      <c r="B34" s="81"/>
      <c r="C34" s="54" t="n">
        <f aca="false">C18</f>
        <v>174013995</v>
      </c>
      <c r="D34" s="77" t="n">
        <f aca="false">C$26+C$25*C34</f>
        <v>23.2755832949237</v>
      </c>
      <c r="E34" s="77"/>
      <c r="F34" s="77"/>
      <c r="H34" s="55" t="n">
        <f aca="false">I18</f>
        <v>364769966</v>
      </c>
      <c r="I34" s="73" t="n">
        <f aca="false">I$26+I$25*H34</f>
        <v>49.006844576782</v>
      </c>
      <c r="J34" s="73"/>
      <c r="K34" s="73"/>
      <c r="L34" s="73"/>
      <c r="N34" s="74" t="n">
        <f aca="false">O18</f>
        <v>117508625</v>
      </c>
      <c r="O34" s="56" t="n">
        <f aca="false">O$26+O$25*N34</f>
        <v>15.7024751822042</v>
      </c>
      <c r="P34" s="56"/>
      <c r="Q34" s="56"/>
      <c r="R34" s="56"/>
      <c r="T34" s="75" t="n">
        <f aca="false">U18</f>
        <v>103684529</v>
      </c>
      <c r="U34" s="58" t="n">
        <f aca="false">U$26+U$25*T34</f>
        <v>13.9055991216574</v>
      </c>
      <c r="V34" s="58"/>
      <c r="W34" s="58"/>
      <c r="X34" s="58"/>
    </row>
    <row r="35" customFormat="false" ht="14.25" hidden="false" customHeight="false" outlineLevel="0" collapsed="false">
      <c r="B35" s="81"/>
      <c r="C35" s="54" t="n">
        <f aca="false">C19</f>
        <v>263921438</v>
      </c>
      <c r="D35" s="77" t="n">
        <f aca="false">C$26+C$25*C35</f>
        <v>35.9411905772602</v>
      </c>
      <c r="E35" s="77"/>
      <c r="F35" s="77"/>
      <c r="H35" s="55" t="n">
        <f aca="false">I19</f>
        <v>238235064</v>
      </c>
      <c r="I35" s="73" t="n">
        <f aca="false">I$26+I$25*H35</f>
        <v>31.6930724228721</v>
      </c>
      <c r="J35" s="73"/>
      <c r="K35" s="73"/>
      <c r="L35" s="73"/>
      <c r="N35" s="74" t="n">
        <f aca="false">O19</f>
        <v>151524436</v>
      </c>
      <c r="O35" s="56" t="n">
        <f aca="false">O$26+O$25*N35</f>
        <v>20.6045590704136</v>
      </c>
      <c r="P35" s="56"/>
      <c r="Q35" s="56"/>
      <c r="R35" s="56"/>
      <c r="T35" s="75" t="n">
        <f aca="false">U19</f>
        <v>85949118</v>
      </c>
      <c r="U35" s="58" t="n">
        <f aca="false">U$26+U$25*T35</f>
        <v>11.4415116529389</v>
      </c>
      <c r="V35" s="58"/>
      <c r="W35" s="58"/>
      <c r="X35" s="58"/>
    </row>
    <row r="38" customFormat="false" ht="14.25" hidden="false" customHeight="false" outlineLevel="0" collapsed="false">
      <c r="B38" s="86"/>
      <c r="C38" s="86" t="s">
        <v>81</v>
      </c>
      <c r="D38" s="86"/>
      <c r="E38" s="86"/>
      <c r="F38" s="86"/>
    </row>
    <row r="39" customFormat="false" ht="14.25" hidden="false" customHeight="false" outlineLevel="0" collapsed="false">
      <c r="B39" s="86"/>
      <c r="C39" s="86" t="n">
        <v>540739280</v>
      </c>
      <c r="D39" s="87" t="n">
        <v>8.55051254034042</v>
      </c>
      <c r="E39" s="88" t="n">
        <f aca="false">C39*D39</f>
        <v>4623597994.69465</v>
      </c>
      <c r="F39" s="88" t="n">
        <f aca="false">C39^2</f>
        <v>2.92398968934918E+017</v>
      </c>
    </row>
    <row r="40" customFormat="false" ht="14.25" hidden="false" customHeight="false" outlineLevel="0" collapsed="false">
      <c r="B40" s="86"/>
      <c r="C40" s="86" t="n">
        <v>725057360</v>
      </c>
      <c r="D40" s="87" t="n">
        <v>12.0280965209007</v>
      </c>
      <c r="E40" s="88" t="n">
        <f aca="false">C40*D40</f>
        <v>8721059909.26947</v>
      </c>
      <c r="F40" s="88" t="n">
        <f aca="false">C40^2</f>
        <v>5.2570817529017E+017</v>
      </c>
    </row>
    <row r="41" customFormat="false" ht="14.25" hidden="false" customHeight="false" outlineLevel="0" collapsed="false">
      <c r="B41" s="86"/>
      <c r="C41" s="86" t="n">
        <v>1364063160</v>
      </c>
      <c r="D41" s="87" t="n">
        <v>23.2128919124603</v>
      </c>
      <c r="E41" s="88" t="n">
        <f aca="false">C41*D41</f>
        <v>31663850694.8491</v>
      </c>
      <c r="F41" s="88" t="n">
        <f aca="false">C41^2</f>
        <v>1.86066830446919E+018</v>
      </c>
    </row>
    <row r="42" customFormat="false" ht="14.25" hidden="false" customHeight="false" outlineLevel="0" collapsed="false">
      <c r="B42" s="86"/>
      <c r="C42" s="86" t="n">
        <v>2078017688</v>
      </c>
      <c r="D42" s="87" t="n">
        <v>35.9571246504784</v>
      </c>
      <c r="E42" s="88" t="n">
        <f aca="false">C42*D42</f>
        <v>74719541033.3149</v>
      </c>
      <c r="F42" s="88" t="n">
        <f aca="false">C42^2</f>
        <v>4.31815751164087E+018</v>
      </c>
    </row>
    <row r="43" customFormat="false" ht="14.25" hidden="false" customHeight="false" outlineLevel="0" collapsed="false">
      <c r="B43" s="86"/>
      <c r="C43" s="86" t="n">
        <v>463706328</v>
      </c>
      <c r="D43" s="87" t="n">
        <v>7.26625076532364</v>
      </c>
      <c r="E43" s="88" t="n">
        <f aca="false">C43*D43</f>
        <v>3369406460.71541</v>
      </c>
      <c r="F43" s="88" t="n">
        <f aca="false">C43^2</f>
        <v>2.15023558627244E+017</v>
      </c>
    </row>
    <row r="44" customFormat="false" ht="14.25" hidden="false" customHeight="false" outlineLevel="0" collapsed="false">
      <c r="B44" s="86"/>
      <c r="C44" s="86" t="n">
        <v>1139905096</v>
      </c>
      <c r="D44" s="87" t="n">
        <v>18.8216192007065</v>
      </c>
      <c r="E44" s="88" t="n">
        <f aca="false">C44*D44</f>
        <v>21454859641.8568</v>
      </c>
      <c r="F44" s="88" t="n">
        <f aca="false">C44^2</f>
        <v>1.29938362788677E+018</v>
      </c>
    </row>
    <row r="45" customFormat="false" ht="14.25" hidden="false" customHeight="false" outlineLevel="0" collapsed="false">
      <c r="B45" s="86"/>
      <c r="C45" s="86" t="n">
        <v>2859363848</v>
      </c>
      <c r="D45" s="87" t="n">
        <v>48.6904141426087</v>
      </c>
      <c r="E45" s="88" t="n">
        <f aca="false">C45*D45</f>
        <v>139223609943.523</v>
      </c>
      <c r="F45" s="88" t="n">
        <f aca="false">C45^2</f>
        <v>8.17596161524937E+018</v>
      </c>
    </row>
    <row r="46" customFormat="false" ht="14.25" hidden="false" customHeight="false" outlineLevel="0" collapsed="false">
      <c r="B46" s="86"/>
      <c r="C46" s="86" t="n">
        <v>1875773184</v>
      </c>
      <c r="D46" s="87" t="n">
        <v>32.3815699577332</v>
      </c>
      <c r="E46" s="88" t="n">
        <f aca="false">C46*D46</f>
        <v>60740480582.5359</v>
      </c>
      <c r="F46" s="88" t="n">
        <f aca="false">C46^2</f>
        <v>3.5185250378135E+018</v>
      </c>
    </row>
    <row r="47" customFormat="false" ht="14.25" hidden="false" customHeight="false" outlineLevel="0" collapsed="false">
      <c r="B47" s="86"/>
      <c r="C47" s="86" t="n">
        <v>463461559</v>
      </c>
      <c r="D47" s="89" t="n">
        <v>7.29782432317734</v>
      </c>
      <c r="E47" s="88" t="n">
        <f aca="false">C47*D47</f>
        <v>3382261038.12789</v>
      </c>
      <c r="F47" s="88" t="n">
        <f aca="false">C47^2</f>
        <v>2.1479661667071E+017</v>
      </c>
    </row>
    <row r="48" customFormat="false" ht="14.25" hidden="false" customHeight="false" outlineLevel="0" collapsed="false">
      <c r="B48" s="86"/>
      <c r="C48" s="86" t="n">
        <v>508449924</v>
      </c>
      <c r="D48" s="89" t="n">
        <v>8.35189703702927</v>
      </c>
      <c r="E48" s="88" t="n">
        <f aca="false">C48*D48</f>
        <v>4246521413.73336</v>
      </c>
      <c r="F48" s="88" t="n">
        <f aca="false">C48^2</f>
        <v>2.58521325215606E+017</v>
      </c>
    </row>
    <row r="49" customFormat="false" ht="14.25" hidden="false" customHeight="false" outlineLevel="0" collapsed="false">
      <c r="B49" s="86"/>
      <c r="C49" s="86" t="n">
        <v>921128039</v>
      </c>
      <c r="D49" s="89" t="n">
        <v>15.6458386778831</v>
      </c>
      <c r="E49" s="88" t="n">
        <f aca="false">C49*D49</f>
        <v>14411820699.8689</v>
      </c>
      <c r="F49" s="88" t="n">
        <f aca="false">C49^2</f>
        <v>8.48476864231986E+017</v>
      </c>
    </row>
    <row r="50" customFormat="false" ht="14.25" hidden="false" customHeight="false" outlineLevel="0" collapsed="false">
      <c r="B50" s="86"/>
      <c r="C50" s="86" t="n">
        <v>1193045980</v>
      </c>
      <c r="D50" s="89" t="n">
        <v>20.6303659200668</v>
      </c>
      <c r="E50" s="88" t="n">
        <f aca="false">C50*D50</f>
        <v>24612975126.8648</v>
      </c>
      <c r="F50" s="88" t="n">
        <f aca="false">C50^2</f>
        <v>1.42335871039416E+018</v>
      </c>
    </row>
    <row r="51" customFormat="false" ht="14.25" hidden="false" customHeight="false" outlineLevel="0" collapsed="false">
      <c r="B51" s="86"/>
      <c r="C51" s="86" t="n">
        <v>185881015</v>
      </c>
      <c r="D51" s="89" t="n">
        <v>2.89697793722153</v>
      </c>
      <c r="E51" s="88" t="n">
        <f aca="false">C51*D51</f>
        <v>538493199.403344</v>
      </c>
      <c r="F51" s="88" t="n">
        <f aca="false">C51^2</f>
        <v>34551751737430200</v>
      </c>
    </row>
    <row r="52" customFormat="false" ht="14.25" hidden="false" customHeight="false" outlineLevel="0" collapsed="false">
      <c r="B52" s="86"/>
      <c r="C52" s="86" t="n">
        <v>498482360</v>
      </c>
      <c r="D52" s="89" t="n">
        <v>8.19235777854919</v>
      </c>
      <c r="E52" s="88" t="n">
        <f aca="false">C52*D52</f>
        <v>4083745839.41556</v>
      </c>
      <c r="F52" s="88" t="n">
        <f aca="false">C52^2</f>
        <v>2.4848466323117E+017</v>
      </c>
    </row>
    <row r="53" customFormat="false" ht="14.25" hidden="false" customHeight="false" outlineLevel="0" collapsed="false">
      <c r="B53" s="86"/>
      <c r="C53" s="86" t="n">
        <v>812763497</v>
      </c>
      <c r="D53" s="89" t="n">
        <v>13.8072854042053</v>
      </c>
      <c r="E53" s="88" t="n">
        <f aca="false">C53*D53</f>
        <v>11222057569.199</v>
      </c>
      <c r="F53" s="88" t="n">
        <f aca="false">C53^2</f>
        <v>6.60584502055669E+017</v>
      </c>
    </row>
    <row r="54" customFormat="false" ht="14.25" hidden="false" customHeight="false" outlineLevel="0" collapsed="false">
      <c r="B54" s="86"/>
      <c r="C54" s="86" t="n">
        <v>676730718</v>
      </c>
      <c r="D54" s="89" t="n">
        <v>11.698229444027</v>
      </c>
      <c r="E54" s="88" t="n">
        <f aca="false">C54*D54</f>
        <v>7916551210.9851</v>
      </c>
      <c r="F54" s="88" t="n">
        <f aca="false">C54^2</f>
        <v>4.57964464684796E+017</v>
      </c>
    </row>
    <row r="55" customFormat="false" ht="15" hidden="false" customHeight="false" outlineLevel="0" collapsed="false">
      <c r="B55" s="90"/>
      <c r="C55" s="86"/>
      <c r="D55" s="86"/>
      <c r="E55" s="86"/>
      <c r="F55" s="86"/>
    </row>
    <row r="56" customFormat="false" ht="15" hidden="false" customHeight="false" outlineLevel="0" collapsed="false">
      <c r="B56" s="90" t="s">
        <v>74</v>
      </c>
      <c r="C56" s="86" t="n">
        <f aca="false">SUM(C39:C54)</f>
        <v>16306569036</v>
      </c>
      <c r="D56" s="86" t="n">
        <f aca="false">SUM(D39:D54)</f>
        <v>275.429256212711</v>
      </c>
      <c r="E56" s="88" t="n">
        <f aca="false">SUM(E39:E54)</f>
        <v>414930832358.357</v>
      </c>
      <c r="F56" s="88" t="n">
        <f aca="false">SUM(F39:F54)</f>
        <v>2.43525656981335E+019</v>
      </c>
    </row>
    <row r="57" customFormat="false" ht="15" hidden="false" customHeight="false" outlineLevel="0" collapsed="false">
      <c r="B57" s="90"/>
      <c r="C57" s="86"/>
      <c r="D57" s="86"/>
      <c r="E57" s="86"/>
      <c r="F57" s="86"/>
    </row>
    <row r="58" customFormat="false" ht="15" hidden="false" customHeight="false" outlineLevel="0" collapsed="false">
      <c r="B58" s="90" t="s">
        <v>75</v>
      </c>
      <c r="C58" s="91" t="n">
        <v>4</v>
      </c>
      <c r="D58" s="86"/>
      <c r="E58" s="86"/>
      <c r="F58" s="86"/>
    </row>
    <row r="59" customFormat="false" ht="15" hidden="false" customHeight="false" outlineLevel="0" collapsed="false">
      <c r="B59" s="90"/>
      <c r="C59" s="86"/>
      <c r="D59" s="86"/>
      <c r="E59" s="86"/>
      <c r="F59" s="86"/>
    </row>
    <row r="60" customFormat="false" ht="15" hidden="false" customHeight="false" outlineLevel="0" collapsed="false">
      <c r="B60" s="90" t="s">
        <v>76</v>
      </c>
      <c r="C60" s="86" t="n">
        <f aca="false">(C58*E56-C56*D56)/(C58*F56-(C56)^2)</f>
        <v>1.68052512980672E-008</v>
      </c>
      <c r="D60" s="86"/>
      <c r="E60" s="86"/>
      <c r="F60" s="86"/>
    </row>
    <row r="61" customFormat="false" ht="15" hidden="false" customHeight="false" outlineLevel="0" collapsed="false">
      <c r="B61" s="90" t="s">
        <v>77</v>
      </c>
      <c r="C61" s="86" t="n">
        <f aca="false">(D56-C60*C56)/C58</f>
        <v>0.348316438362474</v>
      </c>
      <c r="D61" s="86"/>
      <c r="E61" s="86"/>
      <c r="F61" s="86"/>
    </row>
    <row r="62" customFormat="false" ht="15" hidden="false" customHeight="false" outlineLevel="0" collapsed="false">
      <c r="B62" s="90"/>
      <c r="C62" s="86"/>
      <c r="D62" s="86"/>
      <c r="E62" s="86"/>
      <c r="F62" s="86"/>
    </row>
    <row r="63" customFormat="false" ht="15" hidden="false" customHeight="false" outlineLevel="0" collapsed="false">
      <c r="B63" s="90" t="s">
        <v>79</v>
      </c>
      <c r="C63" s="92" t="n">
        <f aca="false">1/C60</f>
        <v>59505209.5481019</v>
      </c>
      <c r="D63" s="86"/>
      <c r="E63" s="86"/>
      <c r="F63" s="86"/>
    </row>
    <row r="64" customFormat="false" ht="14.25" hidden="false" customHeight="false" outlineLevel="0" collapsed="false">
      <c r="B64" s="89"/>
      <c r="C64" s="86"/>
      <c r="D64" s="86"/>
      <c r="E64" s="86"/>
      <c r="F64" s="86"/>
    </row>
    <row r="65" customFormat="false" ht="14.25" hidden="false" customHeight="false" outlineLevel="0" collapsed="false">
      <c r="B65" s="86"/>
      <c r="C65" s="86"/>
      <c r="D65" s="86"/>
      <c r="E65" s="86"/>
      <c r="F65" s="86"/>
    </row>
    <row r="66" customFormat="false" ht="15" hidden="false" customHeight="false" outlineLevel="0" collapsed="false">
      <c r="B66" s="89"/>
      <c r="C66" s="90" t="s">
        <v>70</v>
      </c>
      <c r="D66" s="90" t="s">
        <v>80</v>
      </c>
      <c r="E66" s="89"/>
      <c r="F66" s="86"/>
    </row>
    <row r="67" customFormat="false" ht="14.25" hidden="false" customHeight="false" outlineLevel="0" collapsed="false">
      <c r="B67" s="86"/>
      <c r="C67" s="86" t="n">
        <v>540739280</v>
      </c>
      <c r="D67" s="86" t="n">
        <f aca="false">C$61+C$60*C67</f>
        <v>9.4355759254984</v>
      </c>
      <c r="E67" s="86"/>
      <c r="F67" s="86"/>
    </row>
    <row r="68" customFormat="false" ht="14.25" hidden="false" customHeight="false" outlineLevel="0" collapsed="false">
      <c r="B68" s="86"/>
      <c r="C68" s="86" t="n">
        <v>463706328</v>
      </c>
      <c r="D68" s="86" t="n">
        <f aca="false">C$61+C$60*C68</f>
        <v>8.14101780890645</v>
      </c>
      <c r="E68" s="86"/>
      <c r="F68" s="86"/>
    </row>
    <row r="69" customFormat="false" ht="14.25" hidden="false" customHeight="false" outlineLevel="0" collapsed="false">
      <c r="B69" s="86"/>
      <c r="C69" s="86" t="n">
        <v>463461559</v>
      </c>
      <c r="D69" s="86" t="n">
        <f aca="false">C$61+C$60*C69</f>
        <v>8.13690440435147</v>
      </c>
      <c r="E69" s="86"/>
      <c r="F69" s="86"/>
    </row>
    <row r="70" customFormat="false" ht="14.25" hidden="false" customHeight="false" outlineLevel="0" collapsed="false">
      <c r="B70" s="86"/>
      <c r="C70" s="86" t="n">
        <v>185881015</v>
      </c>
      <c r="D70" s="86" t="n">
        <f aca="false">C$61+C$60*C70</f>
        <v>3.47209360697727</v>
      </c>
      <c r="E70" s="86"/>
      <c r="F70" s="86"/>
    </row>
    <row r="71" customFormat="false" ht="14.25" hidden="false" customHeight="false" outlineLevel="0" collapsed="false">
      <c r="B71" s="86"/>
      <c r="C71" s="86" t="n">
        <v>725057360</v>
      </c>
      <c r="D71" s="86" t="n">
        <f aca="false">C$61+C$60*C71</f>
        <v>12.5330875786757</v>
      </c>
      <c r="E71" s="86"/>
      <c r="F71" s="86"/>
    </row>
    <row r="72" customFormat="false" ht="14.25" hidden="false" customHeight="false" outlineLevel="0" collapsed="false">
      <c r="B72" s="86"/>
      <c r="C72" s="86" t="n">
        <v>1139905096</v>
      </c>
      <c r="D72" s="86" t="n">
        <f aca="false">C$61+C$60*C72</f>
        <v>19.5047080325899</v>
      </c>
      <c r="E72" s="86"/>
      <c r="F72" s="86"/>
    </row>
    <row r="73" customFormat="false" ht="14.25" hidden="false" customHeight="false" outlineLevel="0" collapsed="false">
      <c r="B73" s="86"/>
      <c r="C73" s="86" t="n">
        <v>508449924</v>
      </c>
      <c r="D73" s="86" t="n">
        <f aca="false">C$61+C$60*C73</f>
        <v>8.89294518366564</v>
      </c>
      <c r="E73" s="86"/>
      <c r="F73" s="86"/>
    </row>
    <row r="74" customFormat="false" ht="14.25" hidden="false" customHeight="false" outlineLevel="0" collapsed="false">
      <c r="B74" s="86"/>
      <c r="C74" s="86" t="n">
        <v>498482360</v>
      </c>
      <c r="D74" s="86" t="n">
        <f aca="false">C$61+C$60*C74</f>
        <v>8.72543776581608</v>
      </c>
      <c r="E74" s="86"/>
      <c r="F74" s="86"/>
    </row>
    <row r="75" customFormat="false" ht="14.25" hidden="false" customHeight="false" outlineLevel="0" collapsed="false">
      <c r="B75" s="86"/>
      <c r="C75" s="86" t="n">
        <v>1364063160</v>
      </c>
      <c r="D75" s="86" t="n">
        <f aca="false">C$61+C$60*C75</f>
        <v>23.2717406285981</v>
      </c>
      <c r="E75" s="86"/>
      <c r="F75" s="86"/>
    </row>
    <row r="76" customFormat="false" ht="14.25" hidden="false" customHeight="false" outlineLevel="0" collapsed="false">
      <c r="B76" s="86"/>
      <c r="C76" s="86" t="n">
        <v>2859363848</v>
      </c>
      <c r="D76" s="86" t="n">
        <f aca="false">C$61+C$60*C76</f>
        <v>48.4006444566109</v>
      </c>
      <c r="E76" s="86"/>
      <c r="F76" s="86"/>
    </row>
    <row r="77" customFormat="false" ht="14.25" hidden="false" customHeight="false" outlineLevel="0" collapsed="false">
      <c r="B77" s="86"/>
      <c r="C77" s="86" t="n">
        <v>921128039</v>
      </c>
      <c r="D77" s="86" t="n">
        <f aca="false">C$61+C$60*C77</f>
        <v>15.8281046114533</v>
      </c>
      <c r="E77" s="86"/>
      <c r="F77" s="86"/>
    </row>
    <row r="78" customFormat="false" ht="14.25" hidden="false" customHeight="false" outlineLevel="0" collapsed="false">
      <c r="B78" s="86"/>
      <c r="C78" s="86" t="n">
        <v>812763497</v>
      </c>
      <c r="D78" s="86" t="n">
        <f aca="false">C$61+C$60*C78</f>
        <v>14.0070112513434</v>
      </c>
      <c r="E78" s="86"/>
      <c r="F78" s="86"/>
    </row>
    <row r="79" customFormat="false" ht="14.25" hidden="false" customHeight="false" outlineLevel="0" collapsed="false">
      <c r="B79" s="86"/>
      <c r="C79" s="86" t="n">
        <v>2078017688</v>
      </c>
      <c r="D79" s="86" t="n">
        <f aca="false">C$61+C$60*C79</f>
        <v>35.2699258870311</v>
      </c>
      <c r="E79" s="86"/>
      <c r="F79" s="86"/>
    </row>
    <row r="80" customFormat="false" ht="14.25" hidden="false" customHeight="false" outlineLevel="0" collapsed="false">
      <c r="B80" s="86"/>
      <c r="C80" s="86" t="n">
        <v>1875773184</v>
      </c>
      <c r="D80" s="86" t="n">
        <f aca="false">C$61+C$60*C80</f>
        <v>31.8711561736581</v>
      </c>
      <c r="E80" s="86"/>
      <c r="F80" s="86"/>
    </row>
    <row r="81" customFormat="false" ht="14.25" hidden="false" customHeight="false" outlineLevel="0" collapsed="false">
      <c r="B81" s="86"/>
      <c r="C81" s="86" t="n">
        <v>1193045980</v>
      </c>
      <c r="D81" s="86" t="n">
        <f aca="false">C$61+C$60*C81</f>
        <v>20.3977539424113</v>
      </c>
      <c r="E81" s="86"/>
      <c r="F81" s="86"/>
    </row>
    <row r="82" customFormat="false" ht="14.25" hidden="false" customHeight="false" outlineLevel="0" collapsed="false">
      <c r="B82" s="86"/>
      <c r="C82" s="86" t="n">
        <v>676730718</v>
      </c>
      <c r="D82" s="86" t="n">
        <f aca="false">C$61+C$60*C82</f>
        <v>11.7209462154739</v>
      </c>
      <c r="E82" s="86"/>
      <c r="F82" s="86"/>
    </row>
  </sheetData>
  <mergeCells count="1">
    <mergeCell ref="I7:K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2021-09-17T14:16:18Z</dcterms:created>
  <dc:creator>Diego Frias</dc:creator>
  <dc:description/>
  <dc:language>pt-BR</dc:language>
  <cp:lastModifiedBy/>
  <dcterms:modified xsi:type="dcterms:W3CDTF">2021-11-29T01:44:28Z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